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checkCompatibility="1"/>
  <mc:AlternateContent xmlns:mc="http://schemas.openxmlformats.org/markup-compatibility/2006">
    <mc:Choice Requires="x15">
      <x15ac:absPath xmlns:x15ac="http://schemas.microsoft.com/office/spreadsheetml/2010/11/ac" url="Z:\11. ESO\"/>
    </mc:Choice>
  </mc:AlternateContent>
  <xr:revisionPtr revIDLastSave="0" documentId="13_ncr:1_{93238DB4-66B9-4529-A572-BF13E53CEA3B}" xr6:coauthVersionLast="47" xr6:coauthVersionMax="47" xr10:uidLastSave="{00000000-0000-0000-0000-000000000000}"/>
  <bookViews>
    <workbookView xWindow="-110" yWindow="-110" windowWidth="19420" windowHeight="10420" tabRatio="944" firstSheet="17" activeTab="29" xr2:uid="{00000000-000D-0000-FFFF-FFFF00000000}"/>
  </bookViews>
  <sheets>
    <sheet name="Kubikasi" sheetId="460" state="hidden" r:id="rId1"/>
    <sheet name="BERAT CONT" sheetId="5589" state="hidden" r:id="rId2"/>
    <sheet name="Data" sheetId="152" r:id="rId3"/>
    <sheet name="SOUTH (Oct 12)" sheetId="9605" state="hidden" r:id="rId4"/>
    <sheet name="SOUTH (Oct 15)" sheetId="9606" state="hidden" r:id="rId5"/>
    <sheet name="SOUTH (Oct 21)" sheetId="9607" state="hidden" r:id="rId6"/>
    <sheet name="SOUTH (NOV 18)" sheetId="9608" state="hidden" r:id="rId7"/>
    <sheet name="SOUTH (NOV 23)" sheetId="9609" state="hidden" r:id="rId8"/>
    <sheet name="20211215" sheetId="9610" state="hidden" r:id="rId9"/>
    <sheet name="20220105" sheetId="9611" state="hidden" r:id="rId10"/>
    <sheet name="20220118" sheetId="9612" state="hidden" r:id="rId11"/>
    <sheet name="20220120" sheetId="9613" state="hidden" r:id="rId12"/>
    <sheet name="20220211" sheetId="9614" state="hidden" r:id="rId13"/>
    <sheet name="20220222" sheetId="9615" state="hidden" r:id="rId14"/>
    <sheet name="20220311" sheetId="9616" state="hidden" r:id="rId15"/>
    <sheet name="20220317" sheetId="9617" state="hidden" r:id="rId16"/>
    <sheet name="20220412" sheetId="9618" r:id="rId17"/>
    <sheet name="20220414" sheetId="9619" r:id="rId18"/>
    <sheet name="20220419" sheetId="9620" r:id="rId19"/>
    <sheet name="20220512" sheetId="9621" r:id="rId20"/>
    <sheet name="20220520" sheetId="9622" r:id="rId21"/>
    <sheet name="20220609" sheetId="9623" r:id="rId22"/>
    <sheet name="20220623" sheetId="9624" r:id="rId23"/>
    <sheet name="20220705" sheetId="9626" r:id="rId24"/>
    <sheet name="20220711" sheetId="9627" r:id="rId25"/>
    <sheet name="20220726" sheetId="9628" r:id="rId26"/>
    <sheet name="20220824" sheetId="9629" r:id="rId27"/>
    <sheet name="20220825" sheetId="9630" r:id="rId28"/>
    <sheet name="20220913" sheetId="9631" r:id="rId29"/>
    <sheet name="20220919" sheetId="9632" r:id="rId30"/>
    <sheet name="Data (6)" sheetId="8566"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________DBA7">[1]worksheet!#REF!</definedName>
    <definedName name="_______DBA7">[1]worksheet!#REF!</definedName>
    <definedName name="_____DBA7">[1]worksheet!#REF!</definedName>
    <definedName name="____DBA7">[1]worksheet!#REF!</definedName>
    <definedName name="___DBA7">[1]worksheet!#REF!</definedName>
    <definedName name="__123Graph_A" hidden="1">[2]A!#REF!</definedName>
    <definedName name="__123Graph_APL" hidden="1">[2]A!#REF!</definedName>
    <definedName name="__123Graph_B" hidden="1">[2]A!#REF!</definedName>
    <definedName name="__123Graph_BPL" hidden="1">[2]A!#REF!</definedName>
    <definedName name="__123Graph_C" hidden="1">[2]A!#REF!</definedName>
    <definedName name="__123Graph_CPL" hidden="1">[2]A!#REF!</definedName>
    <definedName name="__123Graph_D" hidden="1">[2]A!#REF!</definedName>
    <definedName name="__123Graph_DPL" hidden="1">[2]A!#REF!</definedName>
    <definedName name="__123Graph_E" hidden="1">[2]A!#REF!</definedName>
    <definedName name="__123Graph_EPL" hidden="1">[2]A!#REF!</definedName>
    <definedName name="__123Graph_F" hidden="1">[2]A!#REF!</definedName>
    <definedName name="__123Graph_FPL" hidden="1">[2]A!#REF!</definedName>
    <definedName name="__123Graph_X" hidden="1">[2]A!#REF!</definedName>
    <definedName name="__123Graph_XPL" hidden="1">[2]A!#REF!</definedName>
    <definedName name="__DBA7">[1]worksheet!#REF!</definedName>
    <definedName name="__Ht_Affiliate_Spc_1" hidden="1">"Affiliate_Spc_Name"</definedName>
    <definedName name="__Ht_Data_Spc_Version_Spc_C_Spc_1" hidden="1">"Beginning_Spc_Balance_Spc_Data_Spc_Version"</definedName>
    <definedName name="__Ht_Data_Spc_Version_Spc_C_Spc_2" hidden="1">"Ending_Spc_Balance_Spc_Data_Spc_Version"</definedName>
    <definedName name="__Ht_Period_Spc_1" hidden="1">"'Due_Spc_to_Spc_Currency'_Spc_Period"</definedName>
    <definedName name="__Ht_USD_Spc_Month_Spc_1?" hidden="1">"Ending_Spc_Balance_Spc_Month"</definedName>
    <definedName name="__Ht_Variance_Spc_Description_Spc_1" hidden="1">"'Currency_Spc_Variance'_Spc_Type"</definedName>
    <definedName name="_1_">[3]社員リスト!#REF!</definedName>
    <definedName name="_1__123Graph_BCHART_1" hidden="1">[4]GRAPH!$D$3:$O$3</definedName>
    <definedName name="_10__123Graph_CCHART_1" hidden="1">[4]GRAPH!$D$4:$O$4</definedName>
    <definedName name="_11__123Graph_CCHART_2" hidden="1">[4]GRAPH!$D$9:$O$9</definedName>
    <definedName name="_12__123Graph_CCHART_3" hidden="1">[4]GRAPH!$D$14:$O$14</definedName>
    <definedName name="_13__123Graph_CCHART_4" hidden="1">[4]GRAPH!$D$19:$O$19</definedName>
    <definedName name="_14__123Graph_CCHART_5" hidden="1">[4]GRAPH!$D$24:$O$24</definedName>
    <definedName name="_15__123Graph_CCHART_6" hidden="1">[4]GRAPH!$D$29:$O$29</definedName>
    <definedName name="_16__123Graph_CCHART_7" hidden="1">[4]GRAPH!$D$34:$O$34</definedName>
    <definedName name="_17__123Graph_CCHART_8" hidden="1">[4]GRAPH!$D$39:$O$39</definedName>
    <definedName name="_18__123Graph_CCHART_9" hidden="1">[4]GRAPH!$D$43:$O$43</definedName>
    <definedName name="_19__123Graph_DCHART_9" hidden="1">[4]GRAPH!$D$44:$O$44</definedName>
    <definedName name="_2__123Graph_BCHART_2" hidden="1">[4]GRAPH!$D$8:$O$8</definedName>
    <definedName name="_20__123Graph_ECHART_9" hidden="1">[5]GRAPH!#REF!</definedName>
    <definedName name="_21__123Graph_FCHART_9" hidden="1">[5]GRAPH!#REF!</definedName>
    <definedName name="_22__123Graph_XCHART_2" hidden="1">[4]GRAPH!$D$6:$O$6</definedName>
    <definedName name="_23__123Graph_XCHART_3" hidden="1">[4]GRAPH!$D$11:$O$11</definedName>
    <definedName name="_234Graph_CPL" hidden="1">[2]A!#REF!</definedName>
    <definedName name="_234Graph_E" hidden="1">[2]A!#REF!</definedName>
    <definedName name="_24__123Graph_XCHART_4" hidden="1">[4]GRAPH!$D$16:$O$16</definedName>
    <definedName name="_25__123Graph_XCHART_5" hidden="1">[4]GRAPH!$D$21:$O$21</definedName>
    <definedName name="_26__123Graph_XCHART_6" hidden="1">[4]GRAPH!$D$26:$O$26</definedName>
    <definedName name="_27__123Graph_XCHART_7" hidden="1">[4]GRAPH!$D$31:$O$31</definedName>
    <definedName name="_28__123Graph_XCHART_8" hidden="1">[4]GRAPH!$D$36:$O$36</definedName>
    <definedName name="_29__123Graph_XCHART_9" hidden="1">[4]GRAPH!$D$41:$O$41</definedName>
    <definedName name="_2Excel_BuiltIn_Print_Area_1_1">#REF!</definedName>
    <definedName name="_3__123Graph_BCHART_3" hidden="1">[4]GRAPH!$D$13:$O$13</definedName>
    <definedName name="_3Excel_BuiltIn_Print_Area_2_1">#REF!</definedName>
    <definedName name="_4__123Graph_BCHART_4" hidden="1">[4]GRAPH!$D$18:$O$18</definedName>
    <definedName name="_5__123Graph_BCHART_5" hidden="1">[4]GRAPH!$D$23:$O$23</definedName>
    <definedName name="_6__123Graph_BCHART_6" hidden="1">[4]GRAPH!$D$28:$O$28</definedName>
    <definedName name="_7__123Graph_BCHART_7" hidden="1">[4]GRAPH!$D$33:$O$33</definedName>
    <definedName name="_8__123Graph_BCHART_8" hidden="1">[4]GRAPH!$D$38:$O$38</definedName>
    <definedName name="_9__123Graph_BCHART_9" hidden="1">[5]GRAPH!#REF!</definedName>
    <definedName name="_DBA7">[1]worksheet!#REF!</definedName>
    <definedName name="_Fill" hidden="1">#REF!</definedName>
    <definedName name="_Fill1" hidden="1">[6]PPH1298S!$A$7:$A$34</definedName>
    <definedName name="_xlnm._FilterDatabase" localSheetId="2" hidden="1">Data!$A$4:$S$4</definedName>
    <definedName name="_xlnm._FilterDatabase" localSheetId="30" hidden="1">'Data (6)'!$A$4:$T$4</definedName>
    <definedName name="_xlnm._FilterDatabase" hidden="1">'[7](40)G&amp;A'!#REF!</definedName>
    <definedName name="_K1" hidden="1">[8]Final!#REF!</definedName>
    <definedName name="_Key1" hidden="1">#REF!</definedName>
    <definedName name="_Key2" hidden="1">#REF!</definedName>
    <definedName name="_Order1" hidden="1">255</definedName>
    <definedName name="_Order2" hidden="1">255</definedName>
    <definedName name="_Q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Sort" hidden="1">#REF!</definedName>
    <definedName name="a" hidden="1">#REF!</definedName>
    <definedName name="aa" hidden="1">#REF!</definedName>
    <definedName name="aaa" hidden="1">{#N/A,#N/A,FALSE,"Aging Summary";#N/A,#N/A,FALSE,"Ratio Analysis";#N/A,#N/A,FALSE,"Test 120 Day Accts";#N/A,#N/A,FALSE,"Tickmarks"}</definedName>
    <definedName name="aaaaaaaaaaaaaaaaaaaaa">#REF!</definedName>
    <definedName name="aaaaaaaaaaaaaaaaaaaaaaa">#REF!</definedName>
    <definedName name="aaaaaaaaaaaaaaaaaaaaaaaaaaaaaaaa">#REF!</definedName>
    <definedName name="ahdahahdjah" hidden="1">{#N/A,#N/A,FALSE,"Aging Summary";#N/A,#N/A,FALSE,"Ratio Analysis";#N/A,#N/A,FALSE,"Test 120 Day Accts";#N/A,#N/A,FALSE,"Tickmarks"}</definedName>
    <definedName name="an" hidden="1">{#N/A,#N/A,FALSE,"Aging Summary";#N/A,#N/A,FALSE,"Ratio Analysis";#N/A,#N/A,FALSE,"Test 120 Day Accts";#N/A,#N/A,FALSE,"Tickmarks"}</definedName>
    <definedName name="anjar">#REF!</definedName>
    <definedName name="AS2DocOpenMode" hidden="1">"AS2DocumentEdit"</definedName>
    <definedName name="asd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b" hidden="1">{#N/A,#N/A,FALSE,"Aging Summary";#N/A,#N/A,FALSE,"Ratio Analysis";#N/A,#N/A,FALSE,"Test 120 Day Accts";#N/A,#N/A,FALSE,"Tickmarks"}</definedName>
    <definedName name="BUGET91V">#REF!</definedName>
    <definedName name="capex2" hidden="1">#REF!</definedName>
    <definedName name="CHECK">#REF!</definedName>
    <definedName name="CIPHSJ" hidden="1">#REF!</definedName>
    <definedName name="cusmasteras20102005_list_query">#REF!</definedName>
    <definedName name="D_RPSCHS_Crosstab">#REF!</definedName>
    <definedName name="_xlnm.Database" hidden="1">#REF!</definedName>
    <definedName name="DataNowMonth">[9]Constants!$B$2</definedName>
    <definedName name="ＤＤ１">#REF!</definedName>
    <definedName name="Deposit" hidden="1">{#N/A,#N/A,FALSE,"Aging Summary";#N/A,#N/A,FALSE,"Ratio Analysis";#N/A,#N/A,FALSE,"Test 120 Day Accts";#N/A,#N/A,FALSE,"Tickmarks"}</definedName>
    <definedName name="DM">[2]A!#REF!</definedName>
    <definedName name="dsdsd">#REF!</definedName>
    <definedName name="Employee" hidden="1">{#N/A,#N/A,FALSE,"Aging Summary";#N/A,#N/A,FALSE,"Ratio Analysis";#N/A,#N/A,FALSE,"Test 120 Day Accts";#N/A,#N/A,FALSE,"Tickmarks"}</definedName>
    <definedName name="employee1" hidden="1">{#N/A,#N/A,FALSE,"Aging Summary";#N/A,#N/A,FALSE,"Ratio Analysis";#N/A,#N/A,FALSE,"Test 120 Day Accts";#N/A,#N/A,FALSE,"Tickmarks"}</definedName>
    <definedName name="ENTRY">[2]A!#REF!</definedName>
    <definedName name="Excel_BuiltIn_Print_Area_1">[10]FREIGHT!$A$1:$O$26</definedName>
    <definedName name="Excel_BuiltIn_Print_Area_10">#REF!</definedName>
    <definedName name="Excel_BuiltIn_Print_Area_11">#REF!</definedName>
    <definedName name="Excel_BuiltIn_Print_Area_12">#REF!</definedName>
    <definedName name="Excel_BuiltIn_Print_Area_13">#REF!</definedName>
    <definedName name="Excel_BuiltIn_Print_Area_14">#REF!</definedName>
    <definedName name="Excel_BuiltIn_Print_Area_15">#REF!</definedName>
    <definedName name="Excel_BuiltIn_Print_Area_16">#REF!</definedName>
    <definedName name="Excel_BuiltIn_Print_Area_17">#REF!</definedName>
    <definedName name="Excel_BuiltIn_Print_Area_18">#REF!</definedName>
    <definedName name="Excel_BuiltIn_Print_Area_19">#REF!</definedName>
    <definedName name="Excel_BuiltIn_Print_Area_2">#REF!</definedName>
    <definedName name="Excel_BuiltIn_Print_Area_20">#REF!</definedName>
    <definedName name="Excel_BuiltIn_Print_Area_21">#REF!</definedName>
    <definedName name="Excel_BuiltIn_Print_Area_22">#REF!</definedName>
    <definedName name="Excel_BuiltIn_Print_Area_23">#REF!</definedName>
    <definedName name="Excel_BuiltIn_Print_Area_24">#REF!</definedName>
    <definedName name="Excel_BuiltIn_Print_Area_25">#REF!</definedName>
    <definedName name="Excel_BuiltIn_Print_Area_26">#REF!</definedName>
    <definedName name="Excel_BuiltIn_Print_Area_27">#REF!</definedName>
    <definedName name="Excel_BuiltIn_Print_Area_28">#REF!</definedName>
    <definedName name="Excel_BuiltIn_Print_Area_29">#REF!</definedName>
    <definedName name="Excel_BuiltIn_Print_Area_29_1">#REF!</definedName>
    <definedName name="Excel_BuiltIn_Print_Area_29_1_31">#REF!</definedName>
    <definedName name="Excel_BuiltIn_Print_Area_29_1_33">#REF!</definedName>
    <definedName name="Excel_BuiltIn_Print_Area_29_1_35">#REF!</definedName>
    <definedName name="Excel_BuiltIn_Print_Area_29_1_37">#REF!</definedName>
    <definedName name="Excel_BuiltIn_Print_Area_29_1_39">#REF!</definedName>
    <definedName name="Excel_BuiltIn_Print_Area_29_1_42">#REF!</definedName>
    <definedName name="Excel_BuiltIn_Print_Area_29_1_44">#REF!</definedName>
    <definedName name="Excel_BuiltIn_Print_Area_3">#REF!</definedName>
    <definedName name="Excel_BuiltIn_Print_Area_30">#REF!</definedName>
    <definedName name="Excel_BuiltIn_Print_Area_31">#REF!</definedName>
    <definedName name="Excel_BuiltIn_Print_Area_32">#REF!</definedName>
    <definedName name="Excel_BuiltIn_Print_Area_33">#REF!</definedName>
    <definedName name="Excel_BuiltIn_Print_Area_34">#REF!</definedName>
    <definedName name="Excel_BuiltIn_Print_Area_35">#REF!</definedName>
    <definedName name="Excel_BuiltIn_Print_Area_36">#REF!</definedName>
    <definedName name="Excel_BuiltIn_Print_Area_37">#REF!</definedName>
    <definedName name="Excel_BuiltIn_Print_Area_38">#REF!</definedName>
    <definedName name="Excel_BuiltIn_Print_Area_39">#REF!</definedName>
    <definedName name="Excel_BuiltIn_Print_Area_4">#REF!</definedName>
    <definedName name="Excel_BuiltIn_Print_Area_40">#REF!</definedName>
    <definedName name="Excel_BuiltIn_Print_Area_41">#REF!</definedName>
    <definedName name="Excel_BuiltIn_Print_Area_42">#REF!</definedName>
    <definedName name="Excel_BuiltIn_Print_Area_43">#REF!</definedName>
    <definedName name="Excel_BuiltIn_Print_Area_44">#REF!</definedName>
    <definedName name="Excel_BuiltIn_Print_Area_45">#REF!</definedName>
    <definedName name="Excel_BuiltIn_Print_Area_46">#REF!</definedName>
    <definedName name="Excel_BuiltIn_Print_Area_47">#REF!</definedName>
    <definedName name="Excel_BuiltIn_Print_Area_48">#REF!</definedName>
    <definedName name="Excel_BuiltIn_Print_Area_49">#REF!</definedName>
    <definedName name="Excel_BuiltIn_Print_Area_5">#REF!</definedName>
    <definedName name="Excel_BuiltIn_Print_Area_50">#REF!</definedName>
    <definedName name="Excel_BuiltIn_Print_Area_51">#REF!</definedName>
    <definedName name="Excel_BuiltIn_Print_Area_52">#REF!</definedName>
    <definedName name="Excel_BuiltIn_Print_Area_53">#REF!</definedName>
    <definedName name="Excel_BuiltIn_Print_Area_54">#REF!</definedName>
    <definedName name="Excel_BuiltIn_Print_Area_55">#REF!</definedName>
    <definedName name="Excel_BuiltIn_Print_Area_56">#REF!</definedName>
    <definedName name="Excel_BuiltIn_Print_Area_57">#REF!</definedName>
    <definedName name="Excel_BuiltIn_Print_Area_58">#REF!</definedName>
    <definedName name="Excel_BuiltIn_Print_Area_6">#REF!</definedName>
    <definedName name="Excel_BuiltIn_Print_Area_60">"$GEN.$#REF!$#REF!:$#REF!$#REF!"</definedName>
    <definedName name="Excel_BuiltIn_Print_Area_7">#REF!</definedName>
    <definedName name="Excel_BuiltIn_Print_Area_8">#REF!</definedName>
    <definedName name="Excel_BuiltIn_Print_Area_9">#REF!</definedName>
    <definedName name="Excel_BuiltIn_Print_Titles_10">#REF!</definedName>
    <definedName name="Excel_BuiltIn_Print_Titles_12">#REF!</definedName>
    <definedName name="Excel_BuiltIn_Print_Titles_14">#REF!</definedName>
    <definedName name="Excel_BuiltIn_Print_Titles_15">#REF!</definedName>
    <definedName name="Excel_BuiltIn_Print_Titles_18">#REF!</definedName>
    <definedName name="Excel_BuiltIn_Print_Titles_20">#REF!</definedName>
    <definedName name="Excel_BuiltIn_Print_Titles_22">#REF!</definedName>
    <definedName name="Excel_BuiltIn_Print_Titles_23">#REF!</definedName>
    <definedName name="Excel_BuiltIn_Print_Titles_24">#REF!</definedName>
    <definedName name="Excel_BuiltIn_Print_Titles_26">#REF!</definedName>
    <definedName name="Excel_BuiltIn_Print_Titles_28">#REF!</definedName>
    <definedName name="Excel_BuiltIn_Print_Titles_29">#REF!</definedName>
    <definedName name="Excel_BuiltIn_Print_Titles_31">#REF!</definedName>
    <definedName name="Excel_BuiltIn_Print_Titles_33">#REF!</definedName>
    <definedName name="Excel_BuiltIn_Print_Titles_34">#REF!</definedName>
    <definedName name="Excel_BuiltIn_Print_Titles_36">#REF!</definedName>
    <definedName name="Excel_BuiltIn_Print_Titles_38">#REF!</definedName>
    <definedName name="Excel_BuiltIn_Print_Titles_39">#REF!</definedName>
    <definedName name="Excel_BuiltIn_Print_Titles_41">#REF!</definedName>
    <definedName name="Excel_BuiltIn_Print_Titles_43">#REF!</definedName>
    <definedName name="Excel_BuiltIn_Print_Titles_44">#REF!</definedName>
    <definedName name="Excel_BuiltIn_Print_Titles_46">#REF!</definedName>
    <definedName name="Excel_BuiltIn_Print_Titles_48">#REF!</definedName>
    <definedName name="Excel_BuiltIn_Print_Titles_49">#REF!</definedName>
    <definedName name="Excel_BuiltIn_Print_Titles_51">#REF!</definedName>
    <definedName name="Excel_BuiltIn_Print_Titles_53">#REF!</definedName>
    <definedName name="Excel_BuiltIn_Print_Titles_56">#REF!</definedName>
    <definedName name="Excel_BuiltIn_Print_Titles_57">#REF!</definedName>
    <definedName name="Excel_BuiltIn_Print_Titles_58">#REF!</definedName>
    <definedName name="Excel_BuiltIn_Print_Titles_8">#REF!</definedName>
    <definedName name="EXPUNIT">#REF!</definedName>
    <definedName name="EXPVALUE">#REF!</definedName>
    <definedName name="f"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_01">#REF!</definedName>
    <definedName name="f_02">#REF!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bucode">#REF!</definedName>
    <definedName name="f_buname">#REF!</definedName>
    <definedName name="f_date">#REF!</definedName>
    <definedName name="f_formid">#REF!</definedName>
    <definedName name="f_formname">#REF!</definedName>
    <definedName name="f_page">#REF!</definedName>
    <definedName name="FA">[2]A!#REF!</definedName>
    <definedName name="faizin" localSheetId="8">[11]!Select_RefAct2</definedName>
    <definedName name="faizin" localSheetId="9">[11]!Select_RefAct2</definedName>
    <definedName name="faizin" localSheetId="10">[11]!Select_RefAct2</definedName>
    <definedName name="faizin" localSheetId="11">[11]!Select_RefAct2</definedName>
    <definedName name="faizin" localSheetId="12">[11]!Select_RefAct2</definedName>
    <definedName name="faizin" localSheetId="13">[11]!Select_RefAct2</definedName>
    <definedName name="faizin" localSheetId="14">[11]!Select_RefAct2</definedName>
    <definedName name="faizin" localSheetId="15">[11]!Select_RefAct2</definedName>
    <definedName name="faizin" localSheetId="16">[11]!Select_RefAct2</definedName>
    <definedName name="faizin" localSheetId="17">[11]!Select_RefAct2</definedName>
    <definedName name="faizin" localSheetId="18">[11]!Select_RefAct2</definedName>
    <definedName name="faizin" localSheetId="19">[11]!Select_RefAct2</definedName>
    <definedName name="faizin" localSheetId="20">[11]!Select_RefAct2</definedName>
    <definedName name="faizin" localSheetId="21">[11]!Select_RefAct2</definedName>
    <definedName name="faizin" localSheetId="22">[11]!Select_RefAct2</definedName>
    <definedName name="faizin" localSheetId="23">[11]!Select_RefAct2</definedName>
    <definedName name="faizin" localSheetId="24">[11]!Select_RefAct2</definedName>
    <definedName name="faizin" localSheetId="25">[11]!Select_RefAct2</definedName>
    <definedName name="faizin" localSheetId="26">[11]!Select_RefAct2</definedName>
    <definedName name="faizin" localSheetId="27">[11]!Select_RefAct2</definedName>
    <definedName name="faizin" localSheetId="28">[11]!Select_RefAct2</definedName>
    <definedName name="faizin" localSheetId="29">[11]!Select_RefAct2</definedName>
    <definedName name="faizin" localSheetId="6">[11]!Select_RefAct2</definedName>
    <definedName name="faizin" localSheetId="7">[11]!Select_RefAct2</definedName>
    <definedName name="faizin" localSheetId="3">[11]!Select_RefAct2</definedName>
    <definedName name="faizin" localSheetId="4">[11]!Select_RefAct2</definedName>
    <definedName name="faizin" localSheetId="5">[11]!Select_RefAct2</definedName>
    <definedName name="faizin">[11]!Select_RefAct2</definedName>
    <definedName name="FILE">#REF!</definedName>
    <definedName name="FOBJPN">#REF!</definedName>
    <definedName name="HOSPITAL___PT_BII">#REF!</definedName>
    <definedName name="HTML_CodePage" hidden="1">932</definedName>
    <definedName name="HTML_Control" hidden="1">{"'179下１'!$B$2:$AM$21"}</definedName>
    <definedName name="HTML_Description" hidden="1">""</definedName>
    <definedName name="HTML_Email" hidden="1">""</definedName>
    <definedName name="HTML_Header" hidden="1">"179下１"</definedName>
    <definedName name="HTML_LastUpdate" hidden="1">"02/10/23"</definedName>
    <definedName name="HTML_LineAfter" hidden="1">FALSE</definedName>
    <definedName name="HTML_LineBefore" hidden="1">TRUE</definedName>
    <definedName name="HTML_Name" hidden="1">"YAMAHA"</definedName>
    <definedName name="HTML_OBDlg2" hidden="1">TRUE</definedName>
    <definedName name="HTML_OBDlg4" hidden="1">TRUE</definedName>
    <definedName name="HTML_OS" hidden="1">0</definedName>
    <definedName name="HTML_PathFile" hidden="1">"C:\WINDOWS\ﾃﾞｽｸﾄｯﾌﾟ\スケジュール.htm"</definedName>
    <definedName name="HTML_Title" hidden="1">"ＭＳ仙台スケジュール"</definedName>
    <definedName name="IF">#REF!</definedName>
    <definedName name="INDRP">#REF!</definedName>
    <definedName name="jdk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un" hidden="1">#REF!</definedName>
    <definedName name="KD材生産共通費率">#REF!</definedName>
    <definedName name="KD材補助部門費率">#REF!</definedName>
    <definedName name="kouzoku">#REF!</definedName>
    <definedName name="kurs">#REF!</definedName>
    <definedName name="Labor" hidden="1">{#N/A,#N/A,FALSE,"Aging Summary";#N/A,#N/A,FALSE,"Ratio Analysis";#N/A,#N/A,FALSE,"Test 120 Day Accts";#N/A,#N/A,FALSE,"Tickmarks"}</definedName>
    <definedName name="LCﾒｰﾙﾃﾞｰ金利率">#REF!</definedName>
    <definedName name="LICASEAN">#REF!</definedName>
    <definedName name="LICJPN">#REF!</definedName>
    <definedName name="list.company">'[12]Company Code'!$B$2:$F$101</definedName>
    <definedName name="list.constant">'[12]Internal Account Code'!$G$4:$H$5</definedName>
    <definedName name="list.input_month">[12]month!$B$4:$D$7</definedName>
    <definedName name="list.region">'[13]Region Code'!$A$2:$B$5</definedName>
    <definedName name="list.sales_category">'[13]Product Group Code'!$B$2:$F$40</definedName>
    <definedName name="LOSS">[2]A!#REF!</definedName>
    <definedName name="Machine"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r" hidden="1">{#N/A,#N/A,FALSE,"Act.Fcst Costs"}</definedName>
    <definedName name="Month_Default">#REF!</definedName>
    <definedName name="Monthly_Change">#REF!</definedName>
    <definedName name="Mth_Default">[14]SUMMARY!#REF!</definedName>
    <definedName name="name">[15]GeneralInfo!$I$5</definedName>
    <definedName name="novita">#REF!</definedName>
    <definedName name="nurhakim">#REF!</definedName>
    <definedName name="OUTPUT">#REF!</definedName>
    <definedName name="PART">[2]A!#REF!</definedName>
    <definedName name="PLAN92">#REF!</definedName>
    <definedName name="PLAN92VA">#REF!</definedName>
    <definedName name="_xlnm.Print_Area" localSheetId="8">'20211215'!$A$1:$W$45</definedName>
    <definedName name="_xlnm.Print_Area" localSheetId="9">'20220105'!$A$1:$W$49</definedName>
    <definedName name="_xlnm.Print_Area" localSheetId="10">'20220118'!$A$1:$W$43</definedName>
    <definedName name="_xlnm.Print_Area" localSheetId="11">'20220120'!$A$1:$W$49</definedName>
    <definedName name="_xlnm.Print_Area" localSheetId="12">'20220211'!$A$1:$W$44</definedName>
    <definedName name="_xlnm.Print_Area" localSheetId="13">'20220222'!$A$1:$W$50</definedName>
    <definedName name="_xlnm.Print_Area" localSheetId="14">'20220311'!$A$1:$W$44</definedName>
    <definedName name="_xlnm.Print_Area" localSheetId="15">'20220317'!$A$1:$W$51</definedName>
    <definedName name="_xlnm.Print_Area" localSheetId="16">'20220412'!$A$1:$W$50</definedName>
    <definedName name="_xlnm.Print_Area" localSheetId="17">'20220414'!$A$1:$W$51</definedName>
    <definedName name="_xlnm.Print_Area" localSheetId="18">'20220419'!$A$1:$W$44</definedName>
    <definedName name="_xlnm.Print_Area" localSheetId="19">'20220512'!$A$1:$W$44</definedName>
    <definedName name="_xlnm.Print_Area" localSheetId="20">'20220520'!$A$1:$W$48</definedName>
    <definedName name="_xlnm.Print_Area" localSheetId="21">'20220609'!$A$1:$W$49</definedName>
    <definedName name="_xlnm.Print_Area" localSheetId="22">'20220623'!$A$1:$W$56</definedName>
    <definedName name="_xlnm.Print_Area" localSheetId="23">'20220705'!$A$1:$W$50</definedName>
    <definedName name="_xlnm.Print_Area" localSheetId="24">'20220711'!$A$1:$W$46</definedName>
    <definedName name="_xlnm.Print_Area" localSheetId="25">'20220726'!$A$1:$W$46</definedName>
    <definedName name="_xlnm.Print_Area" localSheetId="26">'20220824'!$A$1:$W$46</definedName>
    <definedName name="_xlnm.Print_Area" localSheetId="27">'20220825'!$A$1:$W$46</definedName>
    <definedName name="_xlnm.Print_Area" localSheetId="28">'20220913'!$A$1:$W$50</definedName>
    <definedName name="_xlnm.Print_Area" localSheetId="29">'20220919'!$A$1:$W$44</definedName>
    <definedName name="_xlnm.Print_Area" localSheetId="1">'BERAT CONT'!$A$1:$R$52</definedName>
    <definedName name="_xlnm.Print_Area" localSheetId="2">Data!$B$296:$L$314</definedName>
    <definedName name="_xlnm.Print_Area" localSheetId="30">'Data (6)'!$C$295:$M$313</definedName>
    <definedName name="_xlnm.Print_Area" localSheetId="0">Kubikasi!$A$1:$U$59</definedName>
    <definedName name="_xlnm.Print_Area" localSheetId="6">'SOUTH (NOV 18)'!$A$1:$W$49</definedName>
    <definedName name="_xlnm.Print_Area" localSheetId="7">'SOUTH (NOV 23)'!$A$1:$W$48</definedName>
    <definedName name="_xlnm.Print_Area" localSheetId="3">'SOUTH (Oct 12)'!$A$1:$W$50</definedName>
    <definedName name="_xlnm.Print_Area" localSheetId="4">'SOUTH (Oct 15)'!$A$1:$W$45</definedName>
    <definedName name="_xlnm.Print_Area" localSheetId="5">'SOUTH (Oct 21)'!$A$1:$W$49</definedName>
    <definedName name="_xlnm.Print_Area" hidden="1">#REF!</definedName>
    <definedName name="PRINT_AREA_MI">#REF!</definedName>
    <definedName name="_xlnm.Print_Titles" localSheetId="8">'20211215'!$1:$17</definedName>
    <definedName name="_xlnm.Print_Titles" localSheetId="9">'20220105'!$1:$17</definedName>
    <definedName name="_xlnm.Print_Titles" localSheetId="10">'20220118'!$1:$17</definedName>
    <definedName name="_xlnm.Print_Titles" localSheetId="11">'20220120'!$1:$17</definedName>
    <definedName name="_xlnm.Print_Titles" localSheetId="12">'20220211'!$1:$17</definedName>
    <definedName name="_xlnm.Print_Titles" localSheetId="13">'20220222'!$1:$17</definedName>
    <definedName name="_xlnm.Print_Titles" localSheetId="14">'20220311'!$1:$17</definedName>
    <definedName name="_xlnm.Print_Titles" localSheetId="15">'20220317'!$1:$17</definedName>
    <definedName name="_xlnm.Print_Titles" localSheetId="16">'20220412'!$1:$17</definedName>
    <definedName name="_xlnm.Print_Titles" localSheetId="17">'20220414'!$1:$17</definedName>
    <definedName name="_xlnm.Print_Titles" localSheetId="18">'20220419'!$1:$17</definedName>
    <definedName name="_xlnm.Print_Titles" localSheetId="19">'20220512'!$1:$17</definedName>
    <definedName name="_xlnm.Print_Titles" localSheetId="20">'20220520'!$1:$17</definedName>
    <definedName name="_xlnm.Print_Titles" localSheetId="21">'20220609'!$1:$17</definedName>
    <definedName name="_xlnm.Print_Titles" localSheetId="22">'20220623'!$1:$17</definedName>
    <definedName name="_xlnm.Print_Titles" localSheetId="23">'20220705'!$1:$17</definedName>
    <definedName name="_xlnm.Print_Titles" localSheetId="24">'20220711'!$1:$17</definedName>
    <definedName name="_xlnm.Print_Titles" localSheetId="25">'20220726'!$1:$17</definedName>
    <definedName name="_xlnm.Print_Titles" localSheetId="26">'20220824'!$1:$17</definedName>
    <definedName name="_xlnm.Print_Titles" localSheetId="27">'20220825'!$1:$17</definedName>
    <definedName name="_xlnm.Print_Titles" localSheetId="28">'20220913'!$1:$17</definedName>
    <definedName name="_xlnm.Print_Titles" localSheetId="29">'20220919'!$1:$17</definedName>
    <definedName name="_xlnm.Print_Titles" localSheetId="2">Data!$1:$3</definedName>
    <definedName name="_xlnm.Print_Titles" localSheetId="30">'Data (6)'!$1:$3</definedName>
    <definedName name="_xlnm.Print_Titles" localSheetId="6">'SOUTH (NOV 18)'!$1:$17</definedName>
    <definedName name="_xlnm.Print_Titles" localSheetId="7">'SOUTH (NOV 23)'!$1:$17</definedName>
    <definedName name="_xlnm.Print_Titles" localSheetId="3">'SOUTH (Oct 12)'!$1:$17</definedName>
    <definedName name="_xlnm.Print_Titles" localSheetId="4">'SOUTH (Oct 15)'!$1:$17</definedName>
    <definedName name="_xlnm.Print_Titles" localSheetId="5">'SOUTH (Oct 21)'!$1:$17</definedName>
    <definedName name="_xlnm.Print_Titles" hidden="1">#REF!</definedName>
    <definedName name="PRINT_TITLES_MI">#REF!</definedName>
    <definedName name="PRV3UNIT">#REF!</definedName>
    <definedName name="PRV4UNIT">#REF!</definedName>
    <definedName name="Q4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RAT">[16]Trial!#REF!</definedName>
    <definedName name="Rx_ETHICAL__PT_BII">#REF!</definedName>
    <definedName name="Rx_HOSPITAL___PT_BII">#REF!</definedName>
    <definedName name="s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PBEXdnldView" hidden="1">"XLS_00O2TGD1544LM0EIIPJXEA02K"</definedName>
    <definedName name="SAPBEXrevision" hidden="1">5</definedName>
    <definedName name="SAPBEXsysID" hidden="1">"P77"</definedName>
    <definedName name="SAPBEXwbID" hidden="1">"9WCQ0PEDC6BYARPHUUJOS37NA"</definedName>
    <definedName name="sasdasddad" hidden="1">{#N/A,#N/A,FALSE,"Aging Summary";#N/A,#N/A,FALSE,"Ratio Analysis";#N/A,#N/A,FALSE,"Test 120 Day Accts";#N/A,#N/A,FALSE,"Tickmarks"}</definedName>
    <definedName name="saving" hidden="1">{#N/A,#N/A,FALSE,"Aging Summary";#N/A,#N/A,FALSE,"Ratio Analysis";#N/A,#N/A,FALSE,"Test 120 Day Accts";#N/A,#N/A,FALSE,"Tickmarks"}</definedName>
    <definedName name="sdfds" hidden="1">#REF!</definedName>
    <definedName name="SE">#REF!</definedName>
    <definedName name="Select_ACat1" localSheetId="8">[11]!Select_ACat1</definedName>
    <definedName name="Select_ACat1" localSheetId="9">[11]!Select_ACat1</definedName>
    <definedName name="Select_ACat1" localSheetId="10">[11]!Select_ACat1</definedName>
    <definedName name="Select_ACat1" localSheetId="11">[11]!Select_ACat1</definedName>
    <definedName name="Select_ACat1" localSheetId="12">[11]!Select_ACat1</definedName>
    <definedName name="Select_ACat1" localSheetId="13">[11]!Select_ACat1</definedName>
    <definedName name="Select_ACat1" localSheetId="14">[11]!Select_ACat1</definedName>
    <definedName name="Select_ACat1" localSheetId="15">[11]!Select_ACat1</definedName>
    <definedName name="Select_ACat1" localSheetId="16">[11]!Select_ACat1</definedName>
    <definedName name="Select_ACat1" localSheetId="17">[11]!Select_ACat1</definedName>
    <definedName name="Select_ACat1" localSheetId="18">[11]!Select_ACat1</definedName>
    <definedName name="Select_ACat1" localSheetId="19">[11]!Select_ACat1</definedName>
    <definedName name="Select_ACat1" localSheetId="20">[11]!Select_ACat1</definedName>
    <definedName name="Select_ACat1" localSheetId="21">[11]!Select_ACat1</definedName>
    <definedName name="Select_ACat1" localSheetId="22">[11]!Select_ACat1</definedName>
    <definedName name="Select_ACat1" localSheetId="23">[11]!Select_ACat1</definedName>
    <definedName name="Select_ACat1" localSheetId="24">[11]!Select_ACat1</definedName>
    <definedName name="Select_ACat1" localSheetId="25">[11]!Select_ACat1</definedName>
    <definedName name="Select_ACat1" localSheetId="26">[11]!Select_ACat1</definedName>
    <definedName name="Select_ACat1" localSheetId="27">[11]!Select_ACat1</definedName>
    <definedName name="Select_ACat1" localSheetId="28">[11]!Select_ACat1</definedName>
    <definedName name="Select_ACat1" localSheetId="29">[11]!Select_ACat1</definedName>
    <definedName name="Select_ACat1" localSheetId="6">[11]!Select_ACat1</definedName>
    <definedName name="Select_ACat1" localSheetId="7">[11]!Select_ACat1</definedName>
    <definedName name="Select_ACat1" localSheetId="3">[11]!Select_ACat1</definedName>
    <definedName name="Select_ACat1" localSheetId="4">[11]!Select_ACat1</definedName>
    <definedName name="Select_ACat1" localSheetId="5">[11]!Select_ACat1</definedName>
    <definedName name="Select_ACat1">[11]!Select_ACat1</definedName>
    <definedName name="Select_ACat2" localSheetId="8">[11]!Select_ACat2</definedName>
    <definedName name="Select_ACat2" localSheetId="9">[11]!Select_ACat2</definedName>
    <definedName name="Select_ACat2" localSheetId="10">[11]!Select_ACat2</definedName>
    <definedName name="Select_ACat2" localSheetId="11">[11]!Select_ACat2</definedName>
    <definedName name="Select_ACat2" localSheetId="12">[11]!Select_ACat2</definedName>
    <definedName name="Select_ACat2" localSheetId="13">[11]!Select_ACat2</definedName>
    <definedName name="Select_ACat2" localSheetId="14">[11]!Select_ACat2</definedName>
    <definedName name="Select_ACat2" localSheetId="15">[11]!Select_ACat2</definedName>
    <definedName name="Select_ACat2" localSheetId="16">[11]!Select_ACat2</definedName>
    <definedName name="Select_ACat2" localSheetId="17">[11]!Select_ACat2</definedName>
    <definedName name="Select_ACat2" localSheetId="18">[11]!Select_ACat2</definedName>
    <definedName name="Select_ACat2" localSheetId="19">[11]!Select_ACat2</definedName>
    <definedName name="Select_ACat2" localSheetId="20">[11]!Select_ACat2</definedName>
    <definedName name="Select_ACat2" localSheetId="21">[11]!Select_ACat2</definedName>
    <definedName name="Select_ACat2" localSheetId="22">[11]!Select_ACat2</definedName>
    <definedName name="Select_ACat2" localSheetId="23">[11]!Select_ACat2</definedName>
    <definedName name="Select_ACat2" localSheetId="24">[11]!Select_ACat2</definedName>
    <definedName name="Select_ACat2" localSheetId="25">[11]!Select_ACat2</definedName>
    <definedName name="Select_ACat2" localSheetId="26">[11]!Select_ACat2</definedName>
    <definedName name="Select_ACat2" localSheetId="27">[11]!Select_ACat2</definedName>
    <definedName name="Select_ACat2" localSheetId="28">[11]!Select_ACat2</definedName>
    <definedName name="Select_ACat2" localSheetId="29">[11]!Select_ACat2</definedName>
    <definedName name="Select_ACat2" localSheetId="6">[11]!Select_ACat2</definedName>
    <definedName name="Select_ACat2" localSheetId="7">[11]!Select_ACat2</definedName>
    <definedName name="Select_ACat2" localSheetId="3">[11]!Select_ACat2</definedName>
    <definedName name="Select_ACat2" localSheetId="4">[11]!Select_ACat2</definedName>
    <definedName name="Select_ACat2" localSheetId="5">[11]!Select_ACat2</definedName>
    <definedName name="Select_ACat2">[11]!Select_ACat2</definedName>
    <definedName name="Select_ACat3" localSheetId="8">[11]!Select_ACat3</definedName>
    <definedName name="Select_ACat3" localSheetId="9">[11]!Select_ACat3</definedName>
    <definedName name="Select_ACat3" localSheetId="10">[11]!Select_ACat3</definedName>
    <definedName name="Select_ACat3" localSheetId="11">[11]!Select_ACat3</definedName>
    <definedName name="Select_ACat3" localSheetId="12">[11]!Select_ACat3</definedName>
    <definedName name="Select_ACat3" localSheetId="13">[11]!Select_ACat3</definedName>
    <definedName name="Select_ACat3" localSheetId="14">[11]!Select_ACat3</definedName>
    <definedName name="Select_ACat3" localSheetId="15">[11]!Select_ACat3</definedName>
    <definedName name="Select_ACat3" localSheetId="16">[11]!Select_ACat3</definedName>
    <definedName name="Select_ACat3" localSheetId="17">[11]!Select_ACat3</definedName>
    <definedName name="Select_ACat3" localSheetId="18">[11]!Select_ACat3</definedName>
    <definedName name="Select_ACat3" localSheetId="19">[11]!Select_ACat3</definedName>
    <definedName name="Select_ACat3" localSheetId="20">[11]!Select_ACat3</definedName>
    <definedName name="Select_ACat3" localSheetId="21">[11]!Select_ACat3</definedName>
    <definedName name="Select_ACat3" localSheetId="22">[11]!Select_ACat3</definedName>
    <definedName name="Select_ACat3" localSheetId="23">[11]!Select_ACat3</definedName>
    <definedName name="Select_ACat3" localSheetId="24">[11]!Select_ACat3</definedName>
    <definedName name="Select_ACat3" localSheetId="25">[11]!Select_ACat3</definedName>
    <definedName name="Select_ACat3" localSheetId="26">[11]!Select_ACat3</definedName>
    <definedName name="Select_ACat3" localSheetId="27">[11]!Select_ACat3</definedName>
    <definedName name="Select_ACat3" localSheetId="28">[11]!Select_ACat3</definedName>
    <definedName name="Select_ACat3" localSheetId="29">[11]!Select_ACat3</definedName>
    <definedName name="Select_ACat3" localSheetId="6">[11]!Select_ACat3</definedName>
    <definedName name="Select_ACat3" localSheetId="7">[11]!Select_ACat3</definedName>
    <definedName name="Select_ACat3" localSheetId="3">[11]!Select_ACat3</definedName>
    <definedName name="Select_ACat3" localSheetId="4">[11]!Select_ACat3</definedName>
    <definedName name="Select_ACat3" localSheetId="5">[11]!Select_ACat3</definedName>
    <definedName name="Select_ACat3">[11]!Select_ACat3</definedName>
    <definedName name="Select_Cat1" localSheetId="8">[17]!Select_Cat1</definedName>
    <definedName name="Select_Cat1" localSheetId="9">[17]!Select_Cat1</definedName>
    <definedName name="Select_Cat1" localSheetId="10">[17]!Select_Cat1</definedName>
    <definedName name="Select_Cat1" localSheetId="11">[17]!Select_Cat1</definedName>
    <definedName name="Select_Cat1" localSheetId="12">[17]!Select_Cat1</definedName>
    <definedName name="Select_Cat1" localSheetId="13">[17]!Select_Cat1</definedName>
    <definedName name="Select_Cat1" localSheetId="14">[17]!Select_Cat1</definedName>
    <definedName name="Select_Cat1" localSheetId="15">[17]!Select_Cat1</definedName>
    <definedName name="Select_Cat1" localSheetId="16">[17]!Select_Cat1</definedName>
    <definedName name="Select_Cat1" localSheetId="17">[17]!Select_Cat1</definedName>
    <definedName name="Select_Cat1" localSheetId="18">[17]!Select_Cat1</definedName>
    <definedName name="Select_Cat1" localSheetId="19">[17]!Select_Cat1</definedName>
    <definedName name="Select_Cat1" localSheetId="20">[17]!Select_Cat1</definedName>
    <definedName name="Select_Cat1" localSheetId="21">[17]!Select_Cat1</definedName>
    <definedName name="Select_Cat1" localSheetId="22">[17]!Select_Cat1</definedName>
    <definedName name="Select_Cat1" localSheetId="23">[17]!Select_Cat1</definedName>
    <definedName name="Select_Cat1" localSheetId="24">[17]!Select_Cat1</definedName>
    <definedName name="Select_Cat1" localSheetId="25">[17]!Select_Cat1</definedName>
    <definedName name="Select_Cat1" localSheetId="26">[17]!Select_Cat1</definedName>
    <definedName name="Select_Cat1" localSheetId="27">[17]!Select_Cat1</definedName>
    <definedName name="Select_Cat1" localSheetId="28">[17]!Select_Cat1</definedName>
    <definedName name="Select_Cat1" localSheetId="29">[17]!Select_Cat1</definedName>
    <definedName name="Select_Cat1" localSheetId="6">[17]!Select_Cat1</definedName>
    <definedName name="Select_Cat1" localSheetId="7">[17]!Select_Cat1</definedName>
    <definedName name="Select_Cat1" localSheetId="3">[17]!Select_Cat1</definedName>
    <definedName name="Select_Cat1" localSheetId="4">[17]!Select_Cat1</definedName>
    <definedName name="Select_Cat1" localSheetId="5">[17]!Select_Cat1</definedName>
    <definedName name="Select_Cat1">[17]!Select_Cat1</definedName>
    <definedName name="Select_Cat2" localSheetId="8">[17]!Select_Cat2</definedName>
    <definedName name="Select_Cat2" localSheetId="9">[17]!Select_Cat2</definedName>
    <definedName name="Select_Cat2" localSheetId="10">[17]!Select_Cat2</definedName>
    <definedName name="Select_Cat2" localSheetId="11">[17]!Select_Cat2</definedName>
    <definedName name="Select_Cat2" localSheetId="12">[17]!Select_Cat2</definedName>
    <definedName name="Select_Cat2" localSheetId="13">[17]!Select_Cat2</definedName>
    <definedName name="Select_Cat2" localSheetId="14">[17]!Select_Cat2</definedName>
    <definedName name="Select_Cat2" localSheetId="15">[17]!Select_Cat2</definedName>
    <definedName name="Select_Cat2" localSheetId="16">[17]!Select_Cat2</definedName>
    <definedName name="Select_Cat2" localSheetId="17">[17]!Select_Cat2</definedName>
    <definedName name="Select_Cat2" localSheetId="18">[17]!Select_Cat2</definedName>
    <definedName name="Select_Cat2" localSheetId="19">[17]!Select_Cat2</definedName>
    <definedName name="Select_Cat2" localSheetId="20">[17]!Select_Cat2</definedName>
    <definedName name="Select_Cat2" localSheetId="21">[17]!Select_Cat2</definedName>
    <definedName name="Select_Cat2" localSheetId="22">[17]!Select_Cat2</definedName>
    <definedName name="Select_Cat2" localSheetId="23">[17]!Select_Cat2</definedName>
    <definedName name="Select_Cat2" localSheetId="24">[17]!Select_Cat2</definedName>
    <definedName name="Select_Cat2" localSheetId="25">[17]!Select_Cat2</definedName>
    <definedName name="Select_Cat2" localSheetId="26">[17]!Select_Cat2</definedName>
    <definedName name="Select_Cat2" localSheetId="27">[17]!Select_Cat2</definedName>
    <definedName name="Select_Cat2" localSheetId="28">[17]!Select_Cat2</definedName>
    <definedName name="Select_Cat2" localSheetId="29">[17]!Select_Cat2</definedName>
    <definedName name="Select_Cat2" localSheetId="6">[17]!Select_Cat2</definedName>
    <definedName name="Select_Cat2" localSheetId="7">[17]!Select_Cat2</definedName>
    <definedName name="Select_Cat2" localSheetId="3">[17]!Select_Cat2</definedName>
    <definedName name="Select_Cat2" localSheetId="4">[17]!Select_Cat2</definedName>
    <definedName name="Select_Cat2" localSheetId="5">[17]!Select_Cat2</definedName>
    <definedName name="Select_Cat2">[17]!Select_Cat2</definedName>
    <definedName name="Select_Cat3" localSheetId="8">[17]!Select_Cat3</definedName>
    <definedName name="Select_Cat3" localSheetId="9">[17]!Select_Cat3</definedName>
    <definedName name="Select_Cat3" localSheetId="10">[17]!Select_Cat3</definedName>
    <definedName name="Select_Cat3" localSheetId="11">[17]!Select_Cat3</definedName>
    <definedName name="Select_Cat3" localSheetId="12">[17]!Select_Cat3</definedName>
    <definedName name="Select_Cat3" localSheetId="13">[17]!Select_Cat3</definedName>
    <definedName name="Select_Cat3" localSheetId="14">[17]!Select_Cat3</definedName>
    <definedName name="Select_Cat3" localSheetId="15">[17]!Select_Cat3</definedName>
    <definedName name="Select_Cat3" localSheetId="16">[17]!Select_Cat3</definedName>
    <definedName name="Select_Cat3" localSheetId="17">[17]!Select_Cat3</definedName>
    <definedName name="Select_Cat3" localSheetId="18">[17]!Select_Cat3</definedName>
    <definedName name="Select_Cat3" localSheetId="19">[17]!Select_Cat3</definedName>
    <definedName name="Select_Cat3" localSheetId="20">[17]!Select_Cat3</definedName>
    <definedName name="Select_Cat3" localSheetId="21">[17]!Select_Cat3</definedName>
    <definedName name="Select_Cat3" localSheetId="22">[17]!Select_Cat3</definedName>
    <definedName name="Select_Cat3" localSheetId="23">[17]!Select_Cat3</definedName>
    <definedName name="Select_Cat3" localSheetId="24">[17]!Select_Cat3</definedName>
    <definedName name="Select_Cat3" localSheetId="25">[17]!Select_Cat3</definedName>
    <definedName name="Select_Cat3" localSheetId="26">[17]!Select_Cat3</definedName>
    <definedName name="Select_Cat3" localSheetId="27">[17]!Select_Cat3</definedName>
    <definedName name="Select_Cat3" localSheetId="28">[17]!Select_Cat3</definedName>
    <definedName name="Select_Cat3" localSheetId="29">[17]!Select_Cat3</definedName>
    <definedName name="Select_Cat3" localSheetId="6">[17]!Select_Cat3</definedName>
    <definedName name="Select_Cat3" localSheetId="7">[17]!Select_Cat3</definedName>
    <definedName name="Select_Cat3" localSheetId="3">[17]!Select_Cat3</definedName>
    <definedName name="Select_Cat3" localSheetId="4">[17]!Select_Cat3</definedName>
    <definedName name="Select_Cat3" localSheetId="5">[17]!Select_Cat3</definedName>
    <definedName name="Select_Cat3">[17]!Select_Cat3</definedName>
    <definedName name="Select_CCat1" localSheetId="8">[18]!Select_CCat1</definedName>
    <definedName name="Select_CCat1" localSheetId="9">[18]!Select_CCat1</definedName>
    <definedName name="Select_CCat1" localSheetId="10">[18]!Select_CCat1</definedName>
    <definedName name="Select_CCat1" localSheetId="11">[18]!Select_CCat1</definedName>
    <definedName name="Select_CCat1" localSheetId="12">[18]!Select_CCat1</definedName>
    <definedName name="Select_CCat1" localSheetId="13">[18]!Select_CCat1</definedName>
    <definedName name="Select_CCat1" localSheetId="14">[18]!Select_CCat1</definedName>
    <definedName name="Select_CCat1" localSheetId="15">[18]!Select_CCat1</definedName>
    <definedName name="Select_CCat1" localSheetId="16">[18]!Select_CCat1</definedName>
    <definedName name="Select_CCat1" localSheetId="17">[18]!Select_CCat1</definedName>
    <definedName name="Select_CCat1" localSheetId="18">[18]!Select_CCat1</definedName>
    <definedName name="Select_CCat1" localSheetId="19">[18]!Select_CCat1</definedName>
    <definedName name="Select_CCat1" localSheetId="20">[18]!Select_CCat1</definedName>
    <definedName name="Select_CCat1" localSheetId="21">[18]!Select_CCat1</definedName>
    <definedName name="Select_CCat1" localSheetId="22">[18]!Select_CCat1</definedName>
    <definedName name="Select_CCat1" localSheetId="23">[18]!Select_CCat1</definedName>
    <definedName name="Select_CCat1" localSheetId="24">[18]!Select_CCat1</definedName>
    <definedName name="Select_CCat1" localSheetId="25">[18]!Select_CCat1</definedName>
    <definedName name="Select_CCat1" localSheetId="26">[18]!Select_CCat1</definedName>
    <definedName name="Select_CCat1" localSheetId="27">[18]!Select_CCat1</definedName>
    <definedName name="Select_CCat1" localSheetId="28">[18]!Select_CCat1</definedName>
    <definedName name="Select_CCat1" localSheetId="29">[18]!Select_CCat1</definedName>
    <definedName name="Select_CCat1" localSheetId="6">[18]!Select_CCat1</definedName>
    <definedName name="Select_CCat1" localSheetId="7">[18]!Select_CCat1</definedName>
    <definedName name="Select_CCat1" localSheetId="3">[18]!Select_CCat1</definedName>
    <definedName name="Select_CCat1" localSheetId="4">[18]!Select_CCat1</definedName>
    <definedName name="Select_CCat1" localSheetId="5">[18]!Select_CCat1</definedName>
    <definedName name="Select_CCat1">[18]!Select_CCat1</definedName>
    <definedName name="Select_CCat2" localSheetId="8">[18]!Select_CCat2</definedName>
    <definedName name="Select_CCat2" localSheetId="9">[18]!Select_CCat2</definedName>
    <definedName name="Select_CCat2" localSheetId="10">[18]!Select_CCat2</definedName>
    <definedName name="Select_CCat2" localSheetId="11">[18]!Select_CCat2</definedName>
    <definedName name="Select_CCat2" localSheetId="12">[18]!Select_CCat2</definedName>
    <definedName name="Select_CCat2" localSheetId="13">[18]!Select_CCat2</definedName>
    <definedName name="Select_CCat2" localSheetId="14">[18]!Select_CCat2</definedName>
    <definedName name="Select_CCat2" localSheetId="15">[18]!Select_CCat2</definedName>
    <definedName name="Select_CCat2" localSheetId="16">[18]!Select_CCat2</definedName>
    <definedName name="Select_CCat2" localSheetId="17">[18]!Select_CCat2</definedName>
    <definedName name="Select_CCat2" localSheetId="18">[18]!Select_CCat2</definedName>
    <definedName name="Select_CCat2" localSheetId="19">[18]!Select_CCat2</definedName>
    <definedName name="Select_CCat2" localSheetId="20">[18]!Select_CCat2</definedName>
    <definedName name="Select_CCat2" localSheetId="21">[18]!Select_CCat2</definedName>
    <definedName name="Select_CCat2" localSheetId="22">[18]!Select_CCat2</definedName>
    <definedName name="Select_CCat2" localSheetId="23">[18]!Select_CCat2</definedName>
    <definedName name="Select_CCat2" localSheetId="24">[18]!Select_CCat2</definedName>
    <definedName name="Select_CCat2" localSheetId="25">[18]!Select_CCat2</definedName>
    <definedName name="Select_CCat2" localSheetId="26">[18]!Select_CCat2</definedName>
    <definedName name="Select_CCat2" localSheetId="27">[18]!Select_CCat2</definedName>
    <definedName name="Select_CCat2" localSheetId="28">[18]!Select_CCat2</definedName>
    <definedName name="Select_CCat2" localSheetId="29">[18]!Select_CCat2</definedName>
    <definedName name="Select_CCat2" localSheetId="6">[18]!Select_CCat2</definedName>
    <definedName name="Select_CCat2" localSheetId="7">[18]!Select_CCat2</definedName>
    <definedName name="Select_CCat2" localSheetId="3">[18]!Select_CCat2</definedName>
    <definedName name="Select_CCat2" localSheetId="4">[18]!Select_CCat2</definedName>
    <definedName name="Select_CCat2" localSheetId="5">[18]!Select_CCat2</definedName>
    <definedName name="Select_CCat2">[18]!Select_CCat2</definedName>
    <definedName name="Select_CCat3" localSheetId="8">[18]!Select_CCat3</definedName>
    <definedName name="Select_CCat3" localSheetId="9">[18]!Select_CCat3</definedName>
    <definedName name="Select_CCat3" localSheetId="10">[18]!Select_CCat3</definedName>
    <definedName name="Select_CCat3" localSheetId="11">[18]!Select_CCat3</definedName>
    <definedName name="Select_CCat3" localSheetId="12">[18]!Select_CCat3</definedName>
    <definedName name="Select_CCat3" localSheetId="13">[18]!Select_CCat3</definedName>
    <definedName name="Select_CCat3" localSheetId="14">[18]!Select_CCat3</definedName>
    <definedName name="Select_CCat3" localSheetId="15">[18]!Select_CCat3</definedName>
    <definedName name="Select_CCat3" localSheetId="16">[18]!Select_CCat3</definedName>
    <definedName name="Select_CCat3" localSheetId="17">[18]!Select_CCat3</definedName>
    <definedName name="Select_CCat3" localSheetId="18">[18]!Select_CCat3</definedName>
    <definedName name="Select_CCat3" localSheetId="19">[18]!Select_CCat3</definedName>
    <definedName name="Select_CCat3" localSheetId="20">[18]!Select_CCat3</definedName>
    <definedName name="Select_CCat3" localSheetId="21">[18]!Select_CCat3</definedName>
    <definedName name="Select_CCat3" localSheetId="22">[18]!Select_CCat3</definedName>
    <definedName name="Select_CCat3" localSheetId="23">[18]!Select_CCat3</definedName>
    <definedName name="Select_CCat3" localSheetId="24">[18]!Select_CCat3</definedName>
    <definedName name="Select_CCat3" localSheetId="25">[18]!Select_CCat3</definedName>
    <definedName name="Select_CCat3" localSheetId="26">[18]!Select_CCat3</definedName>
    <definedName name="Select_CCat3" localSheetId="27">[18]!Select_CCat3</definedName>
    <definedName name="Select_CCat3" localSheetId="28">[18]!Select_CCat3</definedName>
    <definedName name="Select_CCat3" localSheetId="29">[18]!Select_CCat3</definedName>
    <definedName name="Select_CCat3" localSheetId="6">[18]!Select_CCat3</definedName>
    <definedName name="Select_CCat3" localSheetId="7">[18]!Select_CCat3</definedName>
    <definedName name="Select_CCat3" localSheetId="3">[18]!Select_CCat3</definedName>
    <definedName name="Select_CCat3" localSheetId="4">[18]!Select_CCat3</definedName>
    <definedName name="Select_CCat3" localSheetId="5">[18]!Select_CCat3</definedName>
    <definedName name="Select_CCat3">[18]!Select_CCat3</definedName>
    <definedName name="Select_FCat1" localSheetId="8">[11]!Select_FCat1</definedName>
    <definedName name="Select_FCat1" localSheetId="9">[11]!Select_FCat1</definedName>
    <definedName name="Select_FCat1" localSheetId="10">[11]!Select_FCat1</definedName>
    <definedName name="Select_FCat1" localSheetId="11">[11]!Select_FCat1</definedName>
    <definedName name="Select_FCat1" localSheetId="12">[11]!Select_FCat1</definedName>
    <definedName name="Select_FCat1" localSheetId="13">[11]!Select_FCat1</definedName>
    <definedName name="Select_FCat1" localSheetId="14">[11]!Select_FCat1</definedName>
    <definedName name="Select_FCat1" localSheetId="15">[11]!Select_FCat1</definedName>
    <definedName name="Select_FCat1" localSheetId="16">[11]!Select_FCat1</definedName>
    <definedName name="Select_FCat1" localSheetId="17">[11]!Select_FCat1</definedName>
    <definedName name="Select_FCat1" localSheetId="18">[11]!Select_FCat1</definedName>
    <definedName name="Select_FCat1" localSheetId="19">[11]!Select_FCat1</definedName>
    <definedName name="Select_FCat1" localSheetId="20">[11]!Select_FCat1</definedName>
    <definedName name="Select_FCat1" localSheetId="21">[11]!Select_FCat1</definedName>
    <definedName name="Select_FCat1" localSheetId="22">[11]!Select_FCat1</definedName>
    <definedName name="Select_FCat1" localSheetId="23">[11]!Select_FCat1</definedName>
    <definedName name="Select_FCat1" localSheetId="24">[11]!Select_FCat1</definedName>
    <definedName name="Select_FCat1" localSheetId="25">[11]!Select_FCat1</definedName>
    <definedName name="Select_FCat1" localSheetId="26">[11]!Select_FCat1</definedName>
    <definedName name="Select_FCat1" localSheetId="27">[11]!Select_FCat1</definedName>
    <definedName name="Select_FCat1" localSheetId="28">[11]!Select_FCat1</definedName>
    <definedName name="Select_FCat1" localSheetId="29">[11]!Select_FCat1</definedName>
    <definedName name="Select_FCat1" localSheetId="6">[11]!Select_FCat1</definedName>
    <definedName name="Select_FCat1" localSheetId="7">[11]!Select_FCat1</definedName>
    <definedName name="Select_FCat1" localSheetId="3">[11]!Select_FCat1</definedName>
    <definedName name="Select_FCat1" localSheetId="4">[11]!Select_FCat1</definedName>
    <definedName name="Select_FCat1" localSheetId="5">[11]!Select_FCat1</definedName>
    <definedName name="Select_FCat1">[11]!Select_FCat1</definedName>
    <definedName name="Select_FCat2" localSheetId="8">[11]!Select_FCat2</definedName>
    <definedName name="Select_FCat2" localSheetId="9">[11]!Select_FCat2</definedName>
    <definedName name="Select_FCat2" localSheetId="10">[11]!Select_FCat2</definedName>
    <definedName name="Select_FCat2" localSheetId="11">[11]!Select_FCat2</definedName>
    <definedName name="Select_FCat2" localSheetId="12">[11]!Select_FCat2</definedName>
    <definedName name="Select_FCat2" localSheetId="13">[11]!Select_FCat2</definedName>
    <definedName name="Select_FCat2" localSheetId="14">[11]!Select_FCat2</definedName>
    <definedName name="Select_FCat2" localSheetId="15">[11]!Select_FCat2</definedName>
    <definedName name="Select_FCat2" localSheetId="16">[11]!Select_FCat2</definedName>
    <definedName name="Select_FCat2" localSheetId="17">[11]!Select_FCat2</definedName>
    <definedName name="Select_FCat2" localSheetId="18">[11]!Select_FCat2</definedName>
    <definedName name="Select_FCat2" localSheetId="19">[11]!Select_FCat2</definedName>
    <definedName name="Select_FCat2" localSheetId="20">[11]!Select_FCat2</definedName>
    <definedName name="Select_FCat2" localSheetId="21">[11]!Select_FCat2</definedName>
    <definedName name="Select_FCat2" localSheetId="22">[11]!Select_FCat2</definedName>
    <definedName name="Select_FCat2" localSheetId="23">[11]!Select_FCat2</definedName>
    <definedName name="Select_FCat2" localSheetId="24">[11]!Select_FCat2</definedName>
    <definedName name="Select_FCat2" localSheetId="25">[11]!Select_FCat2</definedName>
    <definedName name="Select_FCat2" localSheetId="26">[11]!Select_FCat2</definedName>
    <definedName name="Select_FCat2" localSheetId="27">[11]!Select_FCat2</definedName>
    <definedName name="Select_FCat2" localSheetId="28">[11]!Select_FCat2</definedName>
    <definedName name="Select_FCat2" localSheetId="29">[11]!Select_FCat2</definedName>
    <definedName name="Select_FCat2" localSheetId="6">[11]!Select_FCat2</definedName>
    <definedName name="Select_FCat2" localSheetId="7">[11]!Select_FCat2</definedName>
    <definedName name="Select_FCat2" localSheetId="3">[11]!Select_FCat2</definedName>
    <definedName name="Select_FCat2" localSheetId="4">[11]!Select_FCat2</definedName>
    <definedName name="Select_FCat2" localSheetId="5">[11]!Select_FCat2</definedName>
    <definedName name="Select_FCat2">[11]!Select_FCat2</definedName>
    <definedName name="Select_FCat3" localSheetId="8">[11]!Select_FCat3</definedName>
    <definedName name="Select_FCat3" localSheetId="9">[11]!Select_FCat3</definedName>
    <definedName name="Select_FCat3" localSheetId="10">[11]!Select_FCat3</definedName>
    <definedName name="Select_FCat3" localSheetId="11">[11]!Select_FCat3</definedName>
    <definedName name="Select_FCat3" localSheetId="12">[11]!Select_FCat3</definedName>
    <definedName name="Select_FCat3" localSheetId="13">[11]!Select_FCat3</definedName>
    <definedName name="Select_FCat3" localSheetId="14">[11]!Select_FCat3</definedName>
    <definedName name="Select_FCat3" localSheetId="15">[11]!Select_FCat3</definedName>
    <definedName name="Select_FCat3" localSheetId="16">[11]!Select_FCat3</definedName>
    <definedName name="Select_FCat3" localSheetId="17">[11]!Select_FCat3</definedName>
    <definedName name="Select_FCat3" localSheetId="18">[11]!Select_FCat3</definedName>
    <definedName name="Select_FCat3" localSheetId="19">[11]!Select_FCat3</definedName>
    <definedName name="Select_FCat3" localSheetId="20">[11]!Select_FCat3</definedName>
    <definedName name="Select_FCat3" localSheetId="21">[11]!Select_FCat3</definedName>
    <definedName name="Select_FCat3" localSheetId="22">[11]!Select_FCat3</definedName>
    <definedName name="Select_FCat3" localSheetId="23">[11]!Select_FCat3</definedName>
    <definedName name="Select_FCat3" localSheetId="24">[11]!Select_FCat3</definedName>
    <definedName name="Select_FCat3" localSheetId="25">[11]!Select_FCat3</definedName>
    <definedName name="Select_FCat3" localSheetId="26">[11]!Select_FCat3</definedName>
    <definedName name="Select_FCat3" localSheetId="27">[11]!Select_FCat3</definedName>
    <definedName name="Select_FCat3" localSheetId="28">[11]!Select_FCat3</definedName>
    <definedName name="Select_FCat3" localSheetId="29">[11]!Select_FCat3</definedName>
    <definedName name="Select_FCat3" localSheetId="6">[11]!Select_FCat3</definedName>
    <definedName name="Select_FCat3" localSheetId="7">[11]!Select_FCat3</definedName>
    <definedName name="Select_FCat3" localSheetId="3">[11]!Select_FCat3</definedName>
    <definedName name="Select_FCat3" localSheetId="4">[11]!Select_FCat3</definedName>
    <definedName name="Select_FCat3" localSheetId="5">[11]!Select_FCat3</definedName>
    <definedName name="Select_FCat3">[11]!Select_FCat3</definedName>
    <definedName name="Select_OCat1" localSheetId="8">[11]!Select_OCat1</definedName>
    <definedName name="Select_OCat1" localSheetId="9">[11]!Select_OCat1</definedName>
    <definedName name="Select_OCat1" localSheetId="10">[11]!Select_OCat1</definedName>
    <definedName name="Select_OCat1" localSheetId="11">[11]!Select_OCat1</definedName>
    <definedName name="Select_OCat1" localSheetId="12">[11]!Select_OCat1</definedName>
    <definedName name="Select_OCat1" localSheetId="13">[11]!Select_OCat1</definedName>
    <definedName name="Select_OCat1" localSheetId="14">[11]!Select_OCat1</definedName>
    <definedName name="Select_OCat1" localSheetId="15">[11]!Select_OCat1</definedName>
    <definedName name="Select_OCat1" localSheetId="16">[11]!Select_OCat1</definedName>
    <definedName name="Select_OCat1" localSheetId="17">[11]!Select_OCat1</definedName>
    <definedName name="Select_OCat1" localSheetId="18">[11]!Select_OCat1</definedName>
    <definedName name="Select_OCat1" localSheetId="19">[11]!Select_OCat1</definedName>
    <definedName name="Select_OCat1" localSheetId="20">[11]!Select_OCat1</definedName>
    <definedName name="Select_OCat1" localSheetId="21">[11]!Select_OCat1</definedName>
    <definedName name="Select_OCat1" localSheetId="22">[11]!Select_OCat1</definedName>
    <definedName name="Select_OCat1" localSheetId="23">[11]!Select_OCat1</definedName>
    <definedName name="Select_OCat1" localSheetId="24">[11]!Select_OCat1</definedName>
    <definedName name="Select_OCat1" localSheetId="25">[11]!Select_OCat1</definedName>
    <definedName name="Select_OCat1" localSheetId="26">[11]!Select_OCat1</definedName>
    <definedName name="Select_OCat1" localSheetId="27">[11]!Select_OCat1</definedName>
    <definedName name="Select_OCat1" localSheetId="28">[11]!Select_OCat1</definedName>
    <definedName name="Select_OCat1" localSheetId="29">[11]!Select_OCat1</definedName>
    <definedName name="Select_OCat1" localSheetId="6">[11]!Select_OCat1</definedName>
    <definedName name="Select_OCat1" localSheetId="7">[11]!Select_OCat1</definedName>
    <definedName name="Select_OCat1" localSheetId="3">[11]!Select_OCat1</definedName>
    <definedName name="Select_OCat1" localSheetId="4">[11]!Select_OCat1</definedName>
    <definedName name="Select_OCat1" localSheetId="5">[11]!Select_OCat1</definedName>
    <definedName name="Select_OCat1">[11]!Select_OCat1</definedName>
    <definedName name="Select_OCat2" localSheetId="8">[11]!Select_OCat2</definedName>
    <definedName name="Select_OCat2" localSheetId="9">[11]!Select_OCat2</definedName>
    <definedName name="Select_OCat2" localSheetId="10">[11]!Select_OCat2</definedName>
    <definedName name="Select_OCat2" localSheetId="11">[11]!Select_OCat2</definedName>
    <definedName name="Select_OCat2" localSheetId="12">[11]!Select_OCat2</definedName>
    <definedName name="Select_OCat2" localSheetId="13">[11]!Select_OCat2</definedName>
    <definedName name="Select_OCat2" localSheetId="14">[11]!Select_OCat2</definedName>
    <definedName name="Select_OCat2" localSheetId="15">[11]!Select_OCat2</definedName>
    <definedName name="Select_OCat2" localSheetId="16">[11]!Select_OCat2</definedName>
    <definedName name="Select_OCat2" localSheetId="17">[11]!Select_OCat2</definedName>
    <definedName name="Select_OCat2" localSheetId="18">[11]!Select_OCat2</definedName>
    <definedName name="Select_OCat2" localSheetId="19">[11]!Select_OCat2</definedName>
    <definedName name="Select_OCat2" localSheetId="20">[11]!Select_OCat2</definedName>
    <definedName name="Select_OCat2" localSheetId="21">[11]!Select_OCat2</definedName>
    <definedName name="Select_OCat2" localSheetId="22">[11]!Select_OCat2</definedName>
    <definedName name="Select_OCat2" localSheetId="23">[11]!Select_OCat2</definedName>
    <definedName name="Select_OCat2" localSheetId="24">[11]!Select_OCat2</definedName>
    <definedName name="Select_OCat2" localSheetId="25">[11]!Select_OCat2</definedName>
    <definedName name="Select_OCat2" localSheetId="26">[11]!Select_OCat2</definedName>
    <definedName name="Select_OCat2" localSheetId="27">[11]!Select_OCat2</definedName>
    <definedName name="Select_OCat2" localSheetId="28">[11]!Select_OCat2</definedName>
    <definedName name="Select_OCat2" localSheetId="29">[11]!Select_OCat2</definedName>
    <definedName name="Select_OCat2" localSheetId="6">[11]!Select_OCat2</definedName>
    <definedName name="Select_OCat2" localSheetId="7">[11]!Select_OCat2</definedName>
    <definedName name="Select_OCat2" localSheetId="3">[11]!Select_OCat2</definedName>
    <definedName name="Select_OCat2" localSheetId="4">[11]!Select_OCat2</definedName>
    <definedName name="Select_OCat2" localSheetId="5">[11]!Select_OCat2</definedName>
    <definedName name="Select_OCat2">[11]!Select_OCat2</definedName>
    <definedName name="Select_OCat3" localSheetId="8">[11]!Select_OCat3</definedName>
    <definedName name="Select_OCat3" localSheetId="9">[11]!Select_OCat3</definedName>
    <definedName name="Select_OCat3" localSheetId="10">[11]!Select_OCat3</definedName>
    <definedName name="Select_OCat3" localSheetId="11">[11]!Select_OCat3</definedName>
    <definedName name="Select_OCat3" localSheetId="12">[11]!Select_OCat3</definedName>
    <definedName name="Select_OCat3" localSheetId="13">[11]!Select_OCat3</definedName>
    <definedName name="Select_OCat3" localSheetId="14">[11]!Select_OCat3</definedName>
    <definedName name="Select_OCat3" localSheetId="15">[11]!Select_OCat3</definedName>
    <definedName name="Select_OCat3" localSheetId="16">[11]!Select_OCat3</definedName>
    <definedName name="Select_OCat3" localSheetId="17">[11]!Select_OCat3</definedName>
    <definedName name="Select_OCat3" localSheetId="18">[11]!Select_OCat3</definedName>
    <definedName name="Select_OCat3" localSheetId="19">[11]!Select_OCat3</definedName>
    <definedName name="Select_OCat3" localSheetId="20">[11]!Select_OCat3</definedName>
    <definedName name="Select_OCat3" localSheetId="21">[11]!Select_OCat3</definedName>
    <definedName name="Select_OCat3" localSheetId="22">[11]!Select_OCat3</definedName>
    <definedName name="Select_OCat3" localSheetId="23">[11]!Select_OCat3</definedName>
    <definedName name="Select_OCat3" localSheetId="24">[11]!Select_OCat3</definedName>
    <definedName name="Select_OCat3" localSheetId="25">[11]!Select_OCat3</definedName>
    <definedName name="Select_OCat3" localSheetId="26">[11]!Select_OCat3</definedName>
    <definedName name="Select_OCat3" localSheetId="27">[11]!Select_OCat3</definedName>
    <definedName name="Select_OCat3" localSheetId="28">[11]!Select_OCat3</definedName>
    <definedName name="Select_OCat3" localSheetId="29">[11]!Select_OCat3</definedName>
    <definedName name="Select_OCat3" localSheetId="6">[11]!Select_OCat3</definedName>
    <definedName name="Select_OCat3" localSheetId="7">[11]!Select_OCat3</definedName>
    <definedName name="Select_OCat3" localSheetId="3">[11]!Select_OCat3</definedName>
    <definedName name="Select_OCat3" localSheetId="4">[11]!Select_OCat3</definedName>
    <definedName name="Select_OCat3" localSheetId="5">[11]!Select_OCat3</definedName>
    <definedName name="Select_OCat3">[11]!Select_OCat3</definedName>
    <definedName name="Select_RefAct" localSheetId="8">[17]!Select_RefAct</definedName>
    <definedName name="Select_RefAct" localSheetId="9">[17]!Select_RefAct</definedName>
    <definedName name="Select_RefAct" localSheetId="10">[17]!Select_RefAct</definedName>
    <definedName name="Select_RefAct" localSheetId="11">[17]!Select_RefAct</definedName>
    <definedName name="Select_RefAct" localSheetId="12">[17]!Select_RefAct</definedName>
    <definedName name="Select_RefAct" localSheetId="13">[17]!Select_RefAct</definedName>
    <definedName name="Select_RefAct" localSheetId="14">[17]!Select_RefAct</definedName>
    <definedName name="Select_RefAct" localSheetId="15">[17]!Select_RefAct</definedName>
    <definedName name="Select_RefAct" localSheetId="16">[17]!Select_RefAct</definedName>
    <definedName name="Select_RefAct" localSheetId="17">[17]!Select_RefAct</definedName>
    <definedName name="Select_RefAct" localSheetId="18">[17]!Select_RefAct</definedName>
    <definedName name="Select_RefAct" localSheetId="19">[17]!Select_RefAct</definedName>
    <definedName name="Select_RefAct" localSheetId="20">[17]!Select_RefAct</definedName>
    <definedName name="Select_RefAct" localSheetId="21">[17]!Select_RefAct</definedName>
    <definedName name="Select_RefAct" localSheetId="22">[17]!Select_RefAct</definedName>
    <definedName name="Select_RefAct" localSheetId="23">[17]!Select_RefAct</definedName>
    <definedName name="Select_RefAct" localSheetId="24">[17]!Select_RefAct</definedName>
    <definedName name="Select_RefAct" localSheetId="25">[17]!Select_RefAct</definedName>
    <definedName name="Select_RefAct" localSheetId="26">[17]!Select_RefAct</definedName>
    <definedName name="Select_RefAct" localSheetId="27">[17]!Select_RefAct</definedName>
    <definedName name="Select_RefAct" localSheetId="28">[17]!Select_RefAct</definedName>
    <definedName name="Select_RefAct" localSheetId="29">[17]!Select_RefAct</definedName>
    <definedName name="Select_RefAct" localSheetId="6">[17]!Select_RefAct</definedName>
    <definedName name="Select_RefAct" localSheetId="7">[17]!Select_RefAct</definedName>
    <definedName name="Select_RefAct" localSheetId="3">[17]!Select_RefAct</definedName>
    <definedName name="Select_RefAct" localSheetId="4">[17]!Select_RefAct</definedName>
    <definedName name="Select_RefAct" localSheetId="5">[17]!Select_RefAct</definedName>
    <definedName name="Select_RefAct">[17]!Select_RefAct</definedName>
    <definedName name="Select_RefAct1" localSheetId="8">[11]!Select_RefAct1</definedName>
    <definedName name="Select_RefAct1" localSheetId="9">[11]!Select_RefAct1</definedName>
    <definedName name="Select_RefAct1" localSheetId="10">[11]!Select_RefAct1</definedName>
    <definedName name="Select_RefAct1" localSheetId="11">[11]!Select_RefAct1</definedName>
    <definedName name="Select_RefAct1" localSheetId="12">[11]!Select_RefAct1</definedName>
    <definedName name="Select_RefAct1" localSheetId="13">[11]!Select_RefAct1</definedName>
    <definedName name="Select_RefAct1" localSheetId="14">[11]!Select_RefAct1</definedName>
    <definedName name="Select_RefAct1" localSheetId="15">[11]!Select_RefAct1</definedName>
    <definedName name="Select_RefAct1" localSheetId="16">[11]!Select_RefAct1</definedName>
    <definedName name="Select_RefAct1" localSheetId="17">[11]!Select_RefAct1</definedName>
    <definedName name="Select_RefAct1" localSheetId="18">[11]!Select_RefAct1</definedName>
    <definedName name="Select_RefAct1" localSheetId="19">[11]!Select_RefAct1</definedName>
    <definedName name="Select_RefAct1" localSheetId="20">[11]!Select_RefAct1</definedName>
    <definedName name="Select_RefAct1" localSheetId="21">[11]!Select_RefAct1</definedName>
    <definedName name="Select_RefAct1" localSheetId="22">[11]!Select_RefAct1</definedName>
    <definedName name="Select_RefAct1" localSheetId="23">[11]!Select_RefAct1</definedName>
    <definedName name="Select_RefAct1" localSheetId="24">[11]!Select_RefAct1</definedName>
    <definedName name="Select_RefAct1" localSheetId="25">[11]!Select_RefAct1</definedName>
    <definedName name="Select_RefAct1" localSheetId="26">[11]!Select_RefAct1</definedName>
    <definedName name="Select_RefAct1" localSheetId="27">[11]!Select_RefAct1</definedName>
    <definedName name="Select_RefAct1" localSheetId="28">[11]!Select_RefAct1</definedName>
    <definedName name="Select_RefAct1" localSheetId="29">[11]!Select_RefAct1</definedName>
    <definedName name="Select_RefAct1" localSheetId="6">[11]!Select_RefAct1</definedName>
    <definedName name="Select_RefAct1" localSheetId="7">[11]!Select_RefAct1</definedName>
    <definedName name="Select_RefAct1" localSheetId="3">[11]!Select_RefAct1</definedName>
    <definedName name="Select_RefAct1" localSheetId="4">[11]!Select_RefAct1</definedName>
    <definedName name="Select_RefAct1" localSheetId="5">[11]!Select_RefAct1</definedName>
    <definedName name="Select_RefAct1">[11]!Select_RefAct1</definedName>
    <definedName name="Select_RefAct2" localSheetId="8">[11]!Select_RefAct2</definedName>
    <definedName name="Select_RefAct2" localSheetId="9">[11]!Select_RefAct2</definedName>
    <definedName name="Select_RefAct2" localSheetId="10">[11]!Select_RefAct2</definedName>
    <definedName name="Select_RefAct2" localSheetId="11">[11]!Select_RefAct2</definedName>
    <definedName name="Select_RefAct2" localSheetId="12">[11]!Select_RefAct2</definedName>
    <definedName name="Select_RefAct2" localSheetId="13">[11]!Select_RefAct2</definedName>
    <definedName name="Select_RefAct2" localSheetId="14">[11]!Select_RefAct2</definedName>
    <definedName name="Select_RefAct2" localSheetId="15">[11]!Select_RefAct2</definedName>
    <definedName name="Select_RefAct2" localSheetId="16">[11]!Select_RefAct2</definedName>
    <definedName name="Select_RefAct2" localSheetId="17">[11]!Select_RefAct2</definedName>
    <definedName name="Select_RefAct2" localSheetId="18">[11]!Select_RefAct2</definedName>
    <definedName name="Select_RefAct2" localSheetId="19">[11]!Select_RefAct2</definedName>
    <definedName name="Select_RefAct2" localSheetId="20">[11]!Select_RefAct2</definedName>
    <definedName name="Select_RefAct2" localSheetId="21">[11]!Select_RefAct2</definedName>
    <definedName name="Select_RefAct2" localSheetId="22">[11]!Select_RefAct2</definedName>
    <definedName name="Select_RefAct2" localSheetId="23">[11]!Select_RefAct2</definedName>
    <definedName name="Select_RefAct2" localSheetId="24">[11]!Select_RefAct2</definedName>
    <definedName name="Select_RefAct2" localSheetId="25">[11]!Select_RefAct2</definedName>
    <definedName name="Select_RefAct2" localSheetId="26">[11]!Select_RefAct2</definedName>
    <definedName name="Select_RefAct2" localSheetId="27">[11]!Select_RefAct2</definedName>
    <definedName name="Select_RefAct2" localSheetId="28">[11]!Select_RefAct2</definedName>
    <definedName name="Select_RefAct2" localSheetId="29">[11]!Select_RefAct2</definedName>
    <definedName name="Select_RefAct2" localSheetId="6">[11]!Select_RefAct2</definedName>
    <definedName name="Select_RefAct2" localSheetId="7">[11]!Select_RefAct2</definedName>
    <definedName name="Select_RefAct2" localSheetId="3">[11]!Select_RefAct2</definedName>
    <definedName name="Select_RefAct2" localSheetId="4">[11]!Select_RefAct2</definedName>
    <definedName name="Select_RefAct2" localSheetId="5">[11]!Select_RefAct2</definedName>
    <definedName name="Select_RefAct2">[11]!Select_RefAct2</definedName>
    <definedName name="Select_RefAct3" localSheetId="8">[11]!Select_RefAct3</definedName>
    <definedName name="Select_RefAct3" localSheetId="9">[11]!Select_RefAct3</definedName>
    <definedName name="Select_RefAct3" localSheetId="10">[11]!Select_RefAct3</definedName>
    <definedName name="Select_RefAct3" localSheetId="11">[11]!Select_RefAct3</definedName>
    <definedName name="Select_RefAct3" localSheetId="12">[11]!Select_RefAct3</definedName>
    <definedName name="Select_RefAct3" localSheetId="13">[11]!Select_RefAct3</definedName>
    <definedName name="Select_RefAct3" localSheetId="14">[11]!Select_RefAct3</definedName>
    <definedName name="Select_RefAct3" localSheetId="15">[11]!Select_RefAct3</definedName>
    <definedName name="Select_RefAct3" localSheetId="16">[11]!Select_RefAct3</definedName>
    <definedName name="Select_RefAct3" localSheetId="17">[11]!Select_RefAct3</definedName>
    <definedName name="Select_RefAct3" localSheetId="18">[11]!Select_RefAct3</definedName>
    <definedName name="Select_RefAct3" localSheetId="19">[11]!Select_RefAct3</definedName>
    <definedName name="Select_RefAct3" localSheetId="20">[11]!Select_RefAct3</definedName>
    <definedName name="Select_RefAct3" localSheetId="21">[11]!Select_RefAct3</definedName>
    <definedName name="Select_RefAct3" localSheetId="22">[11]!Select_RefAct3</definedName>
    <definedName name="Select_RefAct3" localSheetId="23">[11]!Select_RefAct3</definedName>
    <definedName name="Select_RefAct3" localSheetId="24">[11]!Select_RefAct3</definedName>
    <definedName name="Select_RefAct3" localSheetId="25">[11]!Select_RefAct3</definedName>
    <definedName name="Select_RefAct3" localSheetId="26">[11]!Select_RefAct3</definedName>
    <definedName name="Select_RefAct3" localSheetId="27">[11]!Select_RefAct3</definedName>
    <definedName name="Select_RefAct3" localSheetId="28">[11]!Select_RefAct3</definedName>
    <definedName name="Select_RefAct3" localSheetId="29">[11]!Select_RefAct3</definedName>
    <definedName name="Select_RefAct3" localSheetId="6">[11]!Select_RefAct3</definedName>
    <definedName name="Select_RefAct3" localSheetId="7">[11]!Select_RefAct3</definedName>
    <definedName name="Select_RefAct3" localSheetId="3">[11]!Select_RefAct3</definedName>
    <definedName name="Select_RefAct3" localSheetId="4">[11]!Select_RefAct3</definedName>
    <definedName name="Select_RefAct3" localSheetId="5">[11]!Select_RefAct3</definedName>
    <definedName name="Select_RefAct3">[11]!Select_RefAct3</definedName>
    <definedName name="Select_RefEve" localSheetId="8">[18]!Select_RefEve</definedName>
    <definedName name="Select_RefEve" localSheetId="9">[18]!Select_RefEve</definedName>
    <definedName name="Select_RefEve" localSheetId="10">[18]!Select_RefEve</definedName>
    <definedName name="Select_RefEve" localSheetId="11">[18]!Select_RefEve</definedName>
    <definedName name="Select_RefEve" localSheetId="12">[18]!Select_RefEve</definedName>
    <definedName name="Select_RefEve" localSheetId="13">[18]!Select_RefEve</definedName>
    <definedName name="Select_RefEve" localSheetId="14">[18]!Select_RefEve</definedName>
    <definedName name="Select_RefEve" localSheetId="15">[18]!Select_RefEve</definedName>
    <definedName name="Select_RefEve" localSheetId="16">[18]!Select_RefEve</definedName>
    <definedName name="Select_RefEve" localSheetId="17">[18]!Select_RefEve</definedName>
    <definedName name="Select_RefEve" localSheetId="18">[18]!Select_RefEve</definedName>
    <definedName name="Select_RefEve" localSheetId="19">[18]!Select_RefEve</definedName>
    <definedName name="Select_RefEve" localSheetId="20">[18]!Select_RefEve</definedName>
    <definedName name="Select_RefEve" localSheetId="21">[18]!Select_RefEve</definedName>
    <definedName name="Select_RefEve" localSheetId="22">[18]!Select_RefEve</definedName>
    <definedName name="Select_RefEve" localSheetId="23">[18]!Select_RefEve</definedName>
    <definedName name="Select_RefEve" localSheetId="24">[18]!Select_RefEve</definedName>
    <definedName name="Select_RefEve" localSheetId="25">[18]!Select_RefEve</definedName>
    <definedName name="Select_RefEve" localSheetId="26">[18]!Select_RefEve</definedName>
    <definedName name="Select_RefEve" localSheetId="27">[18]!Select_RefEve</definedName>
    <definedName name="Select_RefEve" localSheetId="28">[18]!Select_RefEve</definedName>
    <definedName name="Select_RefEve" localSheetId="29">[18]!Select_RefEve</definedName>
    <definedName name="Select_RefEve" localSheetId="6">[18]!Select_RefEve</definedName>
    <definedName name="Select_RefEve" localSheetId="7">[18]!Select_RefEve</definedName>
    <definedName name="Select_RefEve" localSheetId="3">[18]!Select_RefEve</definedName>
    <definedName name="Select_RefEve" localSheetId="4">[18]!Select_RefEve</definedName>
    <definedName name="Select_RefEve" localSheetId="5">[18]!Select_RefEve</definedName>
    <definedName name="Select_RefEve">[18]!Select_RefEve</definedName>
    <definedName name="Select_RefGamen" localSheetId="8">[18]!Select_RefGamen</definedName>
    <definedName name="Select_RefGamen" localSheetId="9">[18]!Select_RefGamen</definedName>
    <definedName name="Select_RefGamen" localSheetId="10">[18]!Select_RefGamen</definedName>
    <definedName name="Select_RefGamen" localSheetId="11">[18]!Select_RefGamen</definedName>
    <definedName name="Select_RefGamen" localSheetId="12">[18]!Select_RefGamen</definedName>
    <definedName name="Select_RefGamen" localSheetId="13">[18]!Select_RefGamen</definedName>
    <definedName name="Select_RefGamen" localSheetId="14">[18]!Select_RefGamen</definedName>
    <definedName name="Select_RefGamen" localSheetId="15">[18]!Select_RefGamen</definedName>
    <definedName name="Select_RefGamen" localSheetId="16">[18]!Select_RefGamen</definedName>
    <definedName name="Select_RefGamen" localSheetId="17">[18]!Select_RefGamen</definedName>
    <definedName name="Select_RefGamen" localSheetId="18">[18]!Select_RefGamen</definedName>
    <definedName name="Select_RefGamen" localSheetId="19">[18]!Select_RefGamen</definedName>
    <definedName name="Select_RefGamen" localSheetId="20">[18]!Select_RefGamen</definedName>
    <definedName name="Select_RefGamen" localSheetId="21">[18]!Select_RefGamen</definedName>
    <definedName name="Select_RefGamen" localSheetId="22">[18]!Select_RefGamen</definedName>
    <definedName name="Select_RefGamen" localSheetId="23">[18]!Select_RefGamen</definedName>
    <definedName name="Select_RefGamen" localSheetId="24">[18]!Select_RefGamen</definedName>
    <definedName name="Select_RefGamen" localSheetId="25">[18]!Select_RefGamen</definedName>
    <definedName name="Select_RefGamen" localSheetId="26">[18]!Select_RefGamen</definedName>
    <definedName name="Select_RefGamen" localSheetId="27">[18]!Select_RefGamen</definedName>
    <definedName name="Select_RefGamen" localSheetId="28">[18]!Select_RefGamen</definedName>
    <definedName name="Select_RefGamen" localSheetId="29">[18]!Select_RefGamen</definedName>
    <definedName name="Select_RefGamen" localSheetId="6">[18]!Select_RefGamen</definedName>
    <definedName name="Select_RefGamen" localSheetId="7">[18]!Select_RefGamen</definedName>
    <definedName name="Select_RefGamen" localSheetId="3">[18]!Select_RefGamen</definedName>
    <definedName name="Select_RefGamen" localSheetId="4">[18]!Select_RefGamen</definedName>
    <definedName name="Select_RefGamen" localSheetId="5">[18]!Select_RefGamen</definedName>
    <definedName name="Select_RefGamen">[18]!Select_RefGamen</definedName>
    <definedName name="Select_RefObj" localSheetId="8">[18]!Select_RefObj</definedName>
    <definedName name="Select_RefObj" localSheetId="9">[18]!Select_RefObj</definedName>
    <definedName name="Select_RefObj" localSheetId="10">[18]!Select_RefObj</definedName>
    <definedName name="Select_RefObj" localSheetId="11">[18]!Select_RefObj</definedName>
    <definedName name="Select_RefObj" localSheetId="12">[18]!Select_RefObj</definedName>
    <definedName name="Select_RefObj" localSheetId="13">[18]!Select_RefObj</definedName>
    <definedName name="Select_RefObj" localSheetId="14">[18]!Select_RefObj</definedName>
    <definedName name="Select_RefObj" localSheetId="15">[18]!Select_RefObj</definedName>
    <definedName name="Select_RefObj" localSheetId="16">[18]!Select_RefObj</definedName>
    <definedName name="Select_RefObj" localSheetId="17">[18]!Select_RefObj</definedName>
    <definedName name="Select_RefObj" localSheetId="18">[18]!Select_RefObj</definedName>
    <definedName name="Select_RefObj" localSheetId="19">[18]!Select_RefObj</definedName>
    <definedName name="Select_RefObj" localSheetId="20">[18]!Select_RefObj</definedName>
    <definedName name="Select_RefObj" localSheetId="21">[18]!Select_RefObj</definedName>
    <definedName name="Select_RefObj" localSheetId="22">[18]!Select_RefObj</definedName>
    <definedName name="Select_RefObj" localSheetId="23">[18]!Select_RefObj</definedName>
    <definedName name="Select_RefObj" localSheetId="24">[18]!Select_RefObj</definedName>
    <definedName name="Select_RefObj" localSheetId="25">[18]!Select_RefObj</definedName>
    <definedName name="Select_RefObj" localSheetId="26">[18]!Select_RefObj</definedName>
    <definedName name="Select_RefObj" localSheetId="27">[18]!Select_RefObj</definedName>
    <definedName name="Select_RefObj" localSheetId="28">[18]!Select_RefObj</definedName>
    <definedName name="Select_RefObj" localSheetId="29">[18]!Select_RefObj</definedName>
    <definedName name="Select_RefObj" localSheetId="6">[18]!Select_RefObj</definedName>
    <definedName name="Select_RefObj" localSheetId="7">[18]!Select_RefObj</definedName>
    <definedName name="Select_RefObj" localSheetId="3">[18]!Select_RefObj</definedName>
    <definedName name="Select_RefObj" localSheetId="4">[18]!Select_RefObj</definedName>
    <definedName name="Select_RefObj" localSheetId="5">[18]!Select_RefObj</definedName>
    <definedName name="Select_RefObj">[18]!Select_RefObj</definedName>
    <definedName name="Select_RefObj1" localSheetId="8">[11]!Select_RefObj1</definedName>
    <definedName name="Select_RefObj1" localSheetId="9">[11]!Select_RefObj1</definedName>
    <definedName name="Select_RefObj1" localSheetId="10">[11]!Select_RefObj1</definedName>
    <definedName name="Select_RefObj1" localSheetId="11">[11]!Select_RefObj1</definedName>
    <definedName name="Select_RefObj1" localSheetId="12">[11]!Select_RefObj1</definedName>
    <definedName name="Select_RefObj1" localSheetId="13">[11]!Select_RefObj1</definedName>
    <definedName name="Select_RefObj1" localSheetId="14">[11]!Select_RefObj1</definedName>
    <definedName name="Select_RefObj1" localSheetId="15">[11]!Select_RefObj1</definedName>
    <definedName name="Select_RefObj1" localSheetId="16">[11]!Select_RefObj1</definedName>
    <definedName name="Select_RefObj1" localSheetId="17">[11]!Select_RefObj1</definedName>
    <definedName name="Select_RefObj1" localSheetId="18">[11]!Select_RefObj1</definedName>
    <definedName name="Select_RefObj1" localSheetId="19">[11]!Select_RefObj1</definedName>
    <definedName name="Select_RefObj1" localSheetId="20">[11]!Select_RefObj1</definedName>
    <definedName name="Select_RefObj1" localSheetId="21">[11]!Select_RefObj1</definedName>
    <definedName name="Select_RefObj1" localSheetId="22">[11]!Select_RefObj1</definedName>
    <definedName name="Select_RefObj1" localSheetId="23">[11]!Select_RefObj1</definedName>
    <definedName name="Select_RefObj1" localSheetId="24">[11]!Select_RefObj1</definedName>
    <definedName name="Select_RefObj1" localSheetId="25">[11]!Select_RefObj1</definedName>
    <definedName name="Select_RefObj1" localSheetId="26">[11]!Select_RefObj1</definedName>
    <definedName name="Select_RefObj1" localSheetId="27">[11]!Select_RefObj1</definedName>
    <definedName name="Select_RefObj1" localSheetId="28">[11]!Select_RefObj1</definedName>
    <definedName name="Select_RefObj1" localSheetId="29">[11]!Select_RefObj1</definedName>
    <definedName name="Select_RefObj1" localSheetId="6">[11]!Select_RefObj1</definedName>
    <definedName name="Select_RefObj1" localSheetId="7">[11]!Select_RefObj1</definedName>
    <definedName name="Select_RefObj1" localSheetId="3">[11]!Select_RefObj1</definedName>
    <definedName name="Select_RefObj1" localSheetId="4">[11]!Select_RefObj1</definedName>
    <definedName name="Select_RefObj1" localSheetId="5">[11]!Select_RefObj1</definedName>
    <definedName name="Select_RefObj1">[11]!Select_RefObj1</definedName>
    <definedName name="Select_RefObj2" localSheetId="8">[11]!Select_RefObj2</definedName>
    <definedName name="Select_RefObj2" localSheetId="9">[11]!Select_RefObj2</definedName>
    <definedName name="Select_RefObj2" localSheetId="10">[11]!Select_RefObj2</definedName>
    <definedName name="Select_RefObj2" localSheetId="11">[11]!Select_RefObj2</definedName>
    <definedName name="Select_RefObj2" localSheetId="12">[11]!Select_RefObj2</definedName>
    <definedName name="Select_RefObj2" localSheetId="13">[11]!Select_RefObj2</definedName>
    <definedName name="Select_RefObj2" localSheetId="14">[11]!Select_RefObj2</definedName>
    <definedName name="Select_RefObj2" localSheetId="15">[11]!Select_RefObj2</definedName>
    <definedName name="Select_RefObj2" localSheetId="16">[11]!Select_RefObj2</definedName>
    <definedName name="Select_RefObj2" localSheetId="17">[11]!Select_RefObj2</definedName>
    <definedName name="Select_RefObj2" localSheetId="18">[11]!Select_RefObj2</definedName>
    <definedName name="Select_RefObj2" localSheetId="19">[11]!Select_RefObj2</definedName>
    <definedName name="Select_RefObj2" localSheetId="20">[11]!Select_RefObj2</definedName>
    <definedName name="Select_RefObj2" localSheetId="21">[11]!Select_RefObj2</definedName>
    <definedName name="Select_RefObj2" localSheetId="22">[11]!Select_RefObj2</definedName>
    <definedName name="Select_RefObj2" localSheetId="23">[11]!Select_RefObj2</definedName>
    <definedName name="Select_RefObj2" localSheetId="24">[11]!Select_RefObj2</definedName>
    <definedName name="Select_RefObj2" localSheetId="25">[11]!Select_RefObj2</definedName>
    <definedName name="Select_RefObj2" localSheetId="26">[11]!Select_RefObj2</definedName>
    <definedName name="Select_RefObj2" localSheetId="27">[11]!Select_RefObj2</definedName>
    <definedName name="Select_RefObj2" localSheetId="28">[11]!Select_RefObj2</definedName>
    <definedName name="Select_RefObj2" localSheetId="29">[11]!Select_RefObj2</definedName>
    <definedName name="Select_RefObj2" localSheetId="6">[11]!Select_RefObj2</definedName>
    <definedName name="Select_RefObj2" localSheetId="7">[11]!Select_RefObj2</definedName>
    <definedName name="Select_RefObj2" localSheetId="3">[11]!Select_RefObj2</definedName>
    <definedName name="Select_RefObj2" localSheetId="4">[11]!Select_RefObj2</definedName>
    <definedName name="Select_RefObj2" localSheetId="5">[11]!Select_RefObj2</definedName>
    <definedName name="Select_RefObj2">[11]!Select_RefObj2</definedName>
    <definedName name="Select_RefOitm" localSheetId="8">[17]!Select_RefOitm</definedName>
    <definedName name="Select_RefOitm" localSheetId="9">[17]!Select_RefOitm</definedName>
    <definedName name="Select_RefOitm" localSheetId="10">[17]!Select_RefOitm</definedName>
    <definedName name="Select_RefOitm" localSheetId="11">[17]!Select_RefOitm</definedName>
    <definedName name="Select_RefOitm" localSheetId="12">[17]!Select_RefOitm</definedName>
    <definedName name="Select_RefOitm" localSheetId="13">[17]!Select_RefOitm</definedName>
    <definedName name="Select_RefOitm" localSheetId="14">[17]!Select_RefOitm</definedName>
    <definedName name="Select_RefOitm" localSheetId="15">[17]!Select_RefOitm</definedName>
    <definedName name="Select_RefOitm" localSheetId="16">[17]!Select_RefOitm</definedName>
    <definedName name="Select_RefOitm" localSheetId="17">[17]!Select_RefOitm</definedName>
    <definedName name="Select_RefOitm" localSheetId="18">[17]!Select_RefOitm</definedName>
    <definedName name="Select_RefOitm" localSheetId="19">[17]!Select_RefOitm</definedName>
    <definedName name="Select_RefOitm" localSheetId="20">[17]!Select_RefOitm</definedName>
    <definedName name="Select_RefOitm" localSheetId="21">[17]!Select_RefOitm</definedName>
    <definedName name="Select_RefOitm" localSheetId="22">[17]!Select_RefOitm</definedName>
    <definedName name="Select_RefOitm" localSheetId="23">[17]!Select_RefOitm</definedName>
    <definedName name="Select_RefOitm" localSheetId="24">[17]!Select_RefOitm</definedName>
    <definedName name="Select_RefOitm" localSheetId="25">[17]!Select_RefOitm</definedName>
    <definedName name="Select_RefOitm" localSheetId="26">[17]!Select_RefOitm</definedName>
    <definedName name="Select_RefOitm" localSheetId="27">[17]!Select_RefOitm</definedName>
    <definedName name="Select_RefOitm" localSheetId="28">[17]!Select_RefOitm</definedName>
    <definedName name="Select_RefOitm" localSheetId="29">[17]!Select_RefOitm</definedName>
    <definedName name="Select_RefOitm" localSheetId="6">[17]!Select_RefOitm</definedName>
    <definedName name="Select_RefOitm" localSheetId="7">[17]!Select_RefOitm</definedName>
    <definedName name="Select_RefOitm" localSheetId="3">[17]!Select_RefOitm</definedName>
    <definedName name="Select_RefOitm" localSheetId="4">[17]!Select_RefOitm</definedName>
    <definedName name="Select_RefOitm" localSheetId="5">[17]!Select_RefOitm</definedName>
    <definedName name="Select_RefOitm">[17]!Select_RefOitm</definedName>
    <definedName name="Select_RefOpe1" localSheetId="8">[18]!Select_RefOpe1</definedName>
    <definedName name="Select_RefOpe1" localSheetId="9">[18]!Select_RefOpe1</definedName>
    <definedName name="Select_RefOpe1" localSheetId="10">[18]!Select_RefOpe1</definedName>
    <definedName name="Select_RefOpe1" localSheetId="11">[18]!Select_RefOpe1</definedName>
    <definedName name="Select_RefOpe1" localSheetId="12">[18]!Select_RefOpe1</definedName>
    <definedName name="Select_RefOpe1" localSheetId="13">[18]!Select_RefOpe1</definedName>
    <definedName name="Select_RefOpe1" localSheetId="14">[18]!Select_RefOpe1</definedName>
    <definedName name="Select_RefOpe1" localSheetId="15">[18]!Select_RefOpe1</definedName>
    <definedName name="Select_RefOpe1" localSheetId="16">[18]!Select_RefOpe1</definedName>
    <definedName name="Select_RefOpe1" localSheetId="17">[18]!Select_RefOpe1</definedName>
    <definedName name="Select_RefOpe1" localSheetId="18">[18]!Select_RefOpe1</definedName>
    <definedName name="Select_RefOpe1" localSheetId="19">[18]!Select_RefOpe1</definedName>
    <definedName name="Select_RefOpe1" localSheetId="20">[18]!Select_RefOpe1</definedName>
    <definedName name="Select_RefOpe1" localSheetId="21">[18]!Select_RefOpe1</definedName>
    <definedName name="Select_RefOpe1" localSheetId="22">[18]!Select_RefOpe1</definedName>
    <definedName name="Select_RefOpe1" localSheetId="23">[18]!Select_RefOpe1</definedName>
    <definedName name="Select_RefOpe1" localSheetId="24">[18]!Select_RefOpe1</definedName>
    <definedName name="Select_RefOpe1" localSheetId="25">[18]!Select_RefOpe1</definedName>
    <definedName name="Select_RefOpe1" localSheetId="26">[18]!Select_RefOpe1</definedName>
    <definedName name="Select_RefOpe1" localSheetId="27">[18]!Select_RefOpe1</definedName>
    <definedName name="Select_RefOpe1" localSheetId="28">[18]!Select_RefOpe1</definedName>
    <definedName name="Select_RefOpe1" localSheetId="29">[18]!Select_RefOpe1</definedName>
    <definedName name="Select_RefOpe1" localSheetId="6">[18]!Select_RefOpe1</definedName>
    <definedName name="Select_RefOpe1" localSheetId="7">[18]!Select_RefOpe1</definedName>
    <definedName name="Select_RefOpe1" localSheetId="3">[18]!Select_RefOpe1</definedName>
    <definedName name="Select_RefOpe1" localSheetId="4">[18]!Select_RefOpe1</definedName>
    <definedName name="Select_RefOpe1" localSheetId="5">[18]!Select_RefOpe1</definedName>
    <definedName name="Select_RefOpe1">[18]!Select_RefOpe1</definedName>
    <definedName name="Select_RefOpe2" localSheetId="8">[18]!Select_RefOpe2</definedName>
    <definedName name="Select_RefOpe2" localSheetId="9">[18]!Select_RefOpe2</definedName>
    <definedName name="Select_RefOpe2" localSheetId="10">[18]!Select_RefOpe2</definedName>
    <definedName name="Select_RefOpe2" localSheetId="11">[18]!Select_RefOpe2</definedName>
    <definedName name="Select_RefOpe2" localSheetId="12">[18]!Select_RefOpe2</definedName>
    <definedName name="Select_RefOpe2" localSheetId="13">[18]!Select_RefOpe2</definedName>
    <definedName name="Select_RefOpe2" localSheetId="14">[18]!Select_RefOpe2</definedName>
    <definedName name="Select_RefOpe2" localSheetId="15">[18]!Select_RefOpe2</definedName>
    <definedName name="Select_RefOpe2" localSheetId="16">[18]!Select_RefOpe2</definedName>
    <definedName name="Select_RefOpe2" localSheetId="17">[18]!Select_RefOpe2</definedName>
    <definedName name="Select_RefOpe2" localSheetId="18">[18]!Select_RefOpe2</definedName>
    <definedName name="Select_RefOpe2" localSheetId="19">[18]!Select_RefOpe2</definedName>
    <definedName name="Select_RefOpe2" localSheetId="20">[18]!Select_RefOpe2</definedName>
    <definedName name="Select_RefOpe2" localSheetId="21">[18]!Select_RefOpe2</definedName>
    <definedName name="Select_RefOpe2" localSheetId="22">[18]!Select_RefOpe2</definedName>
    <definedName name="Select_RefOpe2" localSheetId="23">[18]!Select_RefOpe2</definedName>
    <definedName name="Select_RefOpe2" localSheetId="24">[18]!Select_RefOpe2</definedName>
    <definedName name="Select_RefOpe2" localSheetId="25">[18]!Select_RefOpe2</definedName>
    <definedName name="Select_RefOpe2" localSheetId="26">[18]!Select_RefOpe2</definedName>
    <definedName name="Select_RefOpe2" localSheetId="27">[18]!Select_RefOpe2</definedName>
    <definedName name="Select_RefOpe2" localSheetId="28">[18]!Select_RefOpe2</definedName>
    <definedName name="Select_RefOpe2" localSheetId="29">[18]!Select_RefOpe2</definedName>
    <definedName name="Select_RefOpe2" localSheetId="6">[18]!Select_RefOpe2</definedName>
    <definedName name="Select_RefOpe2" localSheetId="7">[18]!Select_RefOpe2</definedName>
    <definedName name="Select_RefOpe2" localSheetId="3">[18]!Select_RefOpe2</definedName>
    <definedName name="Select_RefOpe2" localSheetId="4">[18]!Select_RefOpe2</definedName>
    <definedName name="Select_RefOpe2" localSheetId="5">[18]!Select_RefOpe2</definedName>
    <definedName name="Select_RefOpe2">[18]!Select_RefOpe2</definedName>
    <definedName name="Select_RefOpe3" localSheetId="8">[18]!Select_RefOpe3</definedName>
    <definedName name="Select_RefOpe3" localSheetId="9">[18]!Select_RefOpe3</definedName>
    <definedName name="Select_RefOpe3" localSheetId="10">[18]!Select_RefOpe3</definedName>
    <definedName name="Select_RefOpe3" localSheetId="11">[18]!Select_RefOpe3</definedName>
    <definedName name="Select_RefOpe3" localSheetId="12">[18]!Select_RefOpe3</definedName>
    <definedName name="Select_RefOpe3" localSheetId="13">[18]!Select_RefOpe3</definedName>
    <definedName name="Select_RefOpe3" localSheetId="14">[18]!Select_RefOpe3</definedName>
    <definedName name="Select_RefOpe3" localSheetId="15">[18]!Select_RefOpe3</definedName>
    <definedName name="Select_RefOpe3" localSheetId="16">[18]!Select_RefOpe3</definedName>
    <definedName name="Select_RefOpe3" localSheetId="17">[18]!Select_RefOpe3</definedName>
    <definedName name="Select_RefOpe3" localSheetId="18">[18]!Select_RefOpe3</definedName>
    <definedName name="Select_RefOpe3" localSheetId="19">[18]!Select_RefOpe3</definedName>
    <definedName name="Select_RefOpe3" localSheetId="20">[18]!Select_RefOpe3</definedName>
    <definedName name="Select_RefOpe3" localSheetId="21">[18]!Select_RefOpe3</definedName>
    <definedName name="Select_RefOpe3" localSheetId="22">[18]!Select_RefOpe3</definedName>
    <definedName name="Select_RefOpe3" localSheetId="23">[18]!Select_RefOpe3</definedName>
    <definedName name="Select_RefOpe3" localSheetId="24">[18]!Select_RefOpe3</definedName>
    <definedName name="Select_RefOpe3" localSheetId="25">[18]!Select_RefOpe3</definedName>
    <definedName name="Select_RefOpe3" localSheetId="26">[18]!Select_RefOpe3</definedName>
    <definedName name="Select_RefOpe3" localSheetId="27">[18]!Select_RefOpe3</definedName>
    <definedName name="Select_RefOpe3" localSheetId="28">[18]!Select_RefOpe3</definedName>
    <definedName name="Select_RefOpe3" localSheetId="29">[18]!Select_RefOpe3</definedName>
    <definedName name="Select_RefOpe3" localSheetId="6">[18]!Select_RefOpe3</definedName>
    <definedName name="Select_RefOpe3" localSheetId="7">[18]!Select_RefOpe3</definedName>
    <definedName name="Select_RefOpe3" localSheetId="3">[18]!Select_RefOpe3</definedName>
    <definedName name="Select_RefOpe3" localSheetId="4">[18]!Select_RefOpe3</definedName>
    <definedName name="Select_RefOpe3" localSheetId="5">[18]!Select_RefOpe3</definedName>
    <definedName name="Select_RefOpe3">[18]!Select_RefOpe3</definedName>
    <definedName name="Select_RefTbl" localSheetId="8">[17]!Select_RefTbl</definedName>
    <definedName name="Select_RefTbl" localSheetId="9">[17]!Select_RefTbl</definedName>
    <definedName name="Select_RefTbl" localSheetId="10">[17]!Select_RefTbl</definedName>
    <definedName name="Select_RefTbl" localSheetId="11">[17]!Select_RefTbl</definedName>
    <definedName name="Select_RefTbl" localSheetId="12">[17]!Select_RefTbl</definedName>
    <definedName name="Select_RefTbl" localSheetId="13">[17]!Select_RefTbl</definedName>
    <definedName name="Select_RefTbl" localSheetId="14">[17]!Select_RefTbl</definedName>
    <definedName name="Select_RefTbl" localSheetId="15">[17]!Select_RefTbl</definedName>
    <definedName name="Select_RefTbl" localSheetId="16">[17]!Select_RefTbl</definedName>
    <definedName name="Select_RefTbl" localSheetId="17">[17]!Select_RefTbl</definedName>
    <definedName name="Select_RefTbl" localSheetId="18">[17]!Select_RefTbl</definedName>
    <definedName name="Select_RefTbl" localSheetId="19">[17]!Select_RefTbl</definedName>
    <definedName name="Select_RefTbl" localSheetId="20">[17]!Select_RefTbl</definedName>
    <definedName name="Select_RefTbl" localSheetId="21">[17]!Select_RefTbl</definedName>
    <definedName name="Select_RefTbl" localSheetId="22">[17]!Select_RefTbl</definedName>
    <definedName name="Select_RefTbl" localSheetId="23">[17]!Select_RefTbl</definedName>
    <definedName name="Select_RefTbl" localSheetId="24">[17]!Select_RefTbl</definedName>
    <definedName name="Select_RefTbl" localSheetId="25">[17]!Select_RefTbl</definedName>
    <definedName name="Select_RefTbl" localSheetId="26">[17]!Select_RefTbl</definedName>
    <definedName name="Select_RefTbl" localSheetId="27">[17]!Select_RefTbl</definedName>
    <definedName name="Select_RefTbl" localSheetId="28">[17]!Select_RefTbl</definedName>
    <definedName name="Select_RefTbl" localSheetId="29">[17]!Select_RefTbl</definedName>
    <definedName name="Select_RefTbl" localSheetId="6">[17]!Select_RefTbl</definedName>
    <definedName name="Select_RefTbl" localSheetId="7">[17]!Select_RefTbl</definedName>
    <definedName name="Select_RefTbl" localSheetId="3">[17]!Select_RefTbl</definedName>
    <definedName name="Select_RefTbl" localSheetId="4">[17]!Select_RefTbl</definedName>
    <definedName name="Select_RefTbl" localSheetId="5">[17]!Select_RefTbl</definedName>
    <definedName name="Select_RefTbl">[17]!Select_RefTbl</definedName>
    <definedName name="Select_RefTblI" localSheetId="8">[19]!Select_RefTblI</definedName>
    <definedName name="Select_RefTblI" localSheetId="9">[19]!Select_RefTblI</definedName>
    <definedName name="Select_RefTblI" localSheetId="10">[19]!Select_RefTblI</definedName>
    <definedName name="Select_RefTblI" localSheetId="11">[19]!Select_RefTblI</definedName>
    <definedName name="Select_RefTblI" localSheetId="12">[19]!Select_RefTblI</definedName>
    <definedName name="Select_RefTblI" localSheetId="13">[19]!Select_RefTblI</definedName>
    <definedName name="Select_RefTblI" localSheetId="14">[19]!Select_RefTblI</definedName>
    <definedName name="Select_RefTblI" localSheetId="15">[19]!Select_RefTblI</definedName>
    <definedName name="Select_RefTblI" localSheetId="16">[19]!Select_RefTblI</definedName>
    <definedName name="Select_RefTblI" localSheetId="17">[19]!Select_RefTblI</definedName>
    <definedName name="Select_RefTblI" localSheetId="18">[19]!Select_RefTblI</definedName>
    <definedName name="Select_RefTblI" localSheetId="19">[19]!Select_RefTblI</definedName>
    <definedName name="Select_RefTblI" localSheetId="20">[19]!Select_RefTblI</definedName>
    <definedName name="Select_RefTblI" localSheetId="21">[19]!Select_RefTblI</definedName>
    <definedName name="Select_RefTblI" localSheetId="22">[19]!Select_RefTblI</definedName>
    <definedName name="Select_RefTblI" localSheetId="23">[19]!Select_RefTblI</definedName>
    <definedName name="Select_RefTblI" localSheetId="24">[19]!Select_RefTblI</definedName>
    <definedName name="Select_RefTblI" localSheetId="25">[19]!Select_RefTblI</definedName>
    <definedName name="Select_RefTblI" localSheetId="26">[19]!Select_RefTblI</definedName>
    <definedName name="Select_RefTblI" localSheetId="27">[19]!Select_RefTblI</definedName>
    <definedName name="Select_RefTblI" localSheetId="28">[19]!Select_RefTblI</definedName>
    <definedName name="Select_RefTblI" localSheetId="29">[19]!Select_RefTblI</definedName>
    <definedName name="Select_RefTblI" localSheetId="6">[19]!Select_RefTblI</definedName>
    <definedName name="Select_RefTblI" localSheetId="7">[19]!Select_RefTblI</definedName>
    <definedName name="Select_RefTblI" localSheetId="3">[19]!Select_RefTblI</definedName>
    <definedName name="Select_RefTblI" localSheetId="4">[19]!Select_RefTblI</definedName>
    <definedName name="Select_RefTblI" localSheetId="5">[19]!Select_RefTblI</definedName>
    <definedName name="Select_RefTblI">[19]!Select_RefTblI</definedName>
    <definedName name="Select_TBL" localSheetId="8">[20]!Select_TBL</definedName>
    <definedName name="Select_TBL" localSheetId="9">[20]!Select_TBL</definedName>
    <definedName name="Select_TBL" localSheetId="10">[20]!Select_TBL</definedName>
    <definedName name="Select_TBL" localSheetId="11">[20]!Select_TBL</definedName>
    <definedName name="Select_TBL" localSheetId="12">[20]!Select_TBL</definedName>
    <definedName name="Select_TBL" localSheetId="13">[20]!Select_TBL</definedName>
    <definedName name="Select_TBL" localSheetId="14">[20]!Select_TBL</definedName>
    <definedName name="Select_TBL" localSheetId="15">[20]!Select_TBL</definedName>
    <definedName name="Select_TBL" localSheetId="16">[20]!Select_TBL</definedName>
    <definedName name="Select_TBL" localSheetId="17">[20]!Select_TBL</definedName>
    <definedName name="Select_TBL" localSheetId="18">[20]!Select_TBL</definedName>
    <definedName name="Select_TBL" localSheetId="19">[20]!Select_TBL</definedName>
    <definedName name="Select_TBL" localSheetId="20">[20]!Select_TBL</definedName>
    <definedName name="Select_TBL" localSheetId="21">[20]!Select_TBL</definedName>
    <definedName name="Select_TBL" localSheetId="22">[20]!Select_TBL</definedName>
    <definedName name="Select_TBL" localSheetId="23">[20]!Select_TBL</definedName>
    <definedName name="Select_TBL" localSheetId="24">[20]!Select_TBL</definedName>
    <definedName name="Select_TBL" localSheetId="25">[20]!Select_TBL</definedName>
    <definedName name="Select_TBL" localSheetId="26">[20]!Select_TBL</definedName>
    <definedName name="Select_TBL" localSheetId="27">[20]!Select_TBL</definedName>
    <definedName name="Select_TBL" localSheetId="28">[20]!Select_TBL</definedName>
    <definedName name="Select_TBL" localSheetId="29">[20]!Select_TBL</definedName>
    <definedName name="Select_TBL" localSheetId="6">[20]!Select_TBL</definedName>
    <definedName name="Select_TBL" localSheetId="7">[20]!Select_TBL</definedName>
    <definedName name="Select_TBL" localSheetId="3">[20]!Select_TBL</definedName>
    <definedName name="Select_TBL" localSheetId="4">[20]!Select_TBL</definedName>
    <definedName name="Select_TBL" localSheetId="5">[20]!Select_TBL</definedName>
    <definedName name="Select_TBL">[20]!Select_TBL</definedName>
    <definedName name="SELF_MEDICATION___PT_BII">#REF!</definedName>
    <definedName name="SelFileGExp" localSheetId="8">[17]!SelFileGExp</definedName>
    <definedName name="SelFileGExp" localSheetId="9">[17]!SelFileGExp</definedName>
    <definedName name="SelFileGExp" localSheetId="10">[17]!SelFileGExp</definedName>
    <definedName name="SelFileGExp" localSheetId="11">[17]!SelFileGExp</definedName>
    <definedName name="SelFileGExp" localSheetId="12">[17]!SelFileGExp</definedName>
    <definedName name="SelFileGExp" localSheetId="13">[17]!SelFileGExp</definedName>
    <definedName name="SelFileGExp" localSheetId="14">[17]!SelFileGExp</definedName>
    <definedName name="SelFileGExp" localSheetId="15">[17]!SelFileGExp</definedName>
    <definedName name="SelFileGExp" localSheetId="16">[17]!SelFileGExp</definedName>
    <definedName name="SelFileGExp" localSheetId="17">[17]!SelFileGExp</definedName>
    <definedName name="SelFileGExp" localSheetId="18">[17]!SelFileGExp</definedName>
    <definedName name="SelFileGExp" localSheetId="19">[17]!SelFileGExp</definedName>
    <definedName name="SelFileGExp" localSheetId="20">[17]!SelFileGExp</definedName>
    <definedName name="SelFileGExp" localSheetId="21">[17]!SelFileGExp</definedName>
    <definedName name="SelFileGExp" localSheetId="22">[17]!SelFileGExp</definedName>
    <definedName name="SelFileGExp" localSheetId="23">[17]!SelFileGExp</definedName>
    <definedName name="SelFileGExp" localSheetId="24">[17]!SelFileGExp</definedName>
    <definedName name="SelFileGExp" localSheetId="25">[17]!SelFileGExp</definedName>
    <definedName name="SelFileGExp" localSheetId="26">[17]!SelFileGExp</definedName>
    <definedName name="SelFileGExp" localSheetId="27">[17]!SelFileGExp</definedName>
    <definedName name="SelFileGExp" localSheetId="28">[17]!SelFileGExp</definedName>
    <definedName name="SelFileGExp" localSheetId="29">[17]!SelFileGExp</definedName>
    <definedName name="SelFileGExp" localSheetId="6">[17]!SelFileGExp</definedName>
    <definedName name="SelFileGExp" localSheetId="7">[17]!SelFileGExp</definedName>
    <definedName name="SelFileGExp" localSheetId="3">[17]!SelFileGExp</definedName>
    <definedName name="SelFileGExp" localSheetId="4">[17]!SelFileGExp</definedName>
    <definedName name="SelFileGExp" localSheetId="5">[17]!SelFileGExp</definedName>
    <definedName name="SelFileGExp">[17]!SelFileGExp</definedName>
    <definedName name="SelFileTblExp" localSheetId="8">[19]!SelFileTblExp</definedName>
    <definedName name="SelFileTblExp" localSheetId="9">[19]!SelFileTblExp</definedName>
    <definedName name="SelFileTblExp" localSheetId="10">[19]!SelFileTblExp</definedName>
    <definedName name="SelFileTblExp" localSheetId="11">[19]!SelFileTblExp</definedName>
    <definedName name="SelFileTblExp" localSheetId="12">[19]!SelFileTblExp</definedName>
    <definedName name="SelFileTblExp" localSheetId="13">[19]!SelFileTblExp</definedName>
    <definedName name="SelFileTblExp" localSheetId="14">[19]!SelFileTblExp</definedName>
    <definedName name="SelFileTblExp" localSheetId="15">[19]!SelFileTblExp</definedName>
    <definedName name="SelFileTblExp" localSheetId="16">[19]!SelFileTblExp</definedName>
    <definedName name="SelFileTblExp" localSheetId="17">[19]!SelFileTblExp</definedName>
    <definedName name="SelFileTblExp" localSheetId="18">[19]!SelFileTblExp</definedName>
    <definedName name="SelFileTblExp" localSheetId="19">[19]!SelFileTblExp</definedName>
    <definedName name="SelFileTblExp" localSheetId="20">[19]!SelFileTblExp</definedName>
    <definedName name="SelFileTblExp" localSheetId="21">[19]!SelFileTblExp</definedName>
    <definedName name="SelFileTblExp" localSheetId="22">[19]!SelFileTblExp</definedName>
    <definedName name="SelFileTblExp" localSheetId="23">[19]!SelFileTblExp</definedName>
    <definedName name="SelFileTblExp" localSheetId="24">[19]!SelFileTblExp</definedName>
    <definedName name="SelFileTblExp" localSheetId="25">[19]!SelFileTblExp</definedName>
    <definedName name="SelFileTblExp" localSheetId="26">[19]!SelFileTblExp</definedName>
    <definedName name="SelFileTblExp" localSheetId="27">[19]!SelFileTblExp</definedName>
    <definedName name="SelFileTblExp" localSheetId="28">[19]!SelFileTblExp</definedName>
    <definedName name="SelFileTblExp" localSheetId="29">[19]!SelFileTblExp</definedName>
    <definedName name="SelFileTblExp" localSheetId="6">[19]!SelFileTblExp</definedName>
    <definedName name="SelFileTblExp" localSheetId="7">[19]!SelFileTblExp</definedName>
    <definedName name="SelFileTblExp" localSheetId="3">[19]!SelFileTblExp</definedName>
    <definedName name="SelFileTblExp" localSheetId="4">[19]!SelFileTblExp</definedName>
    <definedName name="SelFileTblExp" localSheetId="5">[19]!SelFileTblExp</definedName>
    <definedName name="SelFileTblExp">[19]!SelFileTblExp</definedName>
    <definedName name="SOFT">[2]A!$D$4:$J$8</definedName>
    <definedName name="SPT">[2]A!#REF!</definedName>
    <definedName name="sss" hidden="1">{#N/A,#N/A,FALSE,"Aging Summary";#N/A,#N/A,FALSE,"Ratio Analysis";#N/A,#N/A,FALSE,"Test 120 Day Accts";#N/A,#N/A,FALSE,"Tickmarks"}</definedName>
    <definedName name="sssa" hidden="1">{#N/A,#N/A,FALSE,"Aging Summary";#N/A,#N/A,FALSE,"Ratio Analysis";#N/A,#N/A,FALSE,"Test 120 Day Accts";#N/A,#N/A,FALSE,"Tickmarks"}</definedName>
    <definedName name="ssss" hidden="1">{#N/A,#N/A,FALSE,"Aging Summary";#N/A,#N/A,FALSE,"Ratio Analysis";#N/A,#N/A,FALSE,"Test 120 Day Accts";#N/A,#N/A,FALSE,"Tickmarks"}</definedName>
    <definedName name="STANDARD_ROW">#REF!</definedName>
    <definedName name="susan">"Comment 15"</definedName>
    <definedName name="test">#REF!</definedName>
    <definedName name="test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2">#REF!</definedName>
    <definedName name="Tools"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TAL___PT_BII">#REF!</definedName>
    <definedName name="Update_Act" localSheetId="8">[11]!Update_Act</definedName>
    <definedName name="Update_Act" localSheetId="9">[11]!Update_Act</definedName>
    <definedName name="Update_Act" localSheetId="10">[11]!Update_Act</definedName>
    <definedName name="Update_Act" localSheetId="11">[11]!Update_Act</definedName>
    <definedName name="Update_Act" localSheetId="12">[11]!Update_Act</definedName>
    <definedName name="Update_Act" localSheetId="13">[11]!Update_Act</definedName>
    <definedName name="Update_Act" localSheetId="14">[11]!Update_Act</definedName>
    <definedName name="Update_Act" localSheetId="15">[11]!Update_Act</definedName>
    <definedName name="Update_Act" localSheetId="16">[11]!Update_Act</definedName>
    <definedName name="Update_Act" localSheetId="17">[11]!Update_Act</definedName>
    <definedName name="Update_Act" localSheetId="18">[11]!Update_Act</definedName>
    <definedName name="Update_Act" localSheetId="19">[11]!Update_Act</definedName>
    <definedName name="Update_Act" localSheetId="20">[11]!Update_Act</definedName>
    <definedName name="Update_Act" localSheetId="21">[11]!Update_Act</definedName>
    <definedName name="Update_Act" localSheetId="22">[11]!Update_Act</definedName>
    <definedName name="Update_Act" localSheetId="23">[11]!Update_Act</definedName>
    <definedName name="Update_Act" localSheetId="24">[11]!Update_Act</definedName>
    <definedName name="Update_Act" localSheetId="25">[11]!Update_Act</definedName>
    <definedName name="Update_Act" localSheetId="26">[11]!Update_Act</definedName>
    <definedName name="Update_Act" localSheetId="27">[11]!Update_Act</definedName>
    <definedName name="Update_Act" localSheetId="28">[11]!Update_Act</definedName>
    <definedName name="Update_Act" localSheetId="29">[11]!Update_Act</definedName>
    <definedName name="Update_Act" localSheetId="6">[11]!Update_Act</definedName>
    <definedName name="Update_Act" localSheetId="7">[11]!Update_Act</definedName>
    <definedName name="Update_Act" localSheetId="3">[11]!Update_Act</definedName>
    <definedName name="Update_Act" localSheetId="4">[11]!Update_Act</definedName>
    <definedName name="Update_Act" localSheetId="5">[11]!Update_Act</definedName>
    <definedName name="Update_Act">[11]!Update_Act</definedName>
    <definedName name="Update_Flow" localSheetId="8">[11]!Update_Flow</definedName>
    <definedName name="Update_Flow" localSheetId="9">[11]!Update_Flow</definedName>
    <definedName name="Update_Flow" localSheetId="10">[11]!Update_Flow</definedName>
    <definedName name="Update_Flow" localSheetId="11">[11]!Update_Flow</definedName>
    <definedName name="Update_Flow" localSheetId="12">[11]!Update_Flow</definedName>
    <definedName name="Update_Flow" localSheetId="13">[11]!Update_Flow</definedName>
    <definedName name="Update_Flow" localSheetId="14">[11]!Update_Flow</definedName>
    <definedName name="Update_Flow" localSheetId="15">[11]!Update_Flow</definedName>
    <definedName name="Update_Flow" localSheetId="16">[11]!Update_Flow</definedName>
    <definedName name="Update_Flow" localSheetId="17">[11]!Update_Flow</definedName>
    <definedName name="Update_Flow" localSheetId="18">[11]!Update_Flow</definedName>
    <definedName name="Update_Flow" localSheetId="19">[11]!Update_Flow</definedName>
    <definedName name="Update_Flow" localSheetId="20">[11]!Update_Flow</definedName>
    <definedName name="Update_Flow" localSheetId="21">[11]!Update_Flow</definedName>
    <definedName name="Update_Flow" localSheetId="22">[11]!Update_Flow</definedName>
    <definedName name="Update_Flow" localSheetId="23">[11]!Update_Flow</definedName>
    <definedName name="Update_Flow" localSheetId="24">[11]!Update_Flow</definedName>
    <definedName name="Update_Flow" localSheetId="25">[11]!Update_Flow</definedName>
    <definedName name="Update_Flow" localSheetId="26">[11]!Update_Flow</definedName>
    <definedName name="Update_Flow" localSheetId="27">[11]!Update_Flow</definedName>
    <definedName name="Update_Flow" localSheetId="28">[11]!Update_Flow</definedName>
    <definedName name="Update_Flow" localSheetId="29">[11]!Update_Flow</definedName>
    <definedName name="Update_Flow" localSheetId="6">[11]!Update_Flow</definedName>
    <definedName name="Update_Flow" localSheetId="7">[11]!Update_Flow</definedName>
    <definedName name="Update_Flow" localSheetId="3">[11]!Update_Flow</definedName>
    <definedName name="Update_Flow" localSheetId="4">[11]!Update_Flow</definedName>
    <definedName name="Update_Flow" localSheetId="5">[11]!Update_Flow</definedName>
    <definedName name="Update_Flow">[11]!Update_Flow</definedName>
    <definedName name="Update_Gamen" localSheetId="8">[17]!Update_Gamen</definedName>
    <definedName name="Update_Gamen" localSheetId="9">[17]!Update_Gamen</definedName>
    <definedName name="Update_Gamen" localSheetId="10">[17]!Update_Gamen</definedName>
    <definedName name="Update_Gamen" localSheetId="11">[17]!Update_Gamen</definedName>
    <definedName name="Update_Gamen" localSheetId="12">[17]!Update_Gamen</definedName>
    <definedName name="Update_Gamen" localSheetId="13">[17]!Update_Gamen</definedName>
    <definedName name="Update_Gamen" localSheetId="14">[17]!Update_Gamen</definedName>
    <definedName name="Update_Gamen" localSheetId="15">[17]!Update_Gamen</definedName>
    <definedName name="Update_Gamen" localSheetId="16">[17]!Update_Gamen</definedName>
    <definedName name="Update_Gamen" localSheetId="17">[17]!Update_Gamen</definedName>
    <definedName name="Update_Gamen" localSheetId="18">[17]!Update_Gamen</definedName>
    <definedName name="Update_Gamen" localSheetId="19">[17]!Update_Gamen</definedName>
    <definedName name="Update_Gamen" localSheetId="20">[17]!Update_Gamen</definedName>
    <definedName name="Update_Gamen" localSheetId="21">[17]!Update_Gamen</definedName>
    <definedName name="Update_Gamen" localSheetId="22">[17]!Update_Gamen</definedName>
    <definedName name="Update_Gamen" localSheetId="23">[17]!Update_Gamen</definedName>
    <definedName name="Update_Gamen" localSheetId="24">[17]!Update_Gamen</definedName>
    <definedName name="Update_Gamen" localSheetId="25">[17]!Update_Gamen</definedName>
    <definedName name="Update_Gamen" localSheetId="26">[17]!Update_Gamen</definedName>
    <definedName name="Update_Gamen" localSheetId="27">[17]!Update_Gamen</definedName>
    <definedName name="Update_Gamen" localSheetId="28">[17]!Update_Gamen</definedName>
    <definedName name="Update_Gamen" localSheetId="29">[17]!Update_Gamen</definedName>
    <definedName name="Update_Gamen" localSheetId="6">[17]!Update_Gamen</definedName>
    <definedName name="Update_Gamen" localSheetId="7">[17]!Update_Gamen</definedName>
    <definedName name="Update_Gamen" localSheetId="3">[17]!Update_Gamen</definedName>
    <definedName name="Update_Gamen" localSheetId="4">[17]!Update_Gamen</definedName>
    <definedName name="Update_Gamen" localSheetId="5">[17]!Update_Gamen</definedName>
    <definedName name="Update_Gamen">[17]!Update_Gamen</definedName>
    <definedName name="Update_Layer" localSheetId="8">[11]!Update_Layer</definedName>
    <definedName name="Update_Layer" localSheetId="9">[11]!Update_Layer</definedName>
    <definedName name="Update_Layer" localSheetId="10">[11]!Update_Layer</definedName>
    <definedName name="Update_Layer" localSheetId="11">[11]!Update_Layer</definedName>
    <definedName name="Update_Layer" localSheetId="12">[11]!Update_Layer</definedName>
    <definedName name="Update_Layer" localSheetId="13">[11]!Update_Layer</definedName>
    <definedName name="Update_Layer" localSheetId="14">[11]!Update_Layer</definedName>
    <definedName name="Update_Layer" localSheetId="15">[11]!Update_Layer</definedName>
    <definedName name="Update_Layer" localSheetId="16">[11]!Update_Layer</definedName>
    <definedName name="Update_Layer" localSheetId="17">[11]!Update_Layer</definedName>
    <definedName name="Update_Layer" localSheetId="18">[11]!Update_Layer</definedName>
    <definedName name="Update_Layer" localSheetId="19">[11]!Update_Layer</definedName>
    <definedName name="Update_Layer" localSheetId="20">[11]!Update_Layer</definedName>
    <definedName name="Update_Layer" localSheetId="21">[11]!Update_Layer</definedName>
    <definedName name="Update_Layer" localSheetId="22">[11]!Update_Layer</definedName>
    <definedName name="Update_Layer" localSheetId="23">[11]!Update_Layer</definedName>
    <definedName name="Update_Layer" localSheetId="24">[11]!Update_Layer</definedName>
    <definedName name="Update_Layer" localSheetId="25">[11]!Update_Layer</definedName>
    <definedName name="Update_Layer" localSheetId="26">[11]!Update_Layer</definedName>
    <definedName name="Update_Layer" localSheetId="27">[11]!Update_Layer</definedName>
    <definedName name="Update_Layer" localSheetId="28">[11]!Update_Layer</definedName>
    <definedName name="Update_Layer" localSheetId="29">[11]!Update_Layer</definedName>
    <definedName name="Update_Layer" localSheetId="6">[11]!Update_Layer</definedName>
    <definedName name="Update_Layer" localSheetId="7">[11]!Update_Layer</definedName>
    <definedName name="Update_Layer" localSheetId="3">[11]!Update_Layer</definedName>
    <definedName name="Update_Layer" localSheetId="4">[11]!Update_Layer</definedName>
    <definedName name="Update_Layer" localSheetId="5">[11]!Update_Layer</definedName>
    <definedName name="Update_Layer">[11]!Update_Layer</definedName>
    <definedName name="Update_Obj" localSheetId="8">[11]!Update_Obj</definedName>
    <definedName name="Update_Obj" localSheetId="9">[11]!Update_Obj</definedName>
    <definedName name="Update_Obj" localSheetId="10">[11]!Update_Obj</definedName>
    <definedName name="Update_Obj" localSheetId="11">[11]!Update_Obj</definedName>
    <definedName name="Update_Obj" localSheetId="12">[11]!Update_Obj</definedName>
    <definedName name="Update_Obj" localSheetId="13">[11]!Update_Obj</definedName>
    <definedName name="Update_Obj" localSheetId="14">[11]!Update_Obj</definedName>
    <definedName name="Update_Obj" localSheetId="15">[11]!Update_Obj</definedName>
    <definedName name="Update_Obj" localSheetId="16">[11]!Update_Obj</definedName>
    <definedName name="Update_Obj" localSheetId="17">[11]!Update_Obj</definedName>
    <definedName name="Update_Obj" localSheetId="18">[11]!Update_Obj</definedName>
    <definedName name="Update_Obj" localSheetId="19">[11]!Update_Obj</definedName>
    <definedName name="Update_Obj" localSheetId="20">[11]!Update_Obj</definedName>
    <definedName name="Update_Obj" localSheetId="21">[11]!Update_Obj</definedName>
    <definedName name="Update_Obj" localSheetId="22">[11]!Update_Obj</definedName>
    <definedName name="Update_Obj" localSheetId="23">[11]!Update_Obj</definedName>
    <definedName name="Update_Obj" localSheetId="24">[11]!Update_Obj</definedName>
    <definedName name="Update_Obj" localSheetId="25">[11]!Update_Obj</definedName>
    <definedName name="Update_Obj" localSheetId="26">[11]!Update_Obj</definedName>
    <definedName name="Update_Obj" localSheetId="27">[11]!Update_Obj</definedName>
    <definedName name="Update_Obj" localSheetId="28">[11]!Update_Obj</definedName>
    <definedName name="Update_Obj" localSheetId="29">[11]!Update_Obj</definedName>
    <definedName name="Update_Obj" localSheetId="6">[11]!Update_Obj</definedName>
    <definedName name="Update_Obj" localSheetId="7">[11]!Update_Obj</definedName>
    <definedName name="Update_Obj" localSheetId="3">[11]!Update_Obj</definedName>
    <definedName name="Update_Obj" localSheetId="4">[11]!Update_Obj</definedName>
    <definedName name="Update_Obj" localSheetId="5">[11]!Update_Obj</definedName>
    <definedName name="Update_Obj">[11]!Update_Obj</definedName>
    <definedName name="Update_Table" localSheetId="8">[19]!Update_Table</definedName>
    <definedName name="Update_Table" localSheetId="9">[19]!Update_Table</definedName>
    <definedName name="Update_Table" localSheetId="10">[19]!Update_Table</definedName>
    <definedName name="Update_Table" localSheetId="11">[19]!Update_Table</definedName>
    <definedName name="Update_Table" localSheetId="12">[19]!Update_Table</definedName>
    <definedName name="Update_Table" localSheetId="13">[19]!Update_Table</definedName>
    <definedName name="Update_Table" localSheetId="14">[19]!Update_Table</definedName>
    <definedName name="Update_Table" localSheetId="15">[19]!Update_Table</definedName>
    <definedName name="Update_Table" localSheetId="16">[19]!Update_Table</definedName>
    <definedName name="Update_Table" localSheetId="17">[19]!Update_Table</definedName>
    <definedName name="Update_Table" localSheetId="18">[19]!Update_Table</definedName>
    <definedName name="Update_Table" localSheetId="19">[19]!Update_Table</definedName>
    <definedName name="Update_Table" localSheetId="20">[19]!Update_Table</definedName>
    <definedName name="Update_Table" localSheetId="21">[19]!Update_Table</definedName>
    <definedName name="Update_Table" localSheetId="22">[19]!Update_Table</definedName>
    <definedName name="Update_Table" localSheetId="23">[19]!Update_Table</definedName>
    <definedName name="Update_Table" localSheetId="24">[19]!Update_Table</definedName>
    <definedName name="Update_Table" localSheetId="25">[19]!Update_Table</definedName>
    <definedName name="Update_Table" localSheetId="26">[19]!Update_Table</definedName>
    <definedName name="Update_Table" localSheetId="27">[19]!Update_Table</definedName>
    <definedName name="Update_Table" localSheetId="28">[19]!Update_Table</definedName>
    <definedName name="Update_Table" localSheetId="29">[19]!Update_Table</definedName>
    <definedName name="Update_Table" localSheetId="6">[19]!Update_Table</definedName>
    <definedName name="Update_Table" localSheetId="7">[19]!Update_Table</definedName>
    <definedName name="Update_Table" localSheetId="3">[19]!Update_Table</definedName>
    <definedName name="Update_Table" localSheetId="4">[19]!Update_Table</definedName>
    <definedName name="Update_Table" localSheetId="5">[19]!Update_Table</definedName>
    <definedName name="Update_Table">[19]!Update_Table</definedName>
    <definedName name="wrn.12._.Costs._.Act._.Fcast._.All." hidden="1">{#N/A,#N/A,FALSE,"Act.Fcst Costs"}</definedName>
    <definedName name="wrn.Aging._.and._.Trend._.Analysis." hidden="1">{#N/A,#N/A,FALSE,"Aging Summary";#N/A,#N/A,FALSE,"Ratio Analysis";#N/A,#N/A,FALSE,"Test 120 Day Accts";#N/A,#N/A,FALSE,"Tickmarks"}</definedName>
    <definedName name="wrn.all."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Debbie._.Hawkins." hidden="1">{"Admin Costs",#N/A,FALSE,"Act.Fcst Costs"}</definedName>
    <definedName name="wrn.George._.Viska." hidden="1">{#N/A,#N/A,FALSE,"Cost Report";#N/A,#N/A,FALSE,"Qtly Summ.";#N/A,#N/A,FALSE,"Mar  Qtr";#N/A,#N/A,FALSE,"Report Summary"}</definedName>
    <definedName name="wrn.Melbourne." hidden="1">{#N/A,#N/A,FALSE,"Cost Report";#N/A,#N/A,FALSE,"Sept Qtr";#N/A,#N/A,FALSE,"Qtly Summ.";#N/A,#N/A,FALSE,"Report Summary";#N/A,#N/A,FALSE,"Ammort &amp; Dep.";#N/A,#N/A,FALSE,"Rev. GIC Summ.";#N/A,#N/A,FALSE,"CAPEX";#N/A,#N/A,FALSE,"Stockpile Adj.";#N/A,#N/A,FALSE,"Cost Summary"}</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urray._.Simons." hidden="1">{#N/A,#N/A,FALSE,"Cost Report";#N/A,#N/A,FALSE,"Table 2.1";#N/A,#N/A,FALSE,"Plant Statistics";"Plant Costs",#N/A,FALSE,"Cost Summary"}</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Rob._.Smith." hidden="1">{#N/A,#N/A,FALSE,"Cost Report";"Geology",#N/A,FALSE,"Cost Summary";"Geolgy Recon",#N/A,FALSE,"UG Geology Rep."}</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xxxx">#REF!</definedName>
    <definedName name="Z_079E5118_88DF_4C17_8DD7_4C23E21C216B_.wvu.Cols" hidden="1">#REF!</definedName>
    <definedName name="Z_079E5118_88DF_4C17_8DD7_4C23E21C216B_.wvu.PrintArea" hidden="1">#REF!</definedName>
    <definedName name="Z_079E5118_88DF_4C17_8DD7_4C23E21C216B_.wvu.Rows" hidden="1">#REF!</definedName>
    <definedName name="Z_66E11401_3E20_11D5_9ADD_00609724276F_.wvu.PrintArea" localSheetId="8" hidden="1">#REF!</definedName>
    <definedName name="Z_66E11401_3E20_11D5_9ADD_00609724276F_.wvu.PrintArea" localSheetId="9" hidden="1">#REF!</definedName>
    <definedName name="Z_66E11401_3E20_11D5_9ADD_00609724276F_.wvu.PrintArea" localSheetId="10" hidden="1">#REF!</definedName>
    <definedName name="Z_66E11401_3E20_11D5_9ADD_00609724276F_.wvu.PrintArea" localSheetId="11" hidden="1">#REF!</definedName>
    <definedName name="Z_66E11401_3E20_11D5_9ADD_00609724276F_.wvu.PrintArea" localSheetId="12" hidden="1">#REF!</definedName>
    <definedName name="Z_66E11401_3E20_11D5_9ADD_00609724276F_.wvu.PrintArea" localSheetId="13" hidden="1">#REF!</definedName>
    <definedName name="Z_66E11401_3E20_11D5_9ADD_00609724276F_.wvu.PrintArea" localSheetId="14" hidden="1">#REF!</definedName>
    <definedName name="Z_66E11401_3E20_11D5_9ADD_00609724276F_.wvu.PrintArea" localSheetId="15" hidden="1">#REF!</definedName>
    <definedName name="Z_66E11401_3E20_11D5_9ADD_00609724276F_.wvu.PrintArea" localSheetId="16" hidden="1">#REF!</definedName>
    <definedName name="Z_66E11401_3E20_11D5_9ADD_00609724276F_.wvu.PrintArea" localSheetId="17" hidden="1">#REF!</definedName>
    <definedName name="Z_66E11401_3E20_11D5_9ADD_00609724276F_.wvu.PrintArea" localSheetId="18" hidden="1">#REF!</definedName>
    <definedName name="Z_66E11401_3E20_11D5_9ADD_00609724276F_.wvu.PrintArea" localSheetId="19" hidden="1">#REF!</definedName>
    <definedName name="Z_66E11401_3E20_11D5_9ADD_00609724276F_.wvu.PrintArea" localSheetId="20" hidden="1">#REF!</definedName>
    <definedName name="Z_66E11401_3E20_11D5_9ADD_00609724276F_.wvu.PrintArea" localSheetId="21" hidden="1">#REF!</definedName>
    <definedName name="Z_66E11401_3E20_11D5_9ADD_00609724276F_.wvu.PrintArea" localSheetId="22" hidden="1">#REF!</definedName>
    <definedName name="Z_66E11401_3E20_11D5_9ADD_00609724276F_.wvu.PrintArea" localSheetId="23" hidden="1">#REF!</definedName>
    <definedName name="Z_66E11401_3E20_11D5_9ADD_00609724276F_.wvu.PrintArea" localSheetId="24" hidden="1">#REF!</definedName>
    <definedName name="Z_66E11401_3E20_11D5_9ADD_00609724276F_.wvu.PrintArea" localSheetId="25" hidden="1">#REF!</definedName>
    <definedName name="Z_66E11401_3E20_11D5_9ADD_00609724276F_.wvu.PrintArea" localSheetId="26" hidden="1">#REF!</definedName>
    <definedName name="Z_66E11401_3E20_11D5_9ADD_00609724276F_.wvu.PrintArea" localSheetId="27" hidden="1">#REF!</definedName>
    <definedName name="Z_66E11401_3E20_11D5_9ADD_00609724276F_.wvu.PrintArea" localSheetId="28" hidden="1">#REF!</definedName>
    <definedName name="Z_66E11401_3E20_11D5_9ADD_00609724276F_.wvu.PrintArea" localSheetId="29" hidden="1">#REF!</definedName>
    <definedName name="Z_66E11401_3E20_11D5_9ADD_00609724276F_.wvu.PrintArea" localSheetId="6" hidden="1">#REF!</definedName>
    <definedName name="Z_66E11401_3E20_11D5_9ADD_00609724276F_.wvu.PrintArea" localSheetId="7" hidden="1">#REF!</definedName>
    <definedName name="Z_66E11401_3E20_11D5_9ADD_00609724276F_.wvu.PrintArea" localSheetId="3" hidden="1">#REF!</definedName>
    <definedName name="Z_66E11401_3E20_11D5_9ADD_00609724276F_.wvu.PrintArea" localSheetId="4" hidden="1">#REF!</definedName>
    <definedName name="Z_66E11401_3E20_11D5_9ADD_00609724276F_.wvu.PrintArea" localSheetId="5" hidden="1">#REF!</definedName>
    <definedName name="Z_66E11401_3E20_11D5_9ADD_00609724276F_.wvu.PrintArea" hidden="1">#REF!</definedName>
    <definedName name="あ">#REF!</definedName>
    <definedName name="あ１２５">[21]MAIN時間見積り!#REF!</definedName>
    <definedName name="あ４２０">[22]処理機能記述!#REF!</definedName>
    <definedName name="あ４５０">[22]処理機能記述!#REF!</definedName>
    <definedName name="あ５００">#REF!</definedName>
    <definedName name="あああ">#REF!</definedName>
    <definedName name="いいい">#REF!</definedName>
    <definedName name="ｽﾐﾄﾛ材CIF単価ﾄﾞﾙ">#REF!</definedName>
    <definedName name="ｽﾐﾄﾛ材CIF率">#REF!</definedName>
    <definedName name="ｽﾐﾄﾛ材FOB率">#REF!</definedName>
    <definedName name="テーブルレイアウト作成">#REF!</definedName>
    <definedName name="プログラム区分名称">[23]選択項目一覧!$A$1</definedName>
    <definedName name="ﾚｰﾄKD">#REF!</definedName>
    <definedName name="ﾚｰﾄKD外">#REF!</definedName>
    <definedName name="為替レート">[24]D1BOX原価表!$C$6</definedName>
    <definedName name="為替ﾚﾄ円ﾄﾞﾙ">#REF!</definedName>
    <definedName name="為替ﾚﾄ円元">#REF!</definedName>
    <definedName name="為替ﾚﾄ元ﾄﾞﾙ">#REF!</definedName>
    <definedName name="移行">#REF!</definedName>
    <definedName name="一般為替ﾚｰﾄ円ﾄﾞﾙ">#REF!</definedName>
    <definedName name="一般為替ﾚｰﾄ円元">#REF!</definedName>
    <definedName name="一般為替ﾚｰﾄ元ﾄﾞﾙ">#REF!</definedName>
    <definedName name="印刷用">[25]レポートレイアウト!#REF!</definedName>
    <definedName name="円ドル">#REF!</definedName>
    <definedName name="海上運賃率">#REF!</definedName>
    <definedName name="開始行">[26]書換え条件!#REF!</definedName>
    <definedName name="基礎">#REF!</definedName>
    <definedName name="機能">#REF!</definedName>
    <definedName name="検索">#REF!</definedName>
    <definedName name="現地共通費率">#REF!</definedName>
    <definedName name="現地材増値税除外品部品単価ﾄﾞﾙ">#REF!</definedName>
    <definedName name="現地材増値税対象部品単価元">#REF!</definedName>
    <definedName name="現地調達材増値税率">#REF!</definedName>
    <definedName name="現地販売管理費率">#REF!</definedName>
    <definedName name="現地補助費">#REF!</definedName>
    <definedName name="現地補助部門費率">#REF!</definedName>
    <definedName name="現地利益率">#REF!</definedName>
    <definedName name="更新">#REF!</definedName>
    <definedName name="材料減耗費率">'[27]125円ﾃﾞｰﾀ'!$E$119</definedName>
    <definedName name="材料減耗費率FOB">#REF!</definedName>
    <definedName name="材料総合率">#REF!</definedName>
    <definedName name="材料調達資金金利率">#REF!</definedName>
    <definedName name="社内加工賃率平均元分">#REF!</definedName>
    <definedName name="社内梱包費率">#REF!</definedName>
    <definedName name="終了行">[26]書換え条件!#REF!</definedName>
    <definedName name="所要量1">#REF!</definedName>
    <definedName name="所要量2">#REF!</definedName>
    <definedName name="所要量3">#REF!</definedName>
    <definedName name="所要量4">#REF!</definedName>
    <definedName name="所要量5">#REF!</definedName>
    <definedName name="身上">#REF!</definedName>
    <definedName name="設備投資2011.2.19" hidden="1">"P80"</definedName>
    <definedName name="損耗費">#REF!</definedName>
    <definedName name="他社輸入一般為替ﾚｰﾄ円ﾄﾞﾙ">#REF!</definedName>
    <definedName name="他社輸入材CIF単価ﾄﾞﾙ">#REF!</definedName>
    <definedName name="他社輸入材一般CIF率">#REF!</definedName>
    <definedName name="帳票">#REF!</definedName>
    <definedName name="賃率CLEL組立">#REF!</definedName>
    <definedName name="賃率MKｹｰｽ成形">#REF!</definedName>
    <definedName name="賃率MKｹｰｽ塗装">#REF!</definedName>
    <definedName name="賃率MK組立GH">#REF!</definedName>
    <definedName name="賃率MK部品GH">#REF!</definedName>
    <definedName name="賃率ｼｰﾄSMT">#REF!</definedName>
    <definedName name="賃率ｼｰﾄ自挿">#REF!</definedName>
    <definedName name="賃率ｼｰﾄ手挿">#REF!</definedName>
    <definedName name="賃率木工機械">#REF!</definedName>
    <definedName name="賃率木工組立">#REF!</definedName>
    <definedName name="日本支給材CIF単価ﾄﾞﾙ">#REF!</definedName>
    <definedName name="日本支給材KDCIF率">#REF!</definedName>
    <definedName name="日本支給材KD為替円ﾄﾞﾙ">#REF!</definedName>
    <definedName name="日本支給材為替ﾚﾄ円ﾄﾞﾙ">#REF!</definedName>
    <definedName name="日本支給材確定単価円">#REF!</definedName>
    <definedName name="日本支給材実勢単価計円">#REF!</definedName>
    <definedName name="能率CLEL組立て">#REF!</definedName>
    <definedName name="能率MK組立GH">#REF!</definedName>
    <definedName name="能率MK部品GH">#REF!</definedName>
    <definedName name="能率ｹｰｽ成形">#REF!</definedName>
    <definedName name="能率ｹｰｽ塗装">#REF!</definedName>
    <definedName name="能率ｼｰﾄSMT">#REF!</definedName>
    <definedName name="能率ｼｰﾄ自挿">#REF!</definedName>
    <definedName name="能率ｼｰﾄ手挿">#REF!</definedName>
    <definedName name="能率木工機械">#REF!</definedName>
    <definedName name="能率木工組立">#REF!</definedName>
    <definedName name="保険料率">#REF!</definedName>
    <definedName name="本社管理費率">#REF!</definedName>
    <definedName name="本社生産共通費率">#REF!</definedName>
    <definedName name="本社補助部門費率">#REF!</definedName>
    <definedName name="輸送．輸出諸掛率">#REF!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4" i="9632" l="1"/>
  <c r="V24" i="9632"/>
  <c r="T24" i="9632"/>
  <c r="Q24" i="9632"/>
  <c r="N24" i="9632"/>
  <c r="M24" i="9632"/>
  <c r="L24" i="9632"/>
  <c r="J24" i="9632"/>
  <c r="I24" i="9632"/>
  <c r="H24" i="9632"/>
  <c r="G24" i="9632"/>
  <c r="D24" i="9632"/>
  <c r="C24" i="9632"/>
  <c r="U28" i="9632"/>
  <c r="S28" i="9632"/>
  <c r="R28" i="9632"/>
  <c r="P28" i="9632"/>
  <c r="O28" i="9632"/>
  <c r="E28" i="9632"/>
  <c r="W27" i="9632"/>
  <c r="V27" i="9632"/>
  <c r="T27" i="9632"/>
  <c r="Q27" i="9632"/>
  <c r="N27" i="9632"/>
  <c r="M27" i="9632"/>
  <c r="L27" i="9632"/>
  <c r="J27" i="9632"/>
  <c r="I27" i="9632"/>
  <c r="H27" i="9632"/>
  <c r="G27" i="9632"/>
  <c r="D27" i="9632"/>
  <c r="C27" i="9632"/>
  <c r="W26" i="9632"/>
  <c r="V26" i="9632"/>
  <c r="T26" i="9632"/>
  <c r="Q26" i="9632"/>
  <c r="N26" i="9632"/>
  <c r="M26" i="9632"/>
  <c r="L26" i="9632"/>
  <c r="J26" i="9632"/>
  <c r="I26" i="9632"/>
  <c r="H26" i="9632"/>
  <c r="G26" i="9632"/>
  <c r="D26" i="9632"/>
  <c r="C26" i="9632"/>
  <c r="W25" i="9632"/>
  <c r="V25" i="9632"/>
  <c r="T25" i="9632"/>
  <c r="Q25" i="9632"/>
  <c r="N25" i="9632"/>
  <c r="M25" i="9632"/>
  <c r="L25" i="9632"/>
  <c r="J25" i="9632"/>
  <c r="I25" i="9632"/>
  <c r="G25" i="9632"/>
  <c r="H25" i="9632" s="1"/>
  <c r="D25" i="9632"/>
  <c r="C25" i="9632"/>
  <c r="W23" i="9632"/>
  <c r="V23" i="9632"/>
  <c r="T23" i="9632"/>
  <c r="Q23" i="9632"/>
  <c r="N23" i="9632"/>
  <c r="M23" i="9632"/>
  <c r="L23" i="9632"/>
  <c r="J23" i="9632"/>
  <c r="I23" i="9632"/>
  <c r="G23" i="9632"/>
  <c r="H23" i="9632" s="1"/>
  <c r="D23" i="9632"/>
  <c r="C23" i="9632"/>
  <c r="W22" i="9632"/>
  <c r="V22" i="9632"/>
  <c r="T22" i="9632"/>
  <c r="Q22" i="9632"/>
  <c r="N22" i="9632"/>
  <c r="M22" i="9632"/>
  <c r="L22" i="9632"/>
  <c r="J22" i="9632"/>
  <c r="I22" i="9632"/>
  <c r="G22" i="9632"/>
  <c r="H22" i="9632" s="1"/>
  <c r="D22" i="9632"/>
  <c r="C22" i="9632"/>
  <c r="W21" i="9632"/>
  <c r="V21" i="9632"/>
  <c r="T21" i="9632"/>
  <c r="Q21" i="9632"/>
  <c r="N21" i="9632"/>
  <c r="M21" i="9632"/>
  <c r="L21" i="9632"/>
  <c r="J21" i="9632"/>
  <c r="I21" i="9632"/>
  <c r="G21" i="9632"/>
  <c r="H21" i="9632" s="1"/>
  <c r="D21" i="9632"/>
  <c r="C21" i="9632"/>
  <c r="W20" i="9632"/>
  <c r="V20" i="9632"/>
  <c r="T20" i="9632"/>
  <c r="Q20" i="9632"/>
  <c r="N20" i="9632"/>
  <c r="M20" i="9632"/>
  <c r="L20" i="9632"/>
  <c r="J20" i="9632"/>
  <c r="I20" i="9632"/>
  <c r="G20" i="9632"/>
  <c r="H20" i="9632" s="1"/>
  <c r="D20" i="9632"/>
  <c r="C20" i="9632"/>
  <c r="W19" i="9632"/>
  <c r="V19" i="9632"/>
  <c r="V28" i="9632" s="1"/>
  <c r="T19" i="9632"/>
  <c r="T28" i="9632" s="1"/>
  <c r="Q19" i="9632"/>
  <c r="N19" i="9632"/>
  <c r="M19" i="9632"/>
  <c r="L19" i="9632"/>
  <c r="J19" i="9632"/>
  <c r="I19" i="9632"/>
  <c r="G19" i="9632"/>
  <c r="H19" i="9632" s="1"/>
  <c r="D19" i="9632"/>
  <c r="C19" i="9632"/>
  <c r="Q28" i="9632"/>
  <c r="N28" i="9632"/>
  <c r="J5" i="9632"/>
  <c r="E34" i="9631"/>
  <c r="W30" i="9631"/>
  <c r="V30" i="9631"/>
  <c r="T30" i="9631"/>
  <c r="Q30" i="9631"/>
  <c r="N30" i="9631"/>
  <c r="M30" i="9631"/>
  <c r="L30" i="9631"/>
  <c r="J30" i="9631"/>
  <c r="I30" i="9631"/>
  <c r="G30" i="9631"/>
  <c r="H30" i="9631" s="1"/>
  <c r="D30" i="9631"/>
  <c r="C30" i="9631"/>
  <c r="L28" i="9632" l="1"/>
  <c r="M28" i="9632"/>
  <c r="W28" i="9632"/>
  <c r="H28" i="9632"/>
  <c r="W29" i="9631"/>
  <c r="V29" i="9631"/>
  <c r="T29" i="9631"/>
  <c r="Q29" i="9631"/>
  <c r="N29" i="9631"/>
  <c r="M29" i="9631"/>
  <c r="L29" i="9631"/>
  <c r="J29" i="9631"/>
  <c r="I29" i="9631"/>
  <c r="G29" i="9631"/>
  <c r="H29" i="9631" s="1"/>
  <c r="D29" i="9631"/>
  <c r="C29" i="9631"/>
  <c r="W28" i="9631"/>
  <c r="V28" i="9631"/>
  <c r="T28" i="9631"/>
  <c r="Q28" i="9631"/>
  <c r="N28" i="9631"/>
  <c r="M28" i="9631"/>
  <c r="L28" i="9631"/>
  <c r="J28" i="9631"/>
  <c r="I28" i="9631"/>
  <c r="G28" i="9631"/>
  <c r="H28" i="9631" s="1"/>
  <c r="D28" i="9631"/>
  <c r="C28" i="9631"/>
  <c r="W27" i="9631"/>
  <c r="V27" i="9631"/>
  <c r="T27" i="9631"/>
  <c r="Q27" i="9631"/>
  <c r="N27" i="9631"/>
  <c r="M27" i="9631"/>
  <c r="L27" i="9631"/>
  <c r="J27" i="9631"/>
  <c r="I27" i="9631"/>
  <c r="G27" i="9631"/>
  <c r="H27" i="9631" s="1"/>
  <c r="D27" i="9631"/>
  <c r="C27" i="9631"/>
  <c r="W26" i="9631"/>
  <c r="V26" i="9631"/>
  <c r="T26" i="9631"/>
  <c r="Q26" i="9631"/>
  <c r="N26" i="9631"/>
  <c r="M26" i="9631"/>
  <c r="L26" i="9631"/>
  <c r="J26" i="9631"/>
  <c r="I26" i="9631"/>
  <c r="G26" i="9631"/>
  <c r="H26" i="9631" s="1"/>
  <c r="D26" i="9631"/>
  <c r="C26" i="9631"/>
  <c r="W31" i="9631"/>
  <c r="V31" i="9631"/>
  <c r="T31" i="9631"/>
  <c r="Q31" i="9631"/>
  <c r="N31" i="9631"/>
  <c r="M31" i="9631"/>
  <c r="L31" i="9631"/>
  <c r="J31" i="9631"/>
  <c r="I31" i="9631"/>
  <c r="G31" i="9631"/>
  <c r="H31" i="9631" s="1"/>
  <c r="D31" i="9631"/>
  <c r="C31" i="9631"/>
  <c r="W25" i="9631"/>
  <c r="V25" i="9631"/>
  <c r="T25" i="9631"/>
  <c r="Q25" i="9631"/>
  <c r="N25" i="9631"/>
  <c r="M25" i="9631"/>
  <c r="L25" i="9631"/>
  <c r="J25" i="9631"/>
  <c r="I25" i="9631"/>
  <c r="G25" i="9631"/>
  <c r="H25" i="9631" s="1"/>
  <c r="D25" i="9631"/>
  <c r="C25" i="9631"/>
  <c r="U34" i="9631"/>
  <c r="S34" i="9631"/>
  <c r="R34" i="9631"/>
  <c r="P34" i="9631"/>
  <c r="O34" i="9631"/>
  <c r="W33" i="9631"/>
  <c r="V33" i="9631"/>
  <c r="T33" i="9631"/>
  <c r="Q33" i="9631"/>
  <c r="N33" i="9631"/>
  <c r="M33" i="9631"/>
  <c r="L33" i="9631"/>
  <c r="J33" i="9631"/>
  <c r="I33" i="9631"/>
  <c r="H33" i="9631"/>
  <c r="G33" i="9631"/>
  <c r="D33" i="9631"/>
  <c r="C33" i="9631"/>
  <c r="W32" i="9631"/>
  <c r="V32" i="9631"/>
  <c r="T32" i="9631"/>
  <c r="Q32" i="9631"/>
  <c r="N32" i="9631"/>
  <c r="M32" i="9631"/>
  <c r="L32" i="9631"/>
  <c r="J32" i="9631"/>
  <c r="I32" i="9631"/>
  <c r="H32" i="9631"/>
  <c r="G32" i="9631"/>
  <c r="D32" i="9631"/>
  <c r="C32" i="9631"/>
  <c r="W23" i="9631"/>
  <c r="V23" i="9631"/>
  <c r="T23" i="9631"/>
  <c r="Q23" i="9631"/>
  <c r="N23" i="9631"/>
  <c r="M23" i="9631"/>
  <c r="L23" i="9631"/>
  <c r="J23" i="9631"/>
  <c r="I23" i="9631"/>
  <c r="G23" i="9631"/>
  <c r="H23" i="9631" s="1"/>
  <c r="D23" i="9631"/>
  <c r="C23" i="9631"/>
  <c r="W22" i="9631"/>
  <c r="V22" i="9631"/>
  <c r="T22" i="9631"/>
  <c r="Q22" i="9631"/>
  <c r="N22" i="9631"/>
  <c r="M22" i="9631"/>
  <c r="L22" i="9631"/>
  <c r="J22" i="9631"/>
  <c r="I22" i="9631"/>
  <c r="G22" i="9631"/>
  <c r="H22" i="9631" s="1"/>
  <c r="D22" i="9631"/>
  <c r="C22" i="9631"/>
  <c r="W21" i="9631"/>
  <c r="V21" i="9631"/>
  <c r="T21" i="9631"/>
  <c r="Q21" i="9631"/>
  <c r="N21" i="9631"/>
  <c r="M21" i="9631"/>
  <c r="L21" i="9631"/>
  <c r="J21" i="9631"/>
  <c r="I21" i="9631"/>
  <c r="G21" i="9631"/>
  <c r="H21" i="9631" s="1"/>
  <c r="D21" i="9631"/>
  <c r="C21" i="9631"/>
  <c r="W19" i="9631"/>
  <c r="V19" i="9631"/>
  <c r="V34" i="9631" s="1"/>
  <c r="T19" i="9631"/>
  <c r="T34" i="9631" s="1"/>
  <c r="Q19" i="9631"/>
  <c r="Q34" i="9631" s="1"/>
  <c r="N19" i="9631"/>
  <c r="N34" i="9631" s="1"/>
  <c r="M19" i="9631"/>
  <c r="L19" i="9631"/>
  <c r="J19" i="9631"/>
  <c r="I19" i="9631"/>
  <c r="G19" i="9631"/>
  <c r="H19" i="9631" s="1"/>
  <c r="D19" i="9631"/>
  <c r="C19" i="9631"/>
  <c r="J5" i="9631"/>
  <c r="W26" i="9630"/>
  <c r="L26" i="9630"/>
  <c r="M26" i="9630"/>
  <c r="G26" i="9630"/>
  <c r="H26" i="9630" s="1"/>
  <c r="I26" i="9630"/>
  <c r="J26" i="9630"/>
  <c r="D25" i="9630"/>
  <c r="D26" i="9630"/>
  <c r="W21" i="9630"/>
  <c r="V21" i="9630"/>
  <c r="T21" i="9630"/>
  <c r="Q21" i="9630"/>
  <c r="N21" i="9630"/>
  <c r="M21" i="9630"/>
  <c r="L21" i="9630"/>
  <c r="J21" i="9630"/>
  <c r="I21" i="9630"/>
  <c r="G21" i="9630"/>
  <c r="H21" i="9630" s="1"/>
  <c r="D21" i="9630"/>
  <c r="C21" i="9630"/>
  <c r="U29" i="9630"/>
  <c r="S29" i="9630"/>
  <c r="R29" i="9630"/>
  <c r="P29" i="9630"/>
  <c r="O29" i="9630"/>
  <c r="E29" i="9630"/>
  <c r="W28" i="9630"/>
  <c r="V28" i="9630"/>
  <c r="T28" i="9630"/>
  <c r="Q28" i="9630"/>
  <c r="N28" i="9630"/>
  <c r="M28" i="9630"/>
  <c r="L28" i="9630"/>
  <c r="J28" i="9630"/>
  <c r="I28" i="9630"/>
  <c r="H28" i="9630"/>
  <c r="G28" i="9630"/>
  <c r="D28" i="9630"/>
  <c r="C28" i="9630"/>
  <c r="W27" i="9630"/>
  <c r="V27" i="9630"/>
  <c r="T27" i="9630"/>
  <c r="Q27" i="9630"/>
  <c r="N27" i="9630"/>
  <c r="M27" i="9630"/>
  <c r="L27" i="9630"/>
  <c r="J27" i="9630"/>
  <c r="I27" i="9630"/>
  <c r="H27" i="9630"/>
  <c r="G27" i="9630"/>
  <c r="D27" i="9630"/>
  <c r="C27" i="9630"/>
  <c r="W25" i="9630"/>
  <c r="V25" i="9630"/>
  <c r="T25" i="9630"/>
  <c r="Q25" i="9630"/>
  <c r="N25" i="9630"/>
  <c r="M25" i="9630"/>
  <c r="L25" i="9630"/>
  <c r="J25" i="9630"/>
  <c r="I25" i="9630"/>
  <c r="G25" i="9630"/>
  <c r="H25" i="9630" s="1"/>
  <c r="C25" i="9630"/>
  <c r="W24" i="9630"/>
  <c r="V24" i="9630"/>
  <c r="T24" i="9630"/>
  <c r="Q24" i="9630"/>
  <c r="N24" i="9630"/>
  <c r="M24" i="9630"/>
  <c r="L24" i="9630"/>
  <c r="J24" i="9630"/>
  <c r="I24" i="9630"/>
  <c r="G24" i="9630"/>
  <c r="H24" i="9630" s="1"/>
  <c r="D24" i="9630"/>
  <c r="C24" i="9630"/>
  <c r="W23" i="9630"/>
  <c r="V23" i="9630"/>
  <c r="T23" i="9630"/>
  <c r="Q23" i="9630"/>
  <c r="N23" i="9630"/>
  <c r="M23" i="9630"/>
  <c r="L23" i="9630"/>
  <c r="J23" i="9630"/>
  <c r="I23" i="9630"/>
  <c r="G23" i="9630"/>
  <c r="H23" i="9630" s="1"/>
  <c r="D23" i="9630"/>
  <c r="C23" i="9630"/>
  <c r="W22" i="9630"/>
  <c r="V22" i="9630"/>
  <c r="T22" i="9630"/>
  <c r="Q22" i="9630"/>
  <c r="N22" i="9630"/>
  <c r="M22" i="9630"/>
  <c r="L22" i="9630"/>
  <c r="J22" i="9630"/>
  <c r="I22" i="9630"/>
  <c r="G22" i="9630"/>
  <c r="H22" i="9630" s="1"/>
  <c r="D22" i="9630"/>
  <c r="C22" i="9630"/>
  <c r="W19" i="9630"/>
  <c r="V19" i="9630"/>
  <c r="V29" i="9630" s="1"/>
  <c r="T19" i="9630"/>
  <c r="T29" i="9630" s="1"/>
  <c r="Q19" i="9630"/>
  <c r="Q29" i="9630" s="1"/>
  <c r="N19" i="9630"/>
  <c r="N29" i="9630" s="1"/>
  <c r="M19" i="9630"/>
  <c r="L19" i="9630"/>
  <c r="J19" i="9630"/>
  <c r="I19" i="9630"/>
  <c r="G19" i="9630"/>
  <c r="H19" i="9630" s="1"/>
  <c r="D19" i="9630"/>
  <c r="C19" i="9630"/>
  <c r="J5" i="9630"/>
  <c r="W20" i="9629"/>
  <c r="V20" i="9629"/>
  <c r="T20" i="9629"/>
  <c r="Q20" i="9629"/>
  <c r="N20" i="9629"/>
  <c r="M20" i="9629"/>
  <c r="L20" i="9629"/>
  <c r="J20" i="9629"/>
  <c r="I20" i="9629"/>
  <c r="G20" i="9629"/>
  <c r="H20" i="9629" s="1"/>
  <c r="D20" i="9629"/>
  <c r="C20" i="9629"/>
  <c r="U29" i="9629"/>
  <c r="S29" i="9629"/>
  <c r="R29" i="9629"/>
  <c r="P29" i="9629"/>
  <c r="O29" i="9629"/>
  <c r="E29" i="9629"/>
  <c r="W28" i="9629"/>
  <c r="V28" i="9629"/>
  <c r="T28" i="9629"/>
  <c r="Q28" i="9629"/>
  <c r="N28" i="9629"/>
  <c r="M28" i="9629"/>
  <c r="L28" i="9629"/>
  <c r="J28" i="9629"/>
  <c r="I28" i="9629"/>
  <c r="H28" i="9629"/>
  <c r="G28" i="9629"/>
  <c r="D28" i="9629"/>
  <c r="C28" i="9629"/>
  <c r="W27" i="9629"/>
  <c r="V27" i="9629"/>
  <c r="T27" i="9629"/>
  <c r="Q27" i="9629"/>
  <c r="N27" i="9629"/>
  <c r="M27" i="9629"/>
  <c r="L27" i="9629"/>
  <c r="J27" i="9629"/>
  <c r="I27" i="9629"/>
  <c r="H27" i="9629"/>
  <c r="G27" i="9629"/>
  <c r="D27" i="9629"/>
  <c r="C27" i="9629"/>
  <c r="W26" i="9629"/>
  <c r="V26" i="9629"/>
  <c r="T26" i="9629"/>
  <c r="Q26" i="9629"/>
  <c r="N26" i="9629"/>
  <c r="M26" i="9629"/>
  <c r="L26" i="9629"/>
  <c r="J26" i="9629"/>
  <c r="I26" i="9629"/>
  <c r="H26" i="9629"/>
  <c r="G26" i="9629"/>
  <c r="D26" i="9629"/>
  <c r="C26" i="9629"/>
  <c r="W25" i="9629"/>
  <c r="V25" i="9629"/>
  <c r="T25" i="9629"/>
  <c r="Q25" i="9629"/>
  <c r="N25" i="9629"/>
  <c r="M25" i="9629"/>
  <c r="L25" i="9629"/>
  <c r="J25" i="9629"/>
  <c r="I25" i="9629"/>
  <c r="H25" i="9629"/>
  <c r="G25" i="9629"/>
  <c r="D25" i="9629"/>
  <c r="C25" i="9629"/>
  <c r="W23" i="9629"/>
  <c r="V23" i="9629"/>
  <c r="T23" i="9629"/>
  <c r="Q23" i="9629"/>
  <c r="N23" i="9629"/>
  <c r="M23" i="9629"/>
  <c r="L23" i="9629"/>
  <c r="J23" i="9629"/>
  <c r="I23" i="9629"/>
  <c r="G23" i="9629"/>
  <c r="H23" i="9629" s="1"/>
  <c r="D23" i="9629"/>
  <c r="C23" i="9629"/>
  <c r="W22" i="9629"/>
  <c r="V22" i="9629"/>
  <c r="T22" i="9629"/>
  <c r="Q22" i="9629"/>
  <c r="N22" i="9629"/>
  <c r="M22" i="9629"/>
  <c r="L22" i="9629"/>
  <c r="J22" i="9629"/>
  <c r="I22" i="9629"/>
  <c r="G22" i="9629"/>
  <c r="H22" i="9629" s="1"/>
  <c r="D22" i="9629"/>
  <c r="C22" i="9629"/>
  <c r="W21" i="9629"/>
  <c r="V21" i="9629"/>
  <c r="T21" i="9629"/>
  <c r="Q21" i="9629"/>
  <c r="N21" i="9629"/>
  <c r="M21" i="9629"/>
  <c r="L21" i="9629"/>
  <c r="J21" i="9629"/>
  <c r="I21" i="9629"/>
  <c r="G21" i="9629"/>
  <c r="H21" i="9629" s="1"/>
  <c r="D21" i="9629"/>
  <c r="C21" i="9629"/>
  <c r="W19" i="9629"/>
  <c r="V19" i="9629"/>
  <c r="V29" i="9629" s="1"/>
  <c r="T19" i="9629"/>
  <c r="T29" i="9629" s="1"/>
  <c r="Q19" i="9629"/>
  <c r="Q29" i="9629" s="1"/>
  <c r="N19" i="9629"/>
  <c r="N29" i="9629" s="1"/>
  <c r="M19" i="9629"/>
  <c r="L19" i="9629"/>
  <c r="J19" i="9629"/>
  <c r="I19" i="9629"/>
  <c r="G19" i="9629"/>
  <c r="H19" i="9629" s="1"/>
  <c r="D19" i="9629"/>
  <c r="C19" i="9629"/>
  <c r="J5" i="9629"/>
  <c r="W23" i="9628"/>
  <c r="V23" i="9628"/>
  <c r="T23" i="9628"/>
  <c r="Q23" i="9628"/>
  <c r="N23" i="9628"/>
  <c r="M23" i="9628"/>
  <c r="L23" i="9628"/>
  <c r="J23" i="9628"/>
  <c r="I23" i="9628"/>
  <c r="G23" i="9628"/>
  <c r="H23" i="9628" s="1"/>
  <c r="D23" i="9628"/>
  <c r="C23" i="9628"/>
  <c r="W22" i="9628"/>
  <c r="V22" i="9628"/>
  <c r="T22" i="9628"/>
  <c r="Q22" i="9628"/>
  <c r="N22" i="9628"/>
  <c r="M22" i="9628"/>
  <c r="L22" i="9628"/>
  <c r="J22" i="9628"/>
  <c r="I22" i="9628"/>
  <c r="G22" i="9628"/>
  <c r="H22" i="9628" s="1"/>
  <c r="D22" i="9628"/>
  <c r="C22" i="9628"/>
  <c r="W21" i="9628"/>
  <c r="V21" i="9628"/>
  <c r="T21" i="9628"/>
  <c r="Q21" i="9628"/>
  <c r="N21" i="9628"/>
  <c r="M21" i="9628"/>
  <c r="L21" i="9628"/>
  <c r="J21" i="9628"/>
  <c r="I21" i="9628"/>
  <c r="G21" i="9628"/>
  <c r="H21" i="9628" s="1"/>
  <c r="D21" i="9628"/>
  <c r="C21" i="9628"/>
  <c r="W20" i="9628"/>
  <c r="V20" i="9628"/>
  <c r="T20" i="9628"/>
  <c r="Q20" i="9628"/>
  <c r="N20" i="9628"/>
  <c r="M20" i="9628"/>
  <c r="L20" i="9628"/>
  <c r="J20" i="9628"/>
  <c r="I20" i="9628"/>
  <c r="G20" i="9628"/>
  <c r="H20" i="9628" s="1"/>
  <c r="D20" i="9628"/>
  <c r="C20" i="9628"/>
  <c r="U29" i="9628"/>
  <c r="S29" i="9628"/>
  <c r="R29" i="9628"/>
  <c r="P29" i="9628"/>
  <c r="O29" i="9628"/>
  <c r="E29" i="9628"/>
  <c r="W28" i="9628"/>
  <c r="V28" i="9628"/>
  <c r="T28" i="9628"/>
  <c r="Q28" i="9628"/>
  <c r="N28" i="9628"/>
  <c r="M28" i="9628"/>
  <c r="L28" i="9628"/>
  <c r="J28" i="9628"/>
  <c r="I28" i="9628"/>
  <c r="H28" i="9628"/>
  <c r="G28" i="9628"/>
  <c r="D28" i="9628"/>
  <c r="C28" i="9628"/>
  <c r="W27" i="9628"/>
  <c r="V27" i="9628"/>
  <c r="T27" i="9628"/>
  <c r="Q27" i="9628"/>
  <c r="N27" i="9628"/>
  <c r="M27" i="9628"/>
  <c r="L27" i="9628"/>
  <c r="J27" i="9628"/>
  <c r="I27" i="9628"/>
  <c r="G27" i="9628"/>
  <c r="H27" i="9628" s="1"/>
  <c r="D27" i="9628"/>
  <c r="C27" i="9628"/>
  <c r="W26" i="9628"/>
  <c r="V26" i="9628"/>
  <c r="T26" i="9628"/>
  <c r="Q26" i="9628"/>
  <c r="N26" i="9628"/>
  <c r="M26" i="9628"/>
  <c r="L26" i="9628"/>
  <c r="J26" i="9628"/>
  <c r="I26" i="9628"/>
  <c r="G26" i="9628"/>
  <c r="H26" i="9628" s="1"/>
  <c r="D26" i="9628"/>
  <c r="C26" i="9628"/>
  <c r="W25" i="9628"/>
  <c r="V25" i="9628"/>
  <c r="T25" i="9628"/>
  <c r="Q25" i="9628"/>
  <c r="N25" i="9628"/>
  <c r="M25" i="9628"/>
  <c r="L25" i="9628"/>
  <c r="J25" i="9628"/>
  <c r="I25" i="9628"/>
  <c r="G25" i="9628"/>
  <c r="H25" i="9628" s="1"/>
  <c r="D25" i="9628"/>
  <c r="C25" i="9628"/>
  <c r="W24" i="9628"/>
  <c r="V24" i="9628"/>
  <c r="T24" i="9628"/>
  <c r="Q24" i="9628"/>
  <c r="N24" i="9628"/>
  <c r="M24" i="9628"/>
  <c r="L24" i="9628"/>
  <c r="J24" i="9628"/>
  <c r="I24" i="9628"/>
  <c r="G24" i="9628"/>
  <c r="H24" i="9628" s="1"/>
  <c r="D24" i="9628"/>
  <c r="C24" i="9628"/>
  <c r="W19" i="9628"/>
  <c r="V19" i="9628"/>
  <c r="V29" i="9628" s="1"/>
  <c r="T19" i="9628"/>
  <c r="T29" i="9628" s="1"/>
  <c r="Q19" i="9628"/>
  <c r="N19" i="9628"/>
  <c r="N29" i="9628" s="1"/>
  <c r="M19" i="9628"/>
  <c r="L19" i="9628"/>
  <c r="J19" i="9628"/>
  <c r="I19" i="9628"/>
  <c r="G19" i="9628"/>
  <c r="H19" i="9628" s="1"/>
  <c r="D19" i="9628"/>
  <c r="C19" i="9628"/>
  <c r="Q29" i="9628"/>
  <c r="J5" i="9628"/>
  <c r="W23" i="9627"/>
  <c r="V23" i="9627"/>
  <c r="T23" i="9627"/>
  <c r="Q23" i="9627"/>
  <c r="N23" i="9627"/>
  <c r="M23" i="9627"/>
  <c r="L23" i="9627"/>
  <c r="J23" i="9627"/>
  <c r="I23" i="9627"/>
  <c r="G23" i="9627"/>
  <c r="H23" i="9627" s="1"/>
  <c r="D23" i="9627"/>
  <c r="C23" i="9627"/>
  <c r="U29" i="9627"/>
  <c r="S29" i="9627"/>
  <c r="R29" i="9627"/>
  <c r="P29" i="9627"/>
  <c r="O29" i="9627"/>
  <c r="E29" i="9627"/>
  <c r="W28" i="9627"/>
  <c r="V28" i="9627"/>
  <c r="T28" i="9627"/>
  <c r="Q28" i="9627"/>
  <c r="N28" i="9627"/>
  <c r="M28" i="9627"/>
  <c r="L28" i="9627"/>
  <c r="J28" i="9627"/>
  <c r="I28" i="9627"/>
  <c r="H28" i="9627"/>
  <c r="G28" i="9627"/>
  <c r="D28" i="9627"/>
  <c r="C28" i="9627"/>
  <c r="W27" i="9627"/>
  <c r="V27" i="9627"/>
  <c r="T27" i="9627"/>
  <c r="Q27" i="9627"/>
  <c r="N27" i="9627"/>
  <c r="M27" i="9627"/>
  <c r="L27" i="9627"/>
  <c r="J27" i="9627"/>
  <c r="I27" i="9627"/>
  <c r="G27" i="9627"/>
  <c r="H27" i="9627" s="1"/>
  <c r="D27" i="9627"/>
  <c r="C27" i="9627"/>
  <c r="W26" i="9627"/>
  <c r="V26" i="9627"/>
  <c r="T26" i="9627"/>
  <c r="Q26" i="9627"/>
  <c r="N26" i="9627"/>
  <c r="M26" i="9627"/>
  <c r="L26" i="9627"/>
  <c r="J26" i="9627"/>
  <c r="I26" i="9627"/>
  <c r="G26" i="9627"/>
  <c r="H26" i="9627" s="1"/>
  <c r="D26" i="9627"/>
  <c r="C26" i="9627"/>
  <c r="W25" i="9627"/>
  <c r="V25" i="9627"/>
  <c r="T25" i="9627"/>
  <c r="Q25" i="9627"/>
  <c r="N25" i="9627"/>
  <c r="M25" i="9627"/>
  <c r="L25" i="9627"/>
  <c r="J25" i="9627"/>
  <c r="I25" i="9627"/>
  <c r="G25" i="9627"/>
  <c r="H25" i="9627" s="1"/>
  <c r="D25" i="9627"/>
  <c r="C25" i="9627"/>
  <c r="W24" i="9627"/>
  <c r="V24" i="9627"/>
  <c r="T24" i="9627"/>
  <c r="Q24" i="9627"/>
  <c r="N24" i="9627"/>
  <c r="M24" i="9627"/>
  <c r="L24" i="9627"/>
  <c r="J24" i="9627"/>
  <c r="I24" i="9627"/>
  <c r="G24" i="9627"/>
  <c r="H24" i="9627" s="1"/>
  <c r="D24" i="9627"/>
  <c r="C24" i="9627"/>
  <c r="W21" i="9627"/>
  <c r="V21" i="9627"/>
  <c r="T21" i="9627"/>
  <c r="Q21" i="9627"/>
  <c r="N21" i="9627"/>
  <c r="M21" i="9627"/>
  <c r="L21" i="9627"/>
  <c r="J21" i="9627"/>
  <c r="I21" i="9627"/>
  <c r="G21" i="9627"/>
  <c r="H21" i="9627" s="1"/>
  <c r="D21" i="9627"/>
  <c r="C21" i="9627"/>
  <c r="W19" i="9627"/>
  <c r="V19" i="9627"/>
  <c r="V29" i="9627" s="1"/>
  <c r="T19" i="9627"/>
  <c r="T29" i="9627" s="1"/>
  <c r="Q19" i="9627"/>
  <c r="Q29" i="9627" s="1"/>
  <c r="N19" i="9627"/>
  <c r="M19" i="9627"/>
  <c r="L19" i="9627"/>
  <c r="J19" i="9627"/>
  <c r="I19" i="9627"/>
  <c r="G19" i="9627"/>
  <c r="H19" i="9627" s="1"/>
  <c r="D19" i="9627"/>
  <c r="C19" i="9627"/>
  <c r="N29" i="9627"/>
  <c r="J5" i="9627"/>
  <c r="W33" i="9626"/>
  <c r="M33" i="9626"/>
  <c r="L33" i="9626"/>
  <c r="H33" i="9626"/>
  <c r="E33" i="9626"/>
  <c r="W24" i="9626"/>
  <c r="V24" i="9626"/>
  <c r="T24" i="9626"/>
  <c r="Q24" i="9626"/>
  <c r="N24" i="9626"/>
  <c r="M24" i="9626"/>
  <c r="L24" i="9626"/>
  <c r="J24" i="9626"/>
  <c r="I24" i="9626"/>
  <c r="G24" i="9626"/>
  <c r="H24" i="9626" s="1"/>
  <c r="D24" i="9626"/>
  <c r="C24" i="9626"/>
  <c r="W19" i="9626"/>
  <c r="V19" i="9626"/>
  <c r="T19" i="9626"/>
  <c r="Q19" i="9626"/>
  <c r="Q33" i="9626" s="1"/>
  <c r="N19" i="9626"/>
  <c r="M19" i="9626"/>
  <c r="L19" i="9626"/>
  <c r="J19" i="9626"/>
  <c r="I19" i="9626"/>
  <c r="G19" i="9626"/>
  <c r="H19" i="9626" s="1"/>
  <c r="D19" i="9626"/>
  <c r="C19" i="9626"/>
  <c r="U33" i="9626"/>
  <c r="S33" i="9626"/>
  <c r="R33" i="9626"/>
  <c r="P33" i="9626"/>
  <c r="O33" i="9626"/>
  <c r="W32" i="9626"/>
  <c r="V32" i="9626"/>
  <c r="T32" i="9626"/>
  <c r="Q32" i="9626"/>
  <c r="N32" i="9626"/>
  <c r="M32" i="9626"/>
  <c r="L32" i="9626"/>
  <c r="J32" i="9626"/>
  <c r="I32" i="9626"/>
  <c r="H32" i="9626"/>
  <c r="G32" i="9626"/>
  <c r="D32" i="9626"/>
  <c r="C32" i="9626"/>
  <c r="W31" i="9626"/>
  <c r="V31" i="9626"/>
  <c r="T31" i="9626"/>
  <c r="Q31" i="9626"/>
  <c r="N31" i="9626"/>
  <c r="M31" i="9626"/>
  <c r="L31" i="9626"/>
  <c r="J31" i="9626"/>
  <c r="I31" i="9626"/>
  <c r="G31" i="9626"/>
  <c r="H31" i="9626" s="1"/>
  <c r="D31" i="9626"/>
  <c r="C31" i="9626"/>
  <c r="W30" i="9626"/>
  <c r="V30" i="9626"/>
  <c r="T30" i="9626"/>
  <c r="Q30" i="9626"/>
  <c r="N30" i="9626"/>
  <c r="M30" i="9626"/>
  <c r="L30" i="9626"/>
  <c r="J30" i="9626"/>
  <c r="I30" i="9626"/>
  <c r="G30" i="9626"/>
  <c r="H30" i="9626" s="1"/>
  <c r="D30" i="9626"/>
  <c r="C30" i="9626"/>
  <c r="W29" i="9626"/>
  <c r="V29" i="9626"/>
  <c r="T29" i="9626"/>
  <c r="Q29" i="9626"/>
  <c r="N29" i="9626"/>
  <c r="M29" i="9626"/>
  <c r="L29" i="9626"/>
  <c r="J29" i="9626"/>
  <c r="I29" i="9626"/>
  <c r="G29" i="9626"/>
  <c r="H29" i="9626" s="1"/>
  <c r="D29" i="9626"/>
  <c r="C29" i="9626"/>
  <c r="W28" i="9626"/>
  <c r="V28" i="9626"/>
  <c r="T28" i="9626"/>
  <c r="Q28" i="9626"/>
  <c r="N28" i="9626"/>
  <c r="M28" i="9626"/>
  <c r="L28" i="9626"/>
  <c r="J28" i="9626"/>
  <c r="I28" i="9626"/>
  <c r="G28" i="9626"/>
  <c r="H28" i="9626" s="1"/>
  <c r="D28" i="9626"/>
  <c r="C28" i="9626"/>
  <c r="W27" i="9626"/>
  <c r="V27" i="9626"/>
  <c r="T27" i="9626"/>
  <c r="Q27" i="9626"/>
  <c r="N27" i="9626"/>
  <c r="M27" i="9626"/>
  <c r="L27" i="9626"/>
  <c r="J27" i="9626"/>
  <c r="I27" i="9626"/>
  <c r="G27" i="9626"/>
  <c r="H27" i="9626" s="1"/>
  <c r="D27" i="9626"/>
  <c r="C27" i="9626"/>
  <c r="W26" i="9626"/>
  <c r="V26" i="9626"/>
  <c r="T26" i="9626"/>
  <c r="Q26" i="9626"/>
  <c r="N26" i="9626"/>
  <c r="M26" i="9626"/>
  <c r="L26" i="9626"/>
  <c r="J26" i="9626"/>
  <c r="I26" i="9626"/>
  <c r="G26" i="9626"/>
  <c r="H26" i="9626" s="1"/>
  <c r="D26" i="9626"/>
  <c r="C26" i="9626"/>
  <c r="W25" i="9626"/>
  <c r="V25" i="9626"/>
  <c r="T25" i="9626"/>
  <c r="Q25" i="9626"/>
  <c r="N25" i="9626"/>
  <c r="M25" i="9626"/>
  <c r="L25" i="9626"/>
  <c r="J25" i="9626"/>
  <c r="I25" i="9626"/>
  <c r="G25" i="9626"/>
  <c r="H25" i="9626" s="1"/>
  <c r="D25" i="9626"/>
  <c r="C25" i="9626"/>
  <c r="W22" i="9626"/>
  <c r="V22" i="9626"/>
  <c r="T22" i="9626"/>
  <c r="Q22" i="9626"/>
  <c r="N22" i="9626"/>
  <c r="M22" i="9626"/>
  <c r="L22" i="9626"/>
  <c r="J22" i="9626"/>
  <c r="I22" i="9626"/>
  <c r="G22" i="9626"/>
  <c r="H22" i="9626" s="1"/>
  <c r="D22" i="9626"/>
  <c r="C22" i="9626"/>
  <c r="W20" i="9626"/>
  <c r="V20" i="9626"/>
  <c r="T20" i="9626"/>
  <c r="Q20" i="9626"/>
  <c r="N20" i="9626"/>
  <c r="M20" i="9626"/>
  <c r="L20" i="9626"/>
  <c r="J20" i="9626"/>
  <c r="I20" i="9626"/>
  <c r="G20" i="9626"/>
  <c r="H20" i="9626" s="1"/>
  <c r="D20" i="9626"/>
  <c r="C20" i="9626"/>
  <c r="V33" i="9626"/>
  <c r="T33" i="9626"/>
  <c r="N33" i="9626"/>
  <c r="J5" i="9626"/>
  <c r="E39" i="9624"/>
  <c r="W37" i="9624"/>
  <c r="V37" i="9624"/>
  <c r="T37" i="9624"/>
  <c r="Q37" i="9624"/>
  <c r="N37" i="9624"/>
  <c r="M37" i="9624"/>
  <c r="L37" i="9624"/>
  <c r="J37" i="9624"/>
  <c r="I37" i="9624"/>
  <c r="G37" i="9624"/>
  <c r="H37" i="9624" s="1"/>
  <c r="D37" i="9624"/>
  <c r="C37" i="9624"/>
  <c r="W36" i="9624"/>
  <c r="V36" i="9624"/>
  <c r="T36" i="9624"/>
  <c r="Q36" i="9624"/>
  <c r="N36" i="9624"/>
  <c r="M36" i="9624"/>
  <c r="L36" i="9624"/>
  <c r="J36" i="9624"/>
  <c r="I36" i="9624"/>
  <c r="G36" i="9624"/>
  <c r="H36" i="9624" s="1"/>
  <c r="D36" i="9624"/>
  <c r="C36" i="9624"/>
  <c r="H34" i="9631" l="1"/>
  <c r="M34" i="9631"/>
  <c r="L34" i="9631"/>
  <c r="W34" i="9631"/>
  <c r="M29" i="9630"/>
  <c r="W29" i="9630"/>
  <c r="H29" i="9630"/>
  <c r="L29" i="9630"/>
  <c r="H29" i="9629"/>
  <c r="M29" i="9629"/>
  <c r="W29" i="9629"/>
  <c r="L29" i="9629"/>
  <c r="H29" i="9628"/>
  <c r="M29" i="9628"/>
  <c r="W29" i="9628"/>
  <c r="L29" i="9628"/>
  <c r="M29" i="9627"/>
  <c r="H29" i="9627"/>
  <c r="W29" i="9627"/>
  <c r="L29" i="9627"/>
  <c r="W33" i="9624"/>
  <c r="V33" i="9624"/>
  <c r="T33" i="9624"/>
  <c r="Q33" i="9624"/>
  <c r="N33" i="9624"/>
  <c r="M33" i="9624"/>
  <c r="L33" i="9624"/>
  <c r="J33" i="9624"/>
  <c r="I33" i="9624"/>
  <c r="G33" i="9624"/>
  <c r="H33" i="9624" s="1"/>
  <c r="D33" i="9624"/>
  <c r="C33" i="9624"/>
  <c r="W32" i="9624"/>
  <c r="V32" i="9624"/>
  <c r="T32" i="9624"/>
  <c r="Q32" i="9624"/>
  <c r="N32" i="9624"/>
  <c r="M32" i="9624"/>
  <c r="L32" i="9624"/>
  <c r="J32" i="9624"/>
  <c r="I32" i="9624"/>
  <c r="G32" i="9624"/>
  <c r="H32" i="9624" s="1"/>
  <c r="D32" i="9624"/>
  <c r="C32" i="9624"/>
  <c r="W23" i="9624"/>
  <c r="V23" i="9624"/>
  <c r="T23" i="9624"/>
  <c r="Q23" i="9624"/>
  <c r="N23" i="9624"/>
  <c r="M23" i="9624"/>
  <c r="L23" i="9624"/>
  <c r="J23" i="9624"/>
  <c r="I23" i="9624"/>
  <c r="G23" i="9624"/>
  <c r="H23" i="9624" s="1"/>
  <c r="D23" i="9624"/>
  <c r="C23" i="9624"/>
  <c r="W31" i="9624"/>
  <c r="V31" i="9624"/>
  <c r="T31" i="9624"/>
  <c r="Q31" i="9624"/>
  <c r="N31" i="9624"/>
  <c r="M31" i="9624"/>
  <c r="L31" i="9624"/>
  <c r="J31" i="9624"/>
  <c r="I31" i="9624"/>
  <c r="G31" i="9624"/>
  <c r="H31" i="9624" s="1"/>
  <c r="D31" i="9624"/>
  <c r="C31" i="9624"/>
  <c r="W30" i="9624"/>
  <c r="V30" i="9624"/>
  <c r="T30" i="9624"/>
  <c r="Q30" i="9624"/>
  <c r="N30" i="9624"/>
  <c r="M30" i="9624"/>
  <c r="L30" i="9624"/>
  <c r="J30" i="9624"/>
  <c r="I30" i="9624"/>
  <c r="G30" i="9624"/>
  <c r="H30" i="9624" s="1"/>
  <c r="D30" i="9624"/>
  <c r="C30" i="9624"/>
  <c r="W29" i="9624"/>
  <c r="V29" i="9624"/>
  <c r="T29" i="9624"/>
  <c r="Q29" i="9624"/>
  <c r="N29" i="9624"/>
  <c r="M29" i="9624"/>
  <c r="L29" i="9624"/>
  <c r="J29" i="9624"/>
  <c r="I29" i="9624"/>
  <c r="G29" i="9624"/>
  <c r="H29" i="9624" s="1"/>
  <c r="D29" i="9624"/>
  <c r="C29" i="9624"/>
  <c r="W28" i="9624"/>
  <c r="V28" i="9624"/>
  <c r="T28" i="9624"/>
  <c r="Q28" i="9624"/>
  <c r="N28" i="9624"/>
  <c r="M28" i="9624"/>
  <c r="L28" i="9624"/>
  <c r="J28" i="9624"/>
  <c r="I28" i="9624"/>
  <c r="G28" i="9624"/>
  <c r="H28" i="9624" s="1"/>
  <c r="D28" i="9624"/>
  <c r="C28" i="9624"/>
  <c r="W27" i="9624"/>
  <c r="V27" i="9624"/>
  <c r="T27" i="9624"/>
  <c r="Q27" i="9624"/>
  <c r="N27" i="9624"/>
  <c r="M27" i="9624"/>
  <c r="L27" i="9624"/>
  <c r="J27" i="9624"/>
  <c r="I27" i="9624"/>
  <c r="G27" i="9624"/>
  <c r="H27" i="9624" s="1"/>
  <c r="D27" i="9624"/>
  <c r="C27" i="9624"/>
  <c r="W26" i="9624"/>
  <c r="V26" i="9624"/>
  <c r="T26" i="9624"/>
  <c r="Q26" i="9624"/>
  <c r="N26" i="9624"/>
  <c r="M26" i="9624"/>
  <c r="L26" i="9624"/>
  <c r="J26" i="9624"/>
  <c r="I26" i="9624"/>
  <c r="G26" i="9624"/>
  <c r="H26" i="9624" s="1"/>
  <c r="D26" i="9624"/>
  <c r="C26" i="9624"/>
  <c r="U39" i="9624"/>
  <c r="S39" i="9624"/>
  <c r="R39" i="9624"/>
  <c r="P39" i="9624"/>
  <c r="O39" i="9624"/>
  <c r="W38" i="9624"/>
  <c r="V38" i="9624"/>
  <c r="T38" i="9624"/>
  <c r="Q38" i="9624"/>
  <c r="N38" i="9624"/>
  <c r="M38" i="9624"/>
  <c r="L38" i="9624"/>
  <c r="J38" i="9624"/>
  <c r="I38" i="9624"/>
  <c r="H38" i="9624"/>
  <c r="G38" i="9624"/>
  <c r="D38" i="9624"/>
  <c r="C38" i="9624"/>
  <c r="W21" i="9624"/>
  <c r="V21" i="9624"/>
  <c r="T21" i="9624"/>
  <c r="Q21" i="9624"/>
  <c r="N21" i="9624"/>
  <c r="M21" i="9624"/>
  <c r="L21" i="9624"/>
  <c r="J21" i="9624"/>
  <c r="I21" i="9624"/>
  <c r="G21" i="9624"/>
  <c r="H21" i="9624" s="1"/>
  <c r="D21" i="9624"/>
  <c r="C21" i="9624"/>
  <c r="W34" i="9624"/>
  <c r="V34" i="9624"/>
  <c r="T34" i="9624"/>
  <c r="Q34" i="9624"/>
  <c r="N34" i="9624"/>
  <c r="M34" i="9624"/>
  <c r="L34" i="9624"/>
  <c r="J34" i="9624"/>
  <c r="I34" i="9624"/>
  <c r="G34" i="9624"/>
  <c r="H34" i="9624" s="1"/>
  <c r="D34" i="9624"/>
  <c r="C34" i="9624"/>
  <c r="W25" i="9624"/>
  <c r="V25" i="9624"/>
  <c r="T25" i="9624"/>
  <c r="Q25" i="9624"/>
  <c r="N25" i="9624"/>
  <c r="M25" i="9624"/>
  <c r="L25" i="9624"/>
  <c r="J25" i="9624"/>
  <c r="I25" i="9624"/>
  <c r="G25" i="9624"/>
  <c r="H25" i="9624" s="1"/>
  <c r="D25" i="9624"/>
  <c r="C25" i="9624"/>
  <c r="W19" i="9624"/>
  <c r="W39" i="9624" s="1"/>
  <c r="V19" i="9624"/>
  <c r="V39" i="9624" s="1"/>
  <c r="T19" i="9624"/>
  <c r="T39" i="9624" s="1"/>
  <c r="Q19" i="9624"/>
  <c r="Q39" i="9624" s="1"/>
  <c r="N19" i="9624"/>
  <c r="N39" i="9624" s="1"/>
  <c r="M19" i="9624"/>
  <c r="M39" i="9624" s="1"/>
  <c r="L19" i="9624"/>
  <c r="J19" i="9624"/>
  <c r="I19" i="9624"/>
  <c r="G19" i="9624"/>
  <c r="H19" i="9624" s="1"/>
  <c r="H39" i="9624" s="1"/>
  <c r="D19" i="9624"/>
  <c r="C19" i="9624"/>
  <c r="J5" i="9624"/>
  <c r="W26" i="9623"/>
  <c r="V26" i="9623"/>
  <c r="T26" i="9623"/>
  <c r="Q26" i="9623"/>
  <c r="N26" i="9623"/>
  <c r="M26" i="9623"/>
  <c r="L26" i="9623"/>
  <c r="J26" i="9623"/>
  <c r="I26" i="9623"/>
  <c r="G26" i="9623"/>
  <c r="H26" i="9623" s="1"/>
  <c r="D26" i="9623"/>
  <c r="C26" i="9623"/>
  <c r="U32" i="9623"/>
  <c r="S32" i="9623"/>
  <c r="R32" i="9623"/>
  <c r="P32" i="9623"/>
  <c r="O32" i="9623"/>
  <c r="E32" i="9623"/>
  <c r="W31" i="9623"/>
  <c r="V31" i="9623"/>
  <c r="T31" i="9623"/>
  <c r="Q31" i="9623"/>
  <c r="N31" i="9623"/>
  <c r="M31" i="9623"/>
  <c r="L31" i="9623"/>
  <c r="J31" i="9623"/>
  <c r="I31" i="9623"/>
  <c r="H31" i="9623"/>
  <c r="G31" i="9623"/>
  <c r="D31" i="9623"/>
  <c r="C31" i="9623"/>
  <c r="W30" i="9623"/>
  <c r="V30" i="9623"/>
  <c r="T30" i="9623"/>
  <c r="Q30" i="9623"/>
  <c r="N30" i="9623"/>
  <c r="M30" i="9623"/>
  <c r="L30" i="9623"/>
  <c r="J30" i="9623"/>
  <c r="I30" i="9623"/>
  <c r="H30" i="9623"/>
  <c r="G30" i="9623"/>
  <c r="D30" i="9623"/>
  <c r="C30" i="9623"/>
  <c r="W27" i="9623"/>
  <c r="V27" i="9623"/>
  <c r="T27" i="9623"/>
  <c r="Q27" i="9623"/>
  <c r="N27" i="9623"/>
  <c r="M27" i="9623"/>
  <c r="L27" i="9623"/>
  <c r="J27" i="9623"/>
  <c r="I27" i="9623"/>
  <c r="G27" i="9623"/>
  <c r="H27" i="9623" s="1"/>
  <c r="D27" i="9623"/>
  <c r="C27" i="9623"/>
  <c r="W29" i="9623"/>
  <c r="V29" i="9623"/>
  <c r="T29" i="9623"/>
  <c r="Q29" i="9623"/>
  <c r="N29" i="9623"/>
  <c r="M29" i="9623"/>
  <c r="L29" i="9623"/>
  <c r="J29" i="9623"/>
  <c r="I29" i="9623"/>
  <c r="G29" i="9623"/>
  <c r="H29" i="9623" s="1"/>
  <c r="D29" i="9623"/>
  <c r="C29" i="9623"/>
  <c r="W28" i="9623"/>
  <c r="V28" i="9623"/>
  <c r="T28" i="9623"/>
  <c r="Q28" i="9623"/>
  <c r="N28" i="9623"/>
  <c r="M28" i="9623"/>
  <c r="L28" i="9623"/>
  <c r="J28" i="9623"/>
  <c r="I28" i="9623"/>
  <c r="G28" i="9623"/>
  <c r="H28" i="9623" s="1"/>
  <c r="D28" i="9623"/>
  <c r="C28" i="9623"/>
  <c r="W24" i="9623"/>
  <c r="V24" i="9623"/>
  <c r="T24" i="9623"/>
  <c r="Q24" i="9623"/>
  <c r="N24" i="9623"/>
  <c r="M24" i="9623"/>
  <c r="L24" i="9623"/>
  <c r="J24" i="9623"/>
  <c r="I24" i="9623"/>
  <c r="G24" i="9623"/>
  <c r="H24" i="9623" s="1"/>
  <c r="D24" i="9623"/>
  <c r="C24" i="9623"/>
  <c r="W22" i="9623"/>
  <c r="V22" i="9623"/>
  <c r="T22" i="9623"/>
  <c r="Q22" i="9623"/>
  <c r="N22" i="9623"/>
  <c r="M22" i="9623"/>
  <c r="L22" i="9623"/>
  <c r="J22" i="9623"/>
  <c r="I22" i="9623"/>
  <c r="G22" i="9623"/>
  <c r="H22" i="9623" s="1"/>
  <c r="D22" i="9623"/>
  <c r="C22" i="9623"/>
  <c r="W21" i="9623"/>
  <c r="V21" i="9623"/>
  <c r="T21" i="9623"/>
  <c r="Q21" i="9623"/>
  <c r="N21" i="9623"/>
  <c r="M21" i="9623"/>
  <c r="L21" i="9623"/>
  <c r="J21" i="9623"/>
  <c r="I21" i="9623"/>
  <c r="G21" i="9623"/>
  <c r="H21" i="9623" s="1"/>
  <c r="D21" i="9623"/>
  <c r="C21" i="9623"/>
  <c r="W19" i="9623"/>
  <c r="V19" i="9623"/>
  <c r="V32" i="9623" s="1"/>
  <c r="T19" i="9623"/>
  <c r="T32" i="9623" s="1"/>
  <c r="Q19" i="9623"/>
  <c r="Q32" i="9623" s="1"/>
  <c r="N19" i="9623"/>
  <c r="N32" i="9623" s="1"/>
  <c r="M19" i="9623"/>
  <c r="L19" i="9623"/>
  <c r="J19" i="9623"/>
  <c r="I19" i="9623"/>
  <c r="G19" i="9623"/>
  <c r="H19" i="9623" s="1"/>
  <c r="D19" i="9623"/>
  <c r="C19" i="9623"/>
  <c r="J5" i="9623"/>
  <c r="L39" i="9624" l="1"/>
  <c r="L32" i="9623"/>
  <c r="W32" i="9623"/>
  <c r="M32" i="9623"/>
  <c r="H32" i="9623"/>
  <c r="W28" i="9622" l="1"/>
  <c r="V28" i="9622"/>
  <c r="T28" i="9622"/>
  <c r="Q28" i="9622"/>
  <c r="N28" i="9622"/>
  <c r="M28" i="9622"/>
  <c r="L28" i="9622"/>
  <c r="J28" i="9622"/>
  <c r="I28" i="9622"/>
  <c r="H28" i="9622"/>
  <c r="G28" i="9622"/>
  <c r="D28" i="9622"/>
  <c r="C28" i="9622"/>
  <c r="W27" i="9622"/>
  <c r="V27" i="9622"/>
  <c r="T27" i="9622"/>
  <c r="Q27" i="9622"/>
  <c r="N27" i="9622"/>
  <c r="M27" i="9622"/>
  <c r="L27" i="9622"/>
  <c r="J27" i="9622"/>
  <c r="I27" i="9622"/>
  <c r="G27" i="9622"/>
  <c r="H27" i="9622" s="1"/>
  <c r="D27" i="9622"/>
  <c r="C27" i="9622"/>
  <c r="W26" i="9622"/>
  <c r="V26" i="9622"/>
  <c r="T26" i="9622"/>
  <c r="Q26" i="9622"/>
  <c r="N26" i="9622"/>
  <c r="M26" i="9622"/>
  <c r="L26" i="9622"/>
  <c r="J26" i="9622"/>
  <c r="I26" i="9622"/>
  <c r="G26" i="9622"/>
  <c r="H26" i="9622" s="1"/>
  <c r="D26" i="9622"/>
  <c r="C26" i="9622"/>
  <c r="W25" i="9622"/>
  <c r="V25" i="9622"/>
  <c r="T25" i="9622"/>
  <c r="Q25" i="9622"/>
  <c r="N25" i="9622"/>
  <c r="M25" i="9622"/>
  <c r="L25" i="9622"/>
  <c r="J25" i="9622"/>
  <c r="I25" i="9622"/>
  <c r="G25" i="9622"/>
  <c r="H25" i="9622" s="1"/>
  <c r="D25" i="9622"/>
  <c r="C25" i="9622"/>
  <c r="U31" i="9622"/>
  <c r="S31" i="9622"/>
  <c r="R31" i="9622"/>
  <c r="P31" i="9622"/>
  <c r="O31" i="9622"/>
  <c r="E31" i="9622"/>
  <c r="W30" i="9622"/>
  <c r="V30" i="9622"/>
  <c r="T30" i="9622"/>
  <c r="Q30" i="9622"/>
  <c r="N30" i="9622"/>
  <c r="M30" i="9622"/>
  <c r="L30" i="9622"/>
  <c r="J30" i="9622"/>
  <c r="I30" i="9622"/>
  <c r="H30" i="9622"/>
  <c r="G30" i="9622"/>
  <c r="D30" i="9622"/>
  <c r="C30" i="9622"/>
  <c r="W29" i="9622"/>
  <c r="V29" i="9622"/>
  <c r="T29" i="9622"/>
  <c r="Q29" i="9622"/>
  <c r="N29" i="9622"/>
  <c r="M29" i="9622"/>
  <c r="L29" i="9622"/>
  <c r="J29" i="9622"/>
  <c r="I29" i="9622"/>
  <c r="H29" i="9622"/>
  <c r="G29" i="9622"/>
  <c r="D29" i="9622"/>
  <c r="C29" i="9622"/>
  <c r="W24" i="9622"/>
  <c r="V24" i="9622"/>
  <c r="T24" i="9622"/>
  <c r="Q24" i="9622"/>
  <c r="N24" i="9622"/>
  <c r="M24" i="9622"/>
  <c r="L24" i="9622"/>
  <c r="J24" i="9622"/>
  <c r="I24" i="9622"/>
  <c r="G24" i="9622"/>
  <c r="H24" i="9622" s="1"/>
  <c r="D24" i="9622"/>
  <c r="C24" i="9622"/>
  <c r="W23" i="9622"/>
  <c r="V23" i="9622"/>
  <c r="T23" i="9622"/>
  <c r="Q23" i="9622"/>
  <c r="N23" i="9622"/>
  <c r="M23" i="9622"/>
  <c r="L23" i="9622"/>
  <c r="J23" i="9622"/>
  <c r="I23" i="9622"/>
  <c r="G23" i="9622"/>
  <c r="H23" i="9622" s="1"/>
  <c r="D23" i="9622"/>
  <c r="C23" i="9622"/>
  <c r="W21" i="9622"/>
  <c r="V21" i="9622"/>
  <c r="T21" i="9622"/>
  <c r="Q21" i="9622"/>
  <c r="N21" i="9622"/>
  <c r="M21" i="9622"/>
  <c r="L21" i="9622"/>
  <c r="J21" i="9622"/>
  <c r="I21" i="9622"/>
  <c r="G21" i="9622"/>
  <c r="H21" i="9622" s="1"/>
  <c r="D21" i="9622"/>
  <c r="C21" i="9622"/>
  <c r="W20" i="9622"/>
  <c r="V20" i="9622"/>
  <c r="T20" i="9622"/>
  <c r="Q20" i="9622"/>
  <c r="N20" i="9622"/>
  <c r="M20" i="9622"/>
  <c r="L20" i="9622"/>
  <c r="J20" i="9622"/>
  <c r="I20" i="9622"/>
  <c r="G20" i="9622"/>
  <c r="H20" i="9622" s="1"/>
  <c r="D20" i="9622"/>
  <c r="C20" i="9622"/>
  <c r="W19" i="9622"/>
  <c r="V19" i="9622"/>
  <c r="V31" i="9622" s="1"/>
  <c r="T19" i="9622"/>
  <c r="T31" i="9622" s="1"/>
  <c r="Q19" i="9622"/>
  <c r="Q31" i="9622" s="1"/>
  <c r="N19" i="9622"/>
  <c r="N31" i="9622" s="1"/>
  <c r="M19" i="9622"/>
  <c r="L19" i="9622"/>
  <c r="J19" i="9622"/>
  <c r="I19" i="9622"/>
  <c r="G19" i="9622"/>
  <c r="H19" i="9622" s="1"/>
  <c r="D19" i="9622"/>
  <c r="C19" i="9622"/>
  <c r="J5" i="9622"/>
  <c r="U27" i="9621"/>
  <c r="S27" i="9621"/>
  <c r="R27" i="9621"/>
  <c r="P27" i="9621"/>
  <c r="O27" i="9621"/>
  <c r="E27" i="9621"/>
  <c r="W26" i="9621"/>
  <c r="V26" i="9621"/>
  <c r="T26" i="9621"/>
  <c r="Q26" i="9621"/>
  <c r="N26" i="9621"/>
  <c r="M26" i="9621"/>
  <c r="L26" i="9621"/>
  <c r="J26" i="9621"/>
  <c r="I26" i="9621"/>
  <c r="H26" i="9621"/>
  <c r="G26" i="9621"/>
  <c r="D26" i="9621"/>
  <c r="C26" i="9621"/>
  <c r="W25" i="9621"/>
  <c r="V25" i="9621"/>
  <c r="T25" i="9621"/>
  <c r="Q25" i="9621"/>
  <c r="N25" i="9621"/>
  <c r="M25" i="9621"/>
  <c r="L25" i="9621"/>
  <c r="J25" i="9621"/>
  <c r="I25" i="9621"/>
  <c r="H25" i="9621"/>
  <c r="G25" i="9621"/>
  <c r="D25" i="9621"/>
  <c r="C25" i="9621"/>
  <c r="W24" i="9621"/>
  <c r="V24" i="9621"/>
  <c r="T24" i="9621"/>
  <c r="Q24" i="9621"/>
  <c r="N24" i="9621"/>
  <c r="M24" i="9621"/>
  <c r="L24" i="9621"/>
  <c r="J24" i="9621"/>
  <c r="I24" i="9621"/>
  <c r="H24" i="9621"/>
  <c r="G24" i="9621"/>
  <c r="D24" i="9621"/>
  <c r="C24" i="9621"/>
  <c r="W23" i="9621"/>
  <c r="V23" i="9621"/>
  <c r="T23" i="9621"/>
  <c r="Q23" i="9621"/>
  <c r="N23" i="9621"/>
  <c r="M23" i="9621"/>
  <c r="L23" i="9621"/>
  <c r="J23" i="9621"/>
  <c r="I23" i="9621"/>
  <c r="H23" i="9621"/>
  <c r="G23" i="9621"/>
  <c r="D23" i="9621"/>
  <c r="C23" i="9621"/>
  <c r="W22" i="9621"/>
  <c r="V22" i="9621"/>
  <c r="T22" i="9621"/>
  <c r="Q22" i="9621"/>
  <c r="N22" i="9621"/>
  <c r="M22" i="9621"/>
  <c r="L22" i="9621"/>
  <c r="J22" i="9621"/>
  <c r="I22" i="9621"/>
  <c r="H22" i="9621"/>
  <c r="G22" i="9621"/>
  <c r="D22" i="9621"/>
  <c r="C22" i="9621"/>
  <c r="W21" i="9621"/>
  <c r="V21" i="9621"/>
  <c r="T21" i="9621"/>
  <c r="Q21" i="9621"/>
  <c r="N21" i="9621"/>
  <c r="M21" i="9621"/>
  <c r="L21" i="9621"/>
  <c r="J21" i="9621"/>
  <c r="I21" i="9621"/>
  <c r="G21" i="9621"/>
  <c r="H21" i="9621" s="1"/>
  <c r="D21" i="9621"/>
  <c r="C21" i="9621"/>
  <c r="W20" i="9621"/>
  <c r="V20" i="9621"/>
  <c r="T20" i="9621"/>
  <c r="Q20" i="9621"/>
  <c r="N20" i="9621"/>
  <c r="M20" i="9621"/>
  <c r="L20" i="9621"/>
  <c r="J20" i="9621"/>
  <c r="I20" i="9621"/>
  <c r="G20" i="9621"/>
  <c r="H20" i="9621" s="1"/>
  <c r="D20" i="9621"/>
  <c r="C20" i="9621"/>
  <c r="W19" i="9621"/>
  <c r="V19" i="9621"/>
  <c r="V27" i="9621" s="1"/>
  <c r="T19" i="9621"/>
  <c r="T27" i="9621" s="1"/>
  <c r="Q19" i="9621"/>
  <c r="Q27" i="9621" s="1"/>
  <c r="N19" i="9621"/>
  <c r="N27" i="9621" s="1"/>
  <c r="M19" i="9621"/>
  <c r="L19" i="9621"/>
  <c r="L27" i="9621" s="1"/>
  <c r="J19" i="9621"/>
  <c r="I19" i="9621"/>
  <c r="G19" i="9621"/>
  <c r="H19" i="9621" s="1"/>
  <c r="D19" i="9621"/>
  <c r="C19" i="9621"/>
  <c r="J5" i="9621"/>
  <c r="W23" i="9620"/>
  <c r="V23" i="9620"/>
  <c r="T23" i="9620"/>
  <c r="Q23" i="9620"/>
  <c r="N23" i="9620"/>
  <c r="M23" i="9620"/>
  <c r="L23" i="9620"/>
  <c r="J23" i="9620"/>
  <c r="I23" i="9620"/>
  <c r="G23" i="9620"/>
  <c r="H23" i="9620" s="1"/>
  <c r="D23" i="9620"/>
  <c r="C23" i="9620"/>
  <c r="W22" i="9620"/>
  <c r="V22" i="9620"/>
  <c r="T22" i="9620"/>
  <c r="Q22" i="9620"/>
  <c r="N22" i="9620"/>
  <c r="M22" i="9620"/>
  <c r="L22" i="9620"/>
  <c r="J22" i="9620"/>
  <c r="I22" i="9620"/>
  <c r="G22" i="9620"/>
  <c r="H22" i="9620" s="1"/>
  <c r="D22" i="9620"/>
  <c r="C22" i="9620"/>
  <c r="M27" i="9621" l="1"/>
  <c r="W27" i="9621"/>
  <c r="H27" i="9621"/>
  <c r="L31" i="9622"/>
  <c r="H31" i="9622"/>
  <c r="M31" i="9622"/>
  <c r="W31" i="9622"/>
  <c r="U27" i="9620"/>
  <c r="S27" i="9620"/>
  <c r="R27" i="9620"/>
  <c r="P27" i="9620"/>
  <c r="O27" i="9620"/>
  <c r="E27" i="9620"/>
  <c r="W26" i="9620"/>
  <c r="V26" i="9620"/>
  <c r="T26" i="9620"/>
  <c r="Q26" i="9620"/>
  <c r="N26" i="9620"/>
  <c r="M26" i="9620"/>
  <c r="L26" i="9620"/>
  <c r="J26" i="9620"/>
  <c r="I26" i="9620"/>
  <c r="H26" i="9620"/>
  <c r="G26" i="9620"/>
  <c r="D26" i="9620"/>
  <c r="C26" i="9620"/>
  <c r="W25" i="9620"/>
  <c r="V25" i="9620"/>
  <c r="T25" i="9620"/>
  <c r="Q25" i="9620"/>
  <c r="N25" i="9620"/>
  <c r="M25" i="9620"/>
  <c r="L25" i="9620"/>
  <c r="J25" i="9620"/>
  <c r="I25" i="9620"/>
  <c r="H25" i="9620"/>
  <c r="G25" i="9620"/>
  <c r="D25" i="9620"/>
  <c r="C25" i="9620"/>
  <c r="W24" i="9620"/>
  <c r="V24" i="9620"/>
  <c r="T24" i="9620"/>
  <c r="Q24" i="9620"/>
  <c r="N24" i="9620"/>
  <c r="M24" i="9620"/>
  <c r="L24" i="9620"/>
  <c r="J24" i="9620"/>
  <c r="I24" i="9620"/>
  <c r="G24" i="9620"/>
  <c r="H24" i="9620" s="1"/>
  <c r="D24" i="9620"/>
  <c r="C24" i="9620"/>
  <c r="W21" i="9620"/>
  <c r="V21" i="9620"/>
  <c r="T21" i="9620"/>
  <c r="Q21" i="9620"/>
  <c r="N21" i="9620"/>
  <c r="M21" i="9620"/>
  <c r="L21" i="9620"/>
  <c r="J21" i="9620"/>
  <c r="I21" i="9620"/>
  <c r="G21" i="9620"/>
  <c r="H21" i="9620" s="1"/>
  <c r="D21" i="9620"/>
  <c r="C21" i="9620"/>
  <c r="W20" i="9620"/>
  <c r="V20" i="9620"/>
  <c r="T20" i="9620"/>
  <c r="Q20" i="9620"/>
  <c r="N20" i="9620"/>
  <c r="M20" i="9620"/>
  <c r="L20" i="9620"/>
  <c r="J20" i="9620"/>
  <c r="I20" i="9620"/>
  <c r="G20" i="9620"/>
  <c r="H20" i="9620" s="1"/>
  <c r="D20" i="9620"/>
  <c r="C20" i="9620"/>
  <c r="W19" i="9620"/>
  <c r="V19" i="9620"/>
  <c r="V27" i="9620" s="1"/>
  <c r="T19" i="9620"/>
  <c r="T27" i="9620" s="1"/>
  <c r="Q19" i="9620"/>
  <c r="Q27" i="9620" s="1"/>
  <c r="N19" i="9620"/>
  <c r="N27" i="9620" s="1"/>
  <c r="M19" i="9620"/>
  <c r="L19" i="9620"/>
  <c r="J19" i="9620"/>
  <c r="I19" i="9620"/>
  <c r="G19" i="9620"/>
  <c r="H19" i="9620" s="1"/>
  <c r="D19" i="9620"/>
  <c r="C19" i="9620"/>
  <c r="J5" i="9620"/>
  <c r="W30" i="9619"/>
  <c r="V30" i="9619"/>
  <c r="T30" i="9619"/>
  <c r="Q30" i="9619"/>
  <c r="N30" i="9619"/>
  <c r="M30" i="9619"/>
  <c r="L30" i="9619"/>
  <c r="J30" i="9619"/>
  <c r="I30" i="9619"/>
  <c r="G30" i="9619"/>
  <c r="H30" i="9619" s="1"/>
  <c r="D30" i="9619"/>
  <c r="C30" i="9619"/>
  <c r="W29" i="9619"/>
  <c r="V29" i="9619"/>
  <c r="T29" i="9619"/>
  <c r="Q29" i="9619"/>
  <c r="N29" i="9619"/>
  <c r="M29" i="9619"/>
  <c r="L29" i="9619"/>
  <c r="J29" i="9619"/>
  <c r="I29" i="9619"/>
  <c r="G29" i="9619"/>
  <c r="H29" i="9619" s="1"/>
  <c r="D29" i="9619"/>
  <c r="C29" i="9619"/>
  <c r="W28" i="9619"/>
  <c r="V28" i="9619"/>
  <c r="T28" i="9619"/>
  <c r="Q28" i="9619"/>
  <c r="N28" i="9619"/>
  <c r="M28" i="9619"/>
  <c r="L28" i="9619"/>
  <c r="J28" i="9619"/>
  <c r="I28" i="9619"/>
  <c r="G28" i="9619"/>
  <c r="H28" i="9619" s="1"/>
  <c r="D28" i="9619"/>
  <c r="C28" i="9619"/>
  <c r="W27" i="9619"/>
  <c r="V27" i="9619"/>
  <c r="T27" i="9619"/>
  <c r="Q27" i="9619"/>
  <c r="N27" i="9619"/>
  <c r="M27" i="9619"/>
  <c r="L27" i="9619"/>
  <c r="J27" i="9619"/>
  <c r="I27" i="9619"/>
  <c r="G27" i="9619"/>
  <c r="H27" i="9619" s="1"/>
  <c r="D27" i="9619"/>
  <c r="C27" i="9619"/>
  <c r="W26" i="9619"/>
  <c r="V26" i="9619"/>
  <c r="T26" i="9619"/>
  <c r="Q26" i="9619"/>
  <c r="N26" i="9619"/>
  <c r="M26" i="9619"/>
  <c r="L26" i="9619"/>
  <c r="J26" i="9619"/>
  <c r="I26" i="9619"/>
  <c r="G26" i="9619"/>
  <c r="H26" i="9619" s="1"/>
  <c r="D26" i="9619"/>
  <c r="C26" i="9619"/>
  <c r="U34" i="9619"/>
  <c r="S34" i="9619"/>
  <c r="R34" i="9619"/>
  <c r="P34" i="9619"/>
  <c r="O34" i="9619"/>
  <c r="E34" i="9619"/>
  <c r="W33" i="9619"/>
  <c r="V33" i="9619"/>
  <c r="T33" i="9619"/>
  <c r="Q33" i="9619"/>
  <c r="N33" i="9619"/>
  <c r="M33" i="9619"/>
  <c r="L33" i="9619"/>
  <c r="J33" i="9619"/>
  <c r="I33" i="9619"/>
  <c r="H33" i="9619"/>
  <c r="G33" i="9619"/>
  <c r="D33" i="9619"/>
  <c r="C33" i="9619"/>
  <c r="W32" i="9619"/>
  <c r="V32" i="9619"/>
  <c r="T32" i="9619"/>
  <c r="Q32" i="9619"/>
  <c r="N32" i="9619"/>
  <c r="M32" i="9619"/>
  <c r="L32" i="9619"/>
  <c r="J32" i="9619"/>
  <c r="I32" i="9619"/>
  <c r="H32" i="9619"/>
  <c r="G32" i="9619"/>
  <c r="D32" i="9619"/>
  <c r="C32" i="9619"/>
  <c r="W31" i="9619"/>
  <c r="V31" i="9619"/>
  <c r="T31" i="9619"/>
  <c r="Q31" i="9619"/>
  <c r="N31" i="9619"/>
  <c r="M31" i="9619"/>
  <c r="L31" i="9619"/>
  <c r="J31" i="9619"/>
  <c r="I31" i="9619"/>
  <c r="H31" i="9619"/>
  <c r="G31" i="9619"/>
  <c r="D31" i="9619"/>
  <c r="C31" i="9619"/>
  <c r="W25" i="9619"/>
  <c r="V25" i="9619"/>
  <c r="T25" i="9619"/>
  <c r="Q25" i="9619"/>
  <c r="N25" i="9619"/>
  <c r="M25" i="9619"/>
  <c r="L25" i="9619"/>
  <c r="J25" i="9619"/>
  <c r="I25" i="9619"/>
  <c r="G25" i="9619"/>
  <c r="H25" i="9619" s="1"/>
  <c r="D25" i="9619"/>
  <c r="C25" i="9619"/>
  <c r="W24" i="9619"/>
  <c r="V24" i="9619"/>
  <c r="T24" i="9619"/>
  <c r="Q24" i="9619"/>
  <c r="N24" i="9619"/>
  <c r="M24" i="9619"/>
  <c r="L24" i="9619"/>
  <c r="J24" i="9619"/>
  <c r="I24" i="9619"/>
  <c r="G24" i="9619"/>
  <c r="H24" i="9619" s="1"/>
  <c r="D24" i="9619"/>
  <c r="C24" i="9619"/>
  <c r="W23" i="9619"/>
  <c r="V23" i="9619"/>
  <c r="T23" i="9619"/>
  <c r="Q23" i="9619"/>
  <c r="N23" i="9619"/>
  <c r="M23" i="9619"/>
  <c r="L23" i="9619"/>
  <c r="J23" i="9619"/>
  <c r="I23" i="9619"/>
  <c r="G23" i="9619"/>
  <c r="H23" i="9619" s="1"/>
  <c r="D23" i="9619"/>
  <c r="C23" i="9619"/>
  <c r="W22" i="9619"/>
  <c r="V22" i="9619"/>
  <c r="T22" i="9619"/>
  <c r="Q22" i="9619"/>
  <c r="N22" i="9619"/>
  <c r="M22" i="9619"/>
  <c r="L22" i="9619"/>
  <c r="J22" i="9619"/>
  <c r="I22" i="9619"/>
  <c r="G22" i="9619"/>
  <c r="H22" i="9619" s="1"/>
  <c r="D22" i="9619"/>
  <c r="C22" i="9619"/>
  <c r="W21" i="9619"/>
  <c r="V21" i="9619"/>
  <c r="T21" i="9619"/>
  <c r="Q21" i="9619"/>
  <c r="N21" i="9619"/>
  <c r="M21" i="9619"/>
  <c r="L21" i="9619"/>
  <c r="J21" i="9619"/>
  <c r="I21" i="9619"/>
  <c r="G21" i="9619"/>
  <c r="H21" i="9619" s="1"/>
  <c r="D21" i="9619"/>
  <c r="C21" i="9619"/>
  <c r="W19" i="9619"/>
  <c r="V19" i="9619"/>
  <c r="V34" i="9619" s="1"/>
  <c r="T19" i="9619"/>
  <c r="T34" i="9619" s="1"/>
  <c r="Q19" i="9619"/>
  <c r="Q34" i="9619" s="1"/>
  <c r="N19" i="9619"/>
  <c r="N34" i="9619" s="1"/>
  <c r="M19" i="9619"/>
  <c r="L19" i="9619"/>
  <c r="J19" i="9619"/>
  <c r="I19" i="9619"/>
  <c r="G19" i="9619"/>
  <c r="H19" i="9619" s="1"/>
  <c r="D19" i="9619"/>
  <c r="C19" i="9619"/>
  <c r="J5" i="9619"/>
  <c r="U33" i="9618"/>
  <c r="S33" i="9618"/>
  <c r="R33" i="9618"/>
  <c r="P33" i="9618"/>
  <c r="O33" i="9618"/>
  <c r="E33" i="9618"/>
  <c r="W32" i="9618"/>
  <c r="V32" i="9618"/>
  <c r="T32" i="9618"/>
  <c r="Q32" i="9618"/>
  <c r="N32" i="9618"/>
  <c r="M32" i="9618"/>
  <c r="L32" i="9618"/>
  <c r="J32" i="9618"/>
  <c r="I32" i="9618"/>
  <c r="H32" i="9618"/>
  <c r="G32" i="9618"/>
  <c r="D32" i="9618"/>
  <c r="C32" i="9618"/>
  <c r="W31" i="9618"/>
  <c r="V31" i="9618"/>
  <c r="T31" i="9618"/>
  <c r="Q31" i="9618"/>
  <c r="N31" i="9618"/>
  <c r="M31" i="9618"/>
  <c r="L31" i="9618"/>
  <c r="J31" i="9618"/>
  <c r="I31" i="9618"/>
  <c r="G31" i="9618"/>
  <c r="H31" i="9618" s="1"/>
  <c r="D31" i="9618"/>
  <c r="C31" i="9618"/>
  <c r="W30" i="9618"/>
  <c r="V30" i="9618"/>
  <c r="T30" i="9618"/>
  <c r="Q30" i="9618"/>
  <c r="N30" i="9618"/>
  <c r="M30" i="9618"/>
  <c r="L30" i="9618"/>
  <c r="J30" i="9618"/>
  <c r="I30" i="9618"/>
  <c r="G30" i="9618"/>
  <c r="H30" i="9618" s="1"/>
  <c r="D30" i="9618"/>
  <c r="C30" i="9618"/>
  <c r="W29" i="9618"/>
  <c r="V29" i="9618"/>
  <c r="T29" i="9618"/>
  <c r="Q29" i="9618"/>
  <c r="N29" i="9618"/>
  <c r="M29" i="9618"/>
  <c r="L29" i="9618"/>
  <c r="J29" i="9618"/>
  <c r="I29" i="9618"/>
  <c r="G29" i="9618"/>
  <c r="H29" i="9618" s="1"/>
  <c r="D29" i="9618"/>
  <c r="C29" i="9618"/>
  <c r="W28" i="9618"/>
  <c r="V28" i="9618"/>
  <c r="T28" i="9618"/>
  <c r="Q28" i="9618"/>
  <c r="N28" i="9618"/>
  <c r="M28" i="9618"/>
  <c r="L28" i="9618"/>
  <c r="J28" i="9618"/>
  <c r="I28" i="9618"/>
  <c r="G28" i="9618"/>
  <c r="H28" i="9618" s="1"/>
  <c r="D28" i="9618"/>
  <c r="C28" i="9618"/>
  <c r="W27" i="9618"/>
  <c r="V27" i="9618"/>
  <c r="T27" i="9618"/>
  <c r="Q27" i="9618"/>
  <c r="N27" i="9618"/>
  <c r="M27" i="9618"/>
  <c r="L27" i="9618"/>
  <c r="J27" i="9618"/>
  <c r="I27" i="9618"/>
  <c r="G27" i="9618"/>
  <c r="H27" i="9618" s="1"/>
  <c r="D27" i="9618"/>
  <c r="C27" i="9618"/>
  <c r="W26" i="9618"/>
  <c r="V26" i="9618"/>
  <c r="T26" i="9618"/>
  <c r="Q26" i="9618"/>
  <c r="N26" i="9618"/>
  <c r="M26" i="9618"/>
  <c r="L26" i="9618"/>
  <c r="J26" i="9618"/>
  <c r="I26" i="9618"/>
  <c r="G26" i="9618"/>
  <c r="H26" i="9618" s="1"/>
  <c r="D26" i="9618"/>
  <c r="C26" i="9618"/>
  <c r="W25" i="9618"/>
  <c r="V25" i="9618"/>
  <c r="T25" i="9618"/>
  <c r="Q25" i="9618"/>
  <c r="N25" i="9618"/>
  <c r="M25" i="9618"/>
  <c r="L25" i="9618"/>
  <c r="J25" i="9618"/>
  <c r="I25" i="9618"/>
  <c r="G25" i="9618"/>
  <c r="H25" i="9618" s="1"/>
  <c r="D25" i="9618"/>
  <c r="C25" i="9618"/>
  <c r="W24" i="9618"/>
  <c r="V24" i="9618"/>
  <c r="T24" i="9618"/>
  <c r="Q24" i="9618"/>
  <c r="N24" i="9618"/>
  <c r="M24" i="9618"/>
  <c r="L24" i="9618"/>
  <c r="J24" i="9618"/>
  <c r="I24" i="9618"/>
  <c r="G24" i="9618"/>
  <c r="H24" i="9618" s="1"/>
  <c r="D24" i="9618"/>
  <c r="C24" i="9618"/>
  <c r="W22" i="9618"/>
  <c r="V22" i="9618"/>
  <c r="T22" i="9618"/>
  <c r="Q22" i="9618"/>
  <c r="N22" i="9618"/>
  <c r="M22" i="9618"/>
  <c r="L22" i="9618"/>
  <c r="J22" i="9618"/>
  <c r="I22" i="9618"/>
  <c r="G22" i="9618"/>
  <c r="H22" i="9618" s="1"/>
  <c r="D22" i="9618"/>
  <c r="C22" i="9618"/>
  <c r="W21" i="9618"/>
  <c r="V21" i="9618"/>
  <c r="T21" i="9618"/>
  <c r="Q21" i="9618"/>
  <c r="N21" i="9618"/>
  <c r="M21" i="9618"/>
  <c r="L21" i="9618"/>
  <c r="J21" i="9618"/>
  <c r="I21" i="9618"/>
  <c r="G21" i="9618"/>
  <c r="H21" i="9618" s="1"/>
  <c r="D21" i="9618"/>
  <c r="C21" i="9618"/>
  <c r="W19" i="9618"/>
  <c r="V19" i="9618"/>
  <c r="V33" i="9618" s="1"/>
  <c r="T19" i="9618"/>
  <c r="T33" i="9618" s="1"/>
  <c r="Q19" i="9618"/>
  <c r="Q33" i="9618" s="1"/>
  <c r="N19" i="9618"/>
  <c r="N33" i="9618" s="1"/>
  <c r="M19" i="9618"/>
  <c r="L19" i="9618"/>
  <c r="J19" i="9618"/>
  <c r="I19" i="9618"/>
  <c r="G19" i="9618"/>
  <c r="H19" i="9618" s="1"/>
  <c r="D19" i="9618"/>
  <c r="C19" i="9618"/>
  <c r="J5" i="9618"/>
  <c r="J433" i="152"/>
  <c r="J432" i="152"/>
  <c r="J431" i="152"/>
  <c r="J430" i="152"/>
  <c r="J429" i="152"/>
  <c r="J428" i="152"/>
  <c r="J427" i="152"/>
  <c r="J426" i="152"/>
  <c r="J421" i="152"/>
  <c r="J420" i="152"/>
  <c r="J419" i="152"/>
  <c r="J416" i="152"/>
  <c r="J415" i="152"/>
  <c r="J414" i="152"/>
  <c r="E35" i="9617"/>
  <c r="V33" i="9617"/>
  <c r="T33" i="9617"/>
  <c r="Q33" i="9617"/>
  <c r="N33" i="9617"/>
  <c r="W33" i="9617"/>
  <c r="J21" i="9617"/>
  <c r="J23" i="9617"/>
  <c r="M24" i="9617"/>
  <c r="M25" i="9617"/>
  <c r="J27" i="9617"/>
  <c r="J28" i="9617"/>
  <c r="J29" i="9617"/>
  <c r="J31" i="9617"/>
  <c r="L32" i="9617"/>
  <c r="L34" i="9617"/>
  <c r="W25" i="9617"/>
  <c r="V25" i="9617"/>
  <c r="T25" i="9617"/>
  <c r="Q25" i="9617"/>
  <c r="N25" i="9617"/>
  <c r="I25" i="9617"/>
  <c r="W24" i="9617"/>
  <c r="V24" i="9617"/>
  <c r="T24" i="9617"/>
  <c r="Q24" i="9617"/>
  <c r="N24" i="9617"/>
  <c r="J24" i="9617"/>
  <c r="I24" i="9617"/>
  <c r="C24" i="9617"/>
  <c r="V23" i="9617"/>
  <c r="T23" i="9617"/>
  <c r="Q23" i="9617"/>
  <c r="N23" i="9617"/>
  <c r="L23" i="9617"/>
  <c r="D23" i="9617"/>
  <c r="W22" i="9617"/>
  <c r="V22" i="9617"/>
  <c r="T22" i="9617"/>
  <c r="Q22" i="9617"/>
  <c r="N22" i="9617"/>
  <c r="M22" i="9617"/>
  <c r="L22" i="9617"/>
  <c r="J22" i="9617"/>
  <c r="I22" i="9617"/>
  <c r="G22" i="9617"/>
  <c r="H22" i="9617" s="1"/>
  <c r="D22" i="9617"/>
  <c r="C22" i="9617"/>
  <c r="V21" i="9617"/>
  <c r="T21" i="9617"/>
  <c r="Q21" i="9617"/>
  <c r="N21" i="9617"/>
  <c r="M21" i="9617"/>
  <c r="L21" i="9617"/>
  <c r="G21" i="9617"/>
  <c r="H21" i="9617" s="1"/>
  <c r="D21" i="9617"/>
  <c r="U35" i="9617"/>
  <c r="S35" i="9617"/>
  <c r="R35" i="9617"/>
  <c r="P35" i="9617"/>
  <c r="O35" i="9617"/>
  <c r="V34" i="9617"/>
  <c r="T34" i="9617"/>
  <c r="Q34" i="9617"/>
  <c r="N34" i="9617"/>
  <c r="M34" i="9617"/>
  <c r="G34" i="9617"/>
  <c r="H34" i="9617" s="1"/>
  <c r="W32" i="9617"/>
  <c r="V32" i="9617"/>
  <c r="T32" i="9617"/>
  <c r="Q32" i="9617"/>
  <c r="N32" i="9617"/>
  <c r="M32" i="9617"/>
  <c r="I32" i="9617"/>
  <c r="G32" i="9617"/>
  <c r="H32" i="9617" s="1"/>
  <c r="V31" i="9617"/>
  <c r="T31" i="9617"/>
  <c r="Q31" i="9617"/>
  <c r="N31" i="9617"/>
  <c r="L31" i="9617"/>
  <c r="G31" i="9617"/>
  <c r="W30" i="9617"/>
  <c r="V30" i="9617"/>
  <c r="T30" i="9617"/>
  <c r="Q30" i="9617"/>
  <c r="N30" i="9617"/>
  <c r="M30" i="9617"/>
  <c r="L30" i="9617"/>
  <c r="J30" i="9617"/>
  <c r="I30" i="9617"/>
  <c r="G30" i="9617"/>
  <c r="H30" i="9617" s="1"/>
  <c r="D30" i="9617"/>
  <c r="C30" i="9617"/>
  <c r="V29" i="9617"/>
  <c r="T29" i="9617"/>
  <c r="Q29" i="9617"/>
  <c r="N29" i="9617"/>
  <c r="L29" i="9617"/>
  <c r="D29" i="9617"/>
  <c r="V28" i="9617"/>
  <c r="T28" i="9617"/>
  <c r="Q28" i="9617"/>
  <c r="N28" i="9617"/>
  <c r="M28" i="9617"/>
  <c r="L28" i="9617"/>
  <c r="G28" i="9617"/>
  <c r="H28" i="9617" s="1"/>
  <c r="D28" i="9617"/>
  <c r="V27" i="9617"/>
  <c r="T27" i="9617"/>
  <c r="Q27" i="9617"/>
  <c r="N27" i="9617"/>
  <c r="L27" i="9617"/>
  <c r="G27" i="9617"/>
  <c r="W26" i="9617"/>
  <c r="V26" i="9617"/>
  <c r="T26" i="9617"/>
  <c r="Q26" i="9617"/>
  <c r="N26" i="9617"/>
  <c r="M26" i="9617"/>
  <c r="L26" i="9617"/>
  <c r="J26" i="9617"/>
  <c r="I26" i="9617"/>
  <c r="G26" i="9617"/>
  <c r="H26" i="9617" s="1"/>
  <c r="D26" i="9617"/>
  <c r="C26" i="9617"/>
  <c r="W19" i="9617"/>
  <c r="V19" i="9617"/>
  <c r="V35" i="9617" s="1"/>
  <c r="T19" i="9617"/>
  <c r="T35" i="9617" s="1"/>
  <c r="Q19" i="9617"/>
  <c r="Q35" i="9617" s="1"/>
  <c r="N19" i="9617"/>
  <c r="N35" i="9617" s="1"/>
  <c r="M19" i="9617"/>
  <c r="L19" i="9617"/>
  <c r="J19" i="9617"/>
  <c r="I19" i="9617"/>
  <c r="G19" i="9617"/>
  <c r="H19" i="9617" s="1"/>
  <c r="D19" i="9617"/>
  <c r="C19" i="9617"/>
  <c r="J5" i="9617"/>
  <c r="U28" i="9616"/>
  <c r="S28" i="9616"/>
  <c r="R28" i="9616"/>
  <c r="P28" i="9616"/>
  <c r="O28" i="9616"/>
  <c r="E28" i="9616"/>
  <c r="W27" i="9616"/>
  <c r="V27" i="9616"/>
  <c r="T27" i="9616"/>
  <c r="Q27" i="9616"/>
  <c r="N27" i="9616"/>
  <c r="M27" i="9616"/>
  <c r="L27" i="9616"/>
  <c r="J27" i="9616"/>
  <c r="I27" i="9616"/>
  <c r="H27" i="9616"/>
  <c r="G27" i="9616"/>
  <c r="D27" i="9616"/>
  <c r="C27" i="9616"/>
  <c r="W26" i="9616"/>
  <c r="V26" i="9616"/>
  <c r="T26" i="9616"/>
  <c r="Q26" i="9616"/>
  <c r="N26" i="9616"/>
  <c r="M26" i="9616"/>
  <c r="L26" i="9616"/>
  <c r="J26" i="9616"/>
  <c r="I26" i="9616"/>
  <c r="H26" i="9616"/>
  <c r="G26" i="9616"/>
  <c r="D26" i="9616"/>
  <c r="C26" i="9616"/>
  <c r="W25" i="9616"/>
  <c r="V25" i="9616"/>
  <c r="T25" i="9616"/>
  <c r="Q25" i="9616"/>
  <c r="N25" i="9616"/>
  <c r="M25" i="9616"/>
  <c r="L25" i="9616"/>
  <c r="J25" i="9616"/>
  <c r="I25" i="9616"/>
  <c r="H25" i="9616"/>
  <c r="G25" i="9616"/>
  <c r="D25" i="9616"/>
  <c r="C25" i="9616"/>
  <c r="W24" i="9616"/>
  <c r="V24" i="9616"/>
  <c r="T24" i="9616"/>
  <c r="Q24" i="9616"/>
  <c r="N24" i="9616"/>
  <c r="M24" i="9616"/>
  <c r="L24" i="9616"/>
  <c r="J24" i="9616"/>
  <c r="I24" i="9616"/>
  <c r="G24" i="9616"/>
  <c r="H24" i="9616" s="1"/>
  <c r="D24" i="9616"/>
  <c r="C24" i="9616"/>
  <c r="W23" i="9616"/>
  <c r="V23" i="9616"/>
  <c r="T23" i="9616"/>
  <c r="Q23" i="9616"/>
  <c r="N23" i="9616"/>
  <c r="M23" i="9616"/>
  <c r="L23" i="9616"/>
  <c r="J23" i="9616"/>
  <c r="I23" i="9616"/>
  <c r="H23" i="9616"/>
  <c r="G23" i="9616"/>
  <c r="D23" i="9616"/>
  <c r="C23" i="9616"/>
  <c r="W22" i="9616"/>
  <c r="V22" i="9616"/>
  <c r="T22" i="9616"/>
  <c r="Q22" i="9616"/>
  <c r="N22" i="9616"/>
  <c r="M22" i="9616"/>
  <c r="L22" i="9616"/>
  <c r="J22" i="9616"/>
  <c r="I22" i="9616"/>
  <c r="G22" i="9616"/>
  <c r="H22" i="9616" s="1"/>
  <c r="D22" i="9616"/>
  <c r="C22" i="9616"/>
  <c r="W21" i="9616"/>
  <c r="V21" i="9616"/>
  <c r="T21" i="9616"/>
  <c r="Q21" i="9616"/>
  <c r="N21" i="9616"/>
  <c r="M21" i="9616"/>
  <c r="L21" i="9616"/>
  <c r="J21" i="9616"/>
  <c r="I21" i="9616"/>
  <c r="G21" i="9616"/>
  <c r="H21" i="9616" s="1"/>
  <c r="D21" i="9616"/>
  <c r="C21" i="9616"/>
  <c r="W20" i="9616"/>
  <c r="V20" i="9616"/>
  <c r="T20" i="9616"/>
  <c r="Q20" i="9616"/>
  <c r="N20" i="9616"/>
  <c r="M20" i="9616"/>
  <c r="L20" i="9616"/>
  <c r="J20" i="9616"/>
  <c r="I20" i="9616"/>
  <c r="G20" i="9616"/>
  <c r="H20" i="9616" s="1"/>
  <c r="D20" i="9616"/>
  <c r="C20" i="9616"/>
  <c r="W19" i="9616"/>
  <c r="V19" i="9616"/>
  <c r="V28" i="9616" s="1"/>
  <c r="T19" i="9616"/>
  <c r="T28" i="9616" s="1"/>
  <c r="Q19" i="9616"/>
  <c r="Q28" i="9616" s="1"/>
  <c r="N19" i="9616"/>
  <c r="N28" i="9616" s="1"/>
  <c r="M19" i="9616"/>
  <c r="L19" i="9616"/>
  <c r="J19" i="9616"/>
  <c r="I19" i="9616"/>
  <c r="G19" i="9616"/>
  <c r="H19" i="9616" s="1"/>
  <c r="D19" i="9616"/>
  <c r="C19" i="9616"/>
  <c r="J5" i="9616"/>
  <c r="W23" i="9615"/>
  <c r="W27" i="9615"/>
  <c r="W29" i="9615"/>
  <c r="V29" i="9615"/>
  <c r="T29" i="9615"/>
  <c r="Q29" i="9615"/>
  <c r="N29" i="9615"/>
  <c r="M29" i="9615"/>
  <c r="L29" i="9615"/>
  <c r="J29" i="9615"/>
  <c r="I29" i="9615"/>
  <c r="G29" i="9615"/>
  <c r="H29" i="9615" s="1"/>
  <c r="D29" i="9615"/>
  <c r="C29" i="9615"/>
  <c r="W28" i="9615"/>
  <c r="V28" i="9615"/>
  <c r="T28" i="9615"/>
  <c r="Q28" i="9615"/>
  <c r="N28" i="9615"/>
  <c r="M28" i="9615"/>
  <c r="L28" i="9615"/>
  <c r="J28" i="9615"/>
  <c r="I28" i="9615"/>
  <c r="G28" i="9615"/>
  <c r="H28" i="9615" s="1"/>
  <c r="D28" i="9615"/>
  <c r="C28" i="9615"/>
  <c r="V27" i="9615"/>
  <c r="T27" i="9615"/>
  <c r="Q27" i="9615"/>
  <c r="N27" i="9615"/>
  <c r="J27" i="9615"/>
  <c r="C27" i="9615"/>
  <c r="W26" i="9615"/>
  <c r="V26" i="9615"/>
  <c r="T26" i="9615"/>
  <c r="Q26" i="9615"/>
  <c r="N26" i="9615"/>
  <c r="M26" i="9615"/>
  <c r="L26" i="9615"/>
  <c r="J26" i="9615"/>
  <c r="I26" i="9615"/>
  <c r="G26" i="9615"/>
  <c r="H26" i="9615" s="1"/>
  <c r="D26" i="9615"/>
  <c r="C26" i="9615"/>
  <c r="W25" i="9615"/>
  <c r="V25" i="9615"/>
  <c r="T25" i="9615"/>
  <c r="Q25" i="9615"/>
  <c r="N25" i="9615"/>
  <c r="M25" i="9615"/>
  <c r="L25" i="9615"/>
  <c r="J25" i="9615"/>
  <c r="I25" i="9615"/>
  <c r="G25" i="9615"/>
  <c r="H25" i="9615" s="1"/>
  <c r="D25" i="9615"/>
  <c r="C25" i="9615"/>
  <c r="W24" i="9615"/>
  <c r="V24" i="9615"/>
  <c r="T24" i="9615"/>
  <c r="Q24" i="9615"/>
  <c r="N24" i="9615"/>
  <c r="M24" i="9615"/>
  <c r="L24" i="9615"/>
  <c r="J24" i="9615"/>
  <c r="I24" i="9615"/>
  <c r="G24" i="9615"/>
  <c r="H24" i="9615" s="1"/>
  <c r="D24" i="9615"/>
  <c r="C24" i="9615"/>
  <c r="V23" i="9615"/>
  <c r="T23" i="9615"/>
  <c r="Q23" i="9615"/>
  <c r="N23" i="9615"/>
  <c r="J23" i="9615"/>
  <c r="C23" i="9615"/>
  <c r="W22" i="9615"/>
  <c r="V22" i="9615"/>
  <c r="T22" i="9615"/>
  <c r="Q22" i="9615"/>
  <c r="N22" i="9615"/>
  <c r="M22" i="9615"/>
  <c r="L22" i="9615"/>
  <c r="J22" i="9615"/>
  <c r="I22" i="9615"/>
  <c r="G22" i="9615"/>
  <c r="H22" i="9615" s="1"/>
  <c r="D22" i="9615"/>
  <c r="C22" i="9615"/>
  <c r="M27" i="9620" l="1"/>
  <c r="L27" i="9620"/>
  <c r="W27" i="9620"/>
  <c r="H27" i="9620"/>
  <c r="W34" i="9619"/>
  <c r="L34" i="9619"/>
  <c r="M34" i="9619"/>
  <c r="H34" i="9619"/>
  <c r="W33" i="9618"/>
  <c r="M33" i="9618"/>
  <c r="L33" i="9618"/>
  <c r="H33" i="9618"/>
  <c r="J33" i="9617"/>
  <c r="G29" i="9617"/>
  <c r="H29" i="9617" s="1"/>
  <c r="M29" i="9617"/>
  <c r="I28" i="9617"/>
  <c r="W28" i="9617"/>
  <c r="I29" i="9617"/>
  <c r="W29" i="9617"/>
  <c r="C32" i="9617"/>
  <c r="J32" i="9617"/>
  <c r="C34" i="9617"/>
  <c r="J34" i="9617"/>
  <c r="I21" i="9617"/>
  <c r="W21" i="9617"/>
  <c r="D24" i="9617"/>
  <c r="L24" i="9617"/>
  <c r="D25" i="9617"/>
  <c r="L25" i="9617"/>
  <c r="C33" i="9617"/>
  <c r="M33" i="9617"/>
  <c r="I34" i="9617"/>
  <c r="W34" i="9617"/>
  <c r="C25" i="9617"/>
  <c r="J25" i="9617"/>
  <c r="G33" i="9617"/>
  <c r="H33" i="9617" s="1"/>
  <c r="L33" i="9617"/>
  <c r="C28" i="9617"/>
  <c r="C29" i="9617"/>
  <c r="D32" i="9617"/>
  <c r="D34" i="9617"/>
  <c r="C21" i="9617"/>
  <c r="G24" i="9617"/>
  <c r="H24" i="9617" s="1"/>
  <c r="G25" i="9617"/>
  <c r="H25" i="9617" s="1"/>
  <c r="D33" i="9617"/>
  <c r="I33" i="9617"/>
  <c r="H27" i="9617"/>
  <c r="M27" i="9617"/>
  <c r="H31" i="9617"/>
  <c r="M31" i="9617"/>
  <c r="G23" i="9617"/>
  <c r="H23" i="9617" s="1"/>
  <c r="M23" i="9617"/>
  <c r="C27" i="9617"/>
  <c r="I27" i="9617"/>
  <c r="W27" i="9617"/>
  <c r="C31" i="9617"/>
  <c r="I31" i="9617"/>
  <c r="W31" i="9617"/>
  <c r="I23" i="9617"/>
  <c r="W23" i="9617"/>
  <c r="D27" i="9617"/>
  <c r="D31" i="9617"/>
  <c r="C23" i="9617"/>
  <c r="W28" i="9616"/>
  <c r="M28" i="9616"/>
  <c r="L28" i="9616"/>
  <c r="H28" i="9616"/>
  <c r="D23" i="9615"/>
  <c r="L23" i="9615"/>
  <c r="D27" i="9615"/>
  <c r="L27" i="9615"/>
  <c r="G23" i="9615"/>
  <c r="H23" i="9615" s="1"/>
  <c r="M23" i="9615"/>
  <c r="G27" i="9615"/>
  <c r="H27" i="9615" s="1"/>
  <c r="M27" i="9615"/>
  <c r="I23" i="9615"/>
  <c r="I27" i="9615"/>
  <c r="L35" i="9617" l="1"/>
  <c r="W35" i="9617"/>
  <c r="M35" i="9617"/>
  <c r="H35" i="9617"/>
  <c r="U34" i="9615"/>
  <c r="S34" i="9615"/>
  <c r="R34" i="9615"/>
  <c r="P34" i="9615"/>
  <c r="O34" i="9615"/>
  <c r="E34" i="9615"/>
  <c r="W33" i="9615"/>
  <c r="V33" i="9615"/>
  <c r="T33" i="9615"/>
  <c r="Q33" i="9615"/>
  <c r="N33" i="9615"/>
  <c r="M33" i="9615"/>
  <c r="L33" i="9615"/>
  <c r="J33" i="9615"/>
  <c r="I33" i="9615"/>
  <c r="H33" i="9615"/>
  <c r="G33" i="9615"/>
  <c r="D33" i="9615"/>
  <c r="C33" i="9615"/>
  <c r="W32" i="9615"/>
  <c r="V32" i="9615"/>
  <c r="T32" i="9615"/>
  <c r="Q32" i="9615"/>
  <c r="N32" i="9615"/>
  <c r="M32" i="9615"/>
  <c r="L32" i="9615"/>
  <c r="J32" i="9615"/>
  <c r="I32" i="9615"/>
  <c r="H32" i="9615"/>
  <c r="G32" i="9615"/>
  <c r="D32" i="9615"/>
  <c r="C32" i="9615"/>
  <c r="W31" i="9615"/>
  <c r="V31" i="9615"/>
  <c r="T31" i="9615"/>
  <c r="Q31" i="9615"/>
  <c r="N31" i="9615"/>
  <c r="M31" i="9615"/>
  <c r="L31" i="9615"/>
  <c r="J31" i="9615"/>
  <c r="I31" i="9615"/>
  <c r="H31" i="9615"/>
  <c r="G31" i="9615"/>
  <c r="D31" i="9615"/>
  <c r="C31" i="9615"/>
  <c r="W30" i="9615"/>
  <c r="V30" i="9615"/>
  <c r="T30" i="9615"/>
  <c r="Q30" i="9615"/>
  <c r="N30" i="9615"/>
  <c r="M30" i="9615"/>
  <c r="L30" i="9615"/>
  <c r="J30" i="9615"/>
  <c r="I30" i="9615"/>
  <c r="G30" i="9615"/>
  <c r="H30" i="9615" s="1"/>
  <c r="D30" i="9615"/>
  <c r="C30" i="9615"/>
  <c r="W21" i="9615"/>
  <c r="V21" i="9615"/>
  <c r="T21" i="9615"/>
  <c r="Q21" i="9615"/>
  <c r="N21" i="9615"/>
  <c r="M21" i="9615"/>
  <c r="L21" i="9615"/>
  <c r="J21" i="9615"/>
  <c r="I21" i="9615"/>
  <c r="G21" i="9615"/>
  <c r="H21" i="9615" s="1"/>
  <c r="D21" i="9615"/>
  <c r="C21" i="9615"/>
  <c r="W20" i="9615"/>
  <c r="V20" i="9615"/>
  <c r="T20" i="9615"/>
  <c r="Q20" i="9615"/>
  <c r="N20" i="9615"/>
  <c r="M20" i="9615"/>
  <c r="L20" i="9615"/>
  <c r="J20" i="9615"/>
  <c r="I20" i="9615"/>
  <c r="G20" i="9615"/>
  <c r="H20" i="9615" s="1"/>
  <c r="D20" i="9615"/>
  <c r="C20" i="9615"/>
  <c r="W19" i="9615"/>
  <c r="V19" i="9615"/>
  <c r="V34" i="9615" s="1"/>
  <c r="T19" i="9615"/>
  <c r="T34" i="9615" s="1"/>
  <c r="Q19" i="9615"/>
  <c r="Q34" i="9615" s="1"/>
  <c r="N19" i="9615"/>
  <c r="N34" i="9615" s="1"/>
  <c r="M19" i="9615"/>
  <c r="L19" i="9615"/>
  <c r="J19" i="9615"/>
  <c r="I19" i="9615"/>
  <c r="G19" i="9615"/>
  <c r="H19" i="9615" s="1"/>
  <c r="D19" i="9615"/>
  <c r="C19" i="9615"/>
  <c r="J5" i="9615"/>
  <c r="U28" i="9614"/>
  <c r="S28" i="9614"/>
  <c r="R28" i="9614"/>
  <c r="P28" i="9614"/>
  <c r="O28" i="9614"/>
  <c r="E28" i="9614"/>
  <c r="W27" i="9614"/>
  <c r="V27" i="9614"/>
  <c r="T27" i="9614"/>
  <c r="Q27" i="9614"/>
  <c r="N27" i="9614"/>
  <c r="M27" i="9614"/>
  <c r="L27" i="9614"/>
  <c r="J27" i="9614"/>
  <c r="I27" i="9614"/>
  <c r="H27" i="9614"/>
  <c r="G27" i="9614"/>
  <c r="D27" i="9614"/>
  <c r="C27" i="9614"/>
  <c r="W26" i="9614"/>
  <c r="V26" i="9614"/>
  <c r="T26" i="9614"/>
  <c r="Q26" i="9614"/>
  <c r="N26" i="9614"/>
  <c r="M26" i="9614"/>
  <c r="L26" i="9614"/>
  <c r="J26" i="9614"/>
  <c r="I26" i="9614"/>
  <c r="H26" i="9614"/>
  <c r="G26" i="9614"/>
  <c r="D26" i="9614"/>
  <c r="C26" i="9614"/>
  <c r="W25" i="9614"/>
  <c r="V25" i="9614"/>
  <c r="T25" i="9614"/>
  <c r="Q25" i="9614"/>
  <c r="N25" i="9614"/>
  <c r="M25" i="9614"/>
  <c r="L25" i="9614"/>
  <c r="J25" i="9614"/>
  <c r="I25" i="9614"/>
  <c r="G25" i="9614"/>
  <c r="H25" i="9614" s="1"/>
  <c r="D25" i="9614"/>
  <c r="C25" i="9614"/>
  <c r="W24" i="9614"/>
  <c r="V24" i="9614"/>
  <c r="T24" i="9614"/>
  <c r="Q24" i="9614"/>
  <c r="N24" i="9614"/>
  <c r="M24" i="9614"/>
  <c r="L24" i="9614"/>
  <c r="J24" i="9614"/>
  <c r="I24" i="9614"/>
  <c r="G24" i="9614"/>
  <c r="H24" i="9614" s="1"/>
  <c r="D24" i="9614"/>
  <c r="C24" i="9614"/>
  <c r="W23" i="9614"/>
  <c r="V23" i="9614"/>
  <c r="T23" i="9614"/>
  <c r="Q23" i="9614"/>
  <c r="N23" i="9614"/>
  <c r="M23" i="9614"/>
  <c r="L23" i="9614"/>
  <c r="J23" i="9614"/>
  <c r="I23" i="9614"/>
  <c r="G23" i="9614"/>
  <c r="H23" i="9614" s="1"/>
  <c r="D23" i="9614"/>
  <c r="C23" i="9614"/>
  <c r="W22" i="9614"/>
  <c r="V22" i="9614"/>
  <c r="T22" i="9614"/>
  <c r="Q22" i="9614"/>
  <c r="N22" i="9614"/>
  <c r="M22" i="9614"/>
  <c r="L22" i="9614"/>
  <c r="J22" i="9614"/>
  <c r="I22" i="9614"/>
  <c r="G22" i="9614"/>
  <c r="H22" i="9614" s="1"/>
  <c r="D22" i="9614"/>
  <c r="C22" i="9614"/>
  <c r="W21" i="9614"/>
  <c r="V21" i="9614"/>
  <c r="T21" i="9614"/>
  <c r="Q21" i="9614"/>
  <c r="N21" i="9614"/>
  <c r="M21" i="9614"/>
  <c r="L21" i="9614"/>
  <c r="J21" i="9614"/>
  <c r="I21" i="9614"/>
  <c r="G21" i="9614"/>
  <c r="H21" i="9614" s="1"/>
  <c r="D21" i="9614"/>
  <c r="C21" i="9614"/>
  <c r="W20" i="9614"/>
  <c r="V20" i="9614"/>
  <c r="T20" i="9614"/>
  <c r="Q20" i="9614"/>
  <c r="N20" i="9614"/>
  <c r="M20" i="9614"/>
  <c r="L20" i="9614"/>
  <c r="J20" i="9614"/>
  <c r="I20" i="9614"/>
  <c r="G20" i="9614"/>
  <c r="H20" i="9614" s="1"/>
  <c r="D20" i="9614"/>
  <c r="C20" i="9614"/>
  <c r="W19" i="9614"/>
  <c r="V19" i="9614"/>
  <c r="V28" i="9614" s="1"/>
  <c r="T19" i="9614"/>
  <c r="T28" i="9614" s="1"/>
  <c r="Q19" i="9614"/>
  <c r="Q28" i="9614" s="1"/>
  <c r="N19" i="9614"/>
  <c r="N28" i="9614" s="1"/>
  <c r="M19" i="9614"/>
  <c r="L19" i="9614"/>
  <c r="J19" i="9614"/>
  <c r="I19" i="9614"/>
  <c r="G19" i="9614"/>
  <c r="H19" i="9614" s="1"/>
  <c r="D19" i="9614"/>
  <c r="C19" i="9614"/>
  <c r="J5" i="9614"/>
  <c r="W22" i="9613"/>
  <c r="J26" i="9613"/>
  <c r="J30" i="9613"/>
  <c r="W19" i="9613"/>
  <c r="V30" i="9613"/>
  <c r="T30" i="9613"/>
  <c r="Q30" i="9613"/>
  <c r="N30" i="9613"/>
  <c r="L30" i="9613"/>
  <c r="D30" i="9613"/>
  <c r="W29" i="9613"/>
  <c r="V29" i="9613"/>
  <c r="T29" i="9613"/>
  <c r="Q29" i="9613"/>
  <c r="N29" i="9613"/>
  <c r="M29" i="9613"/>
  <c r="L29" i="9613"/>
  <c r="J29" i="9613"/>
  <c r="I29" i="9613"/>
  <c r="G29" i="9613"/>
  <c r="H29" i="9613" s="1"/>
  <c r="D29" i="9613"/>
  <c r="C29" i="9613"/>
  <c r="W28" i="9613"/>
  <c r="V28" i="9613"/>
  <c r="T28" i="9613"/>
  <c r="Q28" i="9613"/>
  <c r="N28" i="9613"/>
  <c r="M28" i="9613"/>
  <c r="L28" i="9613"/>
  <c r="J28" i="9613"/>
  <c r="I28" i="9613"/>
  <c r="G28" i="9613"/>
  <c r="H28" i="9613" s="1"/>
  <c r="D28" i="9613"/>
  <c r="C28" i="9613"/>
  <c r="W27" i="9613"/>
  <c r="V27" i="9613"/>
  <c r="T27" i="9613"/>
  <c r="Q27" i="9613"/>
  <c r="N27" i="9613"/>
  <c r="M27" i="9613"/>
  <c r="L27" i="9613"/>
  <c r="J27" i="9613"/>
  <c r="I27" i="9613"/>
  <c r="G27" i="9613"/>
  <c r="H27" i="9613" s="1"/>
  <c r="D27" i="9613"/>
  <c r="C27" i="9613"/>
  <c r="V26" i="9613"/>
  <c r="T26" i="9613"/>
  <c r="Q26" i="9613"/>
  <c r="N26" i="9613"/>
  <c r="L26" i="9613"/>
  <c r="D26" i="9613"/>
  <c r="W25" i="9613"/>
  <c r="V25" i="9613"/>
  <c r="T25" i="9613"/>
  <c r="Q25" i="9613"/>
  <c r="N25" i="9613"/>
  <c r="M25" i="9613"/>
  <c r="L25" i="9613"/>
  <c r="J25" i="9613"/>
  <c r="I25" i="9613"/>
  <c r="G25" i="9613"/>
  <c r="H25" i="9613" s="1"/>
  <c r="D25" i="9613"/>
  <c r="C25" i="9613"/>
  <c r="W24" i="9613"/>
  <c r="V24" i="9613"/>
  <c r="T24" i="9613"/>
  <c r="Q24" i="9613"/>
  <c r="N24" i="9613"/>
  <c r="M24" i="9613"/>
  <c r="L24" i="9613"/>
  <c r="J24" i="9613"/>
  <c r="I24" i="9613"/>
  <c r="G24" i="9613"/>
  <c r="H24" i="9613" s="1"/>
  <c r="D24" i="9613"/>
  <c r="C24" i="9613"/>
  <c r="W23" i="9613"/>
  <c r="V23" i="9613"/>
  <c r="T23" i="9613"/>
  <c r="Q23" i="9613"/>
  <c r="N23" i="9613"/>
  <c r="M23" i="9613"/>
  <c r="L23" i="9613"/>
  <c r="J23" i="9613"/>
  <c r="I23" i="9613"/>
  <c r="G23" i="9613"/>
  <c r="H23" i="9613" s="1"/>
  <c r="D23" i="9613"/>
  <c r="C23" i="9613"/>
  <c r="U33" i="9613"/>
  <c r="S33" i="9613"/>
  <c r="R33" i="9613"/>
  <c r="P33" i="9613"/>
  <c r="O33" i="9613"/>
  <c r="W32" i="9613"/>
  <c r="V32" i="9613"/>
  <c r="T32" i="9613"/>
  <c r="Q32" i="9613"/>
  <c r="N32" i="9613"/>
  <c r="M32" i="9613"/>
  <c r="L32" i="9613"/>
  <c r="J32" i="9613"/>
  <c r="I32" i="9613"/>
  <c r="H32" i="9613"/>
  <c r="G32" i="9613"/>
  <c r="D32" i="9613"/>
  <c r="C32" i="9613"/>
  <c r="W31" i="9613"/>
  <c r="V31" i="9613"/>
  <c r="T31" i="9613"/>
  <c r="Q31" i="9613"/>
  <c r="N31" i="9613"/>
  <c r="M31" i="9613"/>
  <c r="L31" i="9613"/>
  <c r="J31" i="9613"/>
  <c r="I31" i="9613"/>
  <c r="H31" i="9613"/>
  <c r="G31" i="9613"/>
  <c r="D31" i="9613"/>
  <c r="C31" i="9613"/>
  <c r="V22" i="9613"/>
  <c r="T22" i="9613"/>
  <c r="Q22" i="9613"/>
  <c r="N22" i="9613"/>
  <c r="M22" i="9613"/>
  <c r="J22" i="9613"/>
  <c r="G22" i="9613"/>
  <c r="H22" i="9613" s="1"/>
  <c r="C22" i="9613"/>
  <c r="W21" i="9613"/>
  <c r="V21" i="9613"/>
  <c r="T21" i="9613"/>
  <c r="Q21" i="9613"/>
  <c r="N21" i="9613"/>
  <c r="M21" i="9613"/>
  <c r="L21" i="9613"/>
  <c r="J21" i="9613"/>
  <c r="I21" i="9613"/>
  <c r="G21" i="9613"/>
  <c r="H21" i="9613" s="1"/>
  <c r="D21" i="9613"/>
  <c r="C21" i="9613"/>
  <c r="W20" i="9613"/>
  <c r="V20" i="9613"/>
  <c r="T20" i="9613"/>
  <c r="Q20" i="9613"/>
  <c r="N20" i="9613"/>
  <c r="M20" i="9613"/>
  <c r="L20" i="9613"/>
  <c r="J20" i="9613"/>
  <c r="I20" i="9613"/>
  <c r="G20" i="9613"/>
  <c r="H20" i="9613" s="1"/>
  <c r="D20" i="9613"/>
  <c r="C20" i="9613"/>
  <c r="V19" i="9613"/>
  <c r="V33" i="9613" s="1"/>
  <c r="T19" i="9613"/>
  <c r="T33" i="9613" s="1"/>
  <c r="Q19" i="9613"/>
  <c r="Q33" i="9613" s="1"/>
  <c r="N19" i="9613"/>
  <c r="N33" i="9613" s="1"/>
  <c r="J5" i="9613"/>
  <c r="U27" i="9612"/>
  <c r="S27" i="9612"/>
  <c r="R27" i="9612"/>
  <c r="P27" i="9612"/>
  <c r="O27" i="9612"/>
  <c r="E27" i="9612"/>
  <c r="W26" i="9612"/>
  <c r="V26" i="9612"/>
  <c r="T26" i="9612"/>
  <c r="Q26" i="9612"/>
  <c r="N26" i="9612"/>
  <c r="M26" i="9612"/>
  <c r="L26" i="9612"/>
  <c r="J26" i="9612"/>
  <c r="I26" i="9612"/>
  <c r="H26" i="9612"/>
  <c r="G26" i="9612"/>
  <c r="D26" i="9612"/>
  <c r="C26" i="9612"/>
  <c r="W25" i="9612"/>
  <c r="V25" i="9612"/>
  <c r="T25" i="9612"/>
  <c r="Q25" i="9612"/>
  <c r="N25" i="9612"/>
  <c r="M25" i="9612"/>
  <c r="L25" i="9612"/>
  <c r="J25" i="9612"/>
  <c r="I25" i="9612"/>
  <c r="G25" i="9612"/>
  <c r="H25" i="9612" s="1"/>
  <c r="D25" i="9612"/>
  <c r="C25" i="9612"/>
  <c r="W24" i="9612"/>
  <c r="V24" i="9612"/>
  <c r="T24" i="9612"/>
  <c r="Q24" i="9612"/>
  <c r="N24" i="9612"/>
  <c r="M24" i="9612"/>
  <c r="L24" i="9612"/>
  <c r="J24" i="9612"/>
  <c r="I24" i="9612"/>
  <c r="G24" i="9612"/>
  <c r="H24" i="9612" s="1"/>
  <c r="D24" i="9612"/>
  <c r="C24" i="9612"/>
  <c r="W23" i="9612"/>
  <c r="V23" i="9612"/>
  <c r="T23" i="9612"/>
  <c r="Q23" i="9612"/>
  <c r="N23" i="9612"/>
  <c r="M23" i="9612"/>
  <c r="L23" i="9612"/>
  <c r="J23" i="9612"/>
  <c r="I23" i="9612"/>
  <c r="G23" i="9612"/>
  <c r="H23" i="9612" s="1"/>
  <c r="D23" i="9612"/>
  <c r="C23" i="9612"/>
  <c r="W22" i="9612"/>
  <c r="V22" i="9612"/>
  <c r="T22" i="9612"/>
  <c r="Q22" i="9612"/>
  <c r="N22" i="9612"/>
  <c r="M22" i="9612"/>
  <c r="L22" i="9612"/>
  <c r="J22" i="9612"/>
  <c r="I22" i="9612"/>
  <c r="G22" i="9612"/>
  <c r="H22" i="9612" s="1"/>
  <c r="D22" i="9612"/>
  <c r="C22" i="9612"/>
  <c r="W21" i="9612"/>
  <c r="V21" i="9612"/>
  <c r="T21" i="9612"/>
  <c r="Q21" i="9612"/>
  <c r="N21" i="9612"/>
  <c r="M21" i="9612"/>
  <c r="L21" i="9612"/>
  <c r="J21" i="9612"/>
  <c r="I21" i="9612"/>
  <c r="G21" i="9612"/>
  <c r="H21" i="9612" s="1"/>
  <c r="D21" i="9612"/>
  <c r="C21" i="9612"/>
  <c r="W20" i="9612"/>
  <c r="V20" i="9612"/>
  <c r="T20" i="9612"/>
  <c r="Q20" i="9612"/>
  <c r="N20" i="9612"/>
  <c r="M20" i="9612"/>
  <c r="L20" i="9612"/>
  <c r="J20" i="9612"/>
  <c r="I20" i="9612"/>
  <c r="G20" i="9612"/>
  <c r="H20" i="9612" s="1"/>
  <c r="D20" i="9612"/>
  <c r="C20" i="9612"/>
  <c r="W19" i="9612"/>
  <c r="V19" i="9612"/>
  <c r="V27" i="9612" s="1"/>
  <c r="T19" i="9612"/>
  <c r="T27" i="9612" s="1"/>
  <c r="Q19" i="9612"/>
  <c r="Q27" i="9612" s="1"/>
  <c r="N19" i="9612"/>
  <c r="N27" i="9612" s="1"/>
  <c r="M19" i="9612"/>
  <c r="L19" i="9612"/>
  <c r="J19" i="9612"/>
  <c r="I19" i="9612"/>
  <c r="G19" i="9612"/>
  <c r="H19" i="9612" s="1"/>
  <c r="D19" i="9612"/>
  <c r="C19" i="9612"/>
  <c r="J5" i="9612"/>
  <c r="W31" i="9611"/>
  <c r="V31" i="9611"/>
  <c r="T31" i="9611"/>
  <c r="Q31" i="9611"/>
  <c r="N31" i="9611"/>
  <c r="M31" i="9611"/>
  <c r="L31" i="9611"/>
  <c r="J31" i="9611"/>
  <c r="I31" i="9611"/>
  <c r="G31" i="9611"/>
  <c r="H31" i="9611" s="1"/>
  <c r="D31" i="9611"/>
  <c r="C31" i="9611"/>
  <c r="W30" i="9611"/>
  <c r="V30" i="9611"/>
  <c r="T30" i="9611"/>
  <c r="Q30" i="9611"/>
  <c r="N30" i="9611"/>
  <c r="M30" i="9611"/>
  <c r="L30" i="9611"/>
  <c r="J30" i="9611"/>
  <c r="I30" i="9611"/>
  <c r="G30" i="9611"/>
  <c r="H30" i="9611" s="1"/>
  <c r="D30" i="9611"/>
  <c r="C30" i="9611"/>
  <c r="W29" i="9611"/>
  <c r="V29" i="9611"/>
  <c r="T29" i="9611"/>
  <c r="Q29" i="9611"/>
  <c r="N29" i="9611"/>
  <c r="M29" i="9611"/>
  <c r="L29" i="9611"/>
  <c r="J29" i="9611"/>
  <c r="I29" i="9611"/>
  <c r="G29" i="9611"/>
  <c r="H29" i="9611" s="1"/>
  <c r="D29" i="9611"/>
  <c r="C29" i="9611"/>
  <c r="W28" i="9611"/>
  <c r="V28" i="9611"/>
  <c r="T28" i="9611"/>
  <c r="Q28" i="9611"/>
  <c r="N28" i="9611"/>
  <c r="M28" i="9611"/>
  <c r="L28" i="9611"/>
  <c r="J28" i="9611"/>
  <c r="I28" i="9611"/>
  <c r="G28" i="9611"/>
  <c r="H28" i="9611" s="1"/>
  <c r="D28" i="9611"/>
  <c r="C28" i="9611"/>
  <c r="W27" i="9611"/>
  <c r="V27" i="9611"/>
  <c r="T27" i="9611"/>
  <c r="Q27" i="9611"/>
  <c r="N27" i="9611"/>
  <c r="M27" i="9611"/>
  <c r="L27" i="9611"/>
  <c r="J27" i="9611"/>
  <c r="I27" i="9611"/>
  <c r="G27" i="9611"/>
  <c r="H27" i="9611" s="1"/>
  <c r="D27" i="9611"/>
  <c r="C27" i="9611"/>
  <c r="U33" i="9611"/>
  <c r="S33" i="9611"/>
  <c r="R33" i="9611"/>
  <c r="P33" i="9611"/>
  <c r="O33" i="9611"/>
  <c r="E33" i="9611"/>
  <c r="W32" i="9611"/>
  <c r="V32" i="9611"/>
  <c r="T32" i="9611"/>
  <c r="Q32" i="9611"/>
  <c r="N32" i="9611"/>
  <c r="M32" i="9611"/>
  <c r="L32" i="9611"/>
  <c r="J32" i="9611"/>
  <c r="I32" i="9611"/>
  <c r="H32" i="9611"/>
  <c r="G32" i="9611"/>
  <c r="D32" i="9611"/>
  <c r="C32" i="9611"/>
  <c r="W26" i="9611"/>
  <c r="V26" i="9611"/>
  <c r="T26" i="9611"/>
  <c r="Q26" i="9611"/>
  <c r="N26" i="9611"/>
  <c r="M26" i="9611"/>
  <c r="L26" i="9611"/>
  <c r="J26" i="9611"/>
  <c r="I26" i="9611"/>
  <c r="G26" i="9611"/>
  <c r="H26" i="9611" s="1"/>
  <c r="D26" i="9611"/>
  <c r="C26" i="9611"/>
  <c r="W25" i="9611"/>
  <c r="V25" i="9611"/>
  <c r="T25" i="9611"/>
  <c r="Q25" i="9611"/>
  <c r="N25" i="9611"/>
  <c r="M25" i="9611"/>
  <c r="L25" i="9611"/>
  <c r="J25" i="9611"/>
  <c r="I25" i="9611"/>
  <c r="G25" i="9611"/>
  <c r="H25" i="9611" s="1"/>
  <c r="D25" i="9611"/>
  <c r="C25" i="9611"/>
  <c r="W24" i="9611"/>
  <c r="V24" i="9611"/>
  <c r="T24" i="9611"/>
  <c r="Q24" i="9611"/>
  <c r="N24" i="9611"/>
  <c r="M24" i="9611"/>
  <c r="L24" i="9611"/>
  <c r="J24" i="9611"/>
  <c r="I24" i="9611"/>
  <c r="G24" i="9611"/>
  <c r="H24" i="9611" s="1"/>
  <c r="D24" i="9611"/>
  <c r="C24" i="9611"/>
  <c r="W23" i="9611"/>
  <c r="V23" i="9611"/>
  <c r="T23" i="9611"/>
  <c r="Q23" i="9611"/>
  <c r="N23" i="9611"/>
  <c r="M23" i="9611"/>
  <c r="L23" i="9611"/>
  <c r="J23" i="9611"/>
  <c r="I23" i="9611"/>
  <c r="G23" i="9611"/>
  <c r="H23" i="9611" s="1"/>
  <c r="D23" i="9611"/>
  <c r="C23" i="9611"/>
  <c r="W22" i="9611"/>
  <c r="V22" i="9611"/>
  <c r="T22" i="9611"/>
  <c r="Q22" i="9611"/>
  <c r="N22" i="9611"/>
  <c r="M22" i="9611"/>
  <c r="L22" i="9611"/>
  <c r="J22" i="9611"/>
  <c r="I22" i="9611"/>
  <c r="G22" i="9611"/>
  <c r="H22" i="9611" s="1"/>
  <c r="D22" i="9611"/>
  <c r="C22" i="9611"/>
  <c r="W21" i="9611"/>
  <c r="V21" i="9611"/>
  <c r="T21" i="9611"/>
  <c r="Q21" i="9611"/>
  <c r="N21" i="9611"/>
  <c r="M21" i="9611"/>
  <c r="L21" i="9611"/>
  <c r="J21" i="9611"/>
  <c r="I21" i="9611"/>
  <c r="G21" i="9611"/>
  <c r="H21" i="9611" s="1"/>
  <c r="D21" i="9611"/>
  <c r="C21" i="9611"/>
  <c r="W20" i="9611"/>
  <c r="V20" i="9611"/>
  <c r="T20" i="9611"/>
  <c r="Q20" i="9611"/>
  <c r="N20" i="9611"/>
  <c r="M20" i="9611"/>
  <c r="L20" i="9611"/>
  <c r="J20" i="9611"/>
  <c r="I20" i="9611"/>
  <c r="G20" i="9611"/>
  <c r="H20" i="9611" s="1"/>
  <c r="D20" i="9611"/>
  <c r="C20" i="9611"/>
  <c r="W19" i="9611"/>
  <c r="V19" i="9611"/>
  <c r="V33" i="9611" s="1"/>
  <c r="T19" i="9611"/>
  <c r="T33" i="9611" s="1"/>
  <c r="Q19" i="9611"/>
  <c r="Q33" i="9611" s="1"/>
  <c r="N19" i="9611"/>
  <c r="N33" i="9611" s="1"/>
  <c r="M19" i="9611"/>
  <c r="L19" i="9611"/>
  <c r="J19" i="9611"/>
  <c r="I19" i="9611"/>
  <c r="G19" i="9611"/>
  <c r="H19" i="9611" s="1"/>
  <c r="D19" i="9611"/>
  <c r="C19" i="9611"/>
  <c r="J5" i="9611"/>
  <c r="U29" i="9610"/>
  <c r="S29" i="9610"/>
  <c r="R29" i="9610"/>
  <c r="P29" i="9610"/>
  <c r="O29" i="9610"/>
  <c r="E29" i="9610"/>
  <c r="W28" i="9610"/>
  <c r="V28" i="9610"/>
  <c r="T28" i="9610"/>
  <c r="Q28" i="9610"/>
  <c r="N28" i="9610"/>
  <c r="M28" i="9610"/>
  <c r="L28" i="9610"/>
  <c r="J28" i="9610"/>
  <c r="I28" i="9610"/>
  <c r="H28" i="9610"/>
  <c r="G28" i="9610"/>
  <c r="D28" i="9610"/>
  <c r="C28" i="9610"/>
  <c r="W27" i="9610"/>
  <c r="V27" i="9610"/>
  <c r="T27" i="9610"/>
  <c r="Q27" i="9610"/>
  <c r="N27" i="9610"/>
  <c r="M27" i="9610"/>
  <c r="L27" i="9610"/>
  <c r="J27" i="9610"/>
  <c r="I27" i="9610"/>
  <c r="G27" i="9610"/>
  <c r="H27" i="9610" s="1"/>
  <c r="D27" i="9610"/>
  <c r="C27" i="9610"/>
  <c r="W26" i="9610"/>
  <c r="V26" i="9610"/>
  <c r="T26" i="9610"/>
  <c r="Q26" i="9610"/>
  <c r="N26" i="9610"/>
  <c r="M26" i="9610"/>
  <c r="L26" i="9610"/>
  <c r="J26" i="9610"/>
  <c r="I26" i="9610"/>
  <c r="G26" i="9610"/>
  <c r="H26" i="9610" s="1"/>
  <c r="D26" i="9610"/>
  <c r="C26" i="9610"/>
  <c r="W25" i="9610"/>
  <c r="V25" i="9610"/>
  <c r="T25" i="9610"/>
  <c r="Q25" i="9610"/>
  <c r="N25" i="9610"/>
  <c r="M25" i="9610"/>
  <c r="L25" i="9610"/>
  <c r="J25" i="9610"/>
  <c r="I25" i="9610"/>
  <c r="G25" i="9610"/>
  <c r="H25" i="9610" s="1"/>
  <c r="D25" i="9610"/>
  <c r="C25" i="9610"/>
  <c r="W24" i="9610"/>
  <c r="V24" i="9610"/>
  <c r="T24" i="9610"/>
  <c r="Q24" i="9610"/>
  <c r="N24" i="9610"/>
  <c r="M24" i="9610"/>
  <c r="L24" i="9610"/>
  <c r="J24" i="9610"/>
  <c r="I24" i="9610"/>
  <c r="G24" i="9610"/>
  <c r="H24" i="9610" s="1"/>
  <c r="D24" i="9610"/>
  <c r="C24" i="9610"/>
  <c r="W23" i="9610"/>
  <c r="V23" i="9610"/>
  <c r="T23" i="9610"/>
  <c r="Q23" i="9610"/>
  <c r="N23" i="9610"/>
  <c r="M23" i="9610"/>
  <c r="L23" i="9610"/>
  <c r="J23" i="9610"/>
  <c r="I23" i="9610"/>
  <c r="G23" i="9610"/>
  <c r="H23" i="9610" s="1"/>
  <c r="D23" i="9610"/>
  <c r="C23" i="9610"/>
  <c r="W22" i="9610"/>
  <c r="V22" i="9610"/>
  <c r="T22" i="9610"/>
  <c r="Q22" i="9610"/>
  <c r="N22" i="9610"/>
  <c r="M22" i="9610"/>
  <c r="L22" i="9610"/>
  <c r="J22" i="9610"/>
  <c r="I22" i="9610"/>
  <c r="G22" i="9610"/>
  <c r="H22" i="9610" s="1"/>
  <c r="D22" i="9610"/>
  <c r="C22" i="9610"/>
  <c r="W21" i="9610"/>
  <c r="V21" i="9610"/>
  <c r="T21" i="9610"/>
  <c r="Q21" i="9610"/>
  <c r="N21" i="9610"/>
  <c r="M21" i="9610"/>
  <c r="L21" i="9610"/>
  <c r="J21" i="9610"/>
  <c r="I21" i="9610"/>
  <c r="G21" i="9610"/>
  <c r="H21" i="9610" s="1"/>
  <c r="D21" i="9610"/>
  <c r="C21" i="9610"/>
  <c r="W20" i="9610"/>
  <c r="V20" i="9610"/>
  <c r="T20" i="9610"/>
  <c r="Q20" i="9610"/>
  <c r="N20" i="9610"/>
  <c r="M20" i="9610"/>
  <c r="L20" i="9610"/>
  <c r="J20" i="9610"/>
  <c r="I20" i="9610"/>
  <c r="G20" i="9610"/>
  <c r="H20" i="9610" s="1"/>
  <c r="D20" i="9610"/>
  <c r="C20" i="9610"/>
  <c r="W19" i="9610"/>
  <c r="V19" i="9610"/>
  <c r="V29" i="9610" s="1"/>
  <c r="T19" i="9610"/>
  <c r="T29" i="9610" s="1"/>
  <c r="Q19" i="9610"/>
  <c r="N19" i="9610"/>
  <c r="N29" i="9610" s="1"/>
  <c r="M19" i="9610"/>
  <c r="L19" i="9610"/>
  <c r="J19" i="9610"/>
  <c r="I19" i="9610"/>
  <c r="G19" i="9610"/>
  <c r="H19" i="9610" s="1"/>
  <c r="D19" i="9610"/>
  <c r="C19" i="9610"/>
  <c r="Q29" i="9610"/>
  <c r="J5" i="9610"/>
  <c r="W19" i="9609"/>
  <c r="V19" i="9609"/>
  <c r="T19" i="9609"/>
  <c r="Q19" i="9609"/>
  <c r="N19" i="9609"/>
  <c r="M19" i="9609"/>
  <c r="L19" i="9609"/>
  <c r="J19" i="9609"/>
  <c r="I19" i="9609"/>
  <c r="G19" i="9609"/>
  <c r="H19" i="9609" s="1"/>
  <c r="D19" i="9609"/>
  <c r="C19" i="9609"/>
  <c r="W34" i="9615" l="1"/>
  <c r="H34" i="9615"/>
  <c r="L34" i="9615"/>
  <c r="M34" i="9615"/>
  <c r="H28" i="9614"/>
  <c r="M28" i="9614"/>
  <c r="W28" i="9614"/>
  <c r="L28" i="9614"/>
  <c r="D22" i="9613"/>
  <c r="L22" i="9613"/>
  <c r="G26" i="9613"/>
  <c r="H26" i="9613" s="1"/>
  <c r="M26" i="9613"/>
  <c r="G30" i="9613"/>
  <c r="H30" i="9613" s="1"/>
  <c r="M30" i="9613"/>
  <c r="I26" i="9613"/>
  <c r="W26" i="9613"/>
  <c r="I30" i="9613"/>
  <c r="W30" i="9613"/>
  <c r="I22" i="9613"/>
  <c r="C26" i="9613"/>
  <c r="C30" i="9613"/>
  <c r="J19" i="9613"/>
  <c r="D19" i="9613"/>
  <c r="L19" i="9613"/>
  <c r="L33" i="9613" s="1"/>
  <c r="C19" i="9613"/>
  <c r="G19" i="9613"/>
  <c r="H19" i="9613" s="1"/>
  <c r="M19" i="9613"/>
  <c r="E33" i="9613"/>
  <c r="I19" i="9613"/>
  <c r="M27" i="9612"/>
  <c r="W27" i="9612"/>
  <c r="L27" i="9612"/>
  <c r="H27" i="9612"/>
  <c r="M33" i="9611"/>
  <c r="L33" i="9611"/>
  <c r="W33" i="9611"/>
  <c r="H33" i="9611"/>
  <c r="L29" i="9610"/>
  <c r="H29" i="9610"/>
  <c r="W29" i="9610"/>
  <c r="M29" i="9610"/>
  <c r="U32" i="9609"/>
  <c r="S32" i="9609"/>
  <c r="R32" i="9609"/>
  <c r="P32" i="9609"/>
  <c r="O32" i="9609"/>
  <c r="E32" i="9609"/>
  <c r="W31" i="9609"/>
  <c r="V31" i="9609"/>
  <c r="T31" i="9609"/>
  <c r="Q31" i="9609"/>
  <c r="N31" i="9609"/>
  <c r="M31" i="9609"/>
  <c r="L31" i="9609"/>
  <c r="J31" i="9609"/>
  <c r="I31" i="9609"/>
  <c r="H31" i="9609"/>
  <c r="G31" i="9609"/>
  <c r="D31" i="9609"/>
  <c r="C31" i="9609"/>
  <c r="W30" i="9609"/>
  <c r="V30" i="9609"/>
  <c r="T30" i="9609"/>
  <c r="Q30" i="9609"/>
  <c r="N30" i="9609"/>
  <c r="M30" i="9609"/>
  <c r="L30" i="9609"/>
  <c r="J30" i="9609"/>
  <c r="I30" i="9609"/>
  <c r="G30" i="9609"/>
  <c r="H30" i="9609" s="1"/>
  <c r="D30" i="9609"/>
  <c r="C30" i="9609"/>
  <c r="W29" i="9609"/>
  <c r="V29" i="9609"/>
  <c r="T29" i="9609"/>
  <c r="Q29" i="9609"/>
  <c r="N29" i="9609"/>
  <c r="M29" i="9609"/>
  <c r="L29" i="9609"/>
  <c r="J29" i="9609"/>
  <c r="I29" i="9609"/>
  <c r="G29" i="9609"/>
  <c r="H29" i="9609" s="1"/>
  <c r="D29" i="9609"/>
  <c r="C29" i="9609"/>
  <c r="W28" i="9609"/>
  <c r="V28" i="9609"/>
  <c r="T28" i="9609"/>
  <c r="Q28" i="9609"/>
  <c r="N28" i="9609"/>
  <c r="M28" i="9609"/>
  <c r="L28" i="9609"/>
  <c r="J28" i="9609"/>
  <c r="I28" i="9609"/>
  <c r="G28" i="9609"/>
  <c r="H28" i="9609" s="1"/>
  <c r="D28" i="9609"/>
  <c r="C28" i="9609"/>
  <c r="W27" i="9609"/>
  <c r="V27" i="9609"/>
  <c r="T27" i="9609"/>
  <c r="Q27" i="9609"/>
  <c r="N27" i="9609"/>
  <c r="M27" i="9609"/>
  <c r="L27" i="9609"/>
  <c r="J27" i="9609"/>
  <c r="I27" i="9609"/>
  <c r="G27" i="9609"/>
  <c r="H27" i="9609" s="1"/>
  <c r="D27" i="9609"/>
  <c r="C27" i="9609"/>
  <c r="W26" i="9609"/>
  <c r="V26" i="9609"/>
  <c r="T26" i="9609"/>
  <c r="Q26" i="9609"/>
  <c r="N26" i="9609"/>
  <c r="M26" i="9609"/>
  <c r="L26" i="9609"/>
  <c r="J26" i="9609"/>
  <c r="I26" i="9609"/>
  <c r="G26" i="9609"/>
  <c r="H26" i="9609" s="1"/>
  <c r="D26" i="9609"/>
  <c r="C26" i="9609"/>
  <c r="W25" i="9609"/>
  <c r="V25" i="9609"/>
  <c r="T25" i="9609"/>
  <c r="Q25" i="9609"/>
  <c r="N25" i="9609"/>
  <c r="M25" i="9609"/>
  <c r="L25" i="9609"/>
  <c r="J25" i="9609"/>
  <c r="I25" i="9609"/>
  <c r="G25" i="9609"/>
  <c r="H25" i="9609" s="1"/>
  <c r="D25" i="9609"/>
  <c r="C25" i="9609"/>
  <c r="W24" i="9609"/>
  <c r="V24" i="9609"/>
  <c r="T24" i="9609"/>
  <c r="Q24" i="9609"/>
  <c r="N24" i="9609"/>
  <c r="M24" i="9609"/>
  <c r="L24" i="9609"/>
  <c r="J24" i="9609"/>
  <c r="I24" i="9609"/>
  <c r="G24" i="9609"/>
  <c r="H24" i="9609" s="1"/>
  <c r="D24" i="9609"/>
  <c r="C24" i="9609"/>
  <c r="W23" i="9609"/>
  <c r="V23" i="9609"/>
  <c r="T23" i="9609"/>
  <c r="Q23" i="9609"/>
  <c r="N23" i="9609"/>
  <c r="M23" i="9609"/>
  <c r="L23" i="9609"/>
  <c r="J23" i="9609"/>
  <c r="I23" i="9609"/>
  <c r="G23" i="9609"/>
  <c r="H23" i="9609" s="1"/>
  <c r="D23" i="9609"/>
  <c r="C23" i="9609"/>
  <c r="W22" i="9609"/>
  <c r="V22" i="9609"/>
  <c r="T22" i="9609"/>
  <c r="Q22" i="9609"/>
  <c r="N22" i="9609"/>
  <c r="M22" i="9609"/>
  <c r="L22" i="9609"/>
  <c r="J22" i="9609"/>
  <c r="I22" i="9609"/>
  <c r="G22" i="9609"/>
  <c r="H22" i="9609" s="1"/>
  <c r="D22" i="9609"/>
  <c r="C22" i="9609"/>
  <c r="W21" i="9609"/>
  <c r="V21" i="9609"/>
  <c r="V32" i="9609" s="1"/>
  <c r="T21" i="9609"/>
  <c r="T32" i="9609" s="1"/>
  <c r="Q21" i="9609"/>
  <c r="N21" i="9609"/>
  <c r="N32" i="9609" s="1"/>
  <c r="M21" i="9609"/>
  <c r="L21" i="9609"/>
  <c r="J21" i="9609"/>
  <c r="I21" i="9609"/>
  <c r="G21" i="9609"/>
  <c r="H21" i="9609" s="1"/>
  <c r="D21" i="9609"/>
  <c r="C21" i="9609"/>
  <c r="Q32" i="9609"/>
  <c r="J5" i="9609"/>
  <c r="W33" i="9613" l="1"/>
  <c r="M33" i="9613"/>
  <c r="H33" i="9613"/>
  <c r="L32" i="9609"/>
  <c r="M32" i="9609"/>
  <c r="W32" i="9609"/>
  <c r="H32" i="9609"/>
  <c r="U33" i="9608" l="1"/>
  <c r="S33" i="9608"/>
  <c r="R33" i="9608"/>
  <c r="P33" i="9608"/>
  <c r="O33" i="9608"/>
  <c r="E33" i="9608"/>
  <c r="W32" i="9608"/>
  <c r="V32" i="9608"/>
  <c r="T32" i="9608"/>
  <c r="Q32" i="9608"/>
  <c r="N32" i="9608"/>
  <c r="M32" i="9608"/>
  <c r="L32" i="9608"/>
  <c r="J32" i="9608"/>
  <c r="I32" i="9608"/>
  <c r="H32" i="9608"/>
  <c r="G32" i="9608"/>
  <c r="D32" i="9608"/>
  <c r="C32" i="9608"/>
  <c r="W31" i="9608"/>
  <c r="V31" i="9608"/>
  <c r="T31" i="9608"/>
  <c r="Q31" i="9608"/>
  <c r="N31" i="9608"/>
  <c r="M31" i="9608"/>
  <c r="L31" i="9608"/>
  <c r="J31" i="9608"/>
  <c r="I31" i="9608"/>
  <c r="G31" i="9608"/>
  <c r="H31" i="9608" s="1"/>
  <c r="D31" i="9608"/>
  <c r="C31" i="9608"/>
  <c r="W30" i="9608"/>
  <c r="V30" i="9608"/>
  <c r="T30" i="9608"/>
  <c r="Q30" i="9608"/>
  <c r="N30" i="9608"/>
  <c r="M30" i="9608"/>
  <c r="L30" i="9608"/>
  <c r="J30" i="9608"/>
  <c r="I30" i="9608"/>
  <c r="G30" i="9608"/>
  <c r="H30" i="9608" s="1"/>
  <c r="D30" i="9608"/>
  <c r="C30" i="9608"/>
  <c r="W29" i="9608"/>
  <c r="V29" i="9608"/>
  <c r="T29" i="9608"/>
  <c r="Q29" i="9608"/>
  <c r="N29" i="9608"/>
  <c r="M29" i="9608"/>
  <c r="L29" i="9608"/>
  <c r="J29" i="9608"/>
  <c r="I29" i="9608"/>
  <c r="G29" i="9608"/>
  <c r="H29" i="9608" s="1"/>
  <c r="D29" i="9608"/>
  <c r="C29" i="9608"/>
  <c r="W28" i="9608"/>
  <c r="V28" i="9608"/>
  <c r="T28" i="9608"/>
  <c r="Q28" i="9608"/>
  <c r="N28" i="9608"/>
  <c r="M28" i="9608"/>
  <c r="L28" i="9608"/>
  <c r="J28" i="9608"/>
  <c r="I28" i="9608"/>
  <c r="G28" i="9608"/>
  <c r="H28" i="9608" s="1"/>
  <c r="D28" i="9608"/>
  <c r="C28" i="9608"/>
  <c r="W27" i="9608"/>
  <c r="V27" i="9608"/>
  <c r="T27" i="9608"/>
  <c r="Q27" i="9608"/>
  <c r="N27" i="9608"/>
  <c r="M27" i="9608"/>
  <c r="L27" i="9608"/>
  <c r="J27" i="9608"/>
  <c r="I27" i="9608"/>
  <c r="G27" i="9608"/>
  <c r="H27" i="9608" s="1"/>
  <c r="D27" i="9608"/>
  <c r="C27" i="9608"/>
  <c r="W26" i="9608"/>
  <c r="V26" i="9608"/>
  <c r="T26" i="9608"/>
  <c r="Q26" i="9608"/>
  <c r="N26" i="9608"/>
  <c r="M26" i="9608"/>
  <c r="L26" i="9608"/>
  <c r="J26" i="9608"/>
  <c r="I26" i="9608"/>
  <c r="G26" i="9608"/>
  <c r="H26" i="9608" s="1"/>
  <c r="D26" i="9608"/>
  <c r="C26" i="9608"/>
  <c r="W25" i="9608"/>
  <c r="V25" i="9608"/>
  <c r="T25" i="9608"/>
  <c r="Q25" i="9608"/>
  <c r="N25" i="9608"/>
  <c r="M25" i="9608"/>
  <c r="L25" i="9608"/>
  <c r="J25" i="9608"/>
  <c r="I25" i="9608"/>
  <c r="G25" i="9608"/>
  <c r="H25" i="9608" s="1"/>
  <c r="D25" i="9608"/>
  <c r="C25" i="9608"/>
  <c r="W24" i="9608"/>
  <c r="V24" i="9608"/>
  <c r="T24" i="9608"/>
  <c r="Q24" i="9608"/>
  <c r="N24" i="9608"/>
  <c r="M24" i="9608"/>
  <c r="L24" i="9608"/>
  <c r="J24" i="9608"/>
  <c r="I24" i="9608"/>
  <c r="G24" i="9608"/>
  <c r="H24" i="9608" s="1"/>
  <c r="D24" i="9608"/>
  <c r="C24" i="9608"/>
  <c r="W23" i="9608"/>
  <c r="V23" i="9608"/>
  <c r="T23" i="9608"/>
  <c r="Q23" i="9608"/>
  <c r="N23" i="9608"/>
  <c r="M23" i="9608"/>
  <c r="L23" i="9608"/>
  <c r="J23" i="9608"/>
  <c r="I23" i="9608"/>
  <c r="G23" i="9608"/>
  <c r="H23" i="9608" s="1"/>
  <c r="D23" i="9608"/>
  <c r="C23" i="9608"/>
  <c r="W22" i="9608"/>
  <c r="V22" i="9608"/>
  <c r="T22" i="9608"/>
  <c r="Q22" i="9608"/>
  <c r="N22" i="9608"/>
  <c r="M22" i="9608"/>
  <c r="L22" i="9608"/>
  <c r="J22" i="9608"/>
  <c r="I22" i="9608"/>
  <c r="G22" i="9608"/>
  <c r="H22" i="9608" s="1"/>
  <c r="D22" i="9608"/>
  <c r="C22" i="9608"/>
  <c r="W21" i="9608"/>
  <c r="V21" i="9608"/>
  <c r="T21" i="9608"/>
  <c r="Q21" i="9608"/>
  <c r="N21" i="9608"/>
  <c r="M21" i="9608"/>
  <c r="L21" i="9608"/>
  <c r="J21" i="9608"/>
  <c r="I21" i="9608"/>
  <c r="G21" i="9608"/>
  <c r="H21" i="9608" s="1"/>
  <c r="D21" i="9608"/>
  <c r="C21" i="9608"/>
  <c r="W19" i="9608"/>
  <c r="V19" i="9608"/>
  <c r="V33" i="9608" s="1"/>
  <c r="T19" i="9608"/>
  <c r="T33" i="9608" s="1"/>
  <c r="Q19" i="9608"/>
  <c r="N19" i="9608"/>
  <c r="M19" i="9608"/>
  <c r="L19" i="9608"/>
  <c r="J19" i="9608"/>
  <c r="I19" i="9608"/>
  <c r="G19" i="9608"/>
  <c r="H19" i="9608" s="1"/>
  <c r="D19" i="9608"/>
  <c r="C19" i="9608"/>
  <c r="J5" i="9608"/>
  <c r="L24" i="9607"/>
  <c r="L28" i="9607"/>
  <c r="L31" i="9607"/>
  <c r="U33" i="9607"/>
  <c r="S33" i="9607"/>
  <c r="R33" i="9607"/>
  <c r="P33" i="9607"/>
  <c r="O33" i="9607"/>
  <c r="W32" i="9607"/>
  <c r="V32" i="9607"/>
  <c r="T32" i="9607"/>
  <c r="Q32" i="9607"/>
  <c r="N32" i="9607"/>
  <c r="M32" i="9607"/>
  <c r="L32" i="9607"/>
  <c r="J32" i="9607"/>
  <c r="I32" i="9607"/>
  <c r="H32" i="9607"/>
  <c r="G32" i="9607"/>
  <c r="D32" i="9607"/>
  <c r="C32" i="9607"/>
  <c r="V31" i="9607"/>
  <c r="T31" i="9607"/>
  <c r="Q31" i="9607"/>
  <c r="N31" i="9607"/>
  <c r="M31" i="9607"/>
  <c r="G31" i="9607"/>
  <c r="H31" i="9607" s="1"/>
  <c r="W30" i="9607"/>
  <c r="V30" i="9607"/>
  <c r="T30" i="9607"/>
  <c r="Q30" i="9607"/>
  <c r="N30" i="9607"/>
  <c r="M30" i="9607"/>
  <c r="L30" i="9607"/>
  <c r="J30" i="9607"/>
  <c r="I30" i="9607"/>
  <c r="G30" i="9607"/>
  <c r="H30" i="9607" s="1"/>
  <c r="D30" i="9607"/>
  <c r="C30" i="9607"/>
  <c r="W29" i="9607"/>
  <c r="V29" i="9607"/>
  <c r="T29" i="9607"/>
  <c r="Q29" i="9607"/>
  <c r="N29" i="9607"/>
  <c r="M29" i="9607"/>
  <c r="L29" i="9607"/>
  <c r="J29" i="9607"/>
  <c r="I29" i="9607"/>
  <c r="G29" i="9607"/>
  <c r="H29" i="9607" s="1"/>
  <c r="D29" i="9607"/>
  <c r="C29" i="9607"/>
  <c r="V28" i="9607"/>
  <c r="T28" i="9607"/>
  <c r="Q28" i="9607"/>
  <c r="N28" i="9607"/>
  <c r="M28" i="9607"/>
  <c r="G28" i="9607"/>
  <c r="H28" i="9607" s="1"/>
  <c r="W27" i="9607"/>
  <c r="V27" i="9607"/>
  <c r="T27" i="9607"/>
  <c r="Q27" i="9607"/>
  <c r="N27" i="9607"/>
  <c r="M27" i="9607"/>
  <c r="L27" i="9607"/>
  <c r="J27" i="9607"/>
  <c r="I27" i="9607"/>
  <c r="G27" i="9607"/>
  <c r="H27" i="9607" s="1"/>
  <c r="D27" i="9607"/>
  <c r="C27" i="9607"/>
  <c r="W26" i="9607"/>
  <c r="V26" i="9607"/>
  <c r="T26" i="9607"/>
  <c r="Q26" i="9607"/>
  <c r="N26" i="9607"/>
  <c r="M26" i="9607"/>
  <c r="L26" i="9607"/>
  <c r="J26" i="9607"/>
  <c r="I26" i="9607"/>
  <c r="G26" i="9607"/>
  <c r="H26" i="9607" s="1"/>
  <c r="D26" i="9607"/>
  <c r="C26" i="9607"/>
  <c r="W25" i="9607"/>
  <c r="V25" i="9607"/>
  <c r="T25" i="9607"/>
  <c r="Q25" i="9607"/>
  <c r="N25" i="9607"/>
  <c r="M25" i="9607"/>
  <c r="L25" i="9607"/>
  <c r="J25" i="9607"/>
  <c r="I25" i="9607"/>
  <c r="G25" i="9607"/>
  <c r="H25" i="9607" s="1"/>
  <c r="D25" i="9607"/>
  <c r="C25" i="9607"/>
  <c r="V24" i="9607"/>
  <c r="T24" i="9607"/>
  <c r="Q24" i="9607"/>
  <c r="N24" i="9607"/>
  <c r="M24" i="9607"/>
  <c r="G24" i="9607"/>
  <c r="H24" i="9607" s="1"/>
  <c r="W23" i="9607"/>
  <c r="V23" i="9607"/>
  <c r="T23" i="9607"/>
  <c r="Q23" i="9607"/>
  <c r="N23" i="9607"/>
  <c r="M23" i="9607"/>
  <c r="L23" i="9607"/>
  <c r="J23" i="9607"/>
  <c r="I23" i="9607"/>
  <c r="G23" i="9607"/>
  <c r="H23" i="9607" s="1"/>
  <c r="D23" i="9607"/>
  <c r="C23" i="9607"/>
  <c r="W22" i="9607"/>
  <c r="V22" i="9607"/>
  <c r="T22" i="9607"/>
  <c r="Q22" i="9607"/>
  <c r="N22" i="9607"/>
  <c r="M22" i="9607"/>
  <c r="L22" i="9607"/>
  <c r="J22" i="9607"/>
  <c r="I22" i="9607"/>
  <c r="G22" i="9607"/>
  <c r="H22" i="9607" s="1"/>
  <c r="D22" i="9607"/>
  <c r="C22" i="9607"/>
  <c r="W21" i="9607"/>
  <c r="V21" i="9607"/>
  <c r="T21" i="9607"/>
  <c r="Q21" i="9607"/>
  <c r="N21" i="9607"/>
  <c r="M21" i="9607"/>
  <c r="L21" i="9607"/>
  <c r="J21" i="9607"/>
  <c r="I21" i="9607"/>
  <c r="G21" i="9607"/>
  <c r="H21" i="9607" s="1"/>
  <c r="D21" i="9607"/>
  <c r="C21" i="9607"/>
  <c r="W19" i="9607"/>
  <c r="V19" i="9607"/>
  <c r="V33" i="9607" s="1"/>
  <c r="T19" i="9607"/>
  <c r="T33" i="9607" s="1"/>
  <c r="Q19" i="9607"/>
  <c r="Q33" i="9607" s="1"/>
  <c r="N19" i="9607"/>
  <c r="N33" i="9607" s="1"/>
  <c r="M19" i="9607"/>
  <c r="L19" i="9607"/>
  <c r="J19" i="9607"/>
  <c r="I19" i="9607"/>
  <c r="G19" i="9607"/>
  <c r="H19" i="9607" s="1"/>
  <c r="D19" i="9607"/>
  <c r="C19" i="9607"/>
  <c r="J5" i="9607"/>
  <c r="W26" i="9606"/>
  <c r="L25" i="9606"/>
  <c r="M23" i="9606"/>
  <c r="W19" i="9606"/>
  <c r="U29" i="9606"/>
  <c r="S29" i="9606"/>
  <c r="R29" i="9606"/>
  <c r="P29" i="9606"/>
  <c r="O29" i="9606"/>
  <c r="W28" i="9606"/>
  <c r="V28" i="9606"/>
  <c r="T28" i="9606"/>
  <c r="Q28" i="9606"/>
  <c r="N28" i="9606"/>
  <c r="M28" i="9606"/>
  <c r="L28" i="9606"/>
  <c r="J28" i="9606"/>
  <c r="I28" i="9606"/>
  <c r="H28" i="9606"/>
  <c r="G28" i="9606"/>
  <c r="D28" i="9606"/>
  <c r="C28" i="9606"/>
  <c r="W27" i="9606"/>
  <c r="V27" i="9606"/>
  <c r="T27" i="9606"/>
  <c r="Q27" i="9606"/>
  <c r="N27" i="9606"/>
  <c r="M27" i="9606"/>
  <c r="L27" i="9606"/>
  <c r="J27" i="9606"/>
  <c r="I27" i="9606"/>
  <c r="H27" i="9606"/>
  <c r="G27" i="9606"/>
  <c r="D27" i="9606"/>
  <c r="C27" i="9606"/>
  <c r="V26" i="9606"/>
  <c r="T26" i="9606"/>
  <c r="Q26" i="9606"/>
  <c r="N26" i="9606"/>
  <c r="J26" i="9606"/>
  <c r="C26" i="9606"/>
  <c r="W25" i="9606"/>
  <c r="V25" i="9606"/>
  <c r="T25" i="9606"/>
  <c r="Q25" i="9606"/>
  <c r="N25" i="9606"/>
  <c r="M25" i="9606"/>
  <c r="J25" i="9606"/>
  <c r="I25" i="9606"/>
  <c r="G25" i="9606"/>
  <c r="H25" i="9606" s="1"/>
  <c r="C25" i="9606"/>
  <c r="W23" i="9606"/>
  <c r="V23" i="9606"/>
  <c r="T23" i="9606"/>
  <c r="Q23" i="9606"/>
  <c r="N23" i="9606"/>
  <c r="I23" i="9606"/>
  <c r="W22" i="9606"/>
  <c r="V22" i="9606"/>
  <c r="T22" i="9606"/>
  <c r="Q22" i="9606"/>
  <c r="N22" i="9606"/>
  <c r="M22" i="9606"/>
  <c r="L22" i="9606"/>
  <c r="J22" i="9606"/>
  <c r="I22" i="9606"/>
  <c r="G22" i="9606"/>
  <c r="H22" i="9606" s="1"/>
  <c r="D22" i="9606"/>
  <c r="C22" i="9606"/>
  <c r="W21" i="9606"/>
  <c r="V21" i="9606"/>
  <c r="T21" i="9606"/>
  <c r="Q21" i="9606"/>
  <c r="N21" i="9606"/>
  <c r="M21" i="9606"/>
  <c r="L21" i="9606"/>
  <c r="J21" i="9606"/>
  <c r="I21" i="9606"/>
  <c r="G21" i="9606"/>
  <c r="H21" i="9606" s="1"/>
  <c r="D21" i="9606"/>
  <c r="C21" i="9606"/>
  <c r="W20" i="9606"/>
  <c r="V20" i="9606"/>
  <c r="T20" i="9606"/>
  <c r="Q20" i="9606"/>
  <c r="N20" i="9606"/>
  <c r="M20" i="9606"/>
  <c r="L20" i="9606"/>
  <c r="J20" i="9606"/>
  <c r="I20" i="9606"/>
  <c r="G20" i="9606"/>
  <c r="H20" i="9606" s="1"/>
  <c r="D20" i="9606"/>
  <c r="C20" i="9606"/>
  <c r="V19" i="9606"/>
  <c r="V29" i="9606" s="1"/>
  <c r="T19" i="9606"/>
  <c r="T29" i="9606" s="1"/>
  <c r="Q19" i="9606"/>
  <c r="Q29" i="9606" s="1"/>
  <c r="N19" i="9606"/>
  <c r="N29" i="9606" s="1"/>
  <c r="M19" i="9606"/>
  <c r="J19" i="9606"/>
  <c r="G19" i="9606"/>
  <c r="H19" i="9606" s="1"/>
  <c r="C19" i="9606"/>
  <c r="J5" i="9606"/>
  <c r="U34" i="9605"/>
  <c r="S34" i="9605"/>
  <c r="R34" i="9605"/>
  <c r="P34" i="9605"/>
  <c r="O34" i="9605"/>
  <c r="E34" i="9605"/>
  <c r="W33" i="9605"/>
  <c r="V33" i="9605"/>
  <c r="T33" i="9605"/>
  <c r="Q33" i="9605"/>
  <c r="N33" i="9605"/>
  <c r="M33" i="9605"/>
  <c r="L33" i="9605"/>
  <c r="J33" i="9605"/>
  <c r="I33" i="9605"/>
  <c r="H33" i="9605"/>
  <c r="G33" i="9605"/>
  <c r="D33" i="9605"/>
  <c r="C33" i="9605"/>
  <c r="W32" i="9605"/>
  <c r="V32" i="9605"/>
  <c r="T32" i="9605"/>
  <c r="Q32" i="9605"/>
  <c r="N32" i="9605"/>
  <c r="M32" i="9605"/>
  <c r="L32" i="9605"/>
  <c r="J32" i="9605"/>
  <c r="I32" i="9605"/>
  <c r="G32" i="9605"/>
  <c r="H32" i="9605" s="1"/>
  <c r="D32" i="9605"/>
  <c r="C32" i="9605"/>
  <c r="W31" i="9605"/>
  <c r="V31" i="9605"/>
  <c r="T31" i="9605"/>
  <c r="Q31" i="9605"/>
  <c r="N31" i="9605"/>
  <c r="M31" i="9605"/>
  <c r="L31" i="9605"/>
  <c r="J31" i="9605"/>
  <c r="I31" i="9605"/>
  <c r="G31" i="9605"/>
  <c r="H31" i="9605" s="1"/>
  <c r="D31" i="9605"/>
  <c r="C31" i="9605"/>
  <c r="W30" i="9605"/>
  <c r="V30" i="9605"/>
  <c r="T30" i="9605"/>
  <c r="Q30" i="9605"/>
  <c r="N30" i="9605"/>
  <c r="M30" i="9605"/>
  <c r="L30" i="9605"/>
  <c r="J30" i="9605"/>
  <c r="I30" i="9605"/>
  <c r="G30" i="9605"/>
  <c r="H30" i="9605" s="1"/>
  <c r="D30" i="9605"/>
  <c r="C30" i="9605"/>
  <c r="W29" i="9605"/>
  <c r="V29" i="9605"/>
  <c r="T29" i="9605"/>
  <c r="Q29" i="9605"/>
  <c r="N29" i="9605"/>
  <c r="M29" i="9605"/>
  <c r="L29" i="9605"/>
  <c r="J29" i="9605"/>
  <c r="I29" i="9605"/>
  <c r="G29" i="9605"/>
  <c r="H29" i="9605" s="1"/>
  <c r="D29" i="9605"/>
  <c r="C29" i="9605"/>
  <c r="W28" i="9605"/>
  <c r="V28" i="9605"/>
  <c r="T28" i="9605"/>
  <c r="Q28" i="9605"/>
  <c r="N28" i="9605"/>
  <c r="M28" i="9605"/>
  <c r="L28" i="9605"/>
  <c r="J28" i="9605"/>
  <c r="I28" i="9605"/>
  <c r="G28" i="9605"/>
  <c r="H28" i="9605" s="1"/>
  <c r="D28" i="9605"/>
  <c r="C28" i="9605"/>
  <c r="W27" i="9605"/>
  <c r="V27" i="9605"/>
  <c r="T27" i="9605"/>
  <c r="Q27" i="9605"/>
  <c r="N27" i="9605"/>
  <c r="M27" i="9605"/>
  <c r="L27" i="9605"/>
  <c r="J27" i="9605"/>
  <c r="I27" i="9605"/>
  <c r="G27" i="9605"/>
  <c r="H27" i="9605" s="1"/>
  <c r="D27" i="9605"/>
  <c r="C27" i="9605"/>
  <c r="W26" i="9605"/>
  <c r="V26" i="9605"/>
  <c r="T26" i="9605"/>
  <c r="Q26" i="9605"/>
  <c r="N26" i="9605"/>
  <c r="M26" i="9605"/>
  <c r="L26" i="9605"/>
  <c r="J26" i="9605"/>
  <c r="I26" i="9605"/>
  <c r="G26" i="9605"/>
  <c r="H26" i="9605" s="1"/>
  <c r="D26" i="9605"/>
  <c r="C26" i="9605"/>
  <c r="W25" i="9605"/>
  <c r="V25" i="9605"/>
  <c r="T25" i="9605"/>
  <c r="Q25" i="9605"/>
  <c r="N25" i="9605"/>
  <c r="M25" i="9605"/>
  <c r="L25" i="9605"/>
  <c r="J25" i="9605"/>
  <c r="I25" i="9605"/>
  <c r="G25" i="9605"/>
  <c r="H25" i="9605" s="1"/>
  <c r="D25" i="9605"/>
  <c r="C25" i="9605"/>
  <c r="W24" i="9605"/>
  <c r="V24" i="9605"/>
  <c r="T24" i="9605"/>
  <c r="Q24" i="9605"/>
  <c r="N24" i="9605"/>
  <c r="M24" i="9605"/>
  <c r="L24" i="9605"/>
  <c r="J24" i="9605"/>
  <c r="I24" i="9605"/>
  <c r="G24" i="9605"/>
  <c r="H24" i="9605" s="1"/>
  <c r="D24" i="9605"/>
  <c r="C24" i="9605"/>
  <c r="W23" i="9605"/>
  <c r="V23" i="9605"/>
  <c r="T23" i="9605"/>
  <c r="Q23" i="9605"/>
  <c r="N23" i="9605"/>
  <c r="M23" i="9605"/>
  <c r="L23" i="9605"/>
  <c r="J23" i="9605"/>
  <c r="I23" i="9605"/>
  <c r="G23" i="9605"/>
  <c r="H23" i="9605" s="1"/>
  <c r="D23" i="9605"/>
  <c r="C23" i="9605"/>
  <c r="W22" i="9605"/>
  <c r="V22" i="9605"/>
  <c r="T22" i="9605"/>
  <c r="Q22" i="9605"/>
  <c r="N22" i="9605"/>
  <c r="M22" i="9605"/>
  <c r="L22" i="9605"/>
  <c r="J22" i="9605"/>
  <c r="I22" i="9605"/>
  <c r="G22" i="9605"/>
  <c r="H22" i="9605" s="1"/>
  <c r="D22" i="9605"/>
  <c r="C22" i="9605"/>
  <c r="W21" i="9605"/>
  <c r="V21" i="9605"/>
  <c r="T21" i="9605"/>
  <c r="Q21" i="9605"/>
  <c r="N21" i="9605"/>
  <c r="M21" i="9605"/>
  <c r="L21" i="9605"/>
  <c r="J21" i="9605"/>
  <c r="I21" i="9605"/>
  <c r="G21" i="9605"/>
  <c r="H21" i="9605" s="1"/>
  <c r="D21" i="9605"/>
  <c r="C21" i="9605"/>
  <c r="W20" i="9605"/>
  <c r="V20" i="9605"/>
  <c r="T20" i="9605"/>
  <c r="Q20" i="9605"/>
  <c r="N20" i="9605"/>
  <c r="M20" i="9605"/>
  <c r="L20" i="9605"/>
  <c r="J20" i="9605"/>
  <c r="I20" i="9605"/>
  <c r="G20" i="9605"/>
  <c r="H20" i="9605" s="1"/>
  <c r="D20" i="9605"/>
  <c r="C20" i="9605"/>
  <c r="W19" i="9605"/>
  <c r="V19" i="9605"/>
  <c r="V34" i="9605" s="1"/>
  <c r="T19" i="9605"/>
  <c r="T34" i="9605" s="1"/>
  <c r="Q19" i="9605"/>
  <c r="Q34" i="9605" s="1"/>
  <c r="N19" i="9605"/>
  <c r="N34" i="9605" s="1"/>
  <c r="M19" i="9605"/>
  <c r="L19" i="9605"/>
  <c r="J19" i="9605"/>
  <c r="I19" i="9605"/>
  <c r="G19" i="9605"/>
  <c r="H19" i="9605" s="1"/>
  <c r="D19" i="9605"/>
  <c r="C19" i="9605"/>
  <c r="J5" i="9605"/>
  <c r="H33" i="9608" l="1"/>
  <c r="N33" i="9608"/>
  <c r="W33" i="9608"/>
  <c r="Q33" i="9608"/>
  <c r="L33" i="9608"/>
  <c r="M33" i="9608"/>
  <c r="I24" i="9607"/>
  <c r="W24" i="9607"/>
  <c r="I28" i="9607"/>
  <c r="W28" i="9607"/>
  <c r="I31" i="9607"/>
  <c r="W31" i="9607"/>
  <c r="C24" i="9607"/>
  <c r="J24" i="9607"/>
  <c r="C28" i="9607"/>
  <c r="J28" i="9607"/>
  <c r="C31" i="9607"/>
  <c r="J31" i="9607"/>
  <c r="D24" i="9607"/>
  <c r="D28" i="9607"/>
  <c r="D31" i="9607"/>
  <c r="L33" i="9607"/>
  <c r="E33" i="9607"/>
  <c r="H33" i="9607"/>
  <c r="M33" i="9607"/>
  <c r="D26" i="9606"/>
  <c r="L26" i="9606"/>
  <c r="G26" i="9606"/>
  <c r="H26" i="9606" s="1"/>
  <c r="M26" i="9606"/>
  <c r="I26" i="9606"/>
  <c r="E29" i="9606"/>
  <c r="D25" i="9606"/>
  <c r="C23" i="9606"/>
  <c r="J23" i="9606"/>
  <c r="D23" i="9606"/>
  <c r="L23" i="9606"/>
  <c r="G23" i="9606"/>
  <c r="H23" i="9606" s="1"/>
  <c r="D19" i="9606"/>
  <c r="L19" i="9606"/>
  <c r="I19" i="9606"/>
  <c r="L34" i="9605"/>
  <c r="M34" i="9605"/>
  <c r="W34" i="9605"/>
  <c r="H34" i="9605"/>
  <c r="W33" i="9607" l="1"/>
  <c r="W29" i="9606"/>
  <c r="M29" i="9606"/>
  <c r="H29" i="9606"/>
  <c r="L29" i="9606"/>
  <c r="E8" i="5589"/>
  <c r="E6" i="5589"/>
  <c r="E4" i="5589"/>
  <c r="S49" i="460"/>
  <c r="Q49" i="460"/>
  <c r="P49" i="460"/>
  <c r="N49" i="460"/>
  <c r="M49" i="460"/>
  <c r="D49" i="460"/>
  <c r="U47" i="460"/>
  <c r="T47" i="460"/>
  <c r="R47" i="460"/>
  <c r="O47" i="460"/>
  <c r="L47" i="460"/>
  <c r="K47" i="460"/>
  <c r="J47" i="460"/>
  <c r="I47" i="460"/>
  <c r="H47" i="460"/>
  <c r="G47" i="460"/>
  <c r="F47" i="460"/>
  <c r="C47" i="460"/>
  <c r="U46" i="460"/>
  <c r="T46" i="460"/>
  <c r="R46" i="460"/>
  <c r="O46" i="460"/>
  <c r="L46" i="460"/>
  <c r="K46" i="460"/>
  <c r="J46" i="460"/>
  <c r="I46" i="460"/>
  <c r="H46" i="460"/>
  <c r="G46" i="460"/>
  <c r="F46" i="460"/>
  <c r="C46" i="460"/>
  <c r="U45" i="460"/>
  <c r="T45" i="460"/>
  <c r="R45" i="460"/>
  <c r="O45" i="460"/>
  <c r="L45" i="460"/>
  <c r="K45" i="460"/>
  <c r="J45" i="460"/>
  <c r="I45" i="460"/>
  <c r="H45" i="460"/>
  <c r="G45" i="460"/>
  <c r="F45" i="460"/>
  <c r="C45" i="460"/>
  <c r="U44" i="460"/>
  <c r="T44" i="460"/>
  <c r="R44" i="460"/>
  <c r="O44" i="460"/>
  <c r="L44" i="460"/>
  <c r="K44" i="460"/>
  <c r="J44" i="460"/>
  <c r="I44" i="460"/>
  <c r="H44" i="460"/>
  <c r="G44" i="460"/>
  <c r="F44" i="460"/>
  <c r="C44" i="460"/>
  <c r="U43" i="460"/>
  <c r="T43" i="460"/>
  <c r="R43" i="460"/>
  <c r="O43" i="460"/>
  <c r="L43" i="460"/>
  <c r="K43" i="460"/>
  <c r="J43" i="460"/>
  <c r="I43" i="460"/>
  <c r="H43" i="460"/>
  <c r="G43" i="460"/>
  <c r="F43" i="460"/>
  <c r="C43" i="460"/>
  <c r="U42" i="460"/>
  <c r="T42" i="460"/>
  <c r="R42" i="460"/>
  <c r="O42" i="460"/>
  <c r="L42" i="460"/>
  <c r="K42" i="460"/>
  <c r="J42" i="460"/>
  <c r="I42" i="460"/>
  <c r="H42" i="460"/>
  <c r="G42" i="460"/>
  <c r="F42" i="460"/>
  <c r="C42" i="460"/>
  <c r="U41" i="460"/>
  <c r="T41" i="460"/>
  <c r="R41" i="460"/>
  <c r="O41" i="460"/>
  <c r="L41" i="460"/>
  <c r="K41" i="460"/>
  <c r="J41" i="460"/>
  <c r="I41" i="460"/>
  <c r="H41" i="460"/>
  <c r="G41" i="460"/>
  <c r="F41" i="460"/>
  <c r="C41" i="460"/>
  <c r="U40" i="460"/>
  <c r="T40" i="460"/>
  <c r="R40" i="460"/>
  <c r="O40" i="460"/>
  <c r="L40" i="460"/>
  <c r="K40" i="460"/>
  <c r="J40" i="460"/>
  <c r="I40" i="460"/>
  <c r="H40" i="460"/>
  <c r="G40" i="460"/>
  <c r="F40" i="460"/>
  <c r="C40" i="460"/>
  <c r="U39" i="460"/>
  <c r="T39" i="460"/>
  <c r="R39" i="460"/>
  <c r="O39" i="460"/>
  <c r="L39" i="460"/>
  <c r="K39" i="460"/>
  <c r="J39" i="460"/>
  <c r="I39" i="460"/>
  <c r="H39" i="460"/>
  <c r="G39" i="460"/>
  <c r="F39" i="460"/>
  <c r="C39" i="460"/>
  <c r="U38" i="460"/>
  <c r="T38" i="460"/>
  <c r="R38" i="460"/>
  <c r="O38" i="460"/>
  <c r="L38" i="460"/>
  <c r="K38" i="460"/>
  <c r="J38" i="460"/>
  <c r="I38" i="460"/>
  <c r="H38" i="460"/>
  <c r="G38" i="460"/>
  <c r="F38" i="460"/>
  <c r="C38" i="460"/>
  <c r="U37" i="460"/>
  <c r="T37" i="460"/>
  <c r="R37" i="460"/>
  <c r="O37" i="460"/>
  <c r="L37" i="460"/>
  <c r="K37" i="460"/>
  <c r="J37" i="460"/>
  <c r="I37" i="460"/>
  <c r="H37" i="460"/>
  <c r="G37" i="460"/>
  <c r="F37" i="460"/>
  <c r="C37" i="460"/>
  <c r="U36" i="460"/>
  <c r="T36" i="460"/>
  <c r="R36" i="460"/>
  <c r="O36" i="460"/>
  <c r="L36" i="460"/>
  <c r="K36" i="460"/>
  <c r="J36" i="460"/>
  <c r="I36" i="460"/>
  <c r="H36" i="460"/>
  <c r="G36" i="460"/>
  <c r="F36" i="460"/>
  <c r="C36" i="460"/>
  <c r="U35" i="460"/>
  <c r="T35" i="460"/>
  <c r="R35" i="460"/>
  <c r="O35" i="460"/>
  <c r="L35" i="460"/>
  <c r="K35" i="460"/>
  <c r="J35" i="460"/>
  <c r="I35" i="460"/>
  <c r="H35" i="460"/>
  <c r="G35" i="460"/>
  <c r="F35" i="460"/>
  <c r="C35" i="460"/>
  <c r="U34" i="460"/>
  <c r="T34" i="460"/>
  <c r="R34" i="460"/>
  <c r="O34" i="460"/>
  <c r="L34" i="460"/>
  <c r="K34" i="460"/>
  <c r="J34" i="460"/>
  <c r="I34" i="460"/>
  <c r="H34" i="460"/>
  <c r="G34" i="460"/>
  <c r="F34" i="460"/>
  <c r="C34" i="460"/>
  <c r="U33" i="460"/>
  <c r="T33" i="460"/>
  <c r="R33" i="460"/>
  <c r="O33" i="460"/>
  <c r="L33" i="460"/>
  <c r="K33" i="460"/>
  <c r="J33" i="460"/>
  <c r="I33" i="460"/>
  <c r="H33" i="460"/>
  <c r="G33" i="460"/>
  <c r="F33" i="460"/>
  <c r="C33" i="460"/>
  <c r="U32" i="460"/>
  <c r="T32" i="460"/>
  <c r="R32" i="460"/>
  <c r="O32" i="460"/>
  <c r="L32" i="460"/>
  <c r="K32" i="460"/>
  <c r="J32" i="460"/>
  <c r="I32" i="460"/>
  <c r="H32" i="460"/>
  <c r="G32" i="460"/>
  <c r="F32" i="460"/>
  <c r="C32" i="460"/>
  <c r="U31" i="460"/>
  <c r="T31" i="460"/>
  <c r="R31" i="460"/>
  <c r="O31" i="460"/>
  <c r="L31" i="460"/>
  <c r="K31" i="460"/>
  <c r="J31" i="460"/>
  <c r="I31" i="460"/>
  <c r="H31" i="460"/>
  <c r="G31" i="460"/>
  <c r="F31" i="460"/>
  <c r="C31" i="460"/>
  <c r="U30" i="460"/>
  <c r="T30" i="460"/>
  <c r="R30" i="460"/>
  <c r="O30" i="460"/>
  <c r="L30" i="460"/>
  <c r="K30" i="460"/>
  <c r="J30" i="460"/>
  <c r="I30" i="460"/>
  <c r="H30" i="460"/>
  <c r="G30" i="460"/>
  <c r="F30" i="460"/>
  <c r="C30" i="460"/>
  <c r="U29" i="460"/>
  <c r="T29" i="460"/>
  <c r="R29" i="460"/>
  <c r="O29" i="460"/>
  <c r="L29" i="460"/>
  <c r="K29" i="460"/>
  <c r="J29" i="460"/>
  <c r="I29" i="460"/>
  <c r="H29" i="460"/>
  <c r="G29" i="460"/>
  <c r="F29" i="460"/>
  <c r="C29" i="460"/>
  <c r="U28" i="460"/>
  <c r="T28" i="460"/>
  <c r="R28" i="460"/>
  <c r="O28" i="460"/>
  <c r="L28" i="460"/>
  <c r="K28" i="460"/>
  <c r="J28" i="460"/>
  <c r="I28" i="460"/>
  <c r="H28" i="460"/>
  <c r="F28" i="460"/>
  <c r="G28" i="460" s="1"/>
  <c r="C28" i="460"/>
  <c r="U27" i="460"/>
  <c r="T27" i="460"/>
  <c r="R27" i="460"/>
  <c r="O27" i="460"/>
  <c r="L27" i="460"/>
  <c r="K27" i="460"/>
  <c r="J27" i="460"/>
  <c r="I27" i="460"/>
  <c r="H27" i="460"/>
  <c r="G27" i="460"/>
  <c r="F27" i="460"/>
  <c r="C27" i="460"/>
  <c r="U26" i="460"/>
  <c r="T26" i="460"/>
  <c r="R26" i="460"/>
  <c r="O26" i="460"/>
  <c r="L26" i="460"/>
  <c r="K26" i="460"/>
  <c r="J26" i="460"/>
  <c r="I26" i="460"/>
  <c r="H26" i="460"/>
  <c r="G26" i="460"/>
  <c r="F26" i="460"/>
  <c r="C26" i="460"/>
  <c r="U25" i="460"/>
  <c r="T25" i="460"/>
  <c r="R25" i="460"/>
  <c r="O25" i="460"/>
  <c r="L25" i="460"/>
  <c r="K25" i="460"/>
  <c r="J25" i="460"/>
  <c r="I25" i="460"/>
  <c r="H25" i="460"/>
  <c r="G25" i="460"/>
  <c r="F25" i="460"/>
  <c r="C25" i="460"/>
  <c r="U24" i="460"/>
  <c r="T24" i="460"/>
  <c r="R24" i="460"/>
  <c r="O24" i="460"/>
  <c r="L24" i="460"/>
  <c r="K24" i="460"/>
  <c r="J24" i="460"/>
  <c r="I24" i="460"/>
  <c r="H24" i="460"/>
  <c r="G24" i="460"/>
  <c r="F24" i="460"/>
  <c r="C24" i="460"/>
  <c r="U23" i="460"/>
  <c r="T23" i="460"/>
  <c r="R23" i="460"/>
  <c r="O23" i="460"/>
  <c r="L23" i="460"/>
  <c r="K23" i="460"/>
  <c r="J23" i="460"/>
  <c r="I23" i="460"/>
  <c r="H23" i="460"/>
  <c r="F23" i="460"/>
  <c r="G23" i="460" s="1"/>
  <c r="C23" i="460"/>
  <c r="U22" i="460"/>
  <c r="T22" i="460"/>
  <c r="R22" i="460"/>
  <c r="O22" i="460"/>
  <c r="L22" i="460"/>
  <c r="K22" i="460"/>
  <c r="J22" i="460"/>
  <c r="I22" i="460"/>
  <c r="H22" i="460"/>
  <c r="G22" i="460"/>
  <c r="F22" i="460"/>
  <c r="C22" i="460"/>
  <c r="U21" i="460"/>
  <c r="T21" i="460"/>
  <c r="R21" i="460"/>
  <c r="O21" i="460"/>
  <c r="L21" i="460"/>
  <c r="K21" i="460"/>
  <c r="J21" i="460"/>
  <c r="I21" i="460"/>
  <c r="H21" i="460"/>
  <c r="G21" i="460"/>
  <c r="F21" i="460"/>
  <c r="C21" i="460"/>
  <c r="U20" i="460"/>
  <c r="T20" i="460"/>
  <c r="R20" i="460"/>
  <c r="O20" i="460"/>
  <c r="L20" i="460"/>
  <c r="K20" i="460"/>
  <c r="J20" i="460"/>
  <c r="I20" i="460"/>
  <c r="H20" i="460"/>
  <c r="G20" i="460"/>
  <c r="F20" i="460"/>
  <c r="C20" i="460"/>
  <c r="U19" i="460"/>
  <c r="T19" i="460"/>
  <c r="R19" i="460"/>
  <c r="O19" i="460"/>
  <c r="L19" i="460"/>
  <c r="K19" i="460"/>
  <c r="J19" i="460"/>
  <c r="I19" i="460"/>
  <c r="H19" i="460"/>
  <c r="G19" i="460"/>
  <c r="F19" i="460"/>
  <c r="C19" i="460"/>
  <c r="U18" i="460"/>
  <c r="T18" i="460"/>
  <c r="T49" i="460" s="1"/>
  <c r="R18" i="460"/>
  <c r="R49" i="460" s="1"/>
  <c r="O18" i="460"/>
  <c r="O49" i="460" s="1"/>
  <c r="L18" i="460"/>
  <c r="L49" i="460" s="1"/>
  <c r="K18" i="460"/>
  <c r="J18" i="460"/>
  <c r="I18" i="460"/>
  <c r="H18" i="460"/>
  <c r="G18" i="460"/>
  <c r="F18" i="460"/>
  <c r="C18" i="460"/>
  <c r="I5" i="460"/>
  <c r="K49" i="460" l="1"/>
  <c r="J49" i="460"/>
  <c r="G49" i="460"/>
  <c r="U49" i="460"/>
</calcChain>
</file>

<file path=xl/sharedStrings.xml><?xml version="1.0" encoding="utf-8"?>
<sst xmlns="http://schemas.openxmlformats.org/spreadsheetml/2006/main" count="8881" uniqueCount="1002">
  <si>
    <t>LEG ROUGH M560H</t>
  </si>
  <si>
    <t>LEG ROUGH P660S</t>
  </si>
  <si>
    <t>LEG ROUGH P660QA</t>
  </si>
  <si>
    <t>LEG  L YU131CP/ LEG U3 CP L</t>
  </si>
  <si>
    <t>LEG  R YU131CP/ LEG U3 CP R</t>
  </si>
  <si>
    <t>WS42700</t>
  </si>
  <si>
    <t>WS23920</t>
  </si>
  <si>
    <t>WY98870</t>
  </si>
  <si>
    <t>WY98880</t>
  </si>
  <si>
    <t>ZJ90820</t>
  </si>
  <si>
    <t>PEDAL ASSY C3TD/C3XST BLAA (YI)</t>
  </si>
  <si>
    <t>FALL BACK UNFINISH.YI YU11</t>
  </si>
  <si>
    <t>Wooden Panel 12x1220x1000 (CARB)</t>
  </si>
  <si>
    <t>PEDAL ASSY A1GC1TD BLAA (YI)</t>
  </si>
  <si>
    <t>ZW26710</t>
  </si>
  <si>
    <t>ZC59790</t>
  </si>
  <si>
    <t>BENCH NO.300 CP-SDW//YI</t>
  </si>
  <si>
    <t>WW08970</t>
  </si>
  <si>
    <t>WW08990</t>
  </si>
  <si>
    <t>ZA34840</t>
  </si>
  <si>
    <t>ZG04870</t>
  </si>
  <si>
    <t>U1J PWHC//EZ</t>
  </si>
  <si>
    <t>ZH02520</t>
  </si>
  <si>
    <t>ZK68010</t>
  </si>
  <si>
    <t>B2 PM//LZ</t>
  </si>
  <si>
    <t>B2 PW//LZ</t>
  </si>
  <si>
    <t>B3 PM//LZ</t>
  </si>
  <si>
    <t>B3 PW//LZ</t>
  </si>
  <si>
    <t>ZJ73720</t>
  </si>
  <si>
    <t>ZJ73730</t>
  </si>
  <si>
    <t>ZJ73750</t>
  </si>
  <si>
    <t>B1 PEC//LZ</t>
  </si>
  <si>
    <t>B2 PEC//LZ</t>
  </si>
  <si>
    <t>B3 PEC//LZ</t>
  </si>
  <si>
    <t>ZQ21280</t>
  </si>
  <si>
    <t>ZQ21300</t>
  </si>
  <si>
    <t>ZQ21310</t>
  </si>
  <si>
    <t>ZJ73760</t>
  </si>
  <si>
    <t>GB1K PWH//LZ</t>
  </si>
  <si>
    <t>ZJ54410</t>
  </si>
  <si>
    <t>EXPORT SHIPMENT ORDER</t>
  </si>
  <si>
    <t>To. EXIM MANAGER</t>
  </si>
  <si>
    <t>Date       :</t>
  </si>
  <si>
    <t>Name &amp; Address of the consigne</t>
  </si>
  <si>
    <t>MODE OF</t>
  </si>
  <si>
    <t>FOB</t>
  </si>
  <si>
    <t>FREIGHT TO BE</t>
  </si>
  <si>
    <t>BUYER</t>
  </si>
  <si>
    <t>TRANSPORT</t>
  </si>
  <si>
    <t>AMOUNT</t>
  </si>
  <si>
    <t>BORNE BY</t>
  </si>
  <si>
    <t>TERM OF PAYMENT</t>
  </si>
  <si>
    <t>[ V  ]   YCJ</t>
  </si>
  <si>
    <r>
      <t xml:space="preserve">[  V   ]   </t>
    </r>
    <r>
      <rPr>
        <b/>
        <sz val="8"/>
        <rFont val="Arial"/>
        <family val="2"/>
      </rPr>
      <t>SEA</t>
    </r>
    <r>
      <rPr>
        <sz val="8"/>
        <rFont val="Arial"/>
        <family val="2"/>
      </rPr>
      <t xml:space="preserve"> FREIGHT</t>
    </r>
  </si>
  <si>
    <r>
      <t xml:space="preserve">[ V  ]   </t>
    </r>
    <r>
      <rPr>
        <sz val="8"/>
        <rFont val="Arial"/>
        <family val="2"/>
      </rPr>
      <t>CHARGED</t>
    </r>
  </si>
  <si>
    <r>
      <t xml:space="preserve">[      ]   </t>
    </r>
    <r>
      <rPr>
        <sz val="8"/>
        <rFont val="Arial"/>
        <family val="2"/>
      </rPr>
      <t>Y I</t>
    </r>
  </si>
  <si>
    <t>[    ]   D/P AT SIGHT</t>
  </si>
  <si>
    <r>
      <t xml:space="preserve">[     ]   </t>
    </r>
    <r>
      <rPr>
        <sz val="8"/>
        <rFont val="Arial"/>
        <family val="2"/>
      </rPr>
      <t>SAME AS CONSIGNE</t>
    </r>
  </si>
  <si>
    <r>
      <t xml:space="preserve">[     ]  </t>
    </r>
    <r>
      <rPr>
        <b/>
        <sz val="10"/>
        <rFont val="Arial"/>
        <family val="2"/>
      </rPr>
      <t xml:space="preserve"> </t>
    </r>
    <r>
      <rPr>
        <b/>
        <sz val="8"/>
        <rFont val="Arial"/>
        <family val="2"/>
      </rPr>
      <t>AIR</t>
    </r>
    <r>
      <rPr>
        <sz val="8"/>
        <rFont val="Arial"/>
        <family val="2"/>
      </rPr>
      <t xml:space="preserve"> FREIGHT</t>
    </r>
  </si>
  <si>
    <r>
      <t xml:space="preserve">[      ]   </t>
    </r>
    <r>
      <rPr>
        <sz val="7"/>
        <rFont val="Arial"/>
        <family val="2"/>
      </rPr>
      <t>FREE OF CHARGE</t>
    </r>
  </si>
  <si>
    <r>
      <t xml:space="preserve">[ V   ]   </t>
    </r>
    <r>
      <rPr>
        <sz val="8"/>
        <rFont val="Arial"/>
        <family val="2"/>
      </rPr>
      <t>BUYER/CONSIGNE</t>
    </r>
  </si>
  <si>
    <t>[ V ]   TT</t>
  </si>
  <si>
    <t>Division :</t>
  </si>
  <si>
    <r>
      <t xml:space="preserve">[ V  ]   </t>
    </r>
    <r>
      <rPr>
        <sz val="8"/>
        <rFont val="Arial"/>
        <family val="2"/>
      </rPr>
      <t>DROP</t>
    </r>
  </si>
  <si>
    <t>[     ]   DIRECT</t>
  </si>
  <si>
    <t>Cont No. KKFU7013501</t>
  </si>
  <si>
    <t>Model</t>
  </si>
  <si>
    <t>Serial No</t>
  </si>
  <si>
    <t>QTY</t>
  </si>
  <si>
    <t>Price</t>
  </si>
  <si>
    <t>Amount</t>
  </si>
  <si>
    <t>Type</t>
  </si>
  <si>
    <t>Gross</t>
  </si>
  <si>
    <t>Nett</t>
  </si>
  <si>
    <t>M3</t>
  </si>
  <si>
    <t>DGB1KCD PE//AT</t>
  </si>
  <si>
    <t>DGB1KE3 PM//LP</t>
  </si>
  <si>
    <t>BENCH NO.3 PWH//YI.JZ</t>
  </si>
  <si>
    <t>BENCH NO.110 PM//YI.JZ</t>
  </si>
  <si>
    <t>LPBC REQUIREMENT</t>
  </si>
  <si>
    <t>[     ]   Please Combine</t>
  </si>
  <si>
    <t xml:space="preserve"> REFFERENCE NO.</t>
  </si>
  <si>
    <t>[ V ]  The Cargo wiil be</t>
  </si>
  <si>
    <t>at :</t>
  </si>
  <si>
    <t>Name &amp; Authorized Signature</t>
  </si>
  <si>
    <t>[ V ]    Needed</t>
  </si>
  <si>
    <t xml:space="preserve">        in FCL Shipment</t>
  </si>
  <si>
    <t xml:space="preserve">          ready</t>
  </si>
  <si>
    <t xml:space="preserve">       [    ]    Factory</t>
  </si>
  <si>
    <t>B113 DMC//B.JZ</t>
  </si>
  <si>
    <t>B113 PWH//B.JZ</t>
  </si>
  <si>
    <t>[     ]    Not Needed</t>
  </si>
  <si>
    <t>PT. Yamaha Indonesia</t>
  </si>
  <si>
    <t>[     ]   Do not Combine</t>
  </si>
  <si>
    <t xml:space="preserve">[   ]  The Cargo has been </t>
  </si>
  <si>
    <t>DESTINATION PORT</t>
  </si>
  <si>
    <t xml:space="preserve">        LCL Shipment</t>
  </si>
  <si>
    <t>Request Time of Departure</t>
  </si>
  <si>
    <t xml:space="preserve">       [ V ]    Warehouse</t>
  </si>
  <si>
    <t xml:space="preserve">        OK !!</t>
  </si>
  <si>
    <t xml:space="preserve"> On :     </t>
  </si>
  <si>
    <t>Jl. Rawagelam IV No.6</t>
  </si>
  <si>
    <r>
      <t xml:space="preserve">( </t>
    </r>
    <r>
      <rPr>
        <b/>
        <u/>
        <sz val="10"/>
        <rFont val="Arial"/>
        <family val="2"/>
      </rPr>
      <t>Andik Kusuma</t>
    </r>
    <r>
      <rPr>
        <sz val="10"/>
        <rFont val="Arial"/>
        <family val="2"/>
      </rPr>
      <t xml:space="preserve"> )</t>
    </r>
  </si>
  <si>
    <t xml:space="preserve"> KIP Jaktim</t>
  </si>
  <si>
    <t>Manager</t>
  </si>
  <si>
    <t>A</t>
  </si>
  <si>
    <t>B</t>
  </si>
  <si>
    <t>C</t>
  </si>
  <si>
    <t>D</t>
  </si>
  <si>
    <t>E</t>
  </si>
  <si>
    <t>F</t>
  </si>
  <si>
    <t>G</t>
  </si>
  <si>
    <t>H</t>
  </si>
  <si>
    <t>I</t>
  </si>
  <si>
    <t>J</t>
  </si>
  <si>
    <t>K</t>
  </si>
  <si>
    <t>L</t>
  </si>
  <si>
    <t>M</t>
  </si>
  <si>
    <t>PKG</t>
  </si>
  <si>
    <t>GROSS</t>
  </si>
  <si>
    <t>NET</t>
  </si>
  <si>
    <t>MEASUREMENT ( CM )</t>
  </si>
  <si>
    <t>KET.</t>
  </si>
  <si>
    <t>PRICE LIST</t>
  </si>
  <si>
    <t>Made IN</t>
  </si>
  <si>
    <t>LOWER FRONT BOARD SU7 BLAA</t>
  </si>
  <si>
    <t>LOWER FRONT BOARD YC1SH BLAA</t>
  </si>
  <si>
    <t>LOWER FRONT BOARD U1-YU33 BLAA</t>
  </si>
  <si>
    <t>LOWER FRONT BOARD YUS1-S5 BLAA</t>
  </si>
  <si>
    <t>SIDE ARM BLOCK F SU7 BLAA</t>
  </si>
  <si>
    <t>UPPER FRONT BOARD U1-YU11 BLAA</t>
  </si>
  <si>
    <t>TOP BOARD FRONT U1-YU11 BLAA</t>
  </si>
  <si>
    <t>TOP BOARD REAR U1-YU33 BLAA</t>
  </si>
  <si>
    <t>FALL BOARD W/K U1 BLAA</t>
  </si>
  <si>
    <t>FALL BOARD YU11 BLAA</t>
  </si>
  <si>
    <t>FALL BOARD W/K U3 BLAA</t>
  </si>
  <si>
    <t>FALL BOARD YU33 BLAA</t>
  </si>
  <si>
    <t>FALL BOARD W/K YUS1-S3 BLAA</t>
  </si>
  <si>
    <t>FALL BOARD W/K YUS5 BLAA</t>
  </si>
  <si>
    <t>FALL BOARD W/K SU7 BLAA</t>
  </si>
  <si>
    <t>ZV88160</t>
  </si>
  <si>
    <t>ZV88170</t>
  </si>
  <si>
    <t>ZV88180</t>
  </si>
  <si>
    <t>ZV88190</t>
  </si>
  <si>
    <t>ZV88200</t>
  </si>
  <si>
    <t>ZV88210</t>
  </si>
  <si>
    <t>ZV88230</t>
  </si>
  <si>
    <t>ZV88240</t>
  </si>
  <si>
    <t>ZV88250</t>
  </si>
  <si>
    <t>ZV88260</t>
  </si>
  <si>
    <t>ZV88270</t>
  </si>
  <si>
    <t>ZV88280</t>
  </si>
  <si>
    <t>ZV88290</t>
  </si>
  <si>
    <t>ZV88300</t>
  </si>
  <si>
    <t>ZV88310</t>
  </si>
  <si>
    <t>TOP BOARD F UNFIN U1-YU11 TOKU</t>
  </si>
  <si>
    <t>TOP BOARD R UNFIN U1.U3 TOKU</t>
  </si>
  <si>
    <t>FALL BOARD W/K UNFIN U1 TOKU</t>
  </si>
  <si>
    <t>FALL BOARD UNFIN YU11 TOKU</t>
  </si>
  <si>
    <t>FALL BOARD W/K UNFIN U3 TOKU</t>
  </si>
  <si>
    <t>FALL BOARD UNFIN YU33 TOKU</t>
  </si>
  <si>
    <t>FALL BOARD W/K UNFIN YUS1-S3 TOKU</t>
  </si>
  <si>
    <t>FALL BOARD W/K UNFIN YUS5 TOKU</t>
  </si>
  <si>
    <t>FALL FLAP YC1SH BLAA</t>
  </si>
  <si>
    <t>FALL BOARD FLAT YC1SH BLAA</t>
  </si>
  <si>
    <t>ZV87970</t>
  </si>
  <si>
    <t>ZV87980</t>
  </si>
  <si>
    <t>ZV87990</t>
  </si>
  <si>
    <t>ZV88000</t>
  </si>
  <si>
    <t>ZV88010</t>
  </si>
  <si>
    <t>ZV88060</t>
  </si>
  <si>
    <t>ZV88070</t>
  </si>
  <si>
    <t>ZV88080</t>
  </si>
  <si>
    <t>ZV88090</t>
  </si>
  <si>
    <t>ZV88100</t>
  </si>
  <si>
    <t>ZV88110</t>
  </si>
  <si>
    <t>ZV88120</t>
  </si>
  <si>
    <t>ZV88130</t>
  </si>
  <si>
    <t>ZV88140</t>
  </si>
  <si>
    <t>ZV88150</t>
  </si>
  <si>
    <t>Luas</t>
  </si>
  <si>
    <t>NO.</t>
  </si>
  <si>
    <t>MODEL</t>
  </si>
  <si>
    <t>GMC CODE</t>
  </si>
  <si>
    <t>TYPE</t>
  </si>
  <si>
    <t>P</t>
  </si>
  <si>
    <t>T</t>
  </si>
  <si>
    <t>P x L</t>
  </si>
  <si>
    <t>BENCH NO.3I BLAA</t>
  </si>
  <si>
    <t>C/T</t>
  </si>
  <si>
    <t>Indonesia</t>
  </si>
  <si>
    <t>BENCH NO. 900 PE//YI</t>
  </si>
  <si>
    <t>ZC59730</t>
  </si>
  <si>
    <t>ZC59820</t>
  </si>
  <si>
    <t>ZC59830</t>
  </si>
  <si>
    <t>JU-109 PE//AZ</t>
  </si>
  <si>
    <t>WH50350</t>
  </si>
  <si>
    <t>Ymh</t>
  </si>
  <si>
    <t>JU-109 PE//LZ</t>
  </si>
  <si>
    <t>WH50360</t>
  </si>
  <si>
    <t>JU-109 PM//AZ</t>
  </si>
  <si>
    <t>WH50370</t>
  </si>
  <si>
    <t>JU-109 PM//LZ</t>
  </si>
  <si>
    <t>WH50380</t>
  </si>
  <si>
    <t>JU-109 PW//AZ</t>
  </si>
  <si>
    <t>WH50390</t>
  </si>
  <si>
    <t>JU-109 PW//LZ</t>
  </si>
  <si>
    <t>WH50400</t>
  </si>
  <si>
    <t>JU-109 PWH//LZ</t>
  </si>
  <si>
    <t>WN49700</t>
  </si>
  <si>
    <t>JU-109 OPDW//LZ</t>
  </si>
  <si>
    <t>WK75960</t>
  </si>
  <si>
    <t>JX-113 TPE//AZ</t>
  </si>
  <si>
    <t>WH50410</t>
  </si>
  <si>
    <t>JX-113 TPE//LZ</t>
  </si>
  <si>
    <t>WH50420</t>
  </si>
  <si>
    <t>JX-113 CPPM//AZ</t>
  </si>
  <si>
    <t>WH50430</t>
  </si>
  <si>
    <t>JX-113 CPPM//LZ</t>
  </si>
  <si>
    <t>WH50440</t>
  </si>
  <si>
    <t>B1 PE//EZ</t>
  </si>
  <si>
    <t>AAE6337</t>
  </si>
  <si>
    <t>B1 PEC//EZ</t>
  </si>
  <si>
    <t>WV62290</t>
  </si>
  <si>
    <t>B1 PM//EZ</t>
  </si>
  <si>
    <t>AAE6338</t>
  </si>
  <si>
    <t>B1 PW//EZ</t>
  </si>
  <si>
    <t>AAE6339</t>
  </si>
  <si>
    <t>B1 PWH//EZ</t>
  </si>
  <si>
    <t>DGN1KENCL PE//ACP</t>
  </si>
  <si>
    <t>DGN1KENCL PE//LCP</t>
  </si>
  <si>
    <t>WN49720</t>
  </si>
  <si>
    <t>B1 SNC//EZ</t>
  </si>
  <si>
    <t>AAE6340</t>
  </si>
  <si>
    <t>B1 NBS//EZ</t>
  </si>
  <si>
    <t>AAE6341</t>
  </si>
  <si>
    <t>B1 OPDW//EZ</t>
  </si>
  <si>
    <t>AAE6342</t>
  </si>
  <si>
    <t>U1J PE//AZ</t>
  </si>
  <si>
    <t>AAC7366</t>
  </si>
  <si>
    <t>U1J PE//LZ</t>
  </si>
  <si>
    <t>AAC7368</t>
  </si>
  <si>
    <t>U1J PM//AZ</t>
  </si>
  <si>
    <t>MILTON KEYNES MK1  1LS</t>
  </si>
  <si>
    <t>Y77056</t>
  </si>
  <si>
    <t>AAC7369</t>
  </si>
  <si>
    <t>U1J PM//LZ</t>
  </si>
  <si>
    <t>AAC7370</t>
  </si>
  <si>
    <t>M2 SM//AZ</t>
  </si>
  <si>
    <t>WN14920</t>
  </si>
  <si>
    <t>M2 SM//LZ</t>
  </si>
  <si>
    <t>WN14910</t>
  </si>
  <si>
    <t>M2 SDW//AZ</t>
  </si>
  <si>
    <t>WN14940</t>
  </si>
  <si>
    <t>M2 SDW//LZ</t>
  </si>
  <si>
    <t>WN14930</t>
  </si>
  <si>
    <t>M2 SBW//AZ</t>
  </si>
  <si>
    <t>WN14890</t>
  </si>
  <si>
    <t>M2 SBW//LZ</t>
  </si>
  <si>
    <t>WN14880</t>
  </si>
  <si>
    <t>M3 SM//AZ</t>
  </si>
  <si>
    <t>WN67650</t>
  </si>
  <si>
    <t>M3 SM//LZ</t>
  </si>
  <si>
    <t>WN67620</t>
  </si>
  <si>
    <t>M3 SDW//AZ</t>
  </si>
  <si>
    <t>WN67660</t>
  </si>
  <si>
    <t>M3 SDW//LZ</t>
  </si>
  <si>
    <t>WN67630</t>
  </si>
  <si>
    <t>M3 SBW//AZ</t>
  </si>
  <si>
    <t>WN67640</t>
  </si>
  <si>
    <t>M3 SBW//LZ</t>
  </si>
  <si>
    <t>WN67610</t>
  </si>
  <si>
    <t>P121 PE//G.EZ.YI</t>
  </si>
  <si>
    <t>WT58060</t>
  </si>
  <si>
    <t>P121 PEC//G.EZ.YI</t>
  </si>
  <si>
    <t>WT58070</t>
  </si>
  <si>
    <t>P121 PWH//G.EZ.YI</t>
  </si>
  <si>
    <t>WT58080</t>
  </si>
  <si>
    <t>P121 PWHC//G.EZ.YI</t>
  </si>
  <si>
    <t>WV62390</t>
  </si>
  <si>
    <t>P116 PE//G.EZ.YI</t>
  </si>
  <si>
    <t>WT58110</t>
  </si>
  <si>
    <t>P116 PEC//G.EZ.YI</t>
  </si>
  <si>
    <t>WT58120</t>
  </si>
  <si>
    <t>P116 PWH//G.EZ.YI</t>
  </si>
  <si>
    <t>WT58130</t>
  </si>
  <si>
    <t>P116 PWHC//G.EZ.YI</t>
  </si>
  <si>
    <t>WV62380</t>
  </si>
  <si>
    <t>Kmb</t>
  </si>
  <si>
    <t>Fall Board YU121C PM (V/P)</t>
  </si>
  <si>
    <t>WF43400</t>
  </si>
  <si>
    <t>B113 //B.JZ</t>
  </si>
  <si>
    <t>WW86950</t>
  </si>
  <si>
    <t>B121 //B.JZ</t>
  </si>
  <si>
    <t>WW86960</t>
  </si>
  <si>
    <t>U1J PWHC//AZ</t>
  </si>
  <si>
    <t>WY44110</t>
  </si>
  <si>
    <t>U1J PWHC//LZ</t>
  </si>
  <si>
    <t>WY44100</t>
  </si>
  <si>
    <t>U1JCP SDW//AZ</t>
  </si>
  <si>
    <t>WY32280</t>
  </si>
  <si>
    <t>U1JCP SDW//LZ</t>
  </si>
  <si>
    <t>WY50520</t>
  </si>
  <si>
    <t>U1J PE//EZ</t>
  </si>
  <si>
    <t>WZ31810</t>
  </si>
  <si>
    <t>K109 PEC//EZ</t>
  </si>
  <si>
    <t>WZ31830</t>
  </si>
  <si>
    <t>K113 PEC//EZ</t>
  </si>
  <si>
    <t>WZ31840</t>
  </si>
  <si>
    <t>P121H PE//G.EZ.YI</t>
  </si>
  <si>
    <t>WZ31820</t>
  </si>
  <si>
    <t>DGB1KENST PWH//LP</t>
  </si>
  <si>
    <t>ZV78220</t>
  </si>
  <si>
    <t>DGB1KENST PWH//EP</t>
  </si>
  <si>
    <t>ZV78250</t>
  </si>
  <si>
    <t>DGB1KENST PWH//AP</t>
  </si>
  <si>
    <t>ZV78230</t>
  </si>
  <si>
    <t>DGB1KENST PWH//AT</t>
  </si>
  <si>
    <t>ZW10280</t>
  </si>
  <si>
    <t>DGB1KENST PAW//LP</t>
  </si>
  <si>
    <t>ZV78180</t>
  </si>
  <si>
    <t>DGB1KENST PAW//EP</t>
  </si>
  <si>
    <t>ZV78190</t>
  </si>
  <si>
    <t>DGB1KENST PAW//AP</t>
  </si>
  <si>
    <t>ZV78200</t>
  </si>
  <si>
    <t>DGB1KENST PAW//LRP</t>
  </si>
  <si>
    <t>ZV78210</t>
  </si>
  <si>
    <t>ZV78120</t>
  </si>
  <si>
    <t>DGB1KENST PM//LP</t>
  </si>
  <si>
    <t>DGB1KENST PM//EP</t>
  </si>
  <si>
    <t>ZV78130</t>
  </si>
  <si>
    <t>DGB1KENST PM//AP</t>
  </si>
  <si>
    <t>ZV78140</t>
  </si>
  <si>
    <t>DGB1KENST PM//LRP</t>
  </si>
  <si>
    <t>ZV78150</t>
  </si>
  <si>
    <t>DGB1KENST PM//AT</t>
  </si>
  <si>
    <t>ZV78160</t>
  </si>
  <si>
    <t>FALL BOARD YI C1-C5 SURFACER</t>
  </si>
  <si>
    <t>B1 PE//LZ</t>
  </si>
  <si>
    <t>ZE62400</t>
  </si>
  <si>
    <t>P22 SE//LZ</t>
  </si>
  <si>
    <t>ZF08170</t>
  </si>
  <si>
    <t>P22 SW//LZ</t>
  </si>
  <si>
    <t>ZF08190</t>
  </si>
  <si>
    <t>P22 DO//LZ</t>
  </si>
  <si>
    <t>ZF08210</t>
  </si>
  <si>
    <t>MUSIC RACK YC1 KD</t>
  </si>
  <si>
    <t>ZY42470</t>
  </si>
  <si>
    <t>DGB1KENCL PE//LP</t>
  </si>
  <si>
    <t>FALL BOARD YI C6C7S6 SURFACER</t>
  </si>
  <si>
    <t>B2 PE//LZ</t>
  </si>
  <si>
    <t>ZF71250</t>
  </si>
  <si>
    <t>B3 PE//LZ</t>
  </si>
  <si>
    <t>ZF42500</t>
  </si>
  <si>
    <t>GB1K PE//AZ</t>
  </si>
  <si>
    <t>WQ78260</t>
  </si>
  <si>
    <t>GB1K PE//EZ</t>
  </si>
  <si>
    <t>WQ78230</t>
  </si>
  <si>
    <t>GB1K PE//LZ</t>
  </si>
  <si>
    <t>WQ78290</t>
  </si>
  <si>
    <t>GB1K PE//JZ</t>
  </si>
  <si>
    <t>WW38330</t>
  </si>
  <si>
    <t>GB1K PM//AZ</t>
  </si>
  <si>
    <t>WQ78250</t>
  </si>
  <si>
    <t>GB1K PM//EZ</t>
  </si>
  <si>
    <t>WQ78220</t>
  </si>
  <si>
    <t>GB1K PM//LZ</t>
  </si>
  <si>
    <t>WQ78280</t>
  </si>
  <si>
    <t>GB1K PAW//AZ</t>
  </si>
  <si>
    <t>WQ78240</t>
  </si>
  <si>
    <t>GB1K PAW//EZ</t>
  </si>
  <si>
    <t>WQ78210</t>
  </si>
  <si>
    <t>GB1K PAW//LZ</t>
  </si>
  <si>
    <t>WQ78270</t>
  </si>
  <si>
    <t>GB1K FP//LZ</t>
  </si>
  <si>
    <t>WQ78300</t>
  </si>
  <si>
    <t>GB1K G//LZ</t>
  </si>
  <si>
    <t>WQ78310</t>
  </si>
  <si>
    <t>GB1K FP//AZ</t>
  </si>
  <si>
    <t>WW02700</t>
  </si>
  <si>
    <t>GB1K G//AZ</t>
  </si>
  <si>
    <t>WW02710</t>
  </si>
  <si>
    <t>ZV07600</t>
  </si>
  <si>
    <t>ZV07610</t>
  </si>
  <si>
    <t>GN1 PE//AZ</t>
  </si>
  <si>
    <t>WW38380</t>
  </si>
  <si>
    <t>GN1 PE//LZ</t>
  </si>
  <si>
    <t>WW38390</t>
  </si>
  <si>
    <t>B1 PWH//LZ</t>
  </si>
  <si>
    <t>ZW44770</t>
  </si>
  <si>
    <t>B2 PWH//LZ</t>
  </si>
  <si>
    <t>ZW44780</t>
  </si>
  <si>
    <t>B3 PWH//LZ</t>
  </si>
  <si>
    <t>ZW44790</t>
  </si>
  <si>
    <t>GN2 PE//AZ</t>
  </si>
  <si>
    <t>WW38400</t>
  </si>
  <si>
    <t>GN2 PE//LZ</t>
  </si>
  <si>
    <t>WW38410</t>
  </si>
  <si>
    <t>DGB1KENST PE//LRP</t>
  </si>
  <si>
    <t>ZU62700</t>
  </si>
  <si>
    <t>DGB1KENST PWH//LRP</t>
  </si>
  <si>
    <t>ZX32670</t>
  </si>
  <si>
    <t>DGB1KENST PE//LP</t>
  </si>
  <si>
    <t>ZU62650</t>
  </si>
  <si>
    <t>DGB1KENST PE//AP</t>
  </si>
  <si>
    <t>DGB1KENST PE//EP</t>
  </si>
  <si>
    <t>ZU62670</t>
  </si>
  <si>
    <t>ZU62660</t>
  </si>
  <si>
    <t>DGB1KENST PE//AT</t>
  </si>
  <si>
    <t xml:space="preserve">(UK)                    </t>
  </si>
  <si>
    <t>UNIT31 MOUNT AVENUE BLETCLEY</t>
  </si>
  <si>
    <t>UNITED KINGDOM</t>
  </si>
  <si>
    <t>ZU62690</t>
  </si>
  <si>
    <t>DGB1KENST PE//AB W/O P.CABLE</t>
  </si>
  <si>
    <t>ZU62720</t>
  </si>
  <si>
    <t>U1J PEC//AZ</t>
  </si>
  <si>
    <t>ZH56750</t>
  </si>
  <si>
    <t>U1J PEC//LZ</t>
  </si>
  <si>
    <t>Panjang</t>
  </si>
  <si>
    <t>Lebar</t>
  </si>
  <si>
    <t>Tinggi</t>
  </si>
  <si>
    <t>UKURAN CONT</t>
  </si>
  <si>
    <t>( mm )</t>
  </si>
  <si>
    <t>20'  Standard :</t>
  </si>
  <si>
    <t>40'  Standard :</t>
  </si>
  <si>
    <t>40'  Highcube :</t>
  </si>
  <si>
    <t>KUBIKASI</t>
  </si>
  <si>
    <t>BERAT KONTAINER</t>
  </si>
  <si>
    <t>Dear Customer</t>
  </si>
  <si>
    <t>It always becomes very indebted.</t>
  </si>
  <si>
    <t>For notation, let me UPDATE guidance as follows.</t>
  </si>
  <si>
    <t>Informasi update</t>
  </si>
  <si>
    <t>By the partial revision of the SOLAS Convention (Safety of Life at Sea Convention), from July 1, to SHIPPER, now that the pre-shipment of container total weight Weighing-declaration be required.</t>
  </si>
  <si>
    <t>For the container to carry out international transportation on July 1, 2009 or later, the container total weight that has been weighing and certification by the method stipulated in the treaty, it must be provided prior to shipment to the port authorities, ship company.</t>
  </si>
  <si>
    <t>SOLAS update.</t>
  </si>
  <si>
    <t>Jadi setelah Juli tgl. 1, harus ukur container cara ikut aturan dan harus lapor.</t>
  </si>
  <si>
    <t>,</t>
  </si>
  <si>
    <t>※ container own weight: 1,960 - 2,350 kg / 20 '&amp; 2,850 - 3,900 kg / 40'</t>
  </si>
  <si>
    <t>Container kg: 1,960 - 2,350 kg / 20 '&amp; 2,850 - 3,900 kg / 40'</t>
  </si>
  <si>
    <t>The maximum loading capacity ※: 21,650 - 22,040 kg / 20 '&amp; 26,580 - 27,630 kg / 40'</t>
  </si>
  <si>
    <t>There is a limit on the total weight (= container of its own weight + live load) by destination, so there is a possibility that the maximum loading capacity is different from the above figures, with regard to the actual shipping, you need to make sure to each ship company</t>
  </si>
  <si>
    <t>Container Max kg: 21,650 - 22,040 kg / 20 '&amp; 26,580 - 27,630 kg / 40'</t>
  </si>
  <si>
    <t>Tapi tergantung distinsi, syarat beda.</t>
  </si>
  <si>
    <t>If from TJP port of export, at each terminal, and then measure the weight at the time of container loading.</t>
  </si>
  <si>
    <t>In that case, you will need to pay the following measurement fee, a certificate at the terminal.</t>
  </si>
  <si>
    <t>These will be the burden of the SHIPPER for the cost.</t>
  </si>
  <si>
    <t>Di port TJP, kalau export, akan ukur burat container di terminal.</t>
  </si>
  <si>
    <t>Waktu itu harus bayar harga ukur dan document bukti di terminal.</t>
  </si>
  <si>
    <t>Harga ini semaua harus bayar oleh shipper.</t>
  </si>
  <si>
    <t>Weight measurement cost Rp.25.000, - / container</t>
  </si>
  <si>
    <t>Harga ukur: Rp.25.000, - / container</t>
  </si>
  <si>
    <t>Certificate creation cost Rp.25.000, - / certificate</t>
  </si>
  <si>
    <t>Document fee: Rp.25.000, - / container</t>
  </si>
  <si>
    <t>And numbers that are listed in the shipping documents, the fine in the case of 2,000 kg or more VGM is different Rp.250.000, -</t>
  </si>
  <si>
    <t>Kalau beda di antara P / L dan actual 2000 kg, harus bayar denda Rp.250.000, -</t>
  </si>
  <si>
    <t>Measuring method in the terminal (carrying at the time of the container, track head, all of the weight, etc. chassis) - will be the (track head after unloading the container, the weight of the chassis, etc.).</t>
  </si>
  <si>
    <t>Track will be described VGM to EIR that is issued upon exiting from the terminal.</t>
  </si>
  <si>
    <t>Please note that 'the two containers (40 one of the trailers' 20 because you will not be able to carry put the chassis).</t>
  </si>
  <si>
    <t>Cara ukur di terminal port TJP,</t>
  </si>
  <si>
    <t>Cara calcurate = (burat containner, Track head, selain parts seperti casis) - (track head burat yang setelah turun containner, selain parts seperti casis)</t>
  </si>
  <si>
    <t>Minta tolong informasi dapat supaya bisa ikut aturan.</t>
  </si>
  <si>
    <t>1,960 - 2,350 kg</t>
  </si>
  <si>
    <t xml:space="preserve"> 2,850 - 3,900 kg</t>
  </si>
  <si>
    <t>MAXIMUM CAPACITY</t>
  </si>
  <si>
    <t>21,650 - 22,040 kg</t>
  </si>
  <si>
    <t xml:space="preserve"> 26,580 - 27,630 kg</t>
  </si>
  <si>
    <t>ZH56730</t>
  </si>
  <si>
    <t>B2E PE//EZ</t>
  </si>
  <si>
    <t>ZH66310</t>
  </si>
  <si>
    <t>B2E PEC//EZ</t>
  </si>
  <si>
    <t>ZH66290</t>
  </si>
  <si>
    <t>B2E PM//EZ</t>
  </si>
  <si>
    <t>ZH66340</t>
  </si>
  <si>
    <t>B2E PW//EZ</t>
  </si>
  <si>
    <t>ZH66350</t>
  </si>
  <si>
    <t>B2E PWH//EZ</t>
  </si>
  <si>
    <t>ZH66300</t>
  </si>
  <si>
    <t>B2E SNC//EZ</t>
  </si>
  <si>
    <t>ZH66360</t>
  </si>
  <si>
    <t>B2E NBS//EZ</t>
  </si>
  <si>
    <t>ZH66320</t>
  </si>
  <si>
    <t>B2E OPDW//EZ</t>
  </si>
  <si>
    <t>ZH66330</t>
  </si>
  <si>
    <t/>
  </si>
  <si>
    <t>B3E PE//EZ</t>
  </si>
  <si>
    <t>ZH66250</t>
  </si>
  <si>
    <t>B3E PM//EZ</t>
  </si>
  <si>
    <t>ZH66260</t>
  </si>
  <si>
    <t>B3E PWH//EZ</t>
  </si>
  <si>
    <t>ZH66280</t>
  </si>
  <si>
    <t>B3E SNC//EZ</t>
  </si>
  <si>
    <t>ZH66270</t>
  </si>
  <si>
    <t>B3E OPDW//EZ</t>
  </si>
  <si>
    <t>ZH66240</t>
  </si>
  <si>
    <t>GN1 PWH//AZ</t>
  </si>
  <si>
    <t>ZJ54460</t>
  </si>
  <si>
    <t>GN1 PWH//LZ</t>
  </si>
  <si>
    <t>ZJ54450</t>
  </si>
  <si>
    <t>GN2 PWH//AZ</t>
  </si>
  <si>
    <t>ZJ54480</t>
  </si>
  <si>
    <t>GN2 PWH//LZ</t>
  </si>
  <si>
    <t>ZJ54470</t>
  </si>
  <si>
    <t>To. SCM MANAGER</t>
  </si>
  <si>
    <r>
      <t xml:space="preserve">[ V   ]   </t>
    </r>
    <r>
      <rPr>
        <sz val="8"/>
        <rFont val="Arial"/>
        <family val="2"/>
      </rPr>
      <t>AS Ship. Manual</t>
    </r>
  </si>
  <si>
    <t>PKG/NO.</t>
  </si>
  <si>
    <t>DESCRIPTION OF GOODS</t>
  </si>
  <si>
    <t>Quantity</t>
  </si>
  <si>
    <t>Container</t>
  </si>
  <si>
    <t>Unit price</t>
  </si>
  <si>
    <t>P'kg type</t>
  </si>
  <si>
    <t>Made in</t>
  </si>
  <si>
    <t>Ref. No.</t>
  </si>
  <si>
    <t>Gross Wght</t>
  </si>
  <si>
    <t>Nett Weight</t>
  </si>
  <si>
    <t>LenghtXWidthXHeight/P'kg</t>
  </si>
  <si>
    <t>TOTAL</t>
  </si>
  <si>
    <t>Pc/Unit/Set</t>
  </si>
  <si>
    <t>GB1K PWH//EZ</t>
  </si>
  <si>
    <t>ZJ54440</t>
  </si>
  <si>
    <t>Size</t>
  </si>
  <si>
    <t>USD/JPY/EUR</t>
  </si>
  <si>
    <t>Kg / P'kg</t>
  </si>
  <si>
    <t>Cm</t>
  </si>
  <si>
    <t>1 X 20'</t>
  </si>
  <si>
    <t>1 X 40'</t>
  </si>
  <si>
    <t>FACILTY</t>
  </si>
  <si>
    <t>[ V ]    KITE</t>
  </si>
  <si>
    <t>[     ]    NON KITE</t>
  </si>
  <si>
    <t>Jl. Rawagelam I No.5</t>
  </si>
  <si>
    <t>YAMAHA MUSIC EUROPE GMBH</t>
  </si>
  <si>
    <t>1 X 40'H</t>
  </si>
  <si>
    <t>[ V  ]  FOB      [    ]  C &amp; F</t>
  </si>
  <si>
    <t>[    ]   Please Combine</t>
  </si>
  <si>
    <t>GB1K PWH//AZ</t>
  </si>
  <si>
    <t>ZJ54420</t>
  </si>
  <si>
    <t>ZW44850</t>
  </si>
  <si>
    <t>ZW44840</t>
  </si>
  <si>
    <t>ZW44860</t>
  </si>
  <si>
    <t>ZW44870</t>
  </si>
  <si>
    <t>U. FRONT BOARD BACK YI KURO</t>
  </si>
  <si>
    <t>U. FRONT BOARD BACK YI KIJI</t>
  </si>
  <si>
    <t>Fall Board YU121C PE (V/P)</t>
  </si>
  <si>
    <t>WE94850</t>
  </si>
  <si>
    <t>M2 SDW//JZ WITH BENCH</t>
  </si>
  <si>
    <t>ZU05460</t>
  </si>
  <si>
    <t>PEDAL RAIL U1.YUS1 PE UNFINISHED CARB</t>
  </si>
  <si>
    <t>K109 PWHC//EZ</t>
  </si>
  <si>
    <t>K113 PWHC//EZ</t>
  </si>
  <si>
    <t>ZU77200</t>
  </si>
  <si>
    <t>ZU77180</t>
  </si>
  <si>
    <t>SOUTHAMPTON</t>
  </si>
  <si>
    <t>JU-109 PWH//AZ</t>
  </si>
  <si>
    <t>B3E PEC//EZ</t>
  </si>
  <si>
    <t>ZN12160</t>
  </si>
  <si>
    <t>P124 PE//G.EZ</t>
  </si>
  <si>
    <t>ZN12140</t>
  </si>
  <si>
    <t>LEG NO.3I</t>
  </si>
  <si>
    <t>ZU14100</t>
  </si>
  <si>
    <t>ZU14120</t>
  </si>
  <si>
    <t>WW08930</t>
  </si>
  <si>
    <t>WW08960</t>
  </si>
  <si>
    <t>WW09120</t>
  </si>
  <si>
    <t>WW09130</t>
  </si>
  <si>
    <t>WY71980</t>
  </si>
  <si>
    <t>WY72000</t>
  </si>
  <si>
    <t>ZA34830</t>
  </si>
  <si>
    <r>
      <t xml:space="preserve">[  V ]   </t>
    </r>
    <r>
      <rPr>
        <b/>
        <sz val="8"/>
        <rFont val="Arial"/>
        <family val="2"/>
      </rPr>
      <t>SEA</t>
    </r>
    <r>
      <rPr>
        <sz val="8"/>
        <rFont val="Arial"/>
        <family val="2"/>
      </rPr>
      <t xml:space="preserve"> FREIGHT</t>
    </r>
  </si>
  <si>
    <t>YAMAHA/KEMBLE PIANO</t>
  </si>
  <si>
    <r>
      <t xml:space="preserve"> ( </t>
    </r>
    <r>
      <rPr>
        <b/>
        <u/>
        <sz val="10"/>
        <rFont val="Arial"/>
        <family val="2"/>
      </rPr>
      <t xml:space="preserve">Andik Kusuma </t>
    </r>
    <r>
      <rPr>
        <sz val="10"/>
        <rFont val="Arial"/>
        <family val="2"/>
      </rPr>
      <t>)</t>
    </r>
  </si>
  <si>
    <t>ZJ41300</t>
  </si>
  <si>
    <t>ZJ41310</t>
  </si>
  <si>
    <t>Upper Sill YC131D</t>
  </si>
  <si>
    <t>WW08280</t>
  </si>
  <si>
    <t>WW09060</t>
  </si>
  <si>
    <t>WW09070</t>
  </si>
  <si>
    <t>ZG74800</t>
  </si>
  <si>
    <t>:</t>
  </si>
  <si>
    <t>Fall Board YU118DN PM (V/P)</t>
  </si>
  <si>
    <t>WS36780</t>
  </si>
  <si>
    <t>WS44160</t>
  </si>
  <si>
    <t>WS42690</t>
  </si>
  <si>
    <t>WS23930</t>
  </si>
  <si>
    <t>ZU47130</t>
  </si>
  <si>
    <t>WT49150</t>
  </si>
  <si>
    <t>ZF67080</t>
  </si>
  <si>
    <t>ZF67090</t>
  </si>
  <si>
    <t>WV87770</t>
  </si>
  <si>
    <t>SIDE BASE L YI U1-YUS1,S5</t>
  </si>
  <si>
    <t>SIDE BASE R YI U1-YUS1,S5</t>
  </si>
  <si>
    <t>SIDE BASE R YI U3-YUS3</t>
  </si>
  <si>
    <t>SIDE BASE L YI U3-YUS3</t>
  </si>
  <si>
    <t>LEG L YI YU11-U1-YUS1</t>
  </si>
  <si>
    <t>LEG R YI YU11-U1-YUS1</t>
  </si>
  <si>
    <t>LEG R YI YC1SH</t>
  </si>
  <si>
    <t>LEG L YI YC1SH</t>
  </si>
  <si>
    <t>ZF36340</t>
  </si>
  <si>
    <t>KEY BLOCK GC1 BLAA (YI)</t>
  </si>
  <si>
    <t>ZG74810</t>
  </si>
  <si>
    <t>FALL BOARD C1-C5 SURFACER SILVER</t>
  </si>
  <si>
    <t>ZH87930</t>
  </si>
  <si>
    <t>SIDE BASE R YI YC1-M112T</t>
  </si>
  <si>
    <t>SIDE BASE L YI YC1-M112T</t>
  </si>
  <si>
    <t>BENCH LEG ROUGH M560H</t>
  </si>
  <si>
    <t>BENCH LEG ROUGH M560S/P660S</t>
  </si>
  <si>
    <t>BENCH LEG ROUGH M560QA/P660QA</t>
  </si>
  <si>
    <t>ZC59760</t>
  </si>
  <si>
    <t>KEY SENSOR SH-TA</t>
  </si>
  <si>
    <t>ZX16730</t>
  </si>
  <si>
    <t>DGB1KENST PWH//LM</t>
  </si>
  <si>
    <t>ZY77490</t>
  </si>
  <si>
    <t>UPPER FRONT BOARD UNFIN U1-YU11 TOKU</t>
  </si>
  <si>
    <t>ZJ22000</t>
  </si>
  <si>
    <t>BENCH NO. 600 SW</t>
  </si>
  <si>
    <t>LOWER FRONT BOARD UNFIN U1-YU33 TOKU</t>
  </si>
  <si>
    <t>LOWER FRONT BOARD UNFIN YUS1-S5 TOKU</t>
  </si>
  <si>
    <t>SIDE ARM BLOCK F UNFIN YUS5 TOKU</t>
  </si>
  <si>
    <t>SIDE ARM BLOCK F UNFIN YUS1-S3 TOKU</t>
  </si>
  <si>
    <t>VAM4430</t>
  </si>
  <si>
    <t>H SENSOR UNIT GP-SH/TA-C3 KIT</t>
  </si>
  <si>
    <t>H SENSOR UNIT GP-SH/TA-C6 KIT</t>
  </si>
  <si>
    <t>H SENSOR UNIT GP-SH/TA-C1 KIT</t>
  </si>
  <si>
    <t>ZX16710</t>
  </si>
  <si>
    <t>ZX39160</t>
  </si>
  <si>
    <t>ZX39170</t>
  </si>
  <si>
    <t>Fall Board VP 1410 X 196.5 X 69</t>
  </si>
  <si>
    <t>DGB1KENST PWH//AB W/O P.CABLE</t>
  </si>
  <si>
    <t>ZZ49410</t>
  </si>
  <si>
    <t>DCIN KD PACKING 208EX</t>
  </si>
  <si>
    <t>VAH6640</t>
  </si>
  <si>
    <t>B121 PE//B.AZ</t>
  </si>
  <si>
    <t>B121 PE//B.LZ</t>
  </si>
  <si>
    <t>VAN1290</t>
  </si>
  <si>
    <t>VAN1280</t>
  </si>
  <si>
    <t>WB</t>
  </si>
  <si>
    <t>WOB</t>
  </si>
  <si>
    <t>ZU62680</t>
  </si>
  <si>
    <t>ZU62710</t>
  </si>
  <si>
    <t>BENCH NO. 900 PM//YI</t>
  </si>
  <si>
    <t>BENCH NO. 900 PW//YI</t>
  </si>
  <si>
    <t>BENCH NO. 110 PM//YI</t>
  </si>
  <si>
    <t>BENCH NO. 300 SDW//YI</t>
  </si>
  <si>
    <t>BENCH GB1FP//YI</t>
  </si>
  <si>
    <t>BENCH GB1G//YI</t>
  </si>
  <si>
    <t>BENCH NO. 3 PE//YI U1J</t>
  </si>
  <si>
    <t>BENCH NO. 3 PWH//YI U1J</t>
  </si>
  <si>
    <t>BENCH NO.50 SDW//YI</t>
  </si>
  <si>
    <t>BENCH No.300 SM//YI</t>
  </si>
  <si>
    <t>BENCH No.300 SBW//YI</t>
  </si>
  <si>
    <t>BENCH No.600 SE//YI</t>
  </si>
  <si>
    <t>BENCH No.600 DO//YI</t>
  </si>
  <si>
    <t>ZC59740</t>
  </si>
  <si>
    <t>ZC59750</t>
  </si>
  <si>
    <t>ZC59770</t>
  </si>
  <si>
    <t>ZC59800</t>
  </si>
  <si>
    <t>ZC59810</t>
  </si>
  <si>
    <t>ZK82670</t>
  </si>
  <si>
    <t>ZX27800</t>
  </si>
  <si>
    <t>ZX27830</t>
  </si>
  <si>
    <t>ZX27780</t>
  </si>
  <si>
    <t>ZX27790</t>
  </si>
  <si>
    <t>DGB1KENCL PE//LCP</t>
  </si>
  <si>
    <t>DGB1KENCL PE//ACP</t>
  </si>
  <si>
    <t>WV87780</t>
  </si>
  <si>
    <t>WOODEN PANEL FOR PIANO 1430×1220×12mm CARB</t>
  </si>
  <si>
    <t>B1 SC2 PE//EP</t>
  </si>
  <si>
    <t>B2E SC2 PE//EP</t>
  </si>
  <si>
    <t>B3E SC2 PE//EP</t>
  </si>
  <si>
    <t>GB1K SC2 PE//EP</t>
  </si>
  <si>
    <t>VAC9480</t>
  </si>
  <si>
    <t>VAC9530</t>
  </si>
  <si>
    <t>B1 SC2 PWH//EP</t>
  </si>
  <si>
    <t>VAD6640</t>
  </si>
  <si>
    <t>VAC9490</t>
  </si>
  <si>
    <t>B2E SC2 PWH//EP</t>
  </si>
  <si>
    <t>VAD6650</t>
  </si>
  <si>
    <t>VAC9540</t>
  </si>
  <si>
    <t>VAC9500</t>
  </si>
  <si>
    <t>B3E SC2 PWH//EP</t>
  </si>
  <si>
    <t>VAD6660</t>
  </si>
  <si>
    <t>VAC9550</t>
  </si>
  <si>
    <t>VAC9580</t>
  </si>
  <si>
    <t>P116 SH2 PE//EP</t>
  </si>
  <si>
    <t>P116 SH2 PWH//EP</t>
  </si>
  <si>
    <t>P121 SH2 PE//EP</t>
  </si>
  <si>
    <t>P121 SH2 PWH//EP</t>
  </si>
  <si>
    <t>VAC9510</t>
  </si>
  <si>
    <t>VAD6670</t>
  </si>
  <si>
    <t>VAC9520</t>
  </si>
  <si>
    <t>VAD6680</t>
  </si>
  <si>
    <t>VAD6710</t>
  </si>
  <si>
    <t>VAD6770</t>
  </si>
  <si>
    <t>GB1K SC2 PWH//EP</t>
  </si>
  <si>
    <t>VAD6820</t>
  </si>
  <si>
    <t>VAC9590</t>
  </si>
  <si>
    <t>B1 SC2 PE//LP</t>
  </si>
  <si>
    <t>B2 SC2 PE//LP</t>
  </si>
  <si>
    <t>B3 SC2 PE//LP</t>
  </si>
  <si>
    <t>U1J SC2 PE//LM</t>
  </si>
  <si>
    <t>U1J SC2 PE//AP</t>
  </si>
  <si>
    <t>GB1K SC2 PE//LP</t>
  </si>
  <si>
    <t>VAD6750</t>
  </si>
  <si>
    <t>VAD6760</t>
  </si>
  <si>
    <t>JU109 SC2 PE//AP</t>
  </si>
  <si>
    <t>JX113T SC2 PE//AP</t>
  </si>
  <si>
    <t>VAC9570</t>
  </si>
  <si>
    <t>VAC9560</t>
  </si>
  <si>
    <t>JU109 SC2 PE//LRP</t>
  </si>
  <si>
    <t>JU109 SC2 PE//LM</t>
  </si>
  <si>
    <t>VAD6690</t>
  </si>
  <si>
    <t>VAG1080</t>
  </si>
  <si>
    <t>JX113T SC2 PE//LRP</t>
  </si>
  <si>
    <t>VAG1530</t>
  </si>
  <si>
    <t>U1J SC2 PE//LRP</t>
  </si>
  <si>
    <t>GB1K SC2 PE//LRP</t>
  </si>
  <si>
    <t>VAG1550</t>
  </si>
  <si>
    <t>VAG1540</t>
  </si>
  <si>
    <t>P118GC PE//AZ</t>
  </si>
  <si>
    <t>P118GC PE//LZ</t>
  </si>
  <si>
    <t>P121GC PE//AZ</t>
  </si>
  <si>
    <t>P121GC PE//LZ</t>
  </si>
  <si>
    <t>VAR8140</t>
  </si>
  <si>
    <t>VAR8150</t>
  </si>
  <si>
    <t>VAR8160</t>
  </si>
  <si>
    <t>VAR8170</t>
  </si>
  <si>
    <t>B113 SC2//JP</t>
  </si>
  <si>
    <t>B121 SC2//JP</t>
  </si>
  <si>
    <t>P121 SH2 PEC//EP</t>
  </si>
  <si>
    <t>VAW6990</t>
  </si>
  <si>
    <t>P116 SH2 PEC//EP</t>
  </si>
  <si>
    <t>P121H SH2 PE//EP</t>
  </si>
  <si>
    <t>VAW6980</t>
  </si>
  <si>
    <t>VAW7000</t>
  </si>
  <si>
    <t>B1 SC2 PEC//EP</t>
  </si>
  <si>
    <t>VAK6550</t>
  </si>
  <si>
    <t>VAK6640</t>
  </si>
  <si>
    <t>VAK6580</t>
  </si>
  <si>
    <t>VAK6500</t>
  </si>
  <si>
    <t>VAK6530</t>
  </si>
  <si>
    <t>VAK6610</t>
  </si>
  <si>
    <t>VAK6510</t>
  </si>
  <si>
    <t>VAK6520</t>
  </si>
  <si>
    <t>VAK6540</t>
  </si>
  <si>
    <t>VAK6590</t>
  </si>
  <si>
    <t>VAK6600</t>
  </si>
  <si>
    <t>VAK6620</t>
  </si>
  <si>
    <t>VAK6630</t>
  </si>
  <si>
    <t>VAK6650</t>
  </si>
  <si>
    <t>B1 SC2 NBS//EP</t>
  </si>
  <si>
    <t>B1 SC2 OPDW//EP</t>
  </si>
  <si>
    <t>B1 SC2 PM//EP</t>
  </si>
  <si>
    <t>B1 SC2 PW//EP</t>
  </si>
  <si>
    <t>B1 SC2 SNC//EP</t>
  </si>
  <si>
    <t>B2E SC2 PM//EP</t>
  </si>
  <si>
    <t>B3E SC2 PM//EP</t>
  </si>
  <si>
    <t>B2E SC2 PW//EP</t>
  </si>
  <si>
    <t>B2E SC2 OPDW//EP</t>
  </si>
  <si>
    <t>B3E SC2 OPDW//EP</t>
  </si>
  <si>
    <t>B2E SC2 SNC//EP</t>
  </si>
  <si>
    <t>B3E SC2 SNC//EP</t>
  </si>
  <si>
    <t>B2E SC2 NBS//EP</t>
  </si>
  <si>
    <t>GB1K SC2 PE//AP</t>
  </si>
  <si>
    <t>VAD6840</t>
  </si>
  <si>
    <t>B3E SC2 PEC//EP</t>
  </si>
  <si>
    <t>VAK6570</t>
  </si>
  <si>
    <t>B2E SC2 PEC//EP</t>
  </si>
  <si>
    <t>VAK6560</t>
  </si>
  <si>
    <t>B1 SC2 PEC//LP</t>
  </si>
  <si>
    <t>B2 SC2 PEC//LP</t>
  </si>
  <si>
    <t>B2 SC2 PM//LP</t>
  </si>
  <si>
    <t>B2 SC2 PW//LP</t>
  </si>
  <si>
    <t>B3 SC2 PEC//LP</t>
  </si>
  <si>
    <t>B3 SC2 PW//LP</t>
  </si>
  <si>
    <t>B3 SC2 PM//LP</t>
  </si>
  <si>
    <t>GB1K SC2 PE//LM</t>
  </si>
  <si>
    <t>VAW7030</t>
  </si>
  <si>
    <t>VAW7040</t>
  </si>
  <si>
    <t>VAW7050</t>
  </si>
  <si>
    <t>VAW7060</t>
  </si>
  <si>
    <t>VAW7070</t>
  </si>
  <si>
    <t>VAW7080</t>
  </si>
  <si>
    <t>VAW7090</t>
  </si>
  <si>
    <t>VAD6830</t>
  </si>
  <si>
    <t>GB1K SC2 PAW//LP</t>
  </si>
  <si>
    <t>VAW6620</t>
  </si>
  <si>
    <t>JX113T SC2 PE//LM</t>
  </si>
  <si>
    <t>VAD6700</t>
  </si>
  <si>
    <t>BENCH NO. 900 PWH//YI</t>
  </si>
  <si>
    <t>VCE6410</t>
  </si>
  <si>
    <t>B113 DMC SC2//JP</t>
  </si>
  <si>
    <t>B113 PWH SC2//JP</t>
  </si>
  <si>
    <t>VAD6720</t>
  </si>
  <si>
    <t>VAD6730</t>
  </si>
  <si>
    <t>JU109 SC2 PE//LKP</t>
  </si>
  <si>
    <t>JX113T SC2 PE//LKP</t>
  </si>
  <si>
    <t>U1J SC2 PE//LKP</t>
  </si>
  <si>
    <t>GB1K SC2 PE//LKP</t>
  </si>
  <si>
    <t>P121 SH2 PWHC//EP</t>
  </si>
  <si>
    <t>P116 SH2 PWHC//EP</t>
  </si>
  <si>
    <t>P124 SH2 PE//EP</t>
  </si>
  <si>
    <t>VCD5940</t>
  </si>
  <si>
    <t>VCD5950</t>
  </si>
  <si>
    <t>VCD5960</t>
  </si>
  <si>
    <t>B1 SC2 PWH//LP</t>
  </si>
  <si>
    <t>B2 SC2 PWH//LP</t>
  </si>
  <si>
    <t>B3 SC2 PWH//LP</t>
  </si>
  <si>
    <t>VCM8070</t>
  </si>
  <si>
    <t>VCM8100</t>
  </si>
  <si>
    <t>VAW7100</t>
  </si>
  <si>
    <t>GB1K SC2 PM//EP</t>
  </si>
  <si>
    <t>VAW6660</t>
  </si>
  <si>
    <t>BDL</t>
  </si>
  <si>
    <t>JU109 SC2 PWH//AP</t>
  </si>
  <si>
    <t>VAW7190</t>
  </si>
  <si>
    <t>VAD6790</t>
  </si>
  <si>
    <t>VAD6800</t>
  </si>
  <si>
    <t>VAD6810</t>
  </si>
  <si>
    <t>VAD6850</t>
  </si>
  <si>
    <t>UP</t>
  </si>
  <si>
    <t>GP</t>
  </si>
  <si>
    <t>VAD6780</t>
  </si>
  <si>
    <t>VAW6650</t>
  </si>
  <si>
    <t>VAW6630</t>
  </si>
  <si>
    <t>GB1K SC2 PM//LP</t>
  </si>
  <si>
    <t>M2 SC2 SM//LKP</t>
  </si>
  <si>
    <t>GB1K SC2 PAW//EP</t>
  </si>
  <si>
    <t>DGB1KENST PE//LM</t>
  </si>
  <si>
    <t>DGB1KENST PE//AH</t>
  </si>
  <si>
    <t>UP Bottom Frame Knob PWH</t>
  </si>
  <si>
    <t>JU109 SC2 PM//AP</t>
  </si>
  <si>
    <t>U1J SC2 PWHC//LRP</t>
  </si>
  <si>
    <t>VAW7170</t>
  </si>
  <si>
    <t>VAW7320</t>
  </si>
  <si>
    <t>U1J SC2 PEC//LM</t>
  </si>
  <si>
    <t>VAW7200</t>
  </si>
  <si>
    <t>VAW6640</t>
  </si>
  <si>
    <t>GB1K SC2 PWH//LP</t>
  </si>
  <si>
    <t>JU109 SC2 PW//AP</t>
  </si>
  <si>
    <t>VAW7180</t>
  </si>
  <si>
    <t>U1J SC2 PWHC//AP</t>
  </si>
  <si>
    <t>VAW7250</t>
  </si>
  <si>
    <t>GB1K SC2 PWH//LKP</t>
  </si>
  <si>
    <t>MUSIC SHELF MDF GC1-C7 27x1150x295</t>
  </si>
  <si>
    <t>SIDE ARM MDF BACKER ,U1 42X455X430</t>
  </si>
  <si>
    <t>SIDE ARM MDF BACKER YUS5 45X470X400</t>
  </si>
  <si>
    <t>SIDE ARM MDF BACKER U3YUS13 42X480X360</t>
  </si>
  <si>
    <t>S.ARM UP MDF BACKER N2 30X385X220</t>
  </si>
  <si>
    <t>S.ARM LOW MDF BACKER N2 33X545X290</t>
  </si>
  <si>
    <t>MUSIC SHELF MDF GC1-C7 27X400X295</t>
  </si>
  <si>
    <t>VDG6260</t>
  </si>
  <si>
    <t>VDG6190</t>
  </si>
  <si>
    <t>VDG6200</t>
  </si>
  <si>
    <t>VDG6210</t>
  </si>
  <si>
    <t>VDG6220</t>
  </si>
  <si>
    <t>VDG6230</t>
  </si>
  <si>
    <t>VDG6240</t>
  </si>
  <si>
    <t>SIDE ARM MDF BACKER YF101 42X455X430</t>
  </si>
  <si>
    <t>VDT0480</t>
  </si>
  <si>
    <t>VCM7910</t>
  </si>
  <si>
    <t>VCM7840</t>
  </si>
  <si>
    <t>VCM7820</t>
  </si>
  <si>
    <t>VCM7830</t>
  </si>
  <si>
    <t>VCM7890</t>
  </si>
  <si>
    <t>VCM7900</t>
  </si>
  <si>
    <t>P22 SC2 SE//D.LP</t>
  </si>
  <si>
    <t>P22 SC2 SW//D.LP</t>
  </si>
  <si>
    <t>P22 SC2 DO//D.LP</t>
  </si>
  <si>
    <t>P22 SE//D.LZ</t>
  </si>
  <si>
    <t>P22 SW//D.LZ</t>
  </si>
  <si>
    <t>P22 DO//D.LZ</t>
  </si>
  <si>
    <t>JU109 SC2 PWH//LM</t>
  </si>
  <si>
    <t>VAW7140</t>
  </si>
  <si>
    <t>VDR1950</t>
  </si>
  <si>
    <t>GB1K SC2 PWH//LM</t>
  </si>
  <si>
    <t>VDX7740</t>
  </si>
  <si>
    <t>B121 SC2 PE//LCP</t>
  </si>
  <si>
    <t>B121 SC2 PE//ACP</t>
  </si>
  <si>
    <t>VEH3630</t>
  </si>
  <si>
    <t xml:space="preserve">VEH3640 </t>
  </si>
  <si>
    <t xml:space="preserve">BENCH NO.210 SM//YI </t>
  </si>
  <si>
    <t>VFA1020</t>
  </si>
  <si>
    <t>5107941</t>
  </si>
  <si>
    <t>VEH3640</t>
  </si>
  <si>
    <t xml:space="preserve">INVOICE NO       </t>
  </si>
  <si>
    <t>DO NO</t>
  </si>
  <si>
    <t xml:space="preserve">VESSEL       </t>
  </si>
  <si>
    <t xml:space="preserve">VOYAGE          </t>
  </si>
  <si>
    <t xml:space="preserve">ETD                      </t>
  </si>
  <si>
    <t xml:space="preserve">CONTAINER                      </t>
  </si>
  <si>
    <t xml:space="preserve">SALES ORDER             </t>
  </si>
  <si>
    <t xml:space="preserve">DELIVERY ORDER        </t>
  </si>
  <si>
    <t xml:space="preserve">SHIPMENT ORDER        </t>
  </si>
  <si>
    <t xml:space="preserve">PERFORMA INV.          </t>
  </si>
  <si>
    <t xml:space="preserve">FINAL INV                    </t>
  </si>
  <si>
    <t xml:space="preserve">: </t>
  </si>
  <si>
    <t>KEYBOARD ASSY/PWSP YU1 YE121 YI</t>
  </si>
  <si>
    <t>VFK302Z</t>
  </si>
  <si>
    <t>Oct 12,2021</t>
  </si>
  <si>
    <t>Oct 15,2021</t>
  </si>
  <si>
    <t>PO : 612258 (205010)</t>
  </si>
  <si>
    <t>Oct 19,2021</t>
  </si>
  <si>
    <t>PO : 614018 (206098)</t>
  </si>
  <si>
    <t>5117380</t>
  </si>
  <si>
    <t>October 25,2021</t>
  </si>
  <si>
    <t>October 21,2021</t>
  </si>
  <si>
    <t>November 18,2021</t>
  </si>
  <si>
    <t>November 21,2021</t>
  </si>
  <si>
    <t>PO : 615491 (206098)</t>
  </si>
  <si>
    <t>5119629</t>
  </si>
  <si>
    <t>PO : 615491 (206937)</t>
  </si>
  <si>
    <t>November 23,2021</t>
  </si>
  <si>
    <t>November 27,2021</t>
  </si>
  <si>
    <t>: 1162226</t>
  </si>
  <si>
    <t>: 139399</t>
  </si>
  <si>
    <t>Desember 15,2021</t>
  </si>
  <si>
    <t>Desember 19,2021</t>
  </si>
  <si>
    <t>PRICE LIST 198</t>
  </si>
  <si>
    <t>BENCH No.600 SW//YI</t>
  </si>
  <si>
    <t>Januari 05, 2022</t>
  </si>
  <si>
    <t>Januari 09, 2022</t>
  </si>
  <si>
    <t>5122494</t>
  </si>
  <si>
    <t>PO : 617360 (208013)</t>
  </si>
  <si>
    <t>Januari 18, 2022</t>
  </si>
  <si>
    <t>Januari 21, 2022</t>
  </si>
  <si>
    <t>PO : 619021 (208910)</t>
  </si>
  <si>
    <t>5124946</t>
  </si>
  <si>
    <t>Januari 20, 2022</t>
  </si>
  <si>
    <t>Januari 24, 2022</t>
  </si>
  <si>
    <t>Februari 14, 2022</t>
  </si>
  <si>
    <t>Februari 11, 2022</t>
  </si>
  <si>
    <t>PO : 620803 (209859)</t>
  </si>
  <si>
    <t>5127655</t>
  </si>
  <si>
    <t>Februari 22, 2022</t>
  </si>
  <si>
    <t>Februari 28, 2022</t>
  </si>
  <si>
    <t>Maret 13, 2022</t>
  </si>
  <si>
    <t>Maret 11, 2022</t>
  </si>
  <si>
    <t>PO : 622254 (210709)</t>
  </si>
  <si>
    <t>5129804</t>
  </si>
  <si>
    <t>Maret 17, 2022</t>
  </si>
  <si>
    <t>Maret 23, 2022</t>
  </si>
  <si>
    <t>PO : 622254 (208910)</t>
  </si>
  <si>
    <t>N</t>
  </si>
  <si>
    <t>O</t>
  </si>
  <si>
    <t>Q</t>
  </si>
  <si>
    <t>PC</t>
  </si>
  <si>
    <t>VFV5520</t>
  </si>
  <si>
    <t>VFV5530</t>
  </si>
  <si>
    <t>SETS</t>
  </si>
  <si>
    <t>VFV5540</t>
  </si>
  <si>
    <t>VFV5550</t>
  </si>
  <si>
    <t>VFV5560</t>
  </si>
  <si>
    <t>VFV5570</t>
  </si>
  <si>
    <t>VFV5580</t>
  </si>
  <si>
    <t>VFV5590</t>
  </si>
  <si>
    <t>VFV5600</t>
  </si>
  <si>
    <t>VFV5610</t>
  </si>
  <si>
    <t>VFV5620</t>
  </si>
  <si>
    <t>VFV5630</t>
  </si>
  <si>
    <t>April 12, 2022</t>
  </si>
  <si>
    <t>April 15, 2022</t>
  </si>
  <si>
    <t>PO : 624038 (211710)</t>
  </si>
  <si>
    <t>5132493</t>
  </si>
  <si>
    <t>April 14, 2022</t>
  </si>
  <si>
    <t>April 17, 2022</t>
  </si>
  <si>
    <t>April 19, 2022</t>
  </si>
  <si>
    <t>April 24, 2022</t>
  </si>
  <si>
    <t>May 12, 2022</t>
  </si>
  <si>
    <t>May 14, 2022</t>
  </si>
  <si>
    <t>May 20, 2022</t>
  </si>
  <si>
    <t>May 23, 2022</t>
  </si>
  <si>
    <t>PO : 626153 (212898)</t>
  </si>
  <si>
    <t>5135627</t>
  </si>
  <si>
    <t>Juni 9, 2022</t>
  </si>
  <si>
    <t>Juni 13, 2022</t>
  </si>
  <si>
    <t>5132806</t>
  </si>
  <si>
    <t>PO : 627772 (213794)</t>
  </si>
  <si>
    <t>5138149</t>
  </si>
  <si>
    <t>PO : 624211 (211844)</t>
  </si>
  <si>
    <t>Juni 23, 2022</t>
  </si>
  <si>
    <t>Juni 26, 2022</t>
  </si>
  <si>
    <t>PO : 624220 (211852)</t>
  </si>
  <si>
    <t>5132833</t>
  </si>
  <si>
    <t>Juli 5, 2022</t>
  </si>
  <si>
    <t>Juli 9, 2022</t>
  </si>
  <si>
    <t>Juli 11, 2022</t>
  </si>
  <si>
    <t>Juli 15, 2022</t>
  </si>
  <si>
    <t>PO : 629517 (214746)</t>
  </si>
  <si>
    <t>5140955</t>
  </si>
  <si>
    <t>: 1170410</t>
  </si>
  <si>
    <t>: 146618</t>
  </si>
  <si>
    <t>Juli 26, 2022</t>
  </si>
  <si>
    <t>Juli 30, 2022</t>
  </si>
  <si>
    <t>Agustus 24, 2022</t>
  </si>
  <si>
    <t>Agustus 28, 2022</t>
  </si>
  <si>
    <t>Agustus 25, 2022</t>
  </si>
  <si>
    <t>September 13, 2022</t>
  </si>
  <si>
    <t>September 17, 2022</t>
  </si>
  <si>
    <t>PO : 632799 (216551)</t>
  </si>
  <si>
    <t>5145889</t>
  </si>
  <si>
    <t>PO : 630990 (215544)</t>
  </si>
  <si>
    <t>5143160</t>
  </si>
  <si>
    <t>September 19, 2022</t>
  </si>
  <si>
    <t>September 21,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</si>
</sst>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_(* #,##0_);_(* \(#,##0\);_(* &quot;-&quot;_);_(@_)"/>
    <numFmt numFmtId="165" formatCode="_(* #,##0.00_);_(* \(#,##0.00\);_(* &quot;-&quot;??_);_(@_)"/>
    <numFmt numFmtId="166" formatCode="_(* #,##0.000_);_(* \(#,##0.000\);_(* &quot;-&quot;??_);_(@_)"/>
    <numFmt numFmtId="167" formatCode="mmmm\ d\,\ yyyy"/>
    <numFmt numFmtId="168" formatCode="_(* #,##0.00_);_(* \(#,##0.00\);_(* &quot;-&quot;_);_(@_)"/>
    <numFmt numFmtId="169" formatCode="0_);[Red]\(0\)"/>
    <numFmt numFmtId="170" formatCode="_(* #,##0.000_);_(* \(#,##0.000\);_(* &quot;-&quot;???_);_(@_)"/>
    <numFmt numFmtId="171" formatCode="0.0"/>
    <numFmt numFmtId="172" formatCode="_(* #,##0_);_(* \(#,##0\);_(* &quot;-&quot;??_);_(@_)"/>
  </numFmts>
  <fonts count="95">
    <font>
      <sz val="10"/>
      <name val="Arial"/>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7"/>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Arial"/>
      <family val="2"/>
    </font>
    <font>
      <u/>
      <sz val="10"/>
      <name val="Arial"/>
      <family val="2"/>
    </font>
    <font>
      <b/>
      <u/>
      <sz val="16"/>
      <name val="Arial"/>
      <family val="2"/>
    </font>
    <font>
      <sz val="11"/>
      <name val="Arial"/>
      <family val="2"/>
    </font>
    <font>
      <sz val="11"/>
      <color indexed="8"/>
      <name val="Arial"/>
      <family val="2"/>
    </font>
    <font>
      <u/>
      <sz val="11"/>
      <name val="Arial"/>
      <family val="2"/>
    </font>
    <font>
      <b/>
      <sz val="12"/>
      <name val="Arial"/>
      <family val="2"/>
    </font>
    <font>
      <b/>
      <sz val="11"/>
      <name val="Arial"/>
      <family val="2"/>
    </font>
    <font>
      <b/>
      <sz val="14"/>
      <name val="Bookman Old Style"/>
      <family val="1"/>
    </font>
    <font>
      <b/>
      <sz val="12"/>
      <name val="Bookman Old Style"/>
      <family val="1"/>
    </font>
    <font>
      <b/>
      <sz val="16"/>
      <name val="Arial"/>
      <family val="2"/>
    </font>
    <font>
      <sz val="10"/>
      <name val="Arial"/>
      <family val="2"/>
    </font>
    <font>
      <sz val="10"/>
      <name val="Arial"/>
      <family val="2"/>
    </font>
    <font>
      <b/>
      <sz val="14"/>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6"/>
      <name val="Arial"/>
      <family val="2"/>
    </font>
    <font>
      <sz val="12"/>
      <name val="Arial"/>
      <family val="2"/>
    </font>
    <font>
      <sz val="14"/>
      <name val="Arial"/>
      <family val="2"/>
    </font>
    <font>
      <sz val="14"/>
      <name val="Arial"/>
      <family val="2"/>
    </font>
    <font>
      <sz val="12"/>
      <color indexed="8"/>
      <name val="Arial"/>
      <family val="2"/>
    </font>
    <font>
      <b/>
      <sz val="13"/>
      <name val="Arial"/>
      <family val="2"/>
    </font>
    <font>
      <sz val="13"/>
      <name val="Arial"/>
      <family val="2"/>
    </font>
    <font>
      <sz val="11"/>
      <name val="ＭＳ Ｐゴシック"/>
      <family val="3"/>
      <charset val="128"/>
    </font>
    <font>
      <b/>
      <sz val="12"/>
      <color rgb="FFFF0000"/>
      <name val="Arial"/>
      <family val="2"/>
    </font>
    <font>
      <sz val="12"/>
      <color rgb="FFFF0000"/>
      <name val="Arial"/>
      <family val="2"/>
    </font>
    <font>
      <sz val="10"/>
      <color theme="1"/>
      <name val="Meiryo UI"/>
      <family val="2"/>
      <charset val="128"/>
    </font>
    <font>
      <sz val="11"/>
      <color theme="1"/>
      <name val="Calibri"/>
      <family val="2"/>
      <charset val="128"/>
      <scheme val="minor"/>
    </font>
    <font>
      <sz val="11"/>
      <color theme="1"/>
      <name val="ＭＳ Ｐゴシック"/>
      <family val="2"/>
      <charset val="128"/>
    </font>
    <font>
      <sz val="11"/>
      <color theme="1"/>
      <name val="Calibri"/>
      <family val="3"/>
      <charset val="128"/>
      <scheme val="minor"/>
    </font>
    <font>
      <sz val="11"/>
      <color theme="1"/>
      <name val="游ゴシック"/>
      <family val="3"/>
      <charset val="128"/>
    </font>
    <font>
      <sz val="11"/>
      <color indexed="8"/>
      <name val="游ゴシック"/>
      <family val="3"/>
      <charset val="128"/>
    </font>
    <font>
      <sz val="6"/>
      <name val="MS Gothic"/>
      <family val="3"/>
      <charset val="128"/>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
      <scheme val="minor"/>
    </font>
  </fonts>
  <fills count="7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patternFill>
    </fill>
    <fill>
      <patternFill patternType="solid">
        <fgColor indexed="43"/>
      </patternFill>
    </fill>
    <fill>
      <patternFill patternType="solid">
        <fgColor indexed="4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9"/>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CCFFFF"/>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double">
        <color indexed="64"/>
      </bottom>
      <diagonal/>
    </border>
    <border>
      <left style="thin">
        <color indexed="64"/>
      </left>
      <right/>
      <top/>
      <bottom style="hair">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double">
        <color indexed="64"/>
      </top>
      <bottom style="thin">
        <color indexed="64"/>
      </bottom>
      <diagonal/>
    </border>
    <border>
      <left style="thin">
        <color indexed="64"/>
      </left>
      <right style="thin">
        <color indexed="64"/>
      </right>
      <top/>
      <bottom style="hair">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style="thin">
        <color indexed="64"/>
      </bottom>
      <diagonal/>
    </border>
    <border>
      <left/>
      <right style="hair">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2">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42" fillId="8" borderId="0" applyNumberFormat="0" applyBorder="0" applyAlignment="0" applyProtection="0">
      <alignment vertical="center"/>
    </xf>
    <xf numFmtId="0" fontId="42" fillId="9" borderId="0" applyNumberFormat="0" applyBorder="0" applyAlignment="0" applyProtection="0">
      <alignment vertical="center"/>
    </xf>
    <xf numFmtId="0" fontId="42" fillId="10" borderId="0" applyNumberFormat="0" applyBorder="0" applyAlignment="0" applyProtection="0">
      <alignment vertical="center"/>
    </xf>
    <xf numFmtId="0" fontId="42" fillId="8" borderId="0" applyNumberFormat="0" applyBorder="0" applyAlignment="0" applyProtection="0">
      <alignment vertical="center"/>
    </xf>
    <xf numFmtId="0" fontId="42" fillId="11" borderId="0" applyNumberFormat="0" applyBorder="0" applyAlignment="0" applyProtection="0">
      <alignment vertical="center"/>
    </xf>
    <xf numFmtId="0" fontId="42" fillId="10" borderId="0" applyNumberFormat="0" applyBorder="0" applyAlignment="0" applyProtection="0">
      <alignment vertical="center"/>
    </xf>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5"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42" fillId="16" borderId="0" applyNumberFormat="0" applyBorder="0" applyAlignment="0" applyProtection="0">
      <alignment vertical="center"/>
    </xf>
    <xf numFmtId="0" fontId="42" fillId="9" borderId="0" applyNumberFormat="0" applyBorder="0" applyAlignment="0" applyProtection="0">
      <alignment vertical="center"/>
    </xf>
    <xf numFmtId="0" fontId="42" fillId="17" borderId="0" applyNumberFormat="0" applyBorder="0" applyAlignment="0" applyProtection="0">
      <alignment vertical="center"/>
    </xf>
    <xf numFmtId="0" fontId="42" fillId="16" borderId="0" applyNumberFormat="0" applyBorder="0" applyAlignment="0" applyProtection="0">
      <alignment vertical="center"/>
    </xf>
    <xf numFmtId="0" fontId="42" fillId="18" borderId="0" applyNumberFormat="0" applyBorder="0" applyAlignment="0" applyProtection="0">
      <alignment vertical="center"/>
    </xf>
    <xf numFmtId="0" fontId="42" fillId="17" borderId="0" applyNumberFormat="0" applyBorder="0" applyAlignment="0" applyProtection="0">
      <alignment vertical="center"/>
    </xf>
    <xf numFmtId="0" fontId="12" fillId="1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43" fillId="23" borderId="0" applyNumberFormat="0" applyBorder="0" applyAlignment="0" applyProtection="0">
      <alignment vertical="center"/>
    </xf>
    <xf numFmtId="0" fontId="43" fillId="9" borderId="0" applyNumberFormat="0" applyBorder="0" applyAlignment="0" applyProtection="0">
      <alignment vertical="center"/>
    </xf>
    <xf numFmtId="0" fontId="43" fillId="17" borderId="0" applyNumberFormat="0" applyBorder="0" applyAlignment="0" applyProtection="0">
      <alignment vertical="center"/>
    </xf>
    <xf numFmtId="0" fontId="43" fillId="16" borderId="0" applyNumberFormat="0" applyBorder="0" applyAlignment="0" applyProtection="0">
      <alignment vertical="center"/>
    </xf>
    <xf numFmtId="0" fontId="43" fillId="23" borderId="0" applyNumberFormat="0" applyBorder="0" applyAlignment="0" applyProtection="0">
      <alignment vertical="center"/>
    </xf>
    <xf numFmtId="0" fontId="43" fillId="9" borderId="0" applyNumberFormat="0" applyBorder="0" applyAlignment="0" applyProtection="0">
      <alignment vertical="center"/>
    </xf>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7" borderId="0" applyNumberFormat="0" applyBorder="0" applyAlignment="0" applyProtection="0"/>
    <xf numFmtId="0" fontId="13" fillId="3" borderId="0" applyNumberFormat="0" applyBorder="0" applyAlignment="0" applyProtection="0"/>
    <xf numFmtId="0" fontId="14" fillId="28" borderId="1" applyNumberFormat="0" applyAlignment="0" applyProtection="0"/>
    <xf numFmtId="0" fontId="15" fillId="29" borderId="2" applyNumberFormat="0" applyAlignment="0" applyProtection="0"/>
    <xf numFmtId="165" fontId="39" fillId="0" borderId="0" applyFont="0" applyFill="0" applyBorder="0" applyAlignment="0" applyProtection="0"/>
    <xf numFmtId="164" fontId="39" fillId="0" borderId="0" applyFont="0" applyFill="0" applyBorder="0" applyAlignment="0" applyProtection="0"/>
    <xf numFmtId="40" fontId="68" fillId="0" borderId="0" applyFont="0" applyFill="0" applyBorder="0" applyAlignment="0" applyProtection="0"/>
    <xf numFmtId="164" fontId="39" fillId="0" borderId="0" applyFont="0" applyFill="0" applyBorder="0" applyAlignment="0" applyProtection="0">
      <alignment vertical="center"/>
    </xf>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30" borderId="0" applyNumberFormat="0" applyBorder="0" applyAlignment="0" applyProtection="0"/>
    <xf numFmtId="0" fontId="68" fillId="0" borderId="0"/>
    <xf numFmtId="0" fontId="39" fillId="0" borderId="0"/>
    <xf numFmtId="0" fontId="11" fillId="0" borderId="0"/>
    <xf numFmtId="0" fontId="39" fillId="31" borderId="7" applyNumberFormat="0" applyFont="0" applyAlignment="0" applyProtection="0"/>
    <xf numFmtId="0" fontId="24" fillId="28" borderId="8" applyNumberFormat="0" applyAlignment="0" applyProtection="0"/>
    <xf numFmtId="0" fontId="44" fillId="14" borderId="9" applyNumberFormat="0" applyProtection="0">
      <alignment horizontal="right" vertical="center"/>
    </xf>
    <xf numFmtId="0" fontId="44" fillId="32" borderId="9" applyNumberFormat="0" applyProtection="0">
      <alignment horizontal="left" vertical="center" indent="1"/>
    </xf>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43" fillId="23"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3" fillId="35" borderId="0" applyNumberFormat="0" applyBorder="0" applyAlignment="0" applyProtection="0">
      <alignment vertical="center"/>
    </xf>
    <xf numFmtId="0" fontId="43" fillId="23" borderId="0" applyNumberFormat="0" applyBorder="0" applyAlignment="0" applyProtection="0">
      <alignment vertical="center"/>
    </xf>
    <xf numFmtId="0" fontId="43" fillId="36" borderId="0" applyNumberFormat="0" applyBorder="0" applyAlignment="0" applyProtection="0">
      <alignment vertical="center"/>
    </xf>
    <xf numFmtId="0" fontId="45" fillId="0" borderId="0" applyNumberFormat="0" applyFill="0" applyBorder="0" applyAlignment="0" applyProtection="0">
      <alignment vertical="center"/>
    </xf>
    <xf numFmtId="0" fontId="46" fillId="37" borderId="2" applyNumberFormat="0" applyAlignment="0" applyProtection="0">
      <alignment vertical="center"/>
    </xf>
    <xf numFmtId="0" fontId="47" fillId="17" borderId="0" applyNumberFormat="0" applyBorder="0" applyAlignment="0" applyProtection="0">
      <alignment vertical="center"/>
    </xf>
    <xf numFmtId="0" fontId="39" fillId="10" borderId="7" applyNumberFormat="0" applyFont="0" applyAlignment="0" applyProtection="0">
      <alignment vertical="center"/>
    </xf>
    <xf numFmtId="0" fontId="48" fillId="0" borderId="6" applyNumberFormat="0" applyFill="0" applyAlignment="0" applyProtection="0">
      <alignment vertical="center"/>
    </xf>
    <xf numFmtId="0" fontId="49" fillId="17" borderId="1" applyNumberFormat="0" applyAlignment="0" applyProtection="0">
      <alignment vertical="center"/>
    </xf>
    <xf numFmtId="0" fontId="50" fillId="38" borderId="8" applyNumberFormat="0" applyAlignment="0" applyProtection="0">
      <alignment vertical="center"/>
    </xf>
    <xf numFmtId="0" fontId="51" fillId="39" borderId="0" applyNumberFormat="0" applyBorder="0" applyAlignment="0" applyProtection="0">
      <alignment vertical="center"/>
    </xf>
    <xf numFmtId="0" fontId="52" fillId="0" borderId="0"/>
    <xf numFmtId="0" fontId="53" fillId="40" borderId="0" applyNumberFormat="0" applyBorder="0" applyAlignment="0" applyProtection="0">
      <alignment vertical="center"/>
    </xf>
    <xf numFmtId="0" fontId="54" fillId="0" borderId="11" applyNumberFormat="0" applyFill="0" applyAlignment="0" applyProtection="0">
      <alignment vertical="center"/>
    </xf>
    <xf numFmtId="0" fontId="55" fillId="0" borderId="4" applyNumberFormat="0" applyFill="0" applyAlignment="0" applyProtection="0">
      <alignment vertical="center"/>
    </xf>
    <xf numFmtId="0" fontId="56" fillId="0" borderId="12" applyNumberFormat="0" applyFill="0" applyAlignment="0" applyProtection="0">
      <alignment vertical="center"/>
    </xf>
    <xf numFmtId="0" fontId="56" fillId="0" borderId="0" applyNumberFormat="0" applyFill="0" applyBorder="0" applyAlignment="0" applyProtection="0">
      <alignment vertical="center"/>
    </xf>
    <xf numFmtId="0" fontId="57" fillId="38" borderId="1" applyNumberForma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13" applyNumberFormat="0" applyFill="0" applyAlignment="0" applyProtection="0">
      <alignment vertical="center"/>
    </xf>
    <xf numFmtId="0" fontId="39" fillId="0" borderId="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0" fontId="71" fillId="0" borderId="0">
      <alignment vertical="center"/>
    </xf>
    <xf numFmtId="0" fontId="5" fillId="0" borderId="0"/>
    <xf numFmtId="0" fontId="39"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9" fontId="39" fillId="0" borderId="0" applyFont="0" applyFill="0" applyBorder="0" applyAlignment="0" applyProtection="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0" fontId="73" fillId="0" borderId="0">
      <alignment vertical="center"/>
    </xf>
    <xf numFmtId="0" fontId="74" fillId="0" borderId="0">
      <alignment vertical="center"/>
    </xf>
    <xf numFmtId="38" fontId="74" fillId="0" borderId="0" applyFont="0" applyFill="0" applyBorder="0" applyAlignment="0" applyProtection="0">
      <alignment vertical="center"/>
    </xf>
    <xf numFmtId="0" fontId="39" fillId="0" borderId="0"/>
    <xf numFmtId="38" fontId="42" fillId="0" borderId="0" applyFont="0" applyFill="0" applyBorder="0" applyAlignment="0" applyProtection="0">
      <alignment vertical="center"/>
    </xf>
    <xf numFmtId="38" fontId="42" fillId="0" borderId="0" applyFont="0" applyFill="0" applyBorder="0" applyAlignment="0" applyProtection="0">
      <alignment vertical="center"/>
    </xf>
    <xf numFmtId="0" fontId="39" fillId="0" borderId="0"/>
    <xf numFmtId="0" fontId="75" fillId="0" borderId="0">
      <alignment vertical="center"/>
    </xf>
    <xf numFmtId="0" fontId="75" fillId="0" borderId="0">
      <alignment vertical="center"/>
    </xf>
    <xf numFmtId="0" fontId="74" fillId="0" borderId="0">
      <alignment vertical="center"/>
    </xf>
    <xf numFmtId="38" fontId="74" fillId="0" borderId="0" applyFont="0" applyFill="0" applyBorder="0" applyAlignment="0" applyProtection="0">
      <alignment vertical="center"/>
    </xf>
    <xf numFmtId="38" fontId="76" fillId="0" borderId="0" applyFont="0" applyFill="0" applyBorder="0" applyAlignment="0" applyProtection="0">
      <alignment vertical="center"/>
    </xf>
    <xf numFmtId="0" fontId="74" fillId="0" borderId="0">
      <alignment vertical="center"/>
    </xf>
    <xf numFmtId="38" fontId="72" fillId="0" borderId="0" applyFont="0" applyFill="0" applyBorder="0" applyAlignment="0" applyProtection="0">
      <alignment vertical="center"/>
    </xf>
    <xf numFmtId="0" fontId="72" fillId="0" borderId="0">
      <alignment vertical="center"/>
    </xf>
    <xf numFmtId="0" fontId="5"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 fillId="0" borderId="0"/>
    <xf numFmtId="0" fontId="4"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72" fillId="0" borderId="0" applyFont="0" applyFill="0" applyBorder="0" applyAlignment="0" applyProtection="0"/>
    <xf numFmtId="0" fontId="3" fillId="0" borderId="0"/>
    <xf numFmtId="9" fontId="72" fillId="0" borderId="0" applyFont="0" applyFill="0" applyBorder="0" applyAlignment="0" applyProtection="0">
      <alignment vertical="center"/>
    </xf>
    <xf numFmtId="0" fontId="3" fillId="0" borderId="0"/>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0" fontId="3" fillId="0" borderId="0"/>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9"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41" fontId="71" fillId="0" borderId="0" applyFont="0" applyFill="0" applyBorder="0" applyAlignment="0" applyProtection="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3" fillId="0" borderId="0"/>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9" fontId="72" fillId="0" borderId="0" applyFont="0" applyFill="0" applyBorder="0" applyAlignment="0" applyProtection="0">
      <alignment vertical="center"/>
    </xf>
    <xf numFmtId="0" fontId="72" fillId="0" borderId="0"/>
    <xf numFmtId="0" fontId="72" fillId="0" borderId="0"/>
    <xf numFmtId="0" fontId="72" fillId="0" borderId="0">
      <alignment vertical="center"/>
    </xf>
    <xf numFmtId="0" fontId="72" fillId="0" borderId="0">
      <alignment vertical="center"/>
    </xf>
    <xf numFmtId="0" fontId="72" fillId="0" borderId="0"/>
    <xf numFmtId="0" fontId="72" fillId="0" borderId="0"/>
    <xf numFmtId="0" fontId="72" fillId="0" borderId="0">
      <alignment vertical="center"/>
    </xf>
    <xf numFmtId="0" fontId="72" fillId="0" borderId="0">
      <alignment vertical="center"/>
    </xf>
    <xf numFmtId="9" fontId="72" fillId="0" borderId="0" applyFont="0" applyFill="0" applyBorder="0" applyAlignment="0" applyProtection="0">
      <alignment vertical="center"/>
    </xf>
    <xf numFmtId="0" fontId="72" fillId="0" borderId="0">
      <alignment vertical="center"/>
    </xf>
    <xf numFmtId="38" fontId="72" fillId="0" borderId="0" applyFont="0" applyFill="0" applyBorder="0" applyAlignment="0" applyProtection="0">
      <alignment vertical="center"/>
    </xf>
    <xf numFmtId="0" fontId="72" fillId="0" borderId="0">
      <alignment vertical="center"/>
    </xf>
    <xf numFmtId="0" fontId="72" fillId="0" borderId="0"/>
    <xf numFmtId="0" fontId="72" fillId="0" borderId="0"/>
    <xf numFmtId="0" fontId="79" fillId="0" borderId="0" applyNumberFormat="0" applyFill="0" applyBorder="0" applyAlignment="0" applyProtection="0"/>
    <xf numFmtId="0" fontId="80" fillId="0" borderId="58" applyNumberFormat="0" applyFill="0" applyAlignment="0" applyProtection="0"/>
    <xf numFmtId="0" fontId="81" fillId="0" borderId="59" applyNumberFormat="0" applyFill="0" applyAlignment="0" applyProtection="0"/>
    <xf numFmtId="0" fontId="82" fillId="0" borderId="60" applyNumberFormat="0" applyFill="0" applyAlignment="0" applyProtection="0"/>
    <xf numFmtId="0" fontId="82" fillId="0" borderId="0" applyNumberFormat="0" applyFill="0" applyBorder="0" applyAlignment="0" applyProtection="0"/>
    <xf numFmtId="0" fontId="83" fillId="45" borderId="0" applyNumberFormat="0" applyBorder="0" applyAlignment="0" applyProtection="0"/>
    <xf numFmtId="0" fontId="84" fillId="46" borderId="0" applyNumberFormat="0" applyBorder="0" applyAlignment="0" applyProtection="0"/>
    <xf numFmtId="0" fontId="85" fillId="47" borderId="0" applyNumberFormat="0" applyBorder="0" applyAlignment="0" applyProtection="0"/>
    <xf numFmtId="0" fontId="86" fillId="48" borderId="61" applyNumberFormat="0" applyAlignment="0" applyProtection="0"/>
    <xf numFmtId="0" fontId="87" fillId="49" borderId="62" applyNumberFormat="0" applyAlignment="0" applyProtection="0"/>
    <xf numFmtId="0" fontId="88" fillId="49" borderId="61" applyNumberFormat="0" applyAlignment="0" applyProtection="0"/>
    <xf numFmtId="0" fontId="89" fillId="0" borderId="63" applyNumberFormat="0" applyFill="0" applyAlignment="0" applyProtection="0"/>
    <xf numFmtId="0" fontId="90" fillId="50" borderId="64" applyNumberFormat="0" applyAlignment="0" applyProtection="0"/>
    <xf numFmtId="0" fontId="91" fillId="0" borderId="0" applyNumberFormat="0" applyFill="0" applyBorder="0" applyAlignment="0" applyProtection="0"/>
    <xf numFmtId="0" fontId="72" fillId="51" borderId="65" applyNumberFormat="0" applyFont="0" applyAlignment="0" applyProtection="0"/>
    <xf numFmtId="0" fontId="92" fillId="0" borderId="0" applyNumberFormat="0" applyFill="0" applyBorder="0" applyAlignment="0" applyProtection="0"/>
    <xf numFmtId="0" fontId="78" fillId="0" borderId="66" applyNumberFormat="0" applyFill="0" applyAlignment="0" applyProtection="0"/>
    <xf numFmtId="0" fontId="93"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93"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93" fillId="60"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93" fillId="64"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93" fillId="68"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93" fillId="72"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5" borderId="0" applyNumberFormat="0" applyBorder="0" applyAlignment="0" applyProtection="0"/>
    <xf numFmtId="43" fontId="39" fillId="0" borderId="0" applyFont="0" applyFill="0" applyBorder="0" applyAlignment="0" applyProtection="0"/>
    <xf numFmtId="0" fontId="39" fillId="0" borderId="0"/>
    <xf numFmtId="41" fontId="39" fillId="0" borderId="0" applyFont="0" applyFill="0" applyBorder="0" applyAlignment="0" applyProtection="0"/>
    <xf numFmtId="165" fontId="39" fillId="0" borderId="0" applyFont="0" applyFill="0" applyBorder="0" applyAlignment="0" applyProtection="0"/>
    <xf numFmtId="164" fontId="3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xf numFmtId="0" fontId="2" fillId="0" borderId="0"/>
    <xf numFmtId="41" fontId="3" fillId="0" borderId="0" applyFont="0" applyFill="0" applyBorder="0" applyAlignment="0" applyProtection="0"/>
    <xf numFmtId="41" fontId="3"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1"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51" borderId="65" applyNumberFormat="0" applyFont="0" applyAlignment="0" applyProtection="0"/>
    <xf numFmtId="0" fontId="3" fillId="0" borderId="0"/>
    <xf numFmtId="41" fontId="71" fillId="0" borderId="0" applyFont="0" applyFill="0" applyBorder="0" applyAlignment="0" applyProtection="0"/>
    <xf numFmtId="0" fontId="3" fillId="0" borderId="0"/>
    <xf numFmtId="0" fontId="3" fillId="0" borderId="0"/>
    <xf numFmtId="41" fontId="71" fillId="0" borderId="0" applyFont="0" applyFill="0" applyBorder="0" applyAlignment="0" applyProtection="0"/>
    <xf numFmtId="0" fontId="3" fillId="0" borderId="0"/>
    <xf numFmtId="0" fontId="3" fillId="0" borderId="0"/>
    <xf numFmtId="0" fontId="71" fillId="51" borderId="65" applyNumberFormat="0" applyFont="0" applyAlignment="0" applyProtection="0"/>
    <xf numFmtId="0" fontId="3"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1"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1"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xf numFmtId="0" fontId="1" fillId="0" borderId="0"/>
    <xf numFmtId="0" fontId="94" fillId="0" borderId="0"/>
    <xf numFmtId="0" fontId="39" fillId="0" borderId="0"/>
    <xf numFmtId="0" fontId="39" fillId="0" borderId="0"/>
  </cellStyleXfs>
  <cellXfs count="432">
    <xf numFmtId="0" fontId="0" fillId="0" borderId="0" xfId="0"/>
    <xf numFmtId="0" fontId="8" fillId="41" borderId="14" xfId="0" applyFont="1" applyFill="1" applyBorder="1" applyAlignment="1">
      <alignment horizontal="center"/>
    </xf>
    <xf numFmtId="0" fontId="28" fillId="0" borderId="15" xfId="0" applyFont="1" applyFill="1" applyBorder="1"/>
    <xf numFmtId="0" fontId="29" fillId="41" borderId="0" xfId="0" applyFont="1" applyFill="1"/>
    <xf numFmtId="0" fontId="0" fillId="41" borderId="0" xfId="0" applyFont="1" applyFill="1"/>
    <xf numFmtId="166" fontId="0" fillId="41" borderId="0" xfId="46" applyNumberFormat="1" applyFont="1" applyFill="1"/>
    <xf numFmtId="0" fontId="30" fillId="41" borderId="0" xfId="0" applyFont="1" applyFill="1" applyAlignment="1">
      <alignment horizontal="centerContinuous"/>
    </xf>
    <xf numFmtId="166" fontId="30" fillId="41" borderId="0" xfId="46" applyNumberFormat="1" applyFont="1" applyFill="1" applyAlignment="1">
      <alignment horizontal="centerContinuous"/>
    </xf>
    <xf numFmtId="0" fontId="0" fillId="41" borderId="0" xfId="0" applyFont="1" applyFill="1" applyAlignment="1">
      <alignment horizontal="right"/>
    </xf>
    <xf numFmtId="167" fontId="0" fillId="41" borderId="0" xfId="0" applyNumberFormat="1" applyFont="1" applyFill="1" applyAlignment="1">
      <alignment horizontal="centerContinuous"/>
    </xf>
    <xf numFmtId="0" fontId="8" fillId="41" borderId="16" xfId="0" applyFont="1" applyFill="1" applyBorder="1"/>
    <xf numFmtId="0" fontId="8" fillId="41" borderId="17" xfId="0" applyFont="1" applyFill="1" applyBorder="1"/>
    <xf numFmtId="0" fontId="0" fillId="41" borderId="14" xfId="0" applyFont="1" applyFill="1" applyBorder="1"/>
    <xf numFmtId="0" fontId="8" fillId="41" borderId="16" xfId="0" applyFont="1" applyFill="1" applyBorder="1" applyAlignment="1">
      <alignment horizontal="centerContinuous"/>
    </xf>
    <xf numFmtId="0" fontId="8" fillId="41" borderId="14" xfId="0" applyFont="1" applyFill="1" applyBorder="1" applyAlignment="1">
      <alignment horizontal="centerContinuous"/>
    </xf>
    <xf numFmtId="0" fontId="8" fillId="41" borderId="17" xfId="0" applyFont="1" applyFill="1" applyBorder="1" applyAlignment="1">
      <alignment horizontal="centerContinuous"/>
    </xf>
    <xf numFmtId="0" fontId="8" fillId="41" borderId="16" xfId="0" applyFont="1" applyFill="1" applyBorder="1" applyAlignment="1"/>
    <xf numFmtId="0" fontId="8" fillId="41" borderId="17" xfId="0" applyFont="1" applyFill="1" applyBorder="1" applyAlignment="1"/>
    <xf numFmtId="166" fontId="8" fillId="41" borderId="14" xfId="46" applyNumberFormat="1" applyFont="1" applyFill="1" applyBorder="1"/>
    <xf numFmtId="0" fontId="0" fillId="41" borderId="18" xfId="0" applyFont="1" applyFill="1" applyBorder="1"/>
    <xf numFmtId="0" fontId="0" fillId="41" borderId="0" xfId="0" applyFont="1" applyFill="1" applyBorder="1"/>
    <xf numFmtId="0" fontId="0" fillId="41" borderId="19" xfId="0" applyFont="1" applyFill="1" applyBorder="1"/>
    <xf numFmtId="0" fontId="8" fillId="41" borderId="20" xfId="0" applyFont="1" applyFill="1" applyBorder="1" applyAlignment="1">
      <alignment horizontal="centerContinuous"/>
    </xf>
    <xf numFmtId="0" fontId="8" fillId="41" borderId="21" xfId="0" applyFont="1" applyFill="1" applyBorder="1" applyAlignment="1">
      <alignment horizontal="centerContinuous"/>
    </xf>
    <xf numFmtId="0" fontId="8" fillId="41" borderId="22" xfId="0" applyFont="1" applyFill="1" applyBorder="1" applyAlignment="1">
      <alignment horizontal="centerContinuous"/>
    </xf>
    <xf numFmtId="166" fontId="8" fillId="41" borderId="22" xfId="46" applyNumberFormat="1" applyFont="1" applyFill="1" applyBorder="1" applyAlignment="1">
      <alignment horizontal="centerContinuous"/>
    </xf>
    <xf numFmtId="0" fontId="0" fillId="41" borderId="18" xfId="0" applyFill="1" applyBorder="1"/>
    <xf numFmtId="0" fontId="0" fillId="41" borderId="17" xfId="0" applyFont="1" applyFill="1" applyBorder="1"/>
    <xf numFmtId="166" fontId="0" fillId="41" borderId="14" xfId="46" applyNumberFormat="1" applyFont="1" applyFill="1" applyBorder="1"/>
    <xf numFmtId="166" fontId="0" fillId="41" borderId="19" xfId="46" applyNumberFormat="1" applyFont="1" applyFill="1" applyBorder="1"/>
    <xf numFmtId="0" fontId="0" fillId="41" borderId="18" xfId="0" applyFont="1" applyFill="1" applyBorder="1" applyAlignment="1">
      <alignment horizontal="center"/>
    </xf>
    <xf numFmtId="0" fontId="0" fillId="41" borderId="19" xfId="0" applyFont="1" applyFill="1" applyBorder="1" applyAlignment="1">
      <alignment horizontal="center"/>
    </xf>
    <xf numFmtId="0" fontId="0" fillId="41" borderId="16" xfId="0" applyFont="1" applyFill="1" applyBorder="1"/>
    <xf numFmtId="0" fontId="0" fillId="41" borderId="17" xfId="0" applyFont="1" applyFill="1" applyBorder="1" applyAlignment="1">
      <alignment horizontal="left"/>
    </xf>
    <xf numFmtId="0" fontId="0" fillId="41" borderId="20" xfId="0" applyFont="1" applyFill="1" applyBorder="1"/>
    <xf numFmtId="0" fontId="0" fillId="41" borderId="21" xfId="0" applyFont="1" applyFill="1" applyBorder="1"/>
    <xf numFmtId="0" fontId="0" fillId="41" borderId="22" xfId="0" applyFont="1" applyFill="1" applyBorder="1"/>
    <xf numFmtId="166" fontId="0" fillId="41" borderId="22" xfId="46" applyNumberFormat="1" applyFont="1" applyFill="1" applyBorder="1"/>
    <xf numFmtId="0" fontId="7" fillId="41" borderId="23" xfId="0" applyFont="1" applyFill="1" applyBorder="1" applyAlignment="1">
      <alignment horizontal="centerContinuous"/>
    </xf>
    <xf numFmtId="0" fontId="7" fillId="41" borderId="23" xfId="0" applyFont="1" applyFill="1" applyBorder="1" applyAlignment="1"/>
    <xf numFmtId="0" fontId="7" fillId="41" borderId="24" xfId="0" applyFont="1" applyFill="1" applyBorder="1" applyAlignment="1">
      <alignment horizontal="center"/>
    </xf>
    <xf numFmtId="0" fontId="7" fillId="41" borderId="25" xfId="0" applyFont="1" applyFill="1" applyBorder="1" applyAlignment="1">
      <alignment horizontal="center"/>
    </xf>
    <xf numFmtId="0" fontId="7" fillId="41" borderId="24" xfId="0" applyFont="1" applyFill="1" applyBorder="1" applyAlignment="1">
      <alignment horizontal="centerContinuous"/>
    </xf>
    <xf numFmtId="166" fontId="7" fillId="41" borderId="24" xfId="46" applyNumberFormat="1" applyFont="1" applyFill="1" applyBorder="1" applyAlignment="1">
      <alignment horizontal="center"/>
    </xf>
    <xf numFmtId="0" fontId="0" fillId="41" borderId="25" xfId="0" applyFont="1" applyFill="1" applyBorder="1"/>
    <xf numFmtId="0" fontId="0" fillId="41" borderId="16" xfId="0" applyFont="1" applyFill="1" applyBorder="1" applyAlignment="1"/>
    <xf numFmtId="0" fontId="0" fillId="41" borderId="14" xfId="0" applyFont="1" applyFill="1" applyBorder="1" applyAlignment="1"/>
    <xf numFmtId="0" fontId="7" fillId="41" borderId="26" xfId="0" applyFont="1" applyFill="1" applyBorder="1" applyAlignment="1">
      <alignment horizontal="center"/>
    </xf>
    <xf numFmtId="0" fontId="7" fillId="41" borderId="25" xfId="0" applyFont="1" applyFill="1" applyBorder="1" applyAlignment="1">
      <alignment horizontal="centerContinuous"/>
    </xf>
    <xf numFmtId="0" fontId="7" fillId="41" borderId="16" xfId="0" applyFont="1" applyFill="1" applyBorder="1" applyAlignment="1">
      <alignment horizontal="centerContinuous"/>
    </xf>
    <xf numFmtId="0" fontId="7" fillId="41" borderId="17" xfId="0" applyFont="1" applyFill="1" applyBorder="1" applyAlignment="1">
      <alignment horizontal="centerContinuous"/>
    </xf>
    <xf numFmtId="0" fontId="7" fillId="41" borderId="14" xfId="0" applyFont="1" applyFill="1" applyBorder="1" applyAlignment="1">
      <alignment horizontal="centerContinuous"/>
    </xf>
    <xf numFmtId="166" fontId="7" fillId="41" borderId="25" xfId="46" applyNumberFormat="1" applyFont="1" applyFill="1" applyBorder="1" applyAlignment="1">
      <alignment horizontal="center"/>
    </xf>
    <xf numFmtId="0" fontId="0" fillId="41" borderId="19" xfId="0" applyFont="1" applyFill="1" applyBorder="1" applyAlignment="1">
      <alignment horizontal="centerContinuous"/>
    </xf>
    <xf numFmtId="0" fontId="0" fillId="41" borderId="0" xfId="0" applyFont="1" applyFill="1" applyBorder="1" applyAlignment="1">
      <alignment horizontal="centerContinuous"/>
    </xf>
    <xf numFmtId="0" fontId="0" fillId="41" borderId="26" xfId="0" applyFont="1" applyFill="1" applyBorder="1"/>
    <xf numFmtId="0" fontId="0" fillId="41" borderId="28" xfId="0" applyFont="1" applyFill="1" applyBorder="1"/>
    <xf numFmtId="0" fontId="0" fillId="41" borderId="14" xfId="0" applyFont="1" applyFill="1" applyBorder="1" applyAlignment="1">
      <alignment horizontal="centerContinuous"/>
    </xf>
    <xf numFmtId="0" fontId="0" fillId="41" borderId="17" xfId="0" applyFont="1" applyFill="1" applyBorder="1" applyAlignment="1"/>
    <xf numFmtId="166" fontId="0" fillId="41" borderId="14" xfId="46" applyNumberFormat="1" applyFont="1" applyFill="1" applyBorder="1" applyAlignment="1">
      <alignment horizontal="centerContinuous"/>
    </xf>
    <xf numFmtId="0" fontId="8" fillId="41" borderId="19" xfId="0" applyFont="1" applyFill="1" applyBorder="1" applyAlignment="1">
      <alignment horizontal="center"/>
    </xf>
    <xf numFmtId="0" fontId="0" fillId="41" borderId="29" xfId="0" applyFont="1" applyFill="1" applyBorder="1"/>
    <xf numFmtId="166" fontId="0" fillId="41" borderId="19" xfId="46" applyNumberFormat="1" applyFont="1" applyFill="1" applyBorder="1" applyAlignment="1">
      <alignment horizontal="centerContinuous"/>
    </xf>
    <xf numFmtId="0" fontId="0" fillId="41" borderId="22" xfId="0" applyFont="1" applyFill="1" applyBorder="1" applyAlignment="1">
      <alignment horizontal="centerContinuous"/>
    </xf>
    <xf numFmtId="0" fontId="0" fillId="41" borderId="21" xfId="0" applyFont="1" applyFill="1" applyBorder="1" applyAlignment="1">
      <alignment horizontal="centerContinuous"/>
    </xf>
    <xf numFmtId="166" fontId="0" fillId="41" borderId="22" xfId="46" applyNumberFormat="1" applyFont="1" applyFill="1" applyBorder="1" applyAlignment="1">
      <alignment horizontal="centerContinuous"/>
    </xf>
    <xf numFmtId="165" fontId="0" fillId="41" borderId="0" xfId="46" applyFont="1" applyFill="1"/>
    <xf numFmtId="165" fontId="30" fillId="41" borderId="0" xfId="46" applyFont="1" applyFill="1" applyAlignment="1">
      <alignment horizontal="centerContinuous"/>
    </xf>
    <xf numFmtId="165" fontId="8" fillId="41" borderId="22" xfId="46" applyFont="1" applyFill="1" applyBorder="1" applyAlignment="1">
      <alignment horizontal="centerContinuous"/>
    </xf>
    <xf numFmtId="165" fontId="0" fillId="41" borderId="19" xfId="46" applyFont="1" applyFill="1" applyBorder="1"/>
    <xf numFmtId="165" fontId="0" fillId="41" borderId="22" xfId="46" applyFont="1" applyFill="1" applyBorder="1"/>
    <xf numFmtId="165" fontId="7" fillId="41" borderId="24" xfId="46" applyFont="1" applyFill="1" applyBorder="1" applyAlignment="1">
      <alignment horizontal="center"/>
    </xf>
    <xf numFmtId="165" fontId="7" fillId="41" borderId="25" xfId="46" applyFont="1" applyFill="1" applyBorder="1" applyAlignment="1">
      <alignment horizontal="center"/>
    </xf>
    <xf numFmtId="165" fontId="0" fillId="41" borderId="0" xfId="46" applyFont="1" applyFill="1" applyAlignment="1">
      <alignment horizontal="right"/>
    </xf>
    <xf numFmtId="165" fontId="8" fillId="41" borderId="14" xfId="46" applyFont="1" applyFill="1" applyBorder="1" applyAlignment="1">
      <alignment horizontal="centerContinuous"/>
    </xf>
    <xf numFmtId="165" fontId="0" fillId="41" borderId="17" xfId="46" applyFont="1" applyFill="1" applyBorder="1"/>
    <xf numFmtId="165" fontId="0" fillId="41" borderId="0" xfId="46" applyFont="1" applyFill="1" applyBorder="1"/>
    <xf numFmtId="165" fontId="0" fillId="41" borderId="21" xfId="46" applyFont="1" applyFill="1" applyBorder="1"/>
    <xf numFmtId="165" fontId="7" fillId="41" borderId="23" xfId="46" applyFont="1" applyFill="1" applyBorder="1" applyAlignment="1">
      <alignment horizontal="center"/>
    </xf>
    <xf numFmtId="165" fontId="7" fillId="41" borderId="16" xfId="46" applyFont="1" applyFill="1" applyBorder="1" applyAlignment="1">
      <alignment horizontal="center"/>
    </xf>
    <xf numFmtId="165" fontId="0" fillId="41" borderId="0" xfId="46" applyFont="1" applyFill="1" applyAlignment="1">
      <alignment horizontal="centerContinuous"/>
    </xf>
    <xf numFmtId="165" fontId="8" fillId="41" borderId="16" xfId="46" applyFont="1" applyFill="1" applyBorder="1" applyAlignment="1">
      <alignment horizontal="centerContinuous"/>
    </xf>
    <xf numFmtId="165" fontId="8" fillId="41" borderId="20" xfId="46" applyFont="1" applyFill="1" applyBorder="1" applyAlignment="1">
      <alignment horizontal="centerContinuous"/>
    </xf>
    <xf numFmtId="165" fontId="0" fillId="41" borderId="18" xfId="46" applyFont="1" applyFill="1" applyBorder="1"/>
    <xf numFmtId="165" fontId="0" fillId="41" borderId="26" xfId="46" applyFont="1" applyFill="1" applyBorder="1"/>
    <xf numFmtId="165" fontId="8" fillId="41" borderId="17" xfId="46" applyFont="1" applyFill="1" applyBorder="1" applyAlignment="1">
      <alignment horizontal="centerContinuous"/>
    </xf>
    <xf numFmtId="165" fontId="7" fillId="41" borderId="17" xfId="46" applyFont="1" applyFill="1" applyBorder="1" applyAlignment="1">
      <alignment horizontal="centerContinuous"/>
    </xf>
    <xf numFmtId="165" fontId="0" fillId="41" borderId="0" xfId="46" applyFont="1" applyFill="1" applyBorder="1" applyAlignment="1"/>
    <xf numFmtId="165" fontId="0" fillId="41" borderId="23" xfId="46" applyFont="1" applyFill="1" applyBorder="1"/>
    <xf numFmtId="165" fontId="7" fillId="41" borderId="16" xfId="46" applyFont="1" applyFill="1" applyBorder="1" applyAlignment="1">
      <alignment horizontal="centerContinuous"/>
    </xf>
    <xf numFmtId="165" fontId="7" fillId="41" borderId="18" xfId="46" applyFont="1" applyFill="1" applyBorder="1" applyAlignment="1"/>
    <xf numFmtId="0" fontId="31" fillId="41" borderId="30" xfId="0" applyFont="1" applyFill="1" applyBorder="1" applyAlignment="1">
      <alignment horizontal="right"/>
    </xf>
    <xf numFmtId="0" fontId="31" fillId="41" borderId="31" xfId="0" applyFont="1" applyFill="1" applyBorder="1"/>
    <xf numFmtId="0" fontId="31" fillId="41" borderId="30" xfId="0" applyFont="1" applyFill="1" applyBorder="1"/>
    <xf numFmtId="168" fontId="32" fillId="41" borderId="15" xfId="47" applyNumberFormat="1" applyFont="1" applyFill="1" applyBorder="1" applyProtection="1">
      <protection locked="0"/>
    </xf>
    <xf numFmtId="0" fontId="31" fillId="41" borderId="30" xfId="0" applyFont="1" applyFill="1" applyBorder="1" applyAlignment="1">
      <alignment horizontal="center"/>
    </xf>
    <xf numFmtId="165" fontId="31" fillId="41" borderId="30" xfId="46" applyFont="1" applyFill="1" applyBorder="1" applyAlignment="1">
      <alignment horizontal="center"/>
    </xf>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5" fontId="31" fillId="41" borderId="33" xfId="46" applyFont="1" applyFill="1" applyBorder="1" applyAlignment="1">
      <alignment horizontal="center"/>
    </xf>
    <xf numFmtId="169" fontId="31" fillId="41" borderId="32" xfId="46" applyNumberFormat="1" applyFont="1" applyFill="1" applyBorder="1" applyAlignment="1">
      <alignment horizontal="center"/>
    </xf>
    <xf numFmtId="0" fontId="31" fillId="41" borderId="30" xfId="0" applyFont="1" applyFill="1" applyBorder="1" applyAlignment="1"/>
    <xf numFmtId="0" fontId="31" fillId="41" borderId="33" xfId="0" applyFont="1" applyFill="1" applyBorder="1"/>
    <xf numFmtId="0" fontId="31" fillId="41" borderId="27" xfId="0" applyFont="1" applyFill="1" applyBorder="1" applyAlignment="1">
      <alignment horizontal="right"/>
    </xf>
    <xf numFmtId="0" fontId="31" fillId="41" borderId="18" xfId="0" applyFont="1" applyFill="1" applyBorder="1"/>
    <xf numFmtId="0" fontId="31" fillId="41" borderId="19" xfId="0" applyFont="1" applyFill="1" applyBorder="1"/>
    <xf numFmtId="0" fontId="31" fillId="41" borderId="27" xfId="0" applyFont="1" applyFill="1" applyBorder="1"/>
    <xf numFmtId="165" fontId="31" fillId="41" borderId="27" xfId="46" applyFont="1" applyFill="1" applyBorder="1" applyAlignment="1">
      <alignment horizontal="center"/>
    </xf>
    <xf numFmtId="169" fontId="31" fillId="41" borderId="18" xfId="46" applyNumberFormat="1" applyFont="1" applyFill="1" applyBorder="1" applyAlignment="1">
      <alignment horizontal="center"/>
    </xf>
    <xf numFmtId="169" fontId="31" fillId="41" borderId="0" xfId="46" applyNumberFormat="1" applyFont="1" applyFill="1" applyBorder="1" applyAlignment="1">
      <alignment horizontal="center"/>
    </xf>
    <xf numFmtId="165" fontId="31" fillId="41" borderId="21" xfId="46" applyFont="1" applyFill="1" applyBorder="1" applyAlignment="1">
      <alignment horizontal="center"/>
    </xf>
    <xf numFmtId="169" fontId="31" fillId="41" borderId="19" xfId="46" applyNumberFormat="1" applyFont="1" applyFill="1" applyBorder="1" applyAlignment="1">
      <alignment horizontal="center"/>
    </xf>
    <xf numFmtId="166" fontId="31" fillId="41" borderId="19" xfId="46" applyNumberFormat="1" applyFont="1" applyFill="1" applyBorder="1" applyAlignment="1">
      <alignment horizontal="center"/>
    </xf>
    <xf numFmtId="0" fontId="31" fillId="41" borderId="25" xfId="0" applyFont="1" applyFill="1" applyBorder="1"/>
    <xf numFmtId="165" fontId="31" fillId="41" borderId="24" xfId="46" applyNumberFormat="1" applyFont="1" applyFill="1" applyBorder="1"/>
    <xf numFmtId="165" fontId="31" fillId="41" borderId="24" xfId="46" applyFont="1" applyFill="1" applyBorder="1"/>
    <xf numFmtId="166" fontId="31" fillId="41" borderId="24" xfId="46" applyNumberFormat="1" applyFont="1" applyFill="1" applyBorder="1"/>
    <xf numFmtId="0" fontId="33" fillId="41" borderId="18" xfId="0" applyFont="1" applyFill="1" applyBorder="1" applyAlignment="1"/>
    <xf numFmtId="0" fontId="33" fillId="41" borderId="0" xfId="0" applyFont="1" applyFill="1" applyBorder="1" applyAlignment="1"/>
    <xf numFmtId="0" fontId="31" fillId="41" borderId="0" xfId="0" applyFont="1" applyFill="1" applyBorder="1"/>
    <xf numFmtId="0" fontId="31" fillId="41" borderId="27" xfId="0" applyFont="1" applyFill="1" applyBorder="1" applyAlignment="1"/>
    <xf numFmtId="0" fontId="31" fillId="41" borderId="27" xfId="0" applyFont="1" applyFill="1" applyBorder="1" applyAlignment="1">
      <alignment horizontal="center"/>
    </xf>
    <xf numFmtId="165" fontId="31" fillId="41" borderId="19" xfId="46" applyFont="1" applyFill="1" applyBorder="1" applyAlignment="1">
      <alignment horizontal="centerContinuous"/>
    </xf>
    <xf numFmtId="0" fontId="31" fillId="41" borderId="19" xfId="0" applyFont="1" applyFill="1" applyBorder="1" applyAlignment="1">
      <alignment horizontal="centerContinuous"/>
    </xf>
    <xf numFmtId="0" fontId="31" fillId="41" borderId="0" xfId="0" applyFont="1" applyFill="1" applyBorder="1" applyAlignment="1">
      <alignment horizontal="centerContinuous"/>
    </xf>
    <xf numFmtId="166" fontId="31" fillId="41" borderId="27" xfId="46" applyNumberFormat="1" applyFont="1" applyFill="1" applyBorder="1" applyAlignment="1">
      <alignment horizontal="center"/>
    </xf>
    <xf numFmtId="165" fontId="32" fillId="41" borderId="15" xfId="46" applyFont="1" applyFill="1" applyBorder="1" applyProtection="1">
      <protection locked="0"/>
    </xf>
    <xf numFmtId="170" fontId="34" fillId="0" borderId="15" xfId="0" applyNumberFormat="1" applyFont="1" applyFill="1" applyBorder="1"/>
    <xf numFmtId="166" fontId="32" fillId="41" borderId="35" xfId="46" applyNumberFormat="1" applyFont="1" applyFill="1" applyBorder="1" applyProtection="1">
      <protection locked="0"/>
    </xf>
    <xf numFmtId="0" fontId="31" fillId="41" borderId="30" xfId="0" applyFont="1" applyFill="1" applyBorder="1" applyAlignment="1">
      <alignment horizontal="left"/>
    </xf>
    <xf numFmtId="171" fontId="28" fillId="0" borderId="15" xfId="0" applyNumberFormat="1" applyFont="1" applyFill="1" applyBorder="1"/>
    <xf numFmtId="0" fontId="0" fillId="41" borderId="22" xfId="0" applyFont="1" applyFill="1" applyBorder="1" applyAlignment="1">
      <alignment horizontal="center"/>
    </xf>
    <xf numFmtId="0" fontId="31" fillId="0" borderId="15" xfId="0" applyFont="1" applyFill="1" applyBorder="1"/>
    <xf numFmtId="0" fontId="28" fillId="0" borderId="36" xfId="0" applyFont="1" applyFill="1" applyBorder="1" applyAlignment="1">
      <alignment horizontal="center"/>
    </xf>
    <xf numFmtId="0" fontId="7" fillId="41" borderId="0" xfId="0" applyFont="1" applyFill="1" applyBorder="1" applyAlignment="1">
      <alignment horizontal="centerContinuous"/>
    </xf>
    <xf numFmtId="0" fontId="7" fillId="41" borderId="0" xfId="0" applyFont="1" applyFill="1" applyBorder="1" applyAlignment="1"/>
    <xf numFmtId="0" fontId="7" fillId="41" borderId="0" xfId="0" applyFont="1" applyFill="1" applyBorder="1" applyAlignment="1">
      <alignment horizontal="center"/>
    </xf>
    <xf numFmtId="165" fontId="7" fillId="41" borderId="0" xfId="46" applyFont="1" applyFill="1" applyBorder="1" applyAlignment="1">
      <alignment horizontal="center"/>
    </xf>
    <xf numFmtId="166" fontId="7" fillId="41" borderId="0" xfId="46" applyNumberFormat="1" applyFont="1" applyFill="1" applyBorder="1" applyAlignment="1">
      <alignment horizontal="center"/>
    </xf>
    <xf numFmtId="0" fontId="0" fillId="41" borderId="0" xfId="0" applyFont="1" applyFill="1" applyBorder="1" applyAlignment="1"/>
    <xf numFmtId="166" fontId="31" fillId="41" borderId="0" xfId="46" applyNumberFormat="1" applyFont="1" applyFill="1" applyBorder="1"/>
    <xf numFmtId="0" fontId="31" fillId="41" borderId="37" xfId="0" applyFont="1" applyFill="1" applyBorder="1"/>
    <xf numFmtId="0" fontId="33" fillId="41" borderId="37" xfId="0" applyFont="1" applyFill="1" applyBorder="1" applyAlignment="1"/>
    <xf numFmtId="165" fontId="31" fillId="41" borderId="37" xfId="46" applyFont="1" applyFill="1" applyBorder="1"/>
    <xf numFmtId="0" fontId="31" fillId="41" borderId="38" xfId="0" applyFont="1" applyFill="1" applyBorder="1"/>
    <xf numFmtId="0" fontId="34" fillId="41" borderId="39" xfId="0" applyFont="1" applyFill="1" applyBorder="1"/>
    <xf numFmtId="166" fontId="32" fillId="41" borderId="40" xfId="46" applyNumberFormat="1" applyFont="1" applyFill="1" applyBorder="1" applyProtection="1">
      <protection locked="0"/>
    </xf>
    <xf numFmtId="166" fontId="31" fillId="41" borderId="39" xfId="46" applyNumberFormat="1" applyFont="1" applyFill="1" applyBorder="1" applyAlignment="1">
      <alignment horizontal="center"/>
    </xf>
    <xf numFmtId="165" fontId="32" fillId="41" borderId="41" xfId="46" applyFont="1" applyFill="1" applyBorder="1" applyProtection="1">
      <protection locked="0"/>
    </xf>
    <xf numFmtId="165" fontId="31" fillId="41" borderId="39" xfId="46" applyFont="1" applyFill="1" applyBorder="1" applyAlignment="1">
      <alignment horizontal="center"/>
    </xf>
    <xf numFmtId="165" fontId="31" fillId="41" borderId="42" xfId="46" applyFont="1" applyFill="1" applyBorder="1" applyAlignment="1">
      <alignment horizontal="center"/>
    </xf>
    <xf numFmtId="165" fontId="31" fillId="41" borderId="43" xfId="46" applyFont="1" applyFill="1" applyBorder="1" applyAlignment="1">
      <alignment horizontal="center"/>
    </xf>
    <xf numFmtId="168" fontId="32" fillId="41" borderId="41" xfId="47" applyNumberFormat="1" applyFont="1" applyFill="1" applyBorder="1" applyProtection="1">
      <protection locked="0"/>
    </xf>
    <xf numFmtId="165" fontId="31" fillId="41" borderId="39" xfId="46" applyFont="1" applyFill="1" applyBorder="1"/>
    <xf numFmtId="0" fontId="31" fillId="41" borderId="39" xfId="0" applyFont="1" applyFill="1" applyBorder="1" applyAlignment="1">
      <alignment horizontal="center"/>
    </xf>
    <xf numFmtId="0" fontId="31" fillId="41" borderId="43" xfId="0" applyFont="1" applyFill="1" applyBorder="1"/>
    <xf numFmtId="0" fontId="31" fillId="41" borderId="44" xfId="0" applyFont="1" applyFill="1" applyBorder="1"/>
    <xf numFmtId="0" fontId="31" fillId="41" borderId="39" xfId="0" applyFont="1" applyFill="1" applyBorder="1"/>
    <xf numFmtId="0" fontId="8" fillId="41" borderId="0" xfId="0" applyFont="1" applyFill="1"/>
    <xf numFmtId="0" fontId="0" fillId="0" borderId="0" xfId="0" applyFont="1" applyFill="1"/>
    <xf numFmtId="0" fontId="7" fillId="41" borderId="23" xfId="0" applyFont="1" applyFill="1" applyBorder="1" applyAlignment="1">
      <alignment horizontal="center"/>
    </xf>
    <xf numFmtId="0" fontId="8" fillId="41" borderId="0" xfId="0" applyFont="1" applyFill="1" applyBorder="1" applyAlignment="1"/>
    <xf numFmtId="166" fontId="8" fillId="41" borderId="14" xfId="46" applyNumberFormat="1" applyFont="1" applyFill="1" applyBorder="1" applyAlignment="1">
      <alignment vertical="center"/>
    </xf>
    <xf numFmtId="165" fontId="31" fillId="41" borderId="27" xfId="46" applyFont="1" applyFill="1" applyBorder="1" applyAlignment="1">
      <alignment vertical="center"/>
    </xf>
    <xf numFmtId="165" fontId="31" fillId="41" borderId="19" xfId="46" applyFont="1" applyFill="1" applyBorder="1" applyAlignment="1">
      <alignment vertical="center"/>
    </xf>
    <xf numFmtId="166" fontId="31" fillId="41" borderId="27" xfId="46" applyNumberFormat="1" applyFont="1" applyFill="1" applyBorder="1" applyAlignment="1">
      <alignment vertical="center"/>
    </xf>
    <xf numFmtId="165" fontId="39" fillId="41" borderId="0" xfId="46" applyFont="1" applyFill="1" applyAlignment="1">
      <alignment vertical="center"/>
    </xf>
    <xf numFmtId="166" fontId="39" fillId="41" borderId="0" xfId="46" applyNumberFormat="1" applyFont="1" applyFill="1" applyAlignment="1">
      <alignment vertical="center"/>
    </xf>
    <xf numFmtId="165" fontId="39" fillId="41" borderId="0" xfId="46" applyFont="1" applyFill="1" applyAlignment="1">
      <alignment horizontal="centerContinuous"/>
    </xf>
    <xf numFmtId="165" fontId="39" fillId="41" borderId="0" xfId="46" applyFont="1" applyFill="1" applyAlignment="1">
      <alignment horizontal="right"/>
    </xf>
    <xf numFmtId="165" fontId="39" fillId="41" borderId="18" xfId="46" applyFont="1" applyFill="1" applyBorder="1" applyAlignment="1">
      <alignment vertical="center"/>
    </xf>
    <xf numFmtId="165" fontId="39" fillId="41" borderId="19" xfId="46" applyFont="1" applyFill="1" applyBorder="1" applyAlignment="1">
      <alignment vertical="center"/>
    </xf>
    <xf numFmtId="165" fontId="39" fillId="41" borderId="17" xfId="46" applyFont="1" applyFill="1" applyBorder="1" applyAlignment="1">
      <alignment vertical="center"/>
    </xf>
    <xf numFmtId="166" fontId="39" fillId="41" borderId="14" xfId="46" applyNumberFormat="1" applyFont="1" applyFill="1" applyBorder="1" applyAlignment="1">
      <alignment vertical="center"/>
    </xf>
    <xf numFmtId="165" fontId="39" fillId="41" borderId="0" xfId="46" applyFont="1" applyFill="1" applyBorder="1" applyAlignment="1">
      <alignment vertical="center"/>
    </xf>
    <xf numFmtId="166" fontId="39" fillId="41" borderId="19" xfId="46" applyNumberFormat="1" applyFont="1" applyFill="1" applyBorder="1" applyAlignment="1">
      <alignment vertical="center"/>
    </xf>
    <xf numFmtId="165" fontId="39" fillId="41" borderId="20" xfId="46" applyFont="1" applyFill="1" applyBorder="1" applyAlignment="1">
      <alignment vertical="center"/>
    </xf>
    <xf numFmtId="165" fontId="39" fillId="41" borderId="22" xfId="46" applyFont="1" applyFill="1" applyBorder="1" applyAlignment="1">
      <alignment vertical="center"/>
    </xf>
    <xf numFmtId="165" fontId="39" fillId="41" borderId="21" xfId="46" applyFont="1" applyFill="1" applyBorder="1" applyAlignment="1">
      <alignment vertical="center"/>
    </xf>
    <xf numFmtId="166" fontId="39" fillId="41" borderId="22" xfId="46" applyNumberFormat="1" applyFont="1" applyFill="1" applyBorder="1" applyAlignment="1">
      <alignment vertical="center"/>
    </xf>
    <xf numFmtId="165" fontId="39" fillId="41" borderId="23" xfId="46" applyFont="1" applyFill="1" applyBorder="1" applyAlignment="1">
      <alignment vertical="center"/>
    </xf>
    <xf numFmtId="165" fontId="39" fillId="41" borderId="26" xfId="46" applyFont="1" applyFill="1" applyBorder="1" applyAlignment="1">
      <alignment vertical="center"/>
    </xf>
    <xf numFmtId="165" fontId="39" fillId="41" borderId="0" xfId="46" applyFont="1" applyFill="1" applyBorder="1" applyAlignment="1"/>
    <xf numFmtId="0" fontId="30" fillId="0" borderId="0" xfId="0" applyFont="1" applyFill="1" applyAlignment="1">
      <alignment horizontal="centerContinuous"/>
    </xf>
    <xf numFmtId="0" fontId="8" fillId="0" borderId="16" xfId="0" applyFont="1" applyFill="1" applyBorder="1"/>
    <xf numFmtId="0" fontId="8" fillId="0" borderId="20" xfId="0" applyFont="1" applyFill="1" applyBorder="1" applyAlignment="1">
      <alignment horizontal="centerContinuous"/>
    </xf>
    <xf numFmtId="0" fontId="0" fillId="0" borderId="18" xfId="0" applyFont="1" applyFill="1" applyBorder="1"/>
    <xf numFmtId="0" fontId="0" fillId="0" borderId="16" xfId="0" applyFont="1" applyFill="1" applyBorder="1"/>
    <xf numFmtId="0" fontId="7" fillId="0" borderId="24" xfId="0" applyFont="1" applyFill="1" applyBorder="1" applyAlignment="1">
      <alignment horizontal="center"/>
    </xf>
    <xf numFmtId="0" fontId="7" fillId="0" borderId="25" xfId="0" applyFont="1" applyFill="1" applyBorder="1" applyAlignment="1">
      <alignment horizontal="center"/>
    </xf>
    <xf numFmtId="0" fontId="31" fillId="0" borderId="27" xfId="0" applyFont="1" applyFill="1" applyBorder="1"/>
    <xf numFmtId="0" fontId="0" fillId="0" borderId="0" xfId="0" applyFont="1" applyFill="1" applyBorder="1"/>
    <xf numFmtId="0" fontId="0" fillId="0" borderId="21" xfId="0" applyFont="1" applyFill="1" applyBorder="1"/>
    <xf numFmtId="0" fontId="0" fillId="0" borderId="26" xfId="0" applyFont="1" applyFill="1" applyBorder="1"/>
    <xf numFmtId="0" fontId="0" fillId="0" borderId="17" xfId="0" applyFont="1" applyFill="1" applyBorder="1"/>
    <xf numFmtId="0" fontId="38" fillId="41" borderId="0" xfId="0" applyFont="1" applyFill="1"/>
    <xf numFmtId="165" fontId="40" fillId="41" borderId="0" xfId="46" applyFont="1" applyFill="1"/>
    <xf numFmtId="166" fontId="40" fillId="41" borderId="0" xfId="46" applyNumberFormat="1" applyFont="1" applyFill="1"/>
    <xf numFmtId="0" fontId="61" fillId="0" borderId="24" xfId="0" applyFont="1" applyBorder="1" applyAlignment="1">
      <alignment horizontal="center"/>
    </xf>
    <xf numFmtId="172" fontId="61" fillId="0" borderId="24" xfId="46" applyNumberFormat="1" applyFont="1" applyBorder="1" applyAlignment="1">
      <alignment horizontal="center"/>
    </xf>
    <xf numFmtId="172" fontId="61" fillId="0" borderId="25" xfId="46" applyNumberFormat="1" applyFont="1" applyBorder="1" applyAlignment="1">
      <alignment horizontal="center"/>
    </xf>
    <xf numFmtId="165" fontId="40" fillId="41" borderId="24" xfId="46" applyFont="1" applyFill="1" applyBorder="1"/>
    <xf numFmtId="0" fontId="62" fillId="0" borderId="0" xfId="0" applyFont="1"/>
    <xf numFmtId="0" fontId="62" fillId="42" borderId="0" xfId="0" applyFont="1" applyFill="1"/>
    <xf numFmtId="0" fontId="0" fillId="42" borderId="0" xfId="0" applyFont="1" applyFill="1"/>
    <xf numFmtId="165" fontId="40" fillId="42" borderId="0" xfId="46" applyFont="1" applyFill="1"/>
    <xf numFmtId="165" fontId="41" fillId="41" borderId="24" xfId="46" applyFont="1" applyFill="1" applyBorder="1"/>
    <xf numFmtId="165" fontId="64" fillId="41" borderId="24" xfId="46" applyFont="1" applyFill="1" applyBorder="1"/>
    <xf numFmtId="0" fontId="8" fillId="14" borderId="25" xfId="0" applyFont="1" applyFill="1" applyBorder="1" applyAlignment="1">
      <alignment horizontal="center"/>
    </xf>
    <xf numFmtId="0" fontId="8" fillId="14" borderId="26" xfId="0" applyFont="1" applyFill="1" applyBorder="1" applyAlignment="1">
      <alignment horizontal="center"/>
    </xf>
    <xf numFmtId="0" fontId="62" fillId="30" borderId="0" xfId="0" applyFont="1" applyFill="1"/>
    <xf numFmtId="0" fontId="0" fillId="30" borderId="0" xfId="0" applyFont="1" applyFill="1"/>
    <xf numFmtId="165" fontId="40" fillId="30" borderId="0" xfId="46" applyFont="1" applyFill="1"/>
    <xf numFmtId="0" fontId="8" fillId="41" borderId="18" xfId="0" applyFont="1" applyFill="1" applyBorder="1" applyAlignment="1"/>
    <xf numFmtId="0" fontId="0" fillId="41" borderId="46" xfId="0" applyFont="1" applyFill="1" applyBorder="1"/>
    <xf numFmtId="0" fontId="0" fillId="41" borderId="47" xfId="0" applyFont="1" applyFill="1" applyBorder="1"/>
    <xf numFmtId="0" fontId="0" fillId="41" borderId="48" xfId="0" applyFont="1" applyFill="1" applyBorder="1"/>
    <xf numFmtId="0" fontId="0" fillId="41" borderId="49" xfId="0" applyFont="1" applyFill="1" applyBorder="1"/>
    <xf numFmtId="0" fontId="8" fillId="0" borderId="19" xfId="0" applyFont="1" applyFill="1" applyBorder="1"/>
    <xf numFmtId="165" fontId="65" fillId="0" borderId="30" xfId="46" applyFont="1" applyFill="1" applyBorder="1" applyAlignment="1" applyProtection="1">
      <alignment vertical="center"/>
      <protection locked="0"/>
    </xf>
    <xf numFmtId="168" fontId="65" fillId="41" borderId="30" xfId="47" applyNumberFormat="1" applyFont="1" applyFill="1" applyBorder="1" applyAlignment="1" applyProtection="1">
      <alignment vertical="center"/>
      <protection locked="0"/>
    </xf>
    <xf numFmtId="165" fontId="65" fillId="41" borderId="30" xfId="46" applyFont="1" applyFill="1" applyBorder="1" applyAlignment="1" applyProtection="1">
      <alignment vertical="center"/>
      <protection locked="0"/>
    </xf>
    <xf numFmtId="166" fontId="65" fillId="41" borderId="35" xfId="46" applyNumberFormat="1" applyFont="1" applyFill="1" applyBorder="1" applyAlignment="1" applyProtection="1">
      <alignment vertical="center"/>
      <protection locked="0"/>
    </xf>
    <xf numFmtId="165" fontId="65" fillId="41" borderId="15" xfId="46" applyFont="1" applyFill="1" applyBorder="1" applyAlignment="1" applyProtection="1">
      <alignment vertical="center"/>
      <protection locked="0"/>
    </xf>
    <xf numFmtId="165" fontId="28" fillId="41" borderId="32" xfId="46" applyFont="1" applyFill="1" applyBorder="1" applyAlignment="1">
      <alignment horizontal="center" vertical="center"/>
    </xf>
    <xf numFmtId="165" fontId="28" fillId="41" borderId="33" xfId="46" applyFont="1" applyFill="1" applyBorder="1" applyAlignment="1">
      <alignment horizontal="center" vertical="center"/>
    </xf>
    <xf numFmtId="0" fontId="28" fillId="41" borderId="30" xfId="0" applyFont="1" applyFill="1" applyBorder="1" applyAlignment="1">
      <alignment horizontal="center" vertical="center"/>
    </xf>
    <xf numFmtId="165" fontId="65" fillId="0" borderId="15" xfId="46" applyFont="1" applyFill="1" applyBorder="1" applyAlignment="1" applyProtection="1">
      <alignment vertical="center"/>
      <protection locked="0"/>
    </xf>
    <xf numFmtId="165" fontId="28" fillId="41" borderId="30" xfId="46" applyFont="1" applyFill="1" applyBorder="1" applyAlignment="1">
      <alignment horizontal="center" vertical="center"/>
    </xf>
    <xf numFmtId="168" fontId="65" fillId="41" borderId="36" xfId="47" applyNumberFormat="1" applyFont="1" applyFill="1" applyBorder="1" applyAlignment="1" applyProtection="1">
      <alignment vertical="center"/>
      <protection locked="0"/>
    </xf>
    <xf numFmtId="0" fontId="28" fillId="41" borderId="15" xfId="0" applyFont="1" applyFill="1" applyBorder="1" applyAlignment="1">
      <alignment horizontal="center" vertical="center"/>
    </xf>
    <xf numFmtId="0" fontId="67" fillId="0" borderId="34" xfId="0" applyFont="1" applyBorder="1" applyAlignment="1">
      <alignment horizontal="left" vertical="center"/>
    </xf>
    <xf numFmtId="0" fontId="67" fillId="0" borderId="30" xfId="0" applyFont="1" applyFill="1" applyBorder="1" applyAlignment="1">
      <alignment vertical="center"/>
    </xf>
    <xf numFmtId="0" fontId="67" fillId="41" borderId="30" xfId="0" applyFont="1" applyFill="1" applyBorder="1" applyAlignment="1">
      <alignment horizontal="center" vertical="center"/>
    </xf>
    <xf numFmtId="0" fontId="67" fillId="41" borderId="0" xfId="0" applyFont="1" applyFill="1" applyAlignment="1">
      <alignment vertical="center"/>
    </xf>
    <xf numFmtId="168" fontId="65" fillId="0" borderId="30" xfId="47" applyNumberFormat="1" applyFont="1" applyFill="1" applyBorder="1" applyAlignment="1" applyProtection="1">
      <alignment vertical="center"/>
      <protection locked="0"/>
    </xf>
    <xf numFmtId="166" fontId="65" fillId="0" borderId="35" xfId="46" applyNumberFormat="1" applyFont="1" applyFill="1" applyBorder="1" applyAlignment="1" applyProtection="1">
      <alignment vertical="center"/>
      <protection locked="0"/>
    </xf>
    <xf numFmtId="0" fontId="67" fillId="41" borderId="0" xfId="0" applyFont="1" applyFill="1"/>
    <xf numFmtId="0" fontId="67" fillId="41" borderId="27" xfId="0" applyFont="1" applyFill="1" applyBorder="1"/>
    <xf numFmtId="0" fontId="67" fillId="41" borderId="18" xfId="0" applyFont="1" applyFill="1" applyBorder="1"/>
    <xf numFmtId="0" fontId="67" fillId="41" borderId="19" xfId="0" applyFont="1" applyFill="1" applyBorder="1"/>
    <xf numFmtId="0" fontId="67" fillId="0" borderId="25" xfId="0" applyFont="1" applyFill="1" applyBorder="1"/>
    <xf numFmtId="0" fontId="67" fillId="41" borderId="25" xfId="0" applyFont="1" applyFill="1" applyBorder="1"/>
    <xf numFmtId="165" fontId="67" fillId="41" borderId="24" xfId="46" applyFont="1" applyFill="1" applyBorder="1" applyAlignment="1">
      <alignment vertical="center"/>
    </xf>
    <xf numFmtId="165" fontId="67" fillId="41" borderId="24" xfId="46" applyNumberFormat="1" applyFont="1" applyFill="1" applyBorder="1" applyAlignment="1">
      <alignment vertical="center"/>
    </xf>
    <xf numFmtId="166" fontId="67" fillId="41" borderId="24" xfId="46" applyNumberFormat="1" applyFont="1" applyFill="1" applyBorder="1" applyAlignment="1">
      <alignment vertical="center"/>
    </xf>
    <xf numFmtId="0" fontId="67" fillId="41" borderId="0" xfId="0" applyFont="1" applyFill="1" applyBorder="1"/>
    <xf numFmtId="0" fontId="62" fillId="43" borderId="0" xfId="61" applyFont="1" applyFill="1"/>
    <xf numFmtId="0" fontId="28" fillId="43" borderId="0" xfId="61" applyFont="1" applyFill="1"/>
    <xf numFmtId="0" fontId="28" fillId="43" borderId="0" xfId="0" applyFont="1" applyFill="1" applyBorder="1" applyAlignment="1">
      <alignment horizontal="center"/>
    </xf>
    <xf numFmtId="168" fontId="28" fillId="43" borderId="0" xfId="47" applyNumberFormat="1" applyFont="1" applyFill="1" applyBorder="1" applyAlignment="1">
      <alignment horizontal="center"/>
    </xf>
    <xf numFmtId="0" fontId="34" fillId="43" borderId="15" xfId="0" applyFont="1" applyFill="1" applyBorder="1" applyAlignment="1">
      <alignment horizontal="center"/>
    </xf>
    <xf numFmtId="0" fontId="34" fillId="43" borderId="0" xfId="0" applyFont="1" applyFill="1" applyBorder="1" applyAlignment="1">
      <alignment horizontal="center"/>
    </xf>
    <xf numFmtId="0" fontId="0" fillId="43" borderId="0" xfId="0" applyFill="1"/>
    <xf numFmtId="0" fontId="28" fillId="43" borderId="31" xfId="0" applyFont="1" applyFill="1" applyBorder="1"/>
    <xf numFmtId="0" fontId="28" fillId="43" borderId="15" xfId="0" applyFont="1" applyFill="1" applyBorder="1"/>
    <xf numFmtId="0" fontId="28" fillId="43" borderId="45" xfId="0" applyFont="1" applyFill="1" applyBorder="1"/>
    <xf numFmtId="0" fontId="28" fillId="43" borderId="34" xfId="0" applyFont="1" applyFill="1" applyBorder="1"/>
    <xf numFmtId="170" fontId="34" fillId="43" borderId="15" xfId="0" applyNumberFormat="1" applyFont="1" applyFill="1" applyBorder="1"/>
    <xf numFmtId="0" fontId="28" fillId="43" borderId="15" xfId="0" applyFont="1" applyFill="1" applyBorder="1" applyAlignment="1">
      <alignment horizontal="center"/>
    </xf>
    <xf numFmtId="2" fontId="28" fillId="43" borderId="15" xfId="0" applyNumberFormat="1" applyFont="1" applyFill="1" applyBorder="1"/>
    <xf numFmtId="171" fontId="28" fillId="43" borderId="34" xfId="0" applyNumberFormat="1" applyFont="1" applyFill="1" applyBorder="1"/>
    <xf numFmtId="2" fontId="34" fillId="43" borderId="35" xfId="0" applyNumberFormat="1" applyFont="1" applyFill="1" applyBorder="1" applyAlignment="1">
      <alignment horizontal="center"/>
    </xf>
    <xf numFmtId="2" fontId="28" fillId="43" borderId="34" xfId="0" applyNumberFormat="1" applyFont="1" applyFill="1" applyBorder="1"/>
    <xf numFmtId="0" fontId="34" fillId="43" borderId="35" xfId="0" applyFont="1" applyFill="1" applyBorder="1" applyAlignment="1">
      <alignment horizontal="center"/>
    </xf>
    <xf numFmtId="0" fontId="0" fillId="43" borderId="15" xfId="0" applyFill="1" applyBorder="1"/>
    <xf numFmtId="0" fontId="62" fillId="43" borderId="15" xfId="0" applyFont="1" applyFill="1" applyBorder="1"/>
    <xf numFmtId="0" fontId="28" fillId="43" borderId="36" xfId="0" applyFont="1" applyFill="1" applyBorder="1" applyAlignment="1">
      <alignment horizontal="center"/>
    </xf>
    <xf numFmtId="0" fontId="28" fillId="43" borderId="32" xfId="0" applyFont="1" applyFill="1" applyBorder="1" applyAlignment="1">
      <alignment horizontal="center"/>
    </xf>
    <xf numFmtId="0" fontId="8" fillId="43" borderId="50" xfId="0" applyFont="1" applyFill="1" applyBorder="1" applyAlignment="1">
      <alignment horizontal="center"/>
    </xf>
    <xf numFmtId="0" fontId="66" fillId="0" borderId="34" xfId="0" applyFont="1" applyBorder="1" applyAlignment="1">
      <alignment horizontal="left" vertical="center"/>
    </xf>
    <xf numFmtId="0" fontId="34" fillId="43" borderId="15" xfId="0" applyFont="1" applyFill="1" applyBorder="1"/>
    <xf numFmtId="0" fontId="34" fillId="43" borderId="36" xfId="0" applyFont="1" applyFill="1" applyBorder="1" applyAlignment="1">
      <alignment horizontal="center"/>
    </xf>
    <xf numFmtId="2" fontId="69" fillId="43" borderId="35" xfId="0" applyNumberFormat="1" applyFont="1" applyFill="1" applyBorder="1" applyAlignment="1">
      <alignment horizontal="center"/>
    </xf>
    <xf numFmtId="0" fontId="36" fillId="43" borderId="0" xfId="0" applyFont="1" applyFill="1" applyAlignment="1">
      <alignment horizontal="center"/>
    </xf>
    <xf numFmtId="167" fontId="36" fillId="43" borderId="21" xfId="0" applyNumberFormat="1" applyFont="1" applyFill="1" applyBorder="1" applyAlignment="1">
      <alignment horizontal="center"/>
    </xf>
    <xf numFmtId="167" fontId="37" fillId="43" borderId="21" xfId="0" applyNumberFormat="1" applyFont="1" applyFill="1" applyBorder="1" applyAlignment="1">
      <alignment horizontal="center"/>
    </xf>
    <xf numFmtId="167" fontId="36" fillId="43" borderId="0" xfId="0" applyNumberFormat="1" applyFont="1" applyFill="1" applyBorder="1" applyAlignment="1">
      <alignment horizontal="center"/>
    </xf>
    <xf numFmtId="0" fontId="8" fillId="43" borderId="25" xfId="0" applyFont="1" applyFill="1" applyBorder="1"/>
    <xf numFmtId="0" fontId="8" fillId="43" borderId="25" xfId="0" applyFont="1" applyFill="1" applyBorder="1" applyAlignment="1">
      <alignment horizontal="center"/>
    </xf>
    <xf numFmtId="0" fontId="8" fillId="43" borderId="14" xfId="0" applyFont="1" applyFill="1" applyBorder="1" applyAlignment="1">
      <alignment horizontal="center"/>
    </xf>
    <xf numFmtId="0" fontId="34" fillId="43" borderId="0" xfId="0" applyFont="1" applyFill="1" applyBorder="1" applyAlignment="1">
      <alignment horizontal="center" vertical="center" wrapText="1"/>
    </xf>
    <xf numFmtId="0" fontId="34" fillId="43" borderId="26" xfId="0" applyFont="1" applyFill="1" applyBorder="1" applyAlignment="1">
      <alignment horizontal="center"/>
    </xf>
    <xf numFmtId="0" fontId="34" fillId="43" borderId="24" xfId="0" applyFont="1" applyFill="1" applyBorder="1" applyAlignment="1">
      <alignment horizontal="center"/>
    </xf>
    <xf numFmtId="0" fontId="28" fillId="43" borderId="51" xfId="0" applyFont="1" applyFill="1" applyBorder="1"/>
    <xf numFmtId="0" fontId="28" fillId="43" borderId="52" xfId="0" applyFont="1" applyFill="1" applyBorder="1"/>
    <xf numFmtId="0" fontId="28" fillId="43" borderId="19" xfId="0" applyFont="1" applyFill="1" applyBorder="1" applyAlignment="1">
      <alignment horizontal="center"/>
    </xf>
    <xf numFmtId="0" fontId="8" fillId="43" borderId="54" xfId="0" applyFont="1" applyFill="1" applyBorder="1" applyAlignment="1">
      <alignment horizontal="center"/>
    </xf>
    <xf numFmtId="0" fontId="28" fillId="43" borderId="0" xfId="0" applyFont="1" applyFill="1"/>
    <xf numFmtId="0" fontId="34" fillId="43" borderId="33" xfId="0" applyFont="1" applyFill="1" applyBorder="1" applyAlignment="1">
      <alignment horizontal="center"/>
    </xf>
    <xf numFmtId="171" fontId="28" fillId="43" borderId="15" xfId="0" applyNumberFormat="1" applyFont="1" applyFill="1" applyBorder="1"/>
    <xf numFmtId="0" fontId="62" fillId="43" borderId="0" xfId="0" applyFont="1" applyFill="1"/>
    <xf numFmtId="0" fontId="70" fillId="43" borderId="0" xfId="0" applyFont="1" applyFill="1"/>
    <xf numFmtId="0" fontId="39" fillId="43" borderId="0" xfId="0" applyFont="1" applyFill="1"/>
    <xf numFmtId="168" fontId="34" fillId="43" borderId="0" xfId="47" applyNumberFormat="1" applyFont="1" applyFill="1" applyBorder="1" applyAlignment="1">
      <alignment horizontal="center"/>
    </xf>
    <xf numFmtId="0" fontId="8" fillId="43" borderId="0" xfId="0" applyFont="1" applyFill="1"/>
    <xf numFmtId="0" fontId="28" fillId="43" borderId="14" xfId="0" applyFont="1" applyFill="1" applyBorder="1" applyAlignment="1">
      <alignment horizontal="center"/>
    </xf>
    <xf numFmtId="0" fontId="62" fillId="43" borderId="19" xfId="0" applyFont="1" applyFill="1" applyBorder="1"/>
    <xf numFmtId="0" fontId="34" fillId="43" borderId="53" xfId="0" applyFont="1" applyFill="1" applyBorder="1" applyAlignment="1">
      <alignment horizontal="center"/>
    </xf>
    <xf numFmtId="0" fontId="34" fillId="43" borderId="0" xfId="0" applyFont="1" applyFill="1" applyAlignment="1">
      <alignment horizontal="center"/>
    </xf>
    <xf numFmtId="0" fontId="38" fillId="0" borderId="0" xfId="0" applyFont="1" applyFill="1"/>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28" fillId="44" borderId="34" xfId="0" applyFont="1" applyFill="1" applyBorder="1"/>
    <xf numFmtId="0" fontId="28" fillId="44" borderId="31" xfId="0" applyFont="1" applyFill="1" applyBorder="1"/>
    <xf numFmtId="0" fontId="28" fillId="44" borderId="15" xfId="0" applyFont="1" applyFill="1" applyBorder="1"/>
    <xf numFmtId="0" fontId="28" fillId="44" borderId="36" xfId="0" applyFont="1" applyFill="1" applyBorder="1" applyAlignment="1">
      <alignment horizontal="center"/>
    </xf>
    <xf numFmtId="170" fontId="34" fillId="44" borderId="15" xfId="0" applyNumberFormat="1" applyFont="1" applyFill="1" applyBorder="1"/>
    <xf numFmtId="0" fontId="28" fillId="44" borderId="15" xfId="0" applyFont="1" applyFill="1" applyBorder="1" applyAlignment="1">
      <alignment horizontal="center"/>
    </xf>
    <xf numFmtId="2" fontId="34" fillId="44" borderId="35" xfId="0" applyNumberFormat="1" applyFont="1" applyFill="1" applyBorder="1" applyAlignment="1">
      <alignment horizontal="center"/>
    </xf>
    <xf numFmtId="0" fontId="28" fillId="44" borderId="32" xfId="0" applyFont="1" applyFill="1" applyBorder="1" applyAlignment="1">
      <alignment horizontal="center"/>
    </xf>
    <xf numFmtId="0" fontId="28" fillId="44" borderId="0" xfId="0" applyFont="1" applyFill="1" applyBorder="1" applyAlignment="1">
      <alignment horizontal="center"/>
    </xf>
    <xf numFmtId="168" fontId="28" fillId="44" borderId="0" xfId="47" applyNumberFormat="1" applyFont="1" applyFill="1" applyBorder="1" applyAlignment="1">
      <alignment horizontal="center"/>
    </xf>
    <xf numFmtId="0" fontId="34" fillId="44" borderId="15" xfId="0" applyFont="1" applyFill="1" applyBorder="1" applyAlignment="1">
      <alignment horizontal="center"/>
    </xf>
    <xf numFmtId="0" fontId="0" fillId="44" borderId="0" xfId="0" applyFill="1"/>
    <xf numFmtId="0" fontId="34" fillId="44" borderId="35" xfId="0" applyFont="1" applyFill="1" applyBorder="1" applyAlignment="1">
      <alignment horizontal="center"/>
    </xf>
    <xf numFmtId="0" fontId="34" fillId="44" borderId="33" xfId="0" applyFont="1" applyFill="1" applyBorder="1" applyAlignment="1">
      <alignment horizontal="center"/>
    </xf>
    <xf numFmtId="165" fontId="39" fillId="43" borderId="0" xfId="46" applyFont="1" applyFill="1" applyAlignment="1">
      <alignment vertical="center"/>
    </xf>
    <xf numFmtId="0" fontId="41" fillId="41" borderId="30" xfId="0" applyFont="1" applyFill="1" applyBorder="1" applyAlignment="1">
      <alignment horizontal="center" vertical="center"/>
    </xf>
    <xf numFmtId="0" fontId="63" fillId="43" borderId="0" xfId="0" applyFont="1" applyFill="1"/>
    <xf numFmtId="165" fontId="63" fillId="43" borderId="0" xfId="46" applyFont="1" applyFill="1" applyAlignment="1">
      <alignment vertical="center"/>
    </xf>
    <xf numFmtId="2" fontId="34" fillId="43" borderId="19" xfId="0" applyNumberFormat="1" applyFont="1" applyFill="1" applyBorder="1" applyAlignment="1">
      <alignment horizontal="center"/>
    </xf>
    <xf numFmtId="2" fontId="34" fillId="43" borderId="32" xfId="0" applyNumberFormat="1" applyFont="1" applyFill="1" applyBorder="1" applyAlignment="1">
      <alignment horizontal="center"/>
    </xf>
    <xf numFmtId="2" fontId="69" fillId="43" borderId="32" xfId="0" applyNumberFormat="1" applyFont="1" applyFill="1" applyBorder="1" applyAlignment="1">
      <alignment horizontal="center"/>
    </xf>
    <xf numFmtId="0" fontId="67" fillId="0" borderId="34" xfId="0" applyFont="1" applyFill="1" applyBorder="1" applyAlignment="1">
      <alignment horizontal="left" vertical="center"/>
    </xf>
    <xf numFmtId="0" fontId="28" fillId="0" borderId="15" xfId="0" applyFont="1" applyFill="1" applyBorder="1" applyAlignment="1">
      <alignment horizontal="center" vertical="center"/>
    </xf>
    <xf numFmtId="165" fontId="28" fillId="0" borderId="30" xfId="46" applyFont="1" applyFill="1" applyBorder="1" applyAlignment="1">
      <alignment horizontal="center" vertical="center"/>
    </xf>
    <xf numFmtId="168" fontId="65" fillId="0" borderId="36" xfId="47" applyNumberFormat="1" applyFont="1" applyFill="1" applyBorder="1" applyAlignment="1" applyProtection="1">
      <alignment vertical="center"/>
      <protection locked="0"/>
    </xf>
    <xf numFmtId="168" fontId="65" fillId="0" borderId="30" xfId="47" quotePrefix="1" applyNumberFormat="1" applyFont="1" applyFill="1" applyBorder="1" applyAlignment="1" applyProtection="1">
      <alignment horizontal="center" vertical="center"/>
      <protection locked="0"/>
    </xf>
    <xf numFmtId="165" fontId="28" fillId="0" borderId="32" xfId="46" applyFont="1" applyFill="1" applyBorder="1" applyAlignment="1">
      <alignment horizontal="center" vertical="center"/>
    </xf>
    <xf numFmtId="169" fontId="28" fillId="0" borderId="31" xfId="46" applyNumberFormat="1" applyFont="1" applyFill="1" applyBorder="1" applyAlignment="1">
      <alignment horizontal="center" vertical="center"/>
    </xf>
    <xf numFmtId="169" fontId="28" fillId="0" borderId="33" xfId="46" applyNumberFormat="1" applyFont="1" applyFill="1" applyBorder="1" applyAlignment="1">
      <alignment horizontal="center" vertical="center"/>
    </xf>
    <xf numFmtId="165" fontId="28" fillId="0" borderId="33" xfId="46" applyFont="1" applyFill="1" applyBorder="1" applyAlignment="1">
      <alignment horizontal="center" vertical="center"/>
    </xf>
    <xf numFmtId="169" fontId="28" fillId="0" borderId="32" xfId="46" applyNumberFormat="1" applyFont="1" applyFill="1" applyBorder="1" applyAlignment="1">
      <alignment horizontal="center" vertical="center"/>
    </xf>
    <xf numFmtId="0" fontId="66" fillId="0" borderId="30" xfId="0" applyFont="1" applyFill="1" applyBorder="1" applyAlignment="1">
      <alignment horizontal="center" vertical="center"/>
    </xf>
    <xf numFmtId="165" fontId="39" fillId="0" borderId="0" xfId="46" applyFont="1" applyFill="1" applyAlignment="1">
      <alignment vertical="center"/>
    </xf>
    <xf numFmtId="0" fontId="0" fillId="41" borderId="22"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169" fontId="28" fillId="41" borderId="31" xfId="46" applyNumberFormat="1" applyFont="1" applyFill="1" applyBorder="1" applyAlignment="1">
      <alignment horizontal="center" vertical="center"/>
    </xf>
    <xf numFmtId="169" fontId="28" fillId="41" borderId="33" xfId="46" applyNumberFormat="1" applyFont="1" applyFill="1" applyBorder="1" applyAlignment="1">
      <alignment horizontal="center" vertical="center"/>
    </xf>
    <xf numFmtId="169" fontId="28" fillId="41" borderId="32" xfId="46" applyNumberFormat="1" applyFont="1" applyFill="1" applyBorder="1" applyAlignment="1">
      <alignment horizontal="center" vertical="center"/>
    </xf>
    <xf numFmtId="0" fontId="0" fillId="43" borderId="0" xfId="0" applyFill="1"/>
    <xf numFmtId="0" fontId="0" fillId="41" borderId="22" xfId="0" applyFont="1" applyFill="1" applyBorder="1" applyAlignment="1">
      <alignment horizontal="center"/>
    </xf>
    <xf numFmtId="0" fontId="63" fillId="41" borderId="30" xfId="0" applyFont="1" applyFill="1" applyBorder="1" applyAlignment="1">
      <alignment horizontal="center" vertical="center"/>
    </xf>
    <xf numFmtId="0" fontId="34" fillId="41" borderId="30" xfId="0" applyFont="1" applyFill="1" applyBorder="1" applyAlignment="1">
      <alignment horizontal="center" vertic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167" fontId="36" fillId="43" borderId="0" xfId="0" applyNumberFormat="1" applyFont="1" applyFill="1" applyAlignment="1">
      <alignment horizontal="center"/>
    </xf>
    <xf numFmtId="0" fontId="34" fillId="43" borderId="0" xfId="0" applyFont="1" applyFill="1" applyAlignment="1">
      <alignment horizontal="center" vertical="center" wrapText="1"/>
    </xf>
    <xf numFmtId="0" fontId="28" fillId="43" borderId="0" xfId="0" applyFont="1" applyFill="1" applyAlignment="1">
      <alignment horizontal="center"/>
    </xf>
    <xf numFmtId="0" fontId="28" fillId="0" borderId="15" xfId="0" applyFont="1" applyBorder="1"/>
    <xf numFmtId="0" fontId="28" fillId="0" borderId="36" xfId="0" applyFont="1" applyBorder="1" applyAlignment="1">
      <alignment horizontal="center"/>
    </xf>
    <xf numFmtId="171" fontId="28" fillId="0" borderId="15" xfId="0" applyNumberFormat="1" applyFont="1" applyBorder="1"/>
    <xf numFmtId="170" fontId="34" fillId="0" borderId="15" xfId="0" applyNumberFormat="1" applyFont="1" applyBorder="1"/>
    <xf numFmtId="0" fontId="28" fillId="43" borderId="19" xfId="0" applyFont="1" applyFill="1" applyBorder="1"/>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0" fillId="41" borderId="22" xfId="0" applyFont="1" applyFill="1" applyBorder="1" applyAlignment="1">
      <alignment horizontal="center"/>
    </xf>
    <xf numFmtId="0" fontId="28" fillId="77" borderId="15" xfId="0" applyFont="1" applyFill="1" applyBorder="1"/>
    <xf numFmtId="0" fontId="28" fillId="77" borderId="36" xfId="0" applyFont="1" applyFill="1" applyBorder="1" applyAlignment="1">
      <alignment horizontal="center"/>
    </xf>
    <xf numFmtId="171" fontId="28" fillId="77" borderId="34" xfId="0" applyNumberFormat="1" applyFont="1" applyFill="1" applyBorder="1"/>
    <xf numFmtId="170" fontId="34" fillId="77" borderId="15" xfId="0" applyNumberFormat="1" applyFont="1" applyFill="1" applyBorder="1"/>
    <xf numFmtId="0" fontId="28" fillId="77" borderId="15" xfId="0" applyFont="1" applyFill="1" applyBorder="1" applyAlignment="1">
      <alignment horizontal="center"/>
    </xf>
    <xf numFmtId="2" fontId="34" fillId="77" borderId="19" xfId="0" applyNumberFormat="1" applyFont="1" applyFill="1" applyBorder="1" applyAlignment="1">
      <alignment horizontal="center"/>
    </xf>
    <xf numFmtId="0" fontId="28" fillId="77" borderId="32" xfId="0" applyFont="1" applyFill="1" applyBorder="1" applyAlignment="1">
      <alignment horizontal="center"/>
    </xf>
    <xf numFmtId="0" fontId="28" fillId="77" borderId="0" xfId="0" applyFont="1" applyFill="1" applyAlignment="1">
      <alignment horizontal="center"/>
    </xf>
    <xf numFmtId="168" fontId="28" fillId="77" borderId="0" xfId="47" applyNumberFormat="1" applyFont="1" applyFill="1" applyBorder="1" applyAlignment="1">
      <alignment horizontal="center"/>
    </xf>
    <xf numFmtId="0" fontId="8" fillId="77" borderId="50" xfId="0" applyFont="1" applyFill="1" applyBorder="1" applyAlignment="1">
      <alignment horizontal="center"/>
    </xf>
    <xf numFmtId="0" fontId="39" fillId="77" borderId="0" xfId="0" applyFont="1" applyFill="1"/>
    <xf numFmtId="2" fontId="34" fillId="44" borderId="19" xfId="0" applyNumberFormat="1" applyFont="1" applyFill="1" applyBorder="1" applyAlignment="1">
      <alignment horizontal="center"/>
    </xf>
    <xf numFmtId="0" fontId="66" fillId="0" borderId="30" xfId="0" applyFont="1" applyFill="1" applyBorder="1" applyAlignment="1">
      <alignment horizontal="right" vertical="center"/>
    </xf>
    <xf numFmtId="0" fontId="67" fillId="0" borderId="34" xfId="99" applyFont="1" applyBorder="1" applyAlignment="1">
      <alignment horizontal="left" vertic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66" fillId="0" borderId="30" xfId="93" applyFont="1" applyBorder="1" applyAlignment="1">
      <alignment horizontal="right" vertical="center"/>
    </xf>
    <xf numFmtId="0" fontId="67" fillId="0" borderId="34" xfId="93" applyFont="1" applyBorder="1" applyAlignment="1">
      <alignment horizontal="left" vertical="center"/>
    </xf>
    <xf numFmtId="0" fontId="67" fillId="0" borderId="30" xfId="93" applyFont="1" applyBorder="1" applyAlignment="1">
      <alignment vertic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66" fillId="0" borderId="34" xfId="93" applyFont="1" applyBorder="1" applyAlignment="1">
      <alignment horizontal="left" vertic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67" fillId="0" borderId="30" xfId="93" applyFont="1" applyFill="1" applyBorder="1" applyAlignment="1">
      <alignment vertical="center"/>
    </xf>
    <xf numFmtId="0" fontId="0" fillId="41" borderId="22" xfId="0" applyFont="1" applyFill="1" applyBorder="1" applyAlignment="1">
      <alignment horizontal="center"/>
    </xf>
    <xf numFmtId="0" fontId="0" fillId="41" borderId="22" xfId="0" applyFont="1" applyFill="1" applyBorder="1" applyAlignment="1">
      <alignment horizontal="center"/>
    </xf>
    <xf numFmtId="0" fontId="0" fillId="41" borderId="22" xfId="0" applyFont="1" applyFill="1" applyBorder="1" applyAlignment="1">
      <alignment horizontal="center"/>
    </xf>
    <xf numFmtId="15" fontId="0" fillId="41" borderId="20" xfId="0" applyNumberFormat="1" applyFont="1" applyFill="1" applyBorder="1" applyAlignment="1">
      <alignment horizontal="center"/>
    </xf>
    <xf numFmtId="15" fontId="0" fillId="41" borderId="55" xfId="0" applyNumberFormat="1" applyFont="1" applyFill="1" applyBorder="1" applyAlignment="1">
      <alignment horizontal="center"/>
    </xf>
    <xf numFmtId="0" fontId="38" fillId="41" borderId="0" xfId="0" applyFont="1" applyFill="1" applyBorder="1" applyAlignment="1">
      <alignment horizontal="left"/>
    </xf>
    <xf numFmtId="0" fontId="38" fillId="41" borderId="37" xfId="0" applyFont="1" applyFill="1" applyBorder="1" applyAlignment="1">
      <alignment horizontal="left"/>
    </xf>
    <xf numFmtId="49" fontId="0" fillId="41" borderId="18" xfId="46" applyNumberFormat="1" applyFont="1" applyFill="1" applyBorder="1" applyAlignment="1">
      <alignment horizontal="center"/>
    </xf>
    <xf numFmtId="49" fontId="0" fillId="41" borderId="19" xfId="46" applyNumberFormat="1" applyFont="1" applyFill="1" applyBorder="1" applyAlignment="1">
      <alignment horizontal="center"/>
    </xf>
    <xf numFmtId="0" fontId="0" fillId="41" borderId="22" xfId="0" applyFont="1" applyFill="1" applyBorder="1" applyAlignment="1">
      <alignment horizontal="center"/>
    </xf>
    <xf numFmtId="0" fontId="63" fillId="14" borderId="25" xfId="0" applyFont="1" applyFill="1" applyBorder="1" applyAlignment="1">
      <alignment horizontal="center" vertical="center"/>
    </xf>
    <xf numFmtId="0" fontId="63" fillId="14" borderId="26" xfId="0" applyFont="1" applyFill="1" applyBorder="1" applyAlignment="1">
      <alignment horizontal="center" vertical="center"/>
    </xf>
    <xf numFmtId="165" fontId="8" fillId="14" borderId="25" xfId="46" applyFont="1" applyFill="1" applyBorder="1" applyAlignment="1">
      <alignment horizontal="center" vertical="center"/>
    </xf>
    <xf numFmtId="165" fontId="8" fillId="14" borderId="26" xfId="46" applyFont="1" applyFill="1" applyBorder="1" applyAlignment="1">
      <alignment horizontal="center" vertical="center"/>
    </xf>
    <xf numFmtId="0" fontId="34" fillId="43" borderId="25" xfId="0" applyFont="1" applyFill="1" applyBorder="1" applyAlignment="1">
      <alignment horizontal="center" vertical="center" wrapText="1"/>
    </xf>
    <xf numFmtId="0" fontId="8" fillId="43" borderId="26"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8" fillId="43" borderId="23" xfId="0" applyFont="1" applyFill="1" applyBorder="1" applyAlignment="1">
      <alignment horizontal="center"/>
    </xf>
    <xf numFmtId="0" fontId="8" fillId="43" borderId="56" xfId="0" applyFont="1" applyFill="1" applyBorder="1" applyAlignment="1">
      <alignment horizontal="center"/>
    </xf>
    <xf numFmtId="0" fontId="8" fillId="43" borderId="57" xfId="0" applyFont="1" applyFill="1" applyBorder="1" applyAlignment="1">
      <alignment horizontal="center"/>
    </xf>
    <xf numFmtId="15" fontId="39" fillId="41" borderId="20" xfId="99" quotePrefix="1" applyNumberFormat="1" applyFill="1" applyBorder="1" applyAlignment="1">
      <alignment horizontal="center" vertical="center"/>
    </xf>
    <xf numFmtId="15" fontId="39" fillId="41" borderId="55" xfId="99" applyNumberFormat="1" applyFill="1" applyBorder="1" applyAlignment="1">
      <alignment horizontal="center" vertical="center"/>
    </xf>
    <xf numFmtId="0" fontId="0" fillId="41" borderId="20" xfId="0" applyFont="1" applyFill="1" applyBorder="1" applyAlignment="1">
      <alignment horizontal="center" vertical="center" wrapText="1"/>
    </xf>
    <xf numFmtId="0" fontId="0" fillId="41" borderId="21" xfId="0" applyFont="1" applyFill="1" applyBorder="1" applyAlignment="1">
      <alignment horizontal="center" vertical="center" wrapText="1"/>
    </xf>
    <xf numFmtId="166" fontId="39" fillId="41" borderId="22" xfId="46" applyNumberFormat="1" applyFont="1" applyFill="1" applyBorder="1" applyAlignment="1">
      <alignment horizontal="center" vertical="center" wrapText="1"/>
    </xf>
    <xf numFmtId="0" fontId="35" fillId="41" borderId="0" xfId="0" applyFont="1" applyFill="1" applyAlignment="1">
      <alignment horizontal="center" vertical="center"/>
    </xf>
    <xf numFmtId="0" fontId="0" fillId="41" borderId="16" xfId="0" applyFont="1" applyFill="1" applyBorder="1" applyAlignment="1">
      <alignment horizontal="center"/>
    </xf>
    <xf numFmtId="0" fontId="0" fillId="41" borderId="17" xfId="0" applyFont="1" applyFill="1" applyBorder="1" applyAlignment="1">
      <alignment horizontal="center"/>
    </xf>
    <xf numFmtId="0" fontId="0" fillId="41" borderId="14" xfId="0" applyFont="1" applyFill="1" applyBorder="1" applyAlignment="1">
      <alignment horizontal="center"/>
    </xf>
    <xf numFmtId="49" fontId="39" fillId="41" borderId="18" xfId="46" applyNumberFormat="1" applyFont="1" applyFill="1" applyBorder="1" applyAlignment="1">
      <alignment horizontal="center"/>
    </xf>
    <xf numFmtId="49" fontId="39" fillId="41" borderId="19" xfId="46" applyNumberFormat="1" applyFont="1" applyFill="1" applyBorder="1" applyAlignment="1">
      <alignment horizontal="center"/>
    </xf>
    <xf numFmtId="0" fontId="0" fillId="41" borderId="18" xfId="0" applyFont="1" applyFill="1" applyBorder="1" applyAlignment="1">
      <alignment horizontal="center" vertical="center" wrapText="1"/>
    </xf>
    <xf numFmtId="0" fontId="0" fillId="41" borderId="0" xfId="0" applyFont="1" applyFill="1" applyBorder="1" applyAlignment="1">
      <alignment horizontal="center" vertical="center" wrapText="1"/>
    </xf>
    <xf numFmtId="166" fontId="39" fillId="41" borderId="19" xfId="46" applyNumberFormat="1" applyFont="1" applyFill="1" applyBorder="1" applyAlignment="1">
      <alignment horizontal="center" vertical="center" wrapText="1"/>
    </xf>
    <xf numFmtId="15" fontId="39" fillId="76" borderId="20" xfId="99" quotePrefix="1" applyNumberFormat="1" applyFill="1" applyBorder="1" applyAlignment="1">
      <alignment horizontal="center" vertical="center"/>
    </xf>
    <xf numFmtId="15" fontId="39" fillId="76" borderId="55" xfId="99" applyNumberFormat="1" applyFill="1" applyBorder="1" applyAlignment="1">
      <alignment horizontal="center" vertical="center"/>
    </xf>
  </cellXfs>
  <cellStyles count="912">
    <cellStyle name="20% - Accent1" xfId="1" builtinId="30" customBuiltin="1"/>
    <cellStyle name="20% - Accent1 2" xfId="448" xr:uid="{00000000-0005-0000-0000-000001000000}"/>
    <cellStyle name="20% - Accent2" xfId="2" builtinId="34" customBuiltin="1"/>
    <cellStyle name="20% - Accent2 2" xfId="452" xr:uid="{00000000-0005-0000-0000-000003000000}"/>
    <cellStyle name="20% - Accent3" xfId="3" builtinId="38" customBuiltin="1"/>
    <cellStyle name="20% - Accent3 2" xfId="456" xr:uid="{00000000-0005-0000-0000-000005000000}"/>
    <cellStyle name="20% - Accent4" xfId="4" builtinId="42" customBuiltin="1"/>
    <cellStyle name="20% - Accent4 2" xfId="460" xr:uid="{00000000-0005-0000-0000-000007000000}"/>
    <cellStyle name="20% - Accent5" xfId="5" builtinId="46" customBuiltin="1"/>
    <cellStyle name="20% - Accent5 2" xfId="464" xr:uid="{00000000-0005-0000-0000-000009000000}"/>
    <cellStyle name="20% - Accent6" xfId="6" builtinId="50" customBuiltin="1"/>
    <cellStyle name="20% - Accent6 2" xfId="468" xr:uid="{00000000-0005-0000-0000-00000B000000}"/>
    <cellStyle name="20% - アクセント 1" xfId="7" xr:uid="{00000000-0005-0000-0000-00000C000000}"/>
    <cellStyle name="20% - アクセント 2" xfId="8" xr:uid="{00000000-0005-0000-0000-00000D000000}"/>
    <cellStyle name="20% - アクセント 3" xfId="9" xr:uid="{00000000-0005-0000-0000-00000E000000}"/>
    <cellStyle name="20% - アクセント 4" xfId="10" xr:uid="{00000000-0005-0000-0000-00000F000000}"/>
    <cellStyle name="20% - アクセント 5" xfId="11" xr:uid="{00000000-0005-0000-0000-000010000000}"/>
    <cellStyle name="20% - アクセント 6" xfId="12" xr:uid="{00000000-0005-0000-0000-000011000000}"/>
    <cellStyle name="40% - Accent1" xfId="13" builtinId="31" customBuiltin="1"/>
    <cellStyle name="40% - Accent1 2" xfId="449" xr:uid="{00000000-0005-0000-0000-000013000000}"/>
    <cellStyle name="40% - Accent2" xfId="14" builtinId="35" customBuiltin="1"/>
    <cellStyle name="40% - Accent2 2" xfId="453" xr:uid="{00000000-0005-0000-0000-000015000000}"/>
    <cellStyle name="40% - Accent3" xfId="15" builtinId="39" customBuiltin="1"/>
    <cellStyle name="40% - Accent3 2" xfId="457" xr:uid="{00000000-0005-0000-0000-000017000000}"/>
    <cellStyle name="40% - Accent4" xfId="16" builtinId="43" customBuiltin="1"/>
    <cellStyle name="40% - Accent4 2" xfId="461" xr:uid="{00000000-0005-0000-0000-000019000000}"/>
    <cellStyle name="40% - Accent5" xfId="17" builtinId="47" customBuiltin="1"/>
    <cellStyle name="40% - Accent5 2" xfId="465" xr:uid="{00000000-0005-0000-0000-00001B000000}"/>
    <cellStyle name="40% - Accent6" xfId="18" builtinId="51" customBuiltin="1"/>
    <cellStyle name="40% - Accent6 2" xfId="469" xr:uid="{00000000-0005-0000-0000-00001D000000}"/>
    <cellStyle name="40% - アクセント 1" xfId="19" xr:uid="{00000000-0005-0000-0000-00001E000000}"/>
    <cellStyle name="40% - アクセント 2" xfId="20" xr:uid="{00000000-0005-0000-0000-00001F000000}"/>
    <cellStyle name="40% - アクセント 3" xfId="21" xr:uid="{00000000-0005-0000-0000-000020000000}"/>
    <cellStyle name="40% - アクセント 4" xfId="22" xr:uid="{00000000-0005-0000-0000-000021000000}"/>
    <cellStyle name="40% - アクセント 5" xfId="23" xr:uid="{00000000-0005-0000-0000-000022000000}"/>
    <cellStyle name="40% - アクセント 6" xfId="24" xr:uid="{00000000-0005-0000-0000-000023000000}"/>
    <cellStyle name="60% - Accent1" xfId="25" builtinId="32" customBuiltin="1"/>
    <cellStyle name="60% - Accent1 2" xfId="450" xr:uid="{00000000-0005-0000-0000-000025000000}"/>
    <cellStyle name="60% - Accent2" xfId="26" builtinId="36" customBuiltin="1"/>
    <cellStyle name="60% - Accent2 2" xfId="454" xr:uid="{00000000-0005-0000-0000-000027000000}"/>
    <cellStyle name="60% - Accent3" xfId="27" builtinId="40" customBuiltin="1"/>
    <cellStyle name="60% - Accent3 2" xfId="458" xr:uid="{00000000-0005-0000-0000-000029000000}"/>
    <cellStyle name="60% - Accent4" xfId="28" builtinId="44" customBuiltin="1"/>
    <cellStyle name="60% - Accent4 2" xfId="462" xr:uid="{00000000-0005-0000-0000-00002B000000}"/>
    <cellStyle name="60% - Accent5" xfId="29" builtinId="48" customBuiltin="1"/>
    <cellStyle name="60% - Accent5 2" xfId="466" xr:uid="{00000000-0005-0000-0000-00002D000000}"/>
    <cellStyle name="60% - Accent6" xfId="30" builtinId="52" customBuiltin="1"/>
    <cellStyle name="60% - Accent6 2" xfId="470" xr:uid="{00000000-0005-0000-0000-00002F000000}"/>
    <cellStyle name="60% - アクセント 1" xfId="31" xr:uid="{00000000-0005-0000-0000-000030000000}"/>
    <cellStyle name="60% - アクセント 2" xfId="32" xr:uid="{00000000-0005-0000-0000-000031000000}"/>
    <cellStyle name="60% - アクセント 3" xfId="33" xr:uid="{00000000-0005-0000-0000-000032000000}"/>
    <cellStyle name="60% - アクセント 4" xfId="34" xr:uid="{00000000-0005-0000-0000-000033000000}"/>
    <cellStyle name="60% - アクセント 5" xfId="35" xr:uid="{00000000-0005-0000-0000-000034000000}"/>
    <cellStyle name="60% - アクセント 6" xfId="36" xr:uid="{00000000-0005-0000-0000-000035000000}"/>
    <cellStyle name="Accent1" xfId="37" builtinId="29" customBuiltin="1"/>
    <cellStyle name="Accent1 2" xfId="447" xr:uid="{00000000-0005-0000-0000-000037000000}"/>
    <cellStyle name="Accent2" xfId="38" builtinId="33" customBuiltin="1"/>
    <cellStyle name="Accent2 2" xfId="451" xr:uid="{00000000-0005-0000-0000-000039000000}"/>
    <cellStyle name="Accent3" xfId="39" builtinId="37" customBuiltin="1"/>
    <cellStyle name="Accent3 2" xfId="455" xr:uid="{00000000-0005-0000-0000-00003B000000}"/>
    <cellStyle name="Accent4" xfId="40" builtinId="41" customBuiltin="1"/>
    <cellStyle name="Accent4 2" xfId="459" xr:uid="{00000000-0005-0000-0000-00003D000000}"/>
    <cellStyle name="Accent5" xfId="41" builtinId="45" customBuiltin="1"/>
    <cellStyle name="Accent5 2" xfId="463" xr:uid="{00000000-0005-0000-0000-00003F000000}"/>
    <cellStyle name="Accent6" xfId="42" builtinId="49" customBuiltin="1"/>
    <cellStyle name="Accent6 2" xfId="467" xr:uid="{00000000-0005-0000-0000-000041000000}"/>
    <cellStyle name="Bad" xfId="43" builtinId="27" customBuiltin="1"/>
    <cellStyle name="Bad 2" xfId="436" xr:uid="{00000000-0005-0000-0000-000043000000}"/>
    <cellStyle name="Calculation" xfId="44" builtinId="22" customBuiltin="1"/>
    <cellStyle name="Calculation 2" xfId="440" xr:uid="{00000000-0005-0000-0000-000045000000}"/>
    <cellStyle name="Check Cell" xfId="45" builtinId="23" customBuiltin="1"/>
    <cellStyle name="Check Cell 2" xfId="442" xr:uid="{00000000-0005-0000-0000-000047000000}"/>
    <cellStyle name="Comma" xfId="46" builtinId="3"/>
    <cellStyle name="Comma [0]" xfId="47" builtinId="6"/>
    <cellStyle name="Comma [0] 2" xfId="95" xr:uid="{00000000-0005-0000-0000-00004A000000}"/>
    <cellStyle name="Comma [0] 2 2" xfId="152" xr:uid="{00000000-0005-0000-0000-00004B000000}"/>
    <cellStyle name="Comma [0] 2 2 2" xfId="357" xr:uid="{00000000-0005-0000-0000-00004C000000}"/>
    <cellStyle name="Comma [0] 2 2 3" xfId="690" xr:uid="{00000000-0005-0000-0000-00004D000000}"/>
    <cellStyle name="Comma [0] 2 3" xfId="212" xr:uid="{00000000-0005-0000-0000-00004E000000}"/>
    <cellStyle name="Comma [0] 2 3 2" xfId="764" xr:uid="{00000000-0005-0000-0000-00004F000000}"/>
    <cellStyle name="Comma [0] 2 4" xfId="475" xr:uid="{00000000-0005-0000-0000-000050000000}"/>
    <cellStyle name="Comma [0] 2 5" xfId="552" xr:uid="{00000000-0005-0000-0000-000051000000}"/>
    <cellStyle name="Comma [0] 2 6" xfId="838" xr:uid="{00000000-0005-0000-0000-000052000000}"/>
    <cellStyle name="Comma [0] 3" xfId="167" xr:uid="{00000000-0005-0000-0000-000053000000}"/>
    <cellStyle name="Comma [0] 3 2" xfId="320" xr:uid="{00000000-0005-0000-0000-000054000000}"/>
    <cellStyle name="Comma [0] 3 2 2" xfId="655" xr:uid="{00000000-0005-0000-0000-000055000000}"/>
    <cellStyle name="Comma [0] 3 3" xfId="168" xr:uid="{00000000-0005-0000-0000-000056000000}"/>
    <cellStyle name="Comma [0] 3 3 2" xfId="483" xr:uid="{00000000-0005-0000-0000-000057000000}"/>
    <cellStyle name="Comma [0] 3 4" xfId="482" xr:uid="{00000000-0005-0000-0000-000058000000}"/>
    <cellStyle name="Comma [0] 4" xfId="175" xr:uid="{00000000-0005-0000-0000-000059000000}"/>
    <cellStyle name="Comma [0] 4 2" xfId="517" xr:uid="{00000000-0005-0000-0000-00005A000000}"/>
    <cellStyle name="Comma [0] 5" xfId="169" xr:uid="{00000000-0005-0000-0000-00005B000000}"/>
    <cellStyle name="Comma [0] 5 2" xfId="484" xr:uid="{00000000-0005-0000-0000-00005C000000}"/>
    <cellStyle name="Comma [0] 6" xfId="473" xr:uid="{00000000-0005-0000-0000-00005D000000}"/>
    <cellStyle name="Comma [0] 7" xfId="761" xr:uid="{00000000-0005-0000-0000-00005E000000}"/>
    <cellStyle name="Comma [0] 8" xfId="803" xr:uid="{00000000-0005-0000-0000-00005F000000}"/>
    <cellStyle name="Comma 10" xfId="161" xr:uid="{00000000-0005-0000-0000-000060000000}"/>
    <cellStyle name="Comma 11" xfId="164" xr:uid="{00000000-0005-0000-0000-000061000000}"/>
    <cellStyle name="Comma 12" xfId="160" xr:uid="{00000000-0005-0000-0000-000062000000}"/>
    <cellStyle name="Comma 13" xfId="148" xr:uid="{00000000-0005-0000-0000-000063000000}"/>
    <cellStyle name="Comma 14" xfId="159" xr:uid="{00000000-0005-0000-0000-000064000000}"/>
    <cellStyle name="Comma 15" xfId="149" xr:uid="{00000000-0005-0000-0000-000065000000}"/>
    <cellStyle name="Comma 16" xfId="158" xr:uid="{00000000-0005-0000-0000-000066000000}"/>
    <cellStyle name="Comma 17" xfId="150" xr:uid="{00000000-0005-0000-0000-000067000000}"/>
    <cellStyle name="Comma 18" xfId="157" xr:uid="{00000000-0005-0000-0000-000068000000}"/>
    <cellStyle name="Comma 19" xfId="151" xr:uid="{00000000-0005-0000-0000-000069000000}"/>
    <cellStyle name="Comma 2" xfId="48" xr:uid="{00000000-0005-0000-0000-00006A000000}"/>
    <cellStyle name="Comma 2 2" xfId="471" xr:uid="{00000000-0005-0000-0000-00006B000000}"/>
    <cellStyle name="Comma 2 3" xfId="474" xr:uid="{00000000-0005-0000-0000-00006C000000}"/>
    <cellStyle name="Comma 3" xfId="94" xr:uid="{00000000-0005-0000-0000-00006D000000}"/>
    <cellStyle name="Comma 3 2" xfId="153" xr:uid="{00000000-0005-0000-0000-00006E000000}"/>
    <cellStyle name="Comma 4" xfId="96" xr:uid="{00000000-0005-0000-0000-00006F000000}"/>
    <cellStyle name="Comma 4 2" xfId="154" xr:uid="{00000000-0005-0000-0000-000070000000}"/>
    <cellStyle name="Comma 5" xfId="147" xr:uid="{00000000-0005-0000-0000-000071000000}"/>
    <cellStyle name="Comma 6" xfId="163" xr:uid="{00000000-0005-0000-0000-000072000000}"/>
    <cellStyle name="Comma 7" xfId="166" xr:uid="{00000000-0005-0000-0000-000073000000}"/>
    <cellStyle name="Comma 8" xfId="162" xr:uid="{00000000-0005-0000-0000-000074000000}"/>
    <cellStyle name="Comma 9" xfId="165" xr:uid="{00000000-0005-0000-0000-000075000000}"/>
    <cellStyle name="Comma[0]_5" xfId="49" xr:uid="{00000000-0005-0000-0000-000076000000}"/>
    <cellStyle name="Explanatory Text" xfId="50" builtinId="53" customBuiltin="1"/>
    <cellStyle name="Explanatory Text 2" xfId="445" xr:uid="{00000000-0005-0000-0000-000078000000}"/>
    <cellStyle name="Good" xfId="51" builtinId="26" customBuiltin="1"/>
    <cellStyle name="Good 2" xfId="435" xr:uid="{00000000-0005-0000-0000-00007A000000}"/>
    <cellStyle name="Heading 1" xfId="52" builtinId="16" customBuiltin="1"/>
    <cellStyle name="Heading 1 2" xfId="431" xr:uid="{00000000-0005-0000-0000-00007C000000}"/>
    <cellStyle name="Heading 2" xfId="53" builtinId="17" customBuiltin="1"/>
    <cellStyle name="Heading 2 2" xfId="432" xr:uid="{00000000-0005-0000-0000-00007E000000}"/>
    <cellStyle name="Heading 3" xfId="54" builtinId="18" customBuiltin="1"/>
    <cellStyle name="Heading 3 2" xfId="433" xr:uid="{00000000-0005-0000-0000-000080000000}"/>
    <cellStyle name="Heading 4" xfId="55" builtinId="19" customBuiltin="1"/>
    <cellStyle name="Heading 4 2" xfId="434" xr:uid="{00000000-0005-0000-0000-000082000000}"/>
    <cellStyle name="Input" xfId="56" builtinId="20" customBuiltin="1"/>
    <cellStyle name="Input 2" xfId="438" xr:uid="{00000000-0005-0000-0000-000084000000}"/>
    <cellStyle name="Linked Cell" xfId="57" builtinId="24" customBuiltin="1"/>
    <cellStyle name="Linked Cell 2" xfId="441" xr:uid="{00000000-0005-0000-0000-000086000000}"/>
    <cellStyle name="Neutral" xfId="58" builtinId="28" customBuiltin="1"/>
    <cellStyle name="Neutral 2" xfId="437" xr:uid="{00000000-0005-0000-0000-000088000000}"/>
    <cellStyle name="Normal" xfId="0" builtinId="0"/>
    <cellStyle name="Normal 2" xfId="59" xr:uid="{00000000-0005-0000-0000-00008A000000}"/>
    <cellStyle name="Normal 2 2" xfId="105" xr:uid="{00000000-0005-0000-0000-00008B000000}"/>
    <cellStyle name="Normal 2 2 2" xfId="110" xr:uid="{00000000-0005-0000-0000-00008C000000}"/>
    <cellStyle name="Normal 2 2 2 2" xfId="140" xr:uid="{00000000-0005-0000-0000-00008D000000}"/>
    <cellStyle name="Normal 2 2 2 2 2" xfId="274" xr:uid="{00000000-0005-0000-0000-00008E000000}"/>
    <cellStyle name="Normal 2 2 2 2 2 2" xfId="421" xr:uid="{00000000-0005-0000-0000-00008F000000}"/>
    <cellStyle name="Normal 2 2 2 2 2 2 2" xfId="750" xr:uid="{00000000-0005-0000-0000-000090000000}"/>
    <cellStyle name="Normal 2 2 2 2 2 3" xfId="612" xr:uid="{00000000-0005-0000-0000-000091000000}"/>
    <cellStyle name="Normal 2 2 2 2 2 4" xfId="898" xr:uid="{00000000-0005-0000-0000-000092000000}"/>
    <cellStyle name="Normal 2 2 2 2 3" xfId="240" xr:uid="{00000000-0005-0000-0000-000093000000}"/>
    <cellStyle name="Normal 2 2 2 2 3 2" xfId="385" xr:uid="{00000000-0005-0000-0000-000094000000}"/>
    <cellStyle name="Normal 2 2 2 2 3 2 2" xfId="716" xr:uid="{00000000-0005-0000-0000-000095000000}"/>
    <cellStyle name="Normal 2 2 2 2 3 3" xfId="578" xr:uid="{00000000-0005-0000-0000-000096000000}"/>
    <cellStyle name="Normal 2 2 2 2 3 4" xfId="864" xr:uid="{00000000-0005-0000-0000-000097000000}"/>
    <cellStyle name="Normal 2 2 2 2 4" xfId="203" xr:uid="{00000000-0005-0000-0000-000098000000}"/>
    <cellStyle name="Normal 2 2 2 2 4 2" xfId="348" xr:uid="{00000000-0005-0000-0000-000099000000}"/>
    <cellStyle name="Normal 2 2 2 2 4 2 2" xfId="681" xr:uid="{00000000-0005-0000-0000-00009A000000}"/>
    <cellStyle name="Normal 2 2 2 2 4 3" xfId="543" xr:uid="{00000000-0005-0000-0000-00009B000000}"/>
    <cellStyle name="Normal 2 2 2 2 4 4" xfId="829" xr:uid="{00000000-0005-0000-0000-00009C000000}"/>
    <cellStyle name="Normal 2 2 2 2 5" xfId="311" xr:uid="{00000000-0005-0000-0000-00009D000000}"/>
    <cellStyle name="Normal 2 2 2 2 5 2" xfId="646" xr:uid="{00000000-0005-0000-0000-00009E000000}"/>
    <cellStyle name="Normal 2 2 2 2 6" xfId="508" xr:uid="{00000000-0005-0000-0000-00009F000000}"/>
    <cellStyle name="Normal 2 2 2 2 7" xfId="794" xr:uid="{00000000-0005-0000-0000-0000A0000000}"/>
    <cellStyle name="Normal 2 2 2 3" xfId="258" xr:uid="{00000000-0005-0000-0000-0000A1000000}"/>
    <cellStyle name="Normal 2 2 2 3 2" xfId="404" xr:uid="{00000000-0005-0000-0000-0000A2000000}"/>
    <cellStyle name="Normal 2 2 2 3 2 2" xfId="734" xr:uid="{00000000-0005-0000-0000-0000A3000000}"/>
    <cellStyle name="Normal 2 2 2 3 3" xfId="596" xr:uid="{00000000-0005-0000-0000-0000A4000000}"/>
    <cellStyle name="Normal 2 2 2 3 4" xfId="882" xr:uid="{00000000-0005-0000-0000-0000A5000000}"/>
    <cellStyle name="Normal 2 2 2 4" xfId="223" xr:uid="{00000000-0005-0000-0000-0000A6000000}"/>
    <cellStyle name="Normal 2 2 2 4 2" xfId="368" xr:uid="{00000000-0005-0000-0000-0000A7000000}"/>
    <cellStyle name="Normal 2 2 2 4 2 2" xfId="700" xr:uid="{00000000-0005-0000-0000-0000A8000000}"/>
    <cellStyle name="Normal 2 2 2 4 3" xfId="562" xr:uid="{00000000-0005-0000-0000-0000A9000000}"/>
    <cellStyle name="Normal 2 2 2 4 4" xfId="848" xr:uid="{00000000-0005-0000-0000-0000AA000000}"/>
    <cellStyle name="Normal 2 2 2 5" xfId="186" xr:uid="{00000000-0005-0000-0000-0000AB000000}"/>
    <cellStyle name="Normal 2 2 2 5 2" xfId="331" xr:uid="{00000000-0005-0000-0000-0000AC000000}"/>
    <cellStyle name="Normal 2 2 2 5 2 2" xfId="665" xr:uid="{00000000-0005-0000-0000-0000AD000000}"/>
    <cellStyle name="Normal 2 2 2 5 3" xfId="527" xr:uid="{00000000-0005-0000-0000-0000AE000000}"/>
    <cellStyle name="Normal 2 2 2 5 4" xfId="813" xr:uid="{00000000-0005-0000-0000-0000AF000000}"/>
    <cellStyle name="Normal 2 2 2 6" xfId="294" xr:uid="{00000000-0005-0000-0000-0000B0000000}"/>
    <cellStyle name="Normal 2 2 2 6 2" xfId="630" xr:uid="{00000000-0005-0000-0000-0000B1000000}"/>
    <cellStyle name="Normal 2 2 2 7" xfId="492" xr:uid="{00000000-0005-0000-0000-0000B2000000}"/>
    <cellStyle name="Normal 2 2 2 8" xfId="778" xr:uid="{00000000-0005-0000-0000-0000B3000000}"/>
    <cellStyle name="Normal 2 2 3" xfId="136" xr:uid="{00000000-0005-0000-0000-0000B4000000}"/>
    <cellStyle name="Normal 2 2 3 2" xfId="270" xr:uid="{00000000-0005-0000-0000-0000B5000000}"/>
    <cellStyle name="Normal 2 2 3 2 2" xfId="417" xr:uid="{00000000-0005-0000-0000-0000B6000000}"/>
    <cellStyle name="Normal 2 2 3 2 2 2" xfId="746" xr:uid="{00000000-0005-0000-0000-0000B7000000}"/>
    <cellStyle name="Normal 2 2 3 2 3" xfId="608" xr:uid="{00000000-0005-0000-0000-0000B8000000}"/>
    <cellStyle name="Normal 2 2 3 2 4" xfId="894" xr:uid="{00000000-0005-0000-0000-0000B9000000}"/>
    <cellStyle name="Normal 2 2 3 3" xfId="236" xr:uid="{00000000-0005-0000-0000-0000BA000000}"/>
    <cellStyle name="Normal 2 2 3 3 2" xfId="381" xr:uid="{00000000-0005-0000-0000-0000BB000000}"/>
    <cellStyle name="Normal 2 2 3 3 2 2" xfId="712" xr:uid="{00000000-0005-0000-0000-0000BC000000}"/>
    <cellStyle name="Normal 2 2 3 3 3" xfId="574" xr:uid="{00000000-0005-0000-0000-0000BD000000}"/>
    <cellStyle name="Normal 2 2 3 3 4" xfId="860" xr:uid="{00000000-0005-0000-0000-0000BE000000}"/>
    <cellStyle name="Normal 2 2 3 4" xfId="199" xr:uid="{00000000-0005-0000-0000-0000BF000000}"/>
    <cellStyle name="Normal 2 2 3 4 2" xfId="344" xr:uid="{00000000-0005-0000-0000-0000C0000000}"/>
    <cellStyle name="Normal 2 2 3 4 2 2" xfId="677" xr:uid="{00000000-0005-0000-0000-0000C1000000}"/>
    <cellStyle name="Normal 2 2 3 4 3" xfId="539" xr:uid="{00000000-0005-0000-0000-0000C2000000}"/>
    <cellStyle name="Normal 2 2 3 4 4" xfId="825" xr:uid="{00000000-0005-0000-0000-0000C3000000}"/>
    <cellStyle name="Normal 2 2 3 5" xfId="307" xr:uid="{00000000-0005-0000-0000-0000C4000000}"/>
    <cellStyle name="Normal 2 2 3 5 2" xfId="642" xr:uid="{00000000-0005-0000-0000-0000C5000000}"/>
    <cellStyle name="Normal 2 2 3 6" xfId="504" xr:uid="{00000000-0005-0000-0000-0000C6000000}"/>
    <cellStyle name="Normal 2 2 3 7" xfId="790" xr:uid="{00000000-0005-0000-0000-0000C7000000}"/>
    <cellStyle name="Normal 2 2 4" xfId="254" xr:uid="{00000000-0005-0000-0000-0000C8000000}"/>
    <cellStyle name="Normal 2 2 4 2" xfId="400" xr:uid="{00000000-0005-0000-0000-0000C9000000}"/>
    <cellStyle name="Normal 2 2 4 2 2" xfId="730" xr:uid="{00000000-0005-0000-0000-0000CA000000}"/>
    <cellStyle name="Normal 2 2 4 3" xfId="592" xr:uid="{00000000-0005-0000-0000-0000CB000000}"/>
    <cellStyle name="Normal 2 2 4 4" xfId="878" xr:uid="{00000000-0005-0000-0000-0000CC000000}"/>
    <cellStyle name="Normal 2 2 5" xfId="219" xr:uid="{00000000-0005-0000-0000-0000CD000000}"/>
    <cellStyle name="Normal 2 2 5 2" xfId="364" xr:uid="{00000000-0005-0000-0000-0000CE000000}"/>
    <cellStyle name="Normal 2 2 5 2 2" xfId="696" xr:uid="{00000000-0005-0000-0000-0000CF000000}"/>
    <cellStyle name="Normal 2 2 5 3" xfId="558" xr:uid="{00000000-0005-0000-0000-0000D0000000}"/>
    <cellStyle name="Normal 2 2 5 4" xfId="844" xr:uid="{00000000-0005-0000-0000-0000D1000000}"/>
    <cellStyle name="Normal 2 2 6" xfId="182" xr:uid="{00000000-0005-0000-0000-0000D2000000}"/>
    <cellStyle name="Normal 2 2 6 2" xfId="327" xr:uid="{00000000-0005-0000-0000-0000D3000000}"/>
    <cellStyle name="Normal 2 2 6 2 2" xfId="661" xr:uid="{00000000-0005-0000-0000-0000D4000000}"/>
    <cellStyle name="Normal 2 2 6 3" xfId="523" xr:uid="{00000000-0005-0000-0000-0000D5000000}"/>
    <cellStyle name="Normal 2 2 6 4" xfId="809" xr:uid="{00000000-0005-0000-0000-0000D6000000}"/>
    <cellStyle name="Normal 2 2 7" xfId="290" xr:uid="{00000000-0005-0000-0000-0000D7000000}"/>
    <cellStyle name="Normal 2 2 7 2" xfId="626" xr:uid="{00000000-0005-0000-0000-0000D8000000}"/>
    <cellStyle name="Normal 2 2 8" xfId="488" xr:uid="{00000000-0005-0000-0000-0000D9000000}"/>
    <cellStyle name="Normal 2 2 9" xfId="774" xr:uid="{00000000-0005-0000-0000-0000DA000000}"/>
    <cellStyle name="Normal 2 3" xfId="99" xr:uid="{00000000-0005-0000-0000-0000DB000000}"/>
    <cellStyle name="Normal 2 4" xfId="481" xr:uid="{00000000-0005-0000-0000-0000DC000000}"/>
    <cellStyle name="Normal 3" xfId="60" xr:uid="{00000000-0005-0000-0000-0000DD000000}"/>
    <cellStyle name="Normal 3 10" xfId="769" xr:uid="{00000000-0005-0000-0000-0000DE000000}"/>
    <cellStyle name="Normal 3 2" xfId="108" xr:uid="{00000000-0005-0000-0000-0000DF000000}"/>
    <cellStyle name="Normal 3 2 2" xfId="138" xr:uid="{00000000-0005-0000-0000-0000E0000000}"/>
    <cellStyle name="Normal 3 2 2 2" xfId="272" xr:uid="{00000000-0005-0000-0000-0000E1000000}"/>
    <cellStyle name="Normal 3 2 2 2 2" xfId="419" xr:uid="{00000000-0005-0000-0000-0000E2000000}"/>
    <cellStyle name="Normal 3 2 2 2 2 2" xfId="748" xr:uid="{00000000-0005-0000-0000-0000E3000000}"/>
    <cellStyle name="Normal 3 2 2 2 3" xfId="610" xr:uid="{00000000-0005-0000-0000-0000E4000000}"/>
    <cellStyle name="Normal 3 2 2 2 4" xfId="896" xr:uid="{00000000-0005-0000-0000-0000E5000000}"/>
    <cellStyle name="Normal 3 2 2 3" xfId="238" xr:uid="{00000000-0005-0000-0000-0000E6000000}"/>
    <cellStyle name="Normal 3 2 2 3 2" xfId="383" xr:uid="{00000000-0005-0000-0000-0000E7000000}"/>
    <cellStyle name="Normal 3 2 2 3 2 2" xfId="714" xr:uid="{00000000-0005-0000-0000-0000E8000000}"/>
    <cellStyle name="Normal 3 2 2 3 3" xfId="576" xr:uid="{00000000-0005-0000-0000-0000E9000000}"/>
    <cellStyle name="Normal 3 2 2 3 4" xfId="862" xr:uid="{00000000-0005-0000-0000-0000EA000000}"/>
    <cellStyle name="Normal 3 2 2 4" xfId="201" xr:uid="{00000000-0005-0000-0000-0000EB000000}"/>
    <cellStyle name="Normal 3 2 2 4 2" xfId="346" xr:uid="{00000000-0005-0000-0000-0000EC000000}"/>
    <cellStyle name="Normal 3 2 2 4 2 2" xfId="679" xr:uid="{00000000-0005-0000-0000-0000ED000000}"/>
    <cellStyle name="Normal 3 2 2 4 3" xfId="541" xr:uid="{00000000-0005-0000-0000-0000EE000000}"/>
    <cellStyle name="Normal 3 2 2 4 4" xfId="827" xr:uid="{00000000-0005-0000-0000-0000EF000000}"/>
    <cellStyle name="Normal 3 2 2 5" xfId="309" xr:uid="{00000000-0005-0000-0000-0000F0000000}"/>
    <cellStyle name="Normal 3 2 2 5 2" xfId="644" xr:uid="{00000000-0005-0000-0000-0000F1000000}"/>
    <cellStyle name="Normal 3 2 2 6" xfId="506" xr:uid="{00000000-0005-0000-0000-0000F2000000}"/>
    <cellStyle name="Normal 3 2 2 7" xfId="792" xr:uid="{00000000-0005-0000-0000-0000F3000000}"/>
    <cellStyle name="Normal 3 2 3" xfId="256" xr:uid="{00000000-0005-0000-0000-0000F4000000}"/>
    <cellStyle name="Normal 3 2 3 2" xfId="402" xr:uid="{00000000-0005-0000-0000-0000F5000000}"/>
    <cellStyle name="Normal 3 2 3 2 2" xfId="732" xr:uid="{00000000-0005-0000-0000-0000F6000000}"/>
    <cellStyle name="Normal 3 2 3 3" xfId="594" xr:uid="{00000000-0005-0000-0000-0000F7000000}"/>
    <cellStyle name="Normal 3 2 3 4" xfId="880" xr:uid="{00000000-0005-0000-0000-0000F8000000}"/>
    <cellStyle name="Normal 3 2 4" xfId="221" xr:uid="{00000000-0005-0000-0000-0000F9000000}"/>
    <cellStyle name="Normal 3 2 4 2" xfId="366" xr:uid="{00000000-0005-0000-0000-0000FA000000}"/>
    <cellStyle name="Normal 3 2 4 2 2" xfId="698" xr:uid="{00000000-0005-0000-0000-0000FB000000}"/>
    <cellStyle name="Normal 3 2 4 3" xfId="560" xr:uid="{00000000-0005-0000-0000-0000FC000000}"/>
    <cellStyle name="Normal 3 2 4 4" xfId="846" xr:uid="{00000000-0005-0000-0000-0000FD000000}"/>
    <cellStyle name="Normal 3 2 5" xfId="184" xr:uid="{00000000-0005-0000-0000-0000FE000000}"/>
    <cellStyle name="Normal 3 2 5 2" xfId="329" xr:uid="{00000000-0005-0000-0000-0000FF000000}"/>
    <cellStyle name="Normal 3 2 5 2 2" xfId="663" xr:uid="{00000000-0005-0000-0000-000000010000}"/>
    <cellStyle name="Normal 3 2 5 3" xfId="525" xr:uid="{00000000-0005-0000-0000-000001010000}"/>
    <cellStyle name="Normal 3 2 5 4" xfId="811" xr:uid="{00000000-0005-0000-0000-000002010000}"/>
    <cellStyle name="Normal 3 2 6" xfId="292" xr:uid="{00000000-0005-0000-0000-000003010000}"/>
    <cellStyle name="Normal 3 2 6 2" xfId="628" xr:uid="{00000000-0005-0000-0000-000004010000}"/>
    <cellStyle name="Normal 3 2 7" xfId="490" xr:uid="{00000000-0005-0000-0000-000005010000}"/>
    <cellStyle name="Normal 3 2 8" xfId="776" xr:uid="{00000000-0005-0000-0000-000006010000}"/>
    <cellStyle name="Normal 3 3" xfId="112" xr:uid="{00000000-0005-0000-0000-000007010000}"/>
    <cellStyle name="Normal 3 3 2" xfId="142" xr:uid="{00000000-0005-0000-0000-000008010000}"/>
    <cellStyle name="Normal 3 3 2 2" xfId="276" xr:uid="{00000000-0005-0000-0000-000009010000}"/>
    <cellStyle name="Normal 3 3 2 2 2" xfId="423" xr:uid="{00000000-0005-0000-0000-00000A010000}"/>
    <cellStyle name="Normal 3 3 2 2 2 2" xfId="752" xr:uid="{00000000-0005-0000-0000-00000B010000}"/>
    <cellStyle name="Normal 3 3 2 2 3" xfId="614" xr:uid="{00000000-0005-0000-0000-00000C010000}"/>
    <cellStyle name="Normal 3 3 2 2 4" xfId="900" xr:uid="{00000000-0005-0000-0000-00000D010000}"/>
    <cellStyle name="Normal 3 3 2 3" xfId="242" xr:uid="{00000000-0005-0000-0000-00000E010000}"/>
    <cellStyle name="Normal 3 3 2 3 2" xfId="387" xr:uid="{00000000-0005-0000-0000-00000F010000}"/>
    <cellStyle name="Normal 3 3 2 3 2 2" xfId="718" xr:uid="{00000000-0005-0000-0000-000010010000}"/>
    <cellStyle name="Normal 3 3 2 3 3" xfId="580" xr:uid="{00000000-0005-0000-0000-000011010000}"/>
    <cellStyle name="Normal 3 3 2 3 4" xfId="866" xr:uid="{00000000-0005-0000-0000-000012010000}"/>
    <cellStyle name="Normal 3 3 2 4" xfId="205" xr:uid="{00000000-0005-0000-0000-000013010000}"/>
    <cellStyle name="Normal 3 3 2 4 2" xfId="350" xr:uid="{00000000-0005-0000-0000-000014010000}"/>
    <cellStyle name="Normal 3 3 2 4 2 2" xfId="683" xr:uid="{00000000-0005-0000-0000-000015010000}"/>
    <cellStyle name="Normal 3 3 2 4 3" xfId="545" xr:uid="{00000000-0005-0000-0000-000016010000}"/>
    <cellStyle name="Normal 3 3 2 4 4" xfId="831" xr:uid="{00000000-0005-0000-0000-000017010000}"/>
    <cellStyle name="Normal 3 3 2 5" xfId="313" xr:uid="{00000000-0005-0000-0000-000018010000}"/>
    <cellStyle name="Normal 3 3 2 5 2" xfId="648" xr:uid="{00000000-0005-0000-0000-000019010000}"/>
    <cellStyle name="Normal 3 3 2 6" xfId="510" xr:uid="{00000000-0005-0000-0000-00001A010000}"/>
    <cellStyle name="Normal 3 3 2 7" xfId="796" xr:uid="{00000000-0005-0000-0000-00001B010000}"/>
    <cellStyle name="Normal 3 3 3" xfId="259" xr:uid="{00000000-0005-0000-0000-00001C010000}"/>
    <cellStyle name="Normal 3 3 3 2" xfId="406" xr:uid="{00000000-0005-0000-0000-00001D010000}"/>
    <cellStyle name="Normal 3 3 3 2 2" xfId="736" xr:uid="{00000000-0005-0000-0000-00001E010000}"/>
    <cellStyle name="Normal 3 3 3 3" xfId="598" xr:uid="{00000000-0005-0000-0000-00001F010000}"/>
    <cellStyle name="Normal 3 3 3 4" xfId="884" xr:uid="{00000000-0005-0000-0000-000020010000}"/>
    <cellStyle name="Normal 3 3 4" xfId="225" xr:uid="{00000000-0005-0000-0000-000021010000}"/>
    <cellStyle name="Normal 3 3 4 2" xfId="370" xr:uid="{00000000-0005-0000-0000-000022010000}"/>
    <cellStyle name="Normal 3 3 4 2 2" xfId="702" xr:uid="{00000000-0005-0000-0000-000023010000}"/>
    <cellStyle name="Normal 3 3 4 3" xfId="564" xr:uid="{00000000-0005-0000-0000-000024010000}"/>
    <cellStyle name="Normal 3 3 4 4" xfId="850" xr:uid="{00000000-0005-0000-0000-000025010000}"/>
    <cellStyle name="Normal 3 3 5" xfId="188" xr:uid="{00000000-0005-0000-0000-000026010000}"/>
    <cellStyle name="Normal 3 3 5 2" xfId="333" xr:uid="{00000000-0005-0000-0000-000027010000}"/>
    <cellStyle name="Normal 3 3 5 2 2" xfId="667" xr:uid="{00000000-0005-0000-0000-000028010000}"/>
    <cellStyle name="Normal 3 3 5 3" xfId="529" xr:uid="{00000000-0005-0000-0000-000029010000}"/>
    <cellStyle name="Normal 3 3 5 4" xfId="815" xr:uid="{00000000-0005-0000-0000-00002A010000}"/>
    <cellStyle name="Normal 3 3 6" xfId="296" xr:uid="{00000000-0005-0000-0000-00002B010000}"/>
    <cellStyle name="Normal 3 3 6 2" xfId="632" xr:uid="{00000000-0005-0000-0000-00002C010000}"/>
    <cellStyle name="Normal 3 3 7" xfId="494" xr:uid="{00000000-0005-0000-0000-00002D010000}"/>
    <cellStyle name="Normal 3 3 8" xfId="780" xr:uid="{00000000-0005-0000-0000-00002E010000}"/>
    <cellStyle name="Normal 3 4" xfId="131" xr:uid="{00000000-0005-0000-0000-00002F010000}"/>
    <cellStyle name="Normal 3 4 2" xfId="265" xr:uid="{00000000-0005-0000-0000-000030010000}"/>
    <cellStyle name="Normal 3 4 2 2" xfId="412" xr:uid="{00000000-0005-0000-0000-000031010000}"/>
    <cellStyle name="Normal 3 4 2 2 2" xfId="741" xr:uid="{00000000-0005-0000-0000-000032010000}"/>
    <cellStyle name="Normal 3 4 2 3" xfId="603" xr:uid="{00000000-0005-0000-0000-000033010000}"/>
    <cellStyle name="Normal 3 4 2 4" xfId="889" xr:uid="{00000000-0005-0000-0000-000034010000}"/>
    <cellStyle name="Normal 3 4 3" xfId="231" xr:uid="{00000000-0005-0000-0000-000035010000}"/>
    <cellStyle name="Normal 3 4 3 2" xfId="376" xr:uid="{00000000-0005-0000-0000-000036010000}"/>
    <cellStyle name="Normal 3 4 3 2 2" xfId="707" xr:uid="{00000000-0005-0000-0000-000037010000}"/>
    <cellStyle name="Normal 3 4 3 3" xfId="569" xr:uid="{00000000-0005-0000-0000-000038010000}"/>
    <cellStyle name="Normal 3 4 3 4" xfId="855" xr:uid="{00000000-0005-0000-0000-000039010000}"/>
    <cellStyle name="Normal 3 4 4" xfId="194" xr:uid="{00000000-0005-0000-0000-00003A010000}"/>
    <cellStyle name="Normal 3 4 4 2" xfId="339" xr:uid="{00000000-0005-0000-0000-00003B010000}"/>
    <cellStyle name="Normal 3 4 4 2 2" xfId="672" xr:uid="{00000000-0005-0000-0000-00003C010000}"/>
    <cellStyle name="Normal 3 4 4 3" xfId="534" xr:uid="{00000000-0005-0000-0000-00003D010000}"/>
    <cellStyle name="Normal 3 4 4 4" xfId="820" xr:uid="{00000000-0005-0000-0000-00003E010000}"/>
    <cellStyle name="Normal 3 4 5" xfId="302" xr:uid="{00000000-0005-0000-0000-00003F010000}"/>
    <cellStyle name="Normal 3 4 5 2" xfId="637" xr:uid="{00000000-0005-0000-0000-000040010000}"/>
    <cellStyle name="Normal 3 4 6" xfId="499" xr:uid="{00000000-0005-0000-0000-000041010000}"/>
    <cellStyle name="Normal 3 4 7" xfId="785" xr:uid="{00000000-0005-0000-0000-000042010000}"/>
    <cellStyle name="Normal 3 5" xfId="100" xr:uid="{00000000-0005-0000-0000-000043010000}"/>
    <cellStyle name="Normal 3 5 2" xfId="395" xr:uid="{00000000-0005-0000-0000-000044010000}"/>
    <cellStyle name="Normal 3 5 2 2" xfId="725" xr:uid="{00000000-0005-0000-0000-000045010000}"/>
    <cellStyle name="Normal 3 5 3" xfId="587" xr:uid="{00000000-0005-0000-0000-000046010000}"/>
    <cellStyle name="Normal 3 5 4" xfId="873" xr:uid="{00000000-0005-0000-0000-000047010000}"/>
    <cellStyle name="Normal 3 6" xfId="214" xr:uid="{00000000-0005-0000-0000-000048010000}"/>
    <cellStyle name="Normal 3 6 2" xfId="359" xr:uid="{00000000-0005-0000-0000-000049010000}"/>
    <cellStyle name="Normal 3 6 2 2" xfId="691" xr:uid="{00000000-0005-0000-0000-00004A010000}"/>
    <cellStyle name="Normal 3 6 3" xfId="553" xr:uid="{00000000-0005-0000-0000-00004B010000}"/>
    <cellStyle name="Normal 3 6 4" xfId="839" xr:uid="{00000000-0005-0000-0000-00004C010000}"/>
    <cellStyle name="Normal 3 7" xfId="177" xr:uid="{00000000-0005-0000-0000-00004D010000}"/>
    <cellStyle name="Normal 3 7 2" xfId="322" xr:uid="{00000000-0005-0000-0000-00004E010000}"/>
    <cellStyle name="Normal 3 7 2 2" xfId="656" xr:uid="{00000000-0005-0000-0000-00004F010000}"/>
    <cellStyle name="Normal 3 7 3" xfId="518" xr:uid="{00000000-0005-0000-0000-000050010000}"/>
    <cellStyle name="Normal 3 7 4" xfId="804" xr:uid="{00000000-0005-0000-0000-000051010000}"/>
    <cellStyle name="Normal 3 8" xfId="285" xr:uid="{00000000-0005-0000-0000-000052010000}"/>
    <cellStyle name="Normal 3 8 2" xfId="621" xr:uid="{00000000-0005-0000-0000-000053010000}"/>
    <cellStyle name="Normal 3 9" xfId="478" xr:uid="{00000000-0005-0000-0000-000054010000}"/>
    <cellStyle name="Normal 4" xfId="93" xr:uid="{00000000-0005-0000-0000-000055010000}"/>
    <cellStyle name="Normal 4 2" xfId="141" xr:uid="{00000000-0005-0000-0000-000056010000}"/>
    <cellStyle name="Normal 4 2 2" xfId="275" xr:uid="{00000000-0005-0000-0000-000057010000}"/>
    <cellStyle name="Normal 4 2 2 2" xfId="422" xr:uid="{00000000-0005-0000-0000-000058010000}"/>
    <cellStyle name="Normal 4 2 2 2 2" xfId="751" xr:uid="{00000000-0005-0000-0000-000059010000}"/>
    <cellStyle name="Normal 4 2 2 3" xfId="613" xr:uid="{00000000-0005-0000-0000-00005A010000}"/>
    <cellStyle name="Normal 4 2 2 4" xfId="899" xr:uid="{00000000-0005-0000-0000-00005B010000}"/>
    <cellStyle name="Normal 4 2 3" xfId="241" xr:uid="{00000000-0005-0000-0000-00005C010000}"/>
    <cellStyle name="Normal 4 2 3 2" xfId="386" xr:uid="{00000000-0005-0000-0000-00005D010000}"/>
    <cellStyle name="Normal 4 2 3 2 2" xfId="717" xr:uid="{00000000-0005-0000-0000-00005E010000}"/>
    <cellStyle name="Normal 4 2 3 3" xfId="579" xr:uid="{00000000-0005-0000-0000-00005F010000}"/>
    <cellStyle name="Normal 4 2 3 4" xfId="865" xr:uid="{00000000-0005-0000-0000-000060010000}"/>
    <cellStyle name="Normal 4 2 4" xfId="204" xr:uid="{00000000-0005-0000-0000-000061010000}"/>
    <cellStyle name="Normal 4 2 4 2" xfId="349" xr:uid="{00000000-0005-0000-0000-000062010000}"/>
    <cellStyle name="Normal 4 2 4 2 2" xfId="682" xr:uid="{00000000-0005-0000-0000-000063010000}"/>
    <cellStyle name="Normal 4 2 4 3" xfId="544" xr:uid="{00000000-0005-0000-0000-000064010000}"/>
    <cellStyle name="Normal 4 2 4 4" xfId="830" xr:uid="{00000000-0005-0000-0000-000065010000}"/>
    <cellStyle name="Normal 4 2 5" xfId="312" xr:uid="{00000000-0005-0000-0000-000066010000}"/>
    <cellStyle name="Normal 4 2 5 2" xfId="647" xr:uid="{00000000-0005-0000-0000-000067010000}"/>
    <cellStyle name="Normal 4 2 6" xfId="509" xr:uid="{00000000-0005-0000-0000-000068010000}"/>
    <cellStyle name="Normal 4 2 7" xfId="795" xr:uid="{00000000-0005-0000-0000-000069010000}"/>
    <cellStyle name="Normal 4 2 8" xfId="910" xr:uid="{00000000-0005-0000-0000-00006A010000}"/>
    <cellStyle name="Normal 4 3" xfId="111" xr:uid="{00000000-0005-0000-0000-00006B010000}"/>
    <cellStyle name="Normal 4 3 2" xfId="405" xr:uid="{00000000-0005-0000-0000-00006C010000}"/>
    <cellStyle name="Normal 4 3 2 2" xfId="735" xr:uid="{00000000-0005-0000-0000-00006D010000}"/>
    <cellStyle name="Normal 4 3 3" xfId="597" xr:uid="{00000000-0005-0000-0000-00006E010000}"/>
    <cellStyle name="Normal 4 3 4" xfId="883" xr:uid="{00000000-0005-0000-0000-00006F010000}"/>
    <cellStyle name="Normal 4 4" xfId="224" xr:uid="{00000000-0005-0000-0000-000070010000}"/>
    <cellStyle name="Normal 4 4 2" xfId="369" xr:uid="{00000000-0005-0000-0000-000071010000}"/>
    <cellStyle name="Normal 4 4 2 2" xfId="701" xr:uid="{00000000-0005-0000-0000-000072010000}"/>
    <cellStyle name="Normal 4 4 3" xfId="563" xr:uid="{00000000-0005-0000-0000-000073010000}"/>
    <cellStyle name="Normal 4 4 4" xfId="849" xr:uid="{00000000-0005-0000-0000-000074010000}"/>
    <cellStyle name="Normal 4 5" xfId="187" xr:uid="{00000000-0005-0000-0000-000075010000}"/>
    <cellStyle name="Normal 4 5 2" xfId="332" xr:uid="{00000000-0005-0000-0000-000076010000}"/>
    <cellStyle name="Normal 4 5 2 2" xfId="666" xr:uid="{00000000-0005-0000-0000-000077010000}"/>
    <cellStyle name="Normal 4 5 3" xfId="528" xr:uid="{00000000-0005-0000-0000-000078010000}"/>
    <cellStyle name="Normal 4 5 4" xfId="814" xr:uid="{00000000-0005-0000-0000-000079010000}"/>
    <cellStyle name="Normal 4 6" xfId="295" xr:uid="{00000000-0005-0000-0000-00007A010000}"/>
    <cellStyle name="Normal 4 6 2" xfId="631" xr:uid="{00000000-0005-0000-0000-00007B010000}"/>
    <cellStyle name="Normal 4 7" xfId="472" xr:uid="{00000000-0005-0000-0000-00007C010000}"/>
    <cellStyle name="Normal 4 8" xfId="493" xr:uid="{00000000-0005-0000-0000-00007D010000}"/>
    <cellStyle name="Normal 4 9" xfId="779" xr:uid="{00000000-0005-0000-0000-00007E010000}"/>
    <cellStyle name="Normal 5" xfId="115" xr:uid="{00000000-0005-0000-0000-00007F010000}"/>
    <cellStyle name="Normal 5 2 2" xfId="911" xr:uid="{5D95D788-1B07-4D1C-A727-A4AE410CA31A}"/>
    <cellStyle name="Normal 6" xfId="97" xr:uid="{00000000-0005-0000-0000-000080010000}"/>
    <cellStyle name="Normal 7" xfId="476" xr:uid="{00000000-0005-0000-0000-000081010000}"/>
    <cellStyle name="Normal 8" xfId="768" xr:uid="{00000000-0005-0000-0000-000082010000}"/>
    <cellStyle name="Normal 9" xfId="909" xr:uid="{00000000-0005-0000-0000-000083010000}"/>
    <cellStyle name="Normal_Data" xfId="61" xr:uid="{00000000-0005-0000-0000-000084010000}"/>
    <cellStyle name="Note" xfId="62" builtinId="10" customBuiltin="1"/>
    <cellStyle name="Note 2" xfId="444" xr:uid="{00000000-0005-0000-0000-000086010000}"/>
    <cellStyle name="Note 2 2" xfId="767" xr:uid="{00000000-0005-0000-0000-000087010000}"/>
    <cellStyle name="Note 3" xfId="759" xr:uid="{00000000-0005-0000-0000-000088010000}"/>
    <cellStyle name="Output" xfId="63" builtinId="21" customBuiltin="1"/>
    <cellStyle name="Output 2" xfId="439" xr:uid="{00000000-0005-0000-0000-00008A010000}"/>
    <cellStyle name="Percent 2" xfId="101" xr:uid="{00000000-0005-0000-0000-00008B010000}"/>
    <cellStyle name="Percent 2 2" xfId="106" xr:uid="{00000000-0005-0000-0000-00008C010000}"/>
    <cellStyle name="Percent 2 3" xfId="132" xr:uid="{00000000-0005-0000-0000-00008D010000}"/>
    <cellStyle name="Percent 2 3 2" xfId="266" xr:uid="{00000000-0005-0000-0000-00008E010000}"/>
    <cellStyle name="Percent 2 3 2 2" xfId="413" xr:uid="{00000000-0005-0000-0000-00008F010000}"/>
    <cellStyle name="Percent 2 3 2 2 2" xfId="742" xr:uid="{00000000-0005-0000-0000-000090010000}"/>
    <cellStyle name="Percent 2 3 2 3" xfId="604" xr:uid="{00000000-0005-0000-0000-000091010000}"/>
    <cellStyle name="Percent 2 3 2 4" xfId="890" xr:uid="{00000000-0005-0000-0000-000092010000}"/>
    <cellStyle name="Percent 2 3 3" xfId="232" xr:uid="{00000000-0005-0000-0000-000093010000}"/>
    <cellStyle name="Percent 2 3 3 2" xfId="377" xr:uid="{00000000-0005-0000-0000-000094010000}"/>
    <cellStyle name="Percent 2 3 3 2 2" xfId="708" xr:uid="{00000000-0005-0000-0000-000095010000}"/>
    <cellStyle name="Percent 2 3 3 3" xfId="570" xr:uid="{00000000-0005-0000-0000-000096010000}"/>
    <cellStyle name="Percent 2 3 3 4" xfId="856" xr:uid="{00000000-0005-0000-0000-000097010000}"/>
    <cellStyle name="Percent 2 3 4" xfId="195" xr:uid="{00000000-0005-0000-0000-000098010000}"/>
    <cellStyle name="Percent 2 3 4 2" xfId="340" xr:uid="{00000000-0005-0000-0000-000099010000}"/>
    <cellStyle name="Percent 2 3 4 2 2" xfId="673" xr:uid="{00000000-0005-0000-0000-00009A010000}"/>
    <cellStyle name="Percent 2 3 4 3" xfId="535" xr:uid="{00000000-0005-0000-0000-00009B010000}"/>
    <cellStyle name="Percent 2 3 4 4" xfId="821" xr:uid="{00000000-0005-0000-0000-00009C010000}"/>
    <cellStyle name="Percent 2 3 5" xfId="303" xr:uid="{00000000-0005-0000-0000-00009D010000}"/>
    <cellStyle name="Percent 2 3 5 2" xfId="638" xr:uid="{00000000-0005-0000-0000-00009E010000}"/>
    <cellStyle name="Percent 2 3 6" xfId="500" xr:uid="{00000000-0005-0000-0000-00009F010000}"/>
    <cellStyle name="Percent 2 3 7" xfId="786" xr:uid="{00000000-0005-0000-0000-0000A0010000}"/>
    <cellStyle name="Percent 2 4" xfId="250" xr:uid="{00000000-0005-0000-0000-0000A1010000}"/>
    <cellStyle name="Percent 2 4 2" xfId="396" xr:uid="{00000000-0005-0000-0000-0000A2010000}"/>
    <cellStyle name="Percent 2 4 2 2" xfId="726" xr:uid="{00000000-0005-0000-0000-0000A3010000}"/>
    <cellStyle name="Percent 2 4 3" xfId="588" xr:uid="{00000000-0005-0000-0000-0000A4010000}"/>
    <cellStyle name="Percent 2 4 4" xfId="874" xr:uid="{00000000-0005-0000-0000-0000A5010000}"/>
    <cellStyle name="Percent 2 5" xfId="215" xr:uid="{00000000-0005-0000-0000-0000A6010000}"/>
    <cellStyle name="Percent 2 5 2" xfId="360" xr:uid="{00000000-0005-0000-0000-0000A7010000}"/>
    <cellStyle name="Percent 2 5 2 2" xfId="692" xr:uid="{00000000-0005-0000-0000-0000A8010000}"/>
    <cellStyle name="Percent 2 5 3" xfId="554" xr:uid="{00000000-0005-0000-0000-0000A9010000}"/>
    <cellStyle name="Percent 2 5 4" xfId="840" xr:uid="{00000000-0005-0000-0000-0000AA010000}"/>
    <cellStyle name="Percent 2 6" xfId="178" xr:uid="{00000000-0005-0000-0000-0000AB010000}"/>
    <cellStyle name="Percent 2 6 2" xfId="323" xr:uid="{00000000-0005-0000-0000-0000AC010000}"/>
    <cellStyle name="Percent 2 6 2 2" xfId="657" xr:uid="{00000000-0005-0000-0000-0000AD010000}"/>
    <cellStyle name="Percent 2 6 3" xfId="519" xr:uid="{00000000-0005-0000-0000-0000AE010000}"/>
    <cellStyle name="Percent 2 6 4" xfId="805" xr:uid="{00000000-0005-0000-0000-0000AF010000}"/>
    <cellStyle name="Percent 2 7" xfId="286" xr:uid="{00000000-0005-0000-0000-0000B0010000}"/>
    <cellStyle name="Percent 2 7 2" xfId="622" xr:uid="{00000000-0005-0000-0000-0000B1010000}"/>
    <cellStyle name="Percent 2 8" xfId="171" xr:uid="{00000000-0005-0000-0000-0000B2010000}"/>
    <cellStyle name="Percent 2 8 2" xfId="485" xr:uid="{00000000-0005-0000-0000-0000B3010000}"/>
    <cellStyle name="Percent 2 9" xfId="770" xr:uid="{00000000-0005-0000-0000-0000B4010000}"/>
    <cellStyle name="Percent 3" xfId="113" xr:uid="{00000000-0005-0000-0000-0000B5010000}"/>
    <cellStyle name="Percent 3 2" xfId="143" xr:uid="{00000000-0005-0000-0000-0000B6010000}"/>
    <cellStyle name="Percent 3 2 2" xfId="277" xr:uid="{00000000-0005-0000-0000-0000B7010000}"/>
    <cellStyle name="Percent 3 2 2 2" xfId="424" xr:uid="{00000000-0005-0000-0000-0000B8010000}"/>
    <cellStyle name="Percent 3 2 2 2 2" xfId="753" xr:uid="{00000000-0005-0000-0000-0000B9010000}"/>
    <cellStyle name="Percent 3 2 2 3" xfId="615" xr:uid="{00000000-0005-0000-0000-0000BA010000}"/>
    <cellStyle name="Percent 3 2 2 4" xfId="901" xr:uid="{00000000-0005-0000-0000-0000BB010000}"/>
    <cellStyle name="Percent 3 2 3" xfId="243" xr:uid="{00000000-0005-0000-0000-0000BC010000}"/>
    <cellStyle name="Percent 3 2 3 2" xfId="388" xr:uid="{00000000-0005-0000-0000-0000BD010000}"/>
    <cellStyle name="Percent 3 2 3 2 2" xfId="719" xr:uid="{00000000-0005-0000-0000-0000BE010000}"/>
    <cellStyle name="Percent 3 2 3 3" xfId="581" xr:uid="{00000000-0005-0000-0000-0000BF010000}"/>
    <cellStyle name="Percent 3 2 3 4" xfId="867" xr:uid="{00000000-0005-0000-0000-0000C0010000}"/>
    <cellStyle name="Percent 3 2 4" xfId="206" xr:uid="{00000000-0005-0000-0000-0000C1010000}"/>
    <cellStyle name="Percent 3 2 4 2" xfId="351" xr:uid="{00000000-0005-0000-0000-0000C2010000}"/>
    <cellStyle name="Percent 3 2 4 2 2" xfId="684" xr:uid="{00000000-0005-0000-0000-0000C3010000}"/>
    <cellStyle name="Percent 3 2 4 3" xfId="546" xr:uid="{00000000-0005-0000-0000-0000C4010000}"/>
    <cellStyle name="Percent 3 2 4 4" xfId="832" xr:uid="{00000000-0005-0000-0000-0000C5010000}"/>
    <cellStyle name="Percent 3 2 5" xfId="314" xr:uid="{00000000-0005-0000-0000-0000C6010000}"/>
    <cellStyle name="Percent 3 2 5 2" xfId="649" xr:uid="{00000000-0005-0000-0000-0000C7010000}"/>
    <cellStyle name="Percent 3 2 6" xfId="511" xr:uid="{00000000-0005-0000-0000-0000C8010000}"/>
    <cellStyle name="Percent 3 2 7" xfId="797" xr:uid="{00000000-0005-0000-0000-0000C9010000}"/>
    <cellStyle name="Percent 3 3" xfId="260" xr:uid="{00000000-0005-0000-0000-0000CA010000}"/>
    <cellStyle name="Percent 3 3 2" xfId="407" xr:uid="{00000000-0005-0000-0000-0000CB010000}"/>
    <cellStyle name="Percent 3 3 2 2" xfId="737" xr:uid="{00000000-0005-0000-0000-0000CC010000}"/>
    <cellStyle name="Percent 3 3 3" xfId="599" xr:uid="{00000000-0005-0000-0000-0000CD010000}"/>
    <cellStyle name="Percent 3 3 4" xfId="885" xr:uid="{00000000-0005-0000-0000-0000CE010000}"/>
    <cellStyle name="Percent 3 4" xfId="226" xr:uid="{00000000-0005-0000-0000-0000CF010000}"/>
    <cellStyle name="Percent 3 4 2" xfId="371" xr:uid="{00000000-0005-0000-0000-0000D0010000}"/>
    <cellStyle name="Percent 3 4 2 2" xfId="703" xr:uid="{00000000-0005-0000-0000-0000D1010000}"/>
    <cellStyle name="Percent 3 4 3" xfId="565" xr:uid="{00000000-0005-0000-0000-0000D2010000}"/>
    <cellStyle name="Percent 3 4 4" xfId="851" xr:uid="{00000000-0005-0000-0000-0000D3010000}"/>
    <cellStyle name="Percent 3 5" xfId="189" xr:uid="{00000000-0005-0000-0000-0000D4010000}"/>
    <cellStyle name="Percent 3 5 2" xfId="334" xr:uid="{00000000-0005-0000-0000-0000D5010000}"/>
    <cellStyle name="Percent 3 5 2 2" xfId="668" xr:uid="{00000000-0005-0000-0000-0000D6010000}"/>
    <cellStyle name="Percent 3 5 3" xfId="530" xr:uid="{00000000-0005-0000-0000-0000D7010000}"/>
    <cellStyle name="Percent 3 5 4" xfId="816" xr:uid="{00000000-0005-0000-0000-0000D8010000}"/>
    <cellStyle name="Percent 3 6" xfId="297" xr:uid="{00000000-0005-0000-0000-0000D9010000}"/>
    <cellStyle name="Percent 3 6 2" xfId="633" xr:uid="{00000000-0005-0000-0000-0000DA010000}"/>
    <cellStyle name="Percent 3 7" xfId="495" xr:uid="{00000000-0005-0000-0000-0000DB010000}"/>
    <cellStyle name="Percent 3 8" xfId="781" xr:uid="{00000000-0005-0000-0000-0000DC010000}"/>
    <cellStyle name="Percent 4" xfId="283" xr:uid="{00000000-0005-0000-0000-0000DD010000}"/>
    <cellStyle name="Percent 5" xfId="477" xr:uid="{00000000-0005-0000-0000-0000DE010000}"/>
    <cellStyle name="SAPBEXexcGood3" xfId="64" xr:uid="{00000000-0005-0000-0000-0000DF010000}"/>
    <cellStyle name="SAPBEXstdItem" xfId="65" xr:uid="{00000000-0005-0000-0000-0000E0010000}"/>
    <cellStyle name="Style 1" xfId="121" xr:uid="{00000000-0005-0000-0000-0000E1010000}"/>
    <cellStyle name="Title" xfId="66" builtinId="15" customBuiltin="1"/>
    <cellStyle name="Title 2" xfId="430" xr:uid="{00000000-0005-0000-0000-0000E3010000}"/>
    <cellStyle name="Total" xfId="67" builtinId="25" customBuiltin="1"/>
    <cellStyle name="Total 2" xfId="446" xr:uid="{00000000-0005-0000-0000-0000E5010000}"/>
    <cellStyle name="Warning Text" xfId="68" builtinId="11" customBuiltin="1"/>
    <cellStyle name="Warning Text 2" xfId="443" xr:uid="{00000000-0005-0000-0000-0000E7010000}"/>
    <cellStyle name="アクセント 1" xfId="69" xr:uid="{00000000-0005-0000-0000-0000E8010000}"/>
    <cellStyle name="アクセント 2" xfId="70" xr:uid="{00000000-0005-0000-0000-0000E9010000}"/>
    <cellStyle name="アクセント 3" xfId="71" xr:uid="{00000000-0005-0000-0000-0000EA010000}"/>
    <cellStyle name="アクセント 4" xfId="72" xr:uid="{00000000-0005-0000-0000-0000EB010000}"/>
    <cellStyle name="アクセント 5" xfId="73" xr:uid="{00000000-0005-0000-0000-0000EC010000}"/>
    <cellStyle name="アクセント 6" xfId="74" xr:uid="{00000000-0005-0000-0000-0000ED010000}"/>
    <cellStyle name="スタイル 1" xfId="118" xr:uid="{00000000-0005-0000-0000-0000EE010000}"/>
    <cellStyle name="タイトル" xfId="75" xr:uid="{00000000-0005-0000-0000-0000EF010000}"/>
    <cellStyle name="チェック セル" xfId="76" xr:uid="{00000000-0005-0000-0000-0000F0010000}"/>
    <cellStyle name="どちらでもない" xfId="77" xr:uid="{00000000-0005-0000-0000-0000F1010000}"/>
    <cellStyle name="パーセント 2" xfId="103" xr:uid="{00000000-0005-0000-0000-0000F2010000}"/>
    <cellStyle name="パーセント 2 2" xfId="134" xr:uid="{00000000-0005-0000-0000-0000F3010000}"/>
    <cellStyle name="パーセント 2 2 2" xfId="268" xr:uid="{00000000-0005-0000-0000-0000F4010000}"/>
    <cellStyle name="パーセント 2 2 2 2" xfId="415" xr:uid="{00000000-0005-0000-0000-0000F5010000}"/>
    <cellStyle name="パーセント 2 2 2 2 2" xfId="744" xr:uid="{00000000-0005-0000-0000-0000F6010000}"/>
    <cellStyle name="パーセント 2 2 2 3" xfId="606" xr:uid="{00000000-0005-0000-0000-0000F7010000}"/>
    <cellStyle name="パーセント 2 2 2 4" xfId="892" xr:uid="{00000000-0005-0000-0000-0000F8010000}"/>
    <cellStyle name="パーセント 2 2 3" xfId="234" xr:uid="{00000000-0005-0000-0000-0000F9010000}"/>
    <cellStyle name="パーセント 2 2 3 2" xfId="379" xr:uid="{00000000-0005-0000-0000-0000FA010000}"/>
    <cellStyle name="パーセント 2 2 3 2 2" xfId="710" xr:uid="{00000000-0005-0000-0000-0000FB010000}"/>
    <cellStyle name="パーセント 2 2 3 3" xfId="572" xr:uid="{00000000-0005-0000-0000-0000FC010000}"/>
    <cellStyle name="パーセント 2 2 3 4" xfId="858" xr:uid="{00000000-0005-0000-0000-0000FD010000}"/>
    <cellStyle name="パーセント 2 2 4" xfId="197" xr:uid="{00000000-0005-0000-0000-0000FE010000}"/>
    <cellStyle name="パーセント 2 2 4 2" xfId="342" xr:uid="{00000000-0005-0000-0000-0000FF010000}"/>
    <cellStyle name="パーセント 2 2 4 2 2" xfId="675" xr:uid="{00000000-0005-0000-0000-000000020000}"/>
    <cellStyle name="パーセント 2 2 4 3" xfId="537" xr:uid="{00000000-0005-0000-0000-000001020000}"/>
    <cellStyle name="パーセント 2 2 4 4" xfId="823" xr:uid="{00000000-0005-0000-0000-000002020000}"/>
    <cellStyle name="パーセント 2 2 5" xfId="305" xr:uid="{00000000-0005-0000-0000-000003020000}"/>
    <cellStyle name="パーセント 2 2 5 2" xfId="640" xr:uid="{00000000-0005-0000-0000-000004020000}"/>
    <cellStyle name="パーセント 2 2 6" xfId="502" xr:uid="{00000000-0005-0000-0000-000005020000}"/>
    <cellStyle name="パーセント 2 2 7" xfId="788" xr:uid="{00000000-0005-0000-0000-000006020000}"/>
    <cellStyle name="パーセント 2 3" xfId="252" xr:uid="{00000000-0005-0000-0000-000007020000}"/>
    <cellStyle name="パーセント 2 3 2" xfId="398" xr:uid="{00000000-0005-0000-0000-000008020000}"/>
    <cellStyle name="パーセント 2 3 2 2" xfId="728" xr:uid="{00000000-0005-0000-0000-000009020000}"/>
    <cellStyle name="パーセント 2 3 3" xfId="590" xr:uid="{00000000-0005-0000-0000-00000A020000}"/>
    <cellStyle name="パーセント 2 3 4" xfId="876" xr:uid="{00000000-0005-0000-0000-00000B020000}"/>
    <cellStyle name="パーセント 2 4" xfId="217" xr:uid="{00000000-0005-0000-0000-00000C020000}"/>
    <cellStyle name="パーセント 2 4 2" xfId="362" xr:uid="{00000000-0005-0000-0000-00000D020000}"/>
    <cellStyle name="パーセント 2 4 2 2" xfId="694" xr:uid="{00000000-0005-0000-0000-00000E020000}"/>
    <cellStyle name="パーセント 2 4 3" xfId="556" xr:uid="{00000000-0005-0000-0000-00000F020000}"/>
    <cellStyle name="パーセント 2 4 4" xfId="842" xr:uid="{00000000-0005-0000-0000-000010020000}"/>
    <cellStyle name="パーセント 2 5" xfId="180" xr:uid="{00000000-0005-0000-0000-000011020000}"/>
    <cellStyle name="パーセント 2 5 2" xfId="325" xr:uid="{00000000-0005-0000-0000-000012020000}"/>
    <cellStyle name="パーセント 2 5 2 2" xfId="659" xr:uid="{00000000-0005-0000-0000-000013020000}"/>
    <cellStyle name="パーセント 2 5 3" xfId="521" xr:uid="{00000000-0005-0000-0000-000014020000}"/>
    <cellStyle name="パーセント 2 5 4" xfId="807" xr:uid="{00000000-0005-0000-0000-000015020000}"/>
    <cellStyle name="パーセント 2 6" xfId="288" xr:uid="{00000000-0005-0000-0000-000016020000}"/>
    <cellStyle name="パーセント 2 6 2" xfId="624" xr:uid="{00000000-0005-0000-0000-000017020000}"/>
    <cellStyle name="パーセント 2 7" xfId="486" xr:uid="{00000000-0005-0000-0000-000018020000}"/>
    <cellStyle name="パーセント 2 8" xfId="772" xr:uid="{00000000-0005-0000-0000-000019020000}"/>
    <cellStyle name="メモ" xfId="78" xr:uid="{00000000-0005-0000-0000-00001A020000}"/>
    <cellStyle name="リンク セル" xfId="79" xr:uid="{00000000-0005-0000-0000-00001B020000}"/>
    <cellStyle name="悪い" xfId="82" xr:uid="{00000000-0005-0000-0000-00001E020000}"/>
    <cellStyle name="計算" xfId="89" xr:uid="{00000000-0005-0000-0000-00008B030000}"/>
    <cellStyle name="警告文" xfId="91" xr:uid="{00000000-0005-0000-0000-00008D030000}"/>
    <cellStyle name="桁区切り 2" xfId="117" xr:uid="{00000000-0005-0000-0000-00001F020000}"/>
    <cellStyle name="桁区切り 2 3" xfId="125" xr:uid="{00000000-0005-0000-0000-000020020000}"/>
    <cellStyle name="桁区切り 2 3 2" xfId="120" xr:uid="{00000000-0005-0000-0000-000021020000}"/>
    <cellStyle name="桁区切り 2 3 2 2" xfId="126" xr:uid="{00000000-0005-0000-0000-000022020000}"/>
    <cellStyle name="桁区切り 3 2" xfId="119" xr:uid="{00000000-0005-0000-0000-000023020000}"/>
    <cellStyle name="桁区切り 5" xfId="128" xr:uid="{00000000-0005-0000-0000-000024020000}"/>
    <cellStyle name="桁区切り 5 2" xfId="145" xr:uid="{00000000-0005-0000-0000-000025020000}"/>
    <cellStyle name="桁区切り 5 2 2" xfId="279" xr:uid="{00000000-0005-0000-0000-000026020000}"/>
    <cellStyle name="桁区切り 5 2 2 2" xfId="426" xr:uid="{00000000-0005-0000-0000-000027020000}"/>
    <cellStyle name="桁区切り 5 2 2 2 2" xfId="755" xr:uid="{00000000-0005-0000-0000-000028020000}"/>
    <cellStyle name="桁区切り 5 2 2 3" xfId="617" xr:uid="{00000000-0005-0000-0000-000029020000}"/>
    <cellStyle name="桁区切り 5 2 2 4" xfId="903" xr:uid="{00000000-0005-0000-0000-00002A020000}"/>
    <cellStyle name="桁区切り 5 2 3" xfId="245" xr:uid="{00000000-0005-0000-0000-00002B020000}"/>
    <cellStyle name="桁区切り 5 2 3 2" xfId="390" xr:uid="{00000000-0005-0000-0000-00002C020000}"/>
    <cellStyle name="桁区切り 5 2 3 2 2" xfId="721" xr:uid="{00000000-0005-0000-0000-00002D020000}"/>
    <cellStyle name="桁区切り 5 2 3 3" xfId="583" xr:uid="{00000000-0005-0000-0000-00002E020000}"/>
    <cellStyle name="桁区切り 5 2 3 4" xfId="869" xr:uid="{00000000-0005-0000-0000-00002F020000}"/>
    <cellStyle name="桁区切り 5 2 4" xfId="208" xr:uid="{00000000-0005-0000-0000-000030020000}"/>
    <cellStyle name="桁区切り 5 2 4 2" xfId="353" xr:uid="{00000000-0005-0000-0000-000031020000}"/>
    <cellStyle name="桁区切り 5 2 4 2 2" xfId="686" xr:uid="{00000000-0005-0000-0000-000032020000}"/>
    <cellStyle name="桁区切り 5 2 4 3" xfId="548" xr:uid="{00000000-0005-0000-0000-000033020000}"/>
    <cellStyle name="桁区切り 5 2 4 4" xfId="834" xr:uid="{00000000-0005-0000-0000-000034020000}"/>
    <cellStyle name="桁区切り 5 2 5" xfId="316" xr:uid="{00000000-0005-0000-0000-000035020000}"/>
    <cellStyle name="桁区切り 5 2 5 2" xfId="651" xr:uid="{00000000-0005-0000-0000-000036020000}"/>
    <cellStyle name="桁区切り 5 2 6" xfId="513" xr:uid="{00000000-0005-0000-0000-000037020000}"/>
    <cellStyle name="桁区切り 5 2 7" xfId="799" xr:uid="{00000000-0005-0000-0000-000038020000}"/>
    <cellStyle name="桁区切り 5 3" xfId="262" xr:uid="{00000000-0005-0000-0000-000039020000}"/>
    <cellStyle name="桁区切り 5 3 2" xfId="409" xr:uid="{00000000-0005-0000-0000-00003A020000}"/>
    <cellStyle name="桁区切り 5 3 2 2" xfId="739" xr:uid="{00000000-0005-0000-0000-00003B020000}"/>
    <cellStyle name="桁区切り 5 3 3" xfId="601" xr:uid="{00000000-0005-0000-0000-00003C020000}"/>
    <cellStyle name="桁区切り 5 3 4" xfId="887" xr:uid="{00000000-0005-0000-0000-00003D020000}"/>
    <cellStyle name="桁区切り 5 4" xfId="228" xr:uid="{00000000-0005-0000-0000-00003E020000}"/>
    <cellStyle name="桁区切り 5 4 2" xfId="373" xr:uid="{00000000-0005-0000-0000-00003F020000}"/>
    <cellStyle name="桁区切り 5 4 2 2" xfId="705" xr:uid="{00000000-0005-0000-0000-000040020000}"/>
    <cellStyle name="桁区切り 5 4 3" xfId="567" xr:uid="{00000000-0005-0000-0000-000041020000}"/>
    <cellStyle name="桁区切り 5 4 4" xfId="853" xr:uid="{00000000-0005-0000-0000-000042020000}"/>
    <cellStyle name="桁区切り 5 5" xfId="191" xr:uid="{00000000-0005-0000-0000-000043020000}"/>
    <cellStyle name="桁区切り 5 5 2" xfId="336" xr:uid="{00000000-0005-0000-0000-000044020000}"/>
    <cellStyle name="桁区切り 5 5 2 2" xfId="670" xr:uid="{00000000-0005-0000-0000-000045020000}"/>
    <cellStyle name="桁区切り 5 5 3" xfId="532" xr:uid="{00000000-0005-0000-0000-000046020000}"/>
    <cellStyle name="桁区切り 5 5 4" xfId="818" xr:uid="{00000000-0005-0000-0000-000047020000}"/>
    <cellStyle name="桁区切り 5 6" xfId="299" xr:uid="{00000000-0005-0000-0000-000048020000}"/>
    <cellStyle name="桁区切り 5 6 2" xfId="635" xr:uid="{00000000-0005-0000-0000-000049020000}"/>
    <cellStyle name="桁区切り 5 7" xfId="497" xr:uid="{00000000-0005-0000-0000-00004A020000}"/>
    <cellStyle name="桁区切り 5 8" xfId="783" xr:uid="{00000000-0005-0000-0000-00004B020000}"/>
    <cellStyle name="見出し 1" xfId="85" xr:uid="{00000000-0005-0000-0000-000087030000}"/>
    <cellStyle name="見出し 2" xfId="86" xr:uid="{00000000-0005-0000-0000-000088030000}"/>
    <cellStyle name="見出し 3" xfId="87" xr:uid="{00000000-0005-0000-0000-000089030000}"/>
    <cellStyle name="見出し 4" xfId="88" xr:uid="{00000000-0005-0000-0000-00008A030000}"/>
    <cellStyle name="集計" xfId="92" xr:uid="{00000000-0005-0000-0000-00008E030000}"/>
    <cellStyle name="出力" xfId="81" xr:uid="{00000000-0005-0000-0000-00001D020000}"/>
    <cellStyle name="説明文" xfId="90" xr:uid="{00000000-0005-0000-0000-00008C030000}"/>
    <cellStyle name="入力" xfId="80" xr:uid="{00000000-0005-0000-0000-00001C020000}"/>
    <cellStyle name="標準 10 3" xfId="127" xr:uid="{00000000-0005-0000-0000-00004C020000}"/>
    <cellStyle name="標準 2" xfId="98" xr:uid="{00000000-0005-0000-0000-00004D020000}"/>
    <cellStyle name="標準 2 10" xfId="760" xr:uid="{00000000-0005-0000-0000-00004E020000}"/>
    <cellStyle name="標準 2 11" xfId="480" xr:uid="{00000000-0005-0000-0000-00004F020000}"/>
    <cellStyle name="標準 2 2" xfId="104" xr:uid="{00000000-0005-0000-0000-000050020000}"/>
    <cellStyle name="標準 2 2 2" xfId="109" xr:uid="{00000000-0005-0000-0000-000051020000}"/>
    <cellStyle name="標準 2 2 2 2" xfId="139" xr:uid="{00000000-0005-0000-0000-000052020000}"/>
    <cellStyle name="標準 2 2 2 2 2" xfId="174" xr:uid="{00000000-0005-0000-0000-000053020000}"/>
    <cellStyle name="標準 2 2 2 2 2 2" xfId="282" xr:uid="{00000000-0005-0000-0000-000054020000}"/>
    <cellStyle name="標準 2 2 2 2 2 2 2" xfId="429" xr:uid="{00000000-0005-0000-0000-000055020000}"/>
    <cellStyle name="標準 2 2 2 2 2 2 2 2" xfId="758" xr:uid="{00000000-0005-0000-0000-000056020000}"/>
    <cellStyle name="標準 2 2 2 2 2 2 3" xfId="620" xr:uid="{00000000-0005-0000-0000-000057020000}"/>
    <cellStyle name="標準 2 2 2 2 2 2 4" xfId="906" xr:uid="{00000000-0005-0000-0000-000058020000}"/>
    <cellStyle name="標準 2 2 2 2 2 3" xfId="248" xr:uid="{00000000-0005-0000-0000-000059020000}"/>
    <cellStyle name="標準 2 2 2 2 2 3 2" xfId="393" xr:uid="{00000000-0005-0000-0000-00005A020000}"/>
    <cellStyle name="標準 2 2 2 2 2 3 2 2" xfId="724" xr:uid="{00000000-0005-0000-0000-00005B020000}"/>
    <cellStyle name="標準 2 2 2 2 2 3 3" xfId="586" xr:uid="{00000000-0005-0000-0000-00005C020000}"/>
    <cellStyle name="標準 2 2 2 2 2 3 4" xfId="872" xr:uid="{00000000-0005-0000-0000-00005D020000}"/>
    <cellStyle name="標準 2 2 2 2 2 4" xfId="211" xr:uid="{00000000-0005-0000-0000-00005E020000}"/>
    <cellStyle name="標準 2 2 2 2 2 4 2" xfId="356" xr:uid="{00000000-0005-0000-0000-00005F020000}"/>
    <cellStyle name="標準 2 2 2 2 2 4 2 2" xfId="689" xr:uid="{00000000-0005-0000-0000-000060020000}"/>
    <cellStyle name="標準 2 2 2 2 2 4 3" xfId="551" xr:uid="{00000000-0005-0000-0000-000061020000}"/>
    <cellStyle name="標準 2 2 2 2 2 4 4" xfId="837" xr:uid="{00000000-0005-0000-0000-000062020000}"/>
    <cellStyle name="標準 2 2 2 2 2 5" xfId="319" xr:uid="{00000000-0005-0000-0000-000063020000}"/>
    <cellStyle name="標準 2 2 2 2 2 5 2" xfId="654" xr:uid="{00000000-0005-0000-0000-000064020000}"/>
    <cellStyle name="標準 2 2 2 2 2 6" xfId="516" xr:uid="{00000000-0005-0000-0000-000065020000}"/>
    <cellStyle name="標準 2 2 2 2 2 7" xfId="802" xr:uid="{00000000-0005-0000-0000-000066020000}"/>
    <cellStyle name="標準 2 2 2 2 3" xfId="273" xr:uid="{00000000-0005-0000-0000-000067020000}"/>
    <cellStyle name="標準 2 2 2 2 3 2" xfId="420" xr:uid="{00000000-0005-0000-0000-000068020000}"/>
    <cellStyle name="標準 2 2 2 2 3 2 2" xfId="749" xr:uid="{00000000-0005-0000-0000-000069020000}"/>
    <cellStyle name="標準 2 2 2 2 3 3" xfId="611" xr:uid="{00000000-0005-0000-0000-00006A020000}"/>
    <cellStyle name="標準 2 2 2 2 3 4" xfId="897" xr:uid="{00000000-0005-0000-0000-00006B020000}"/>
    <cellStyle name="標準 2 2 2 2 4" xfId="239" xr:uid="{00000000-0005-0000-0000-00006C020000}"/>
    <cellStyle name="標準 2 2 2 2 4 2" xfId="384" xr:uid="{00000000-0005-0000-0000-00006D020000}"/>
    <cellStyle name="標準 2 2 2 2 4 2 2" xfId="715" xr:uid="{00000000-0005-0000-0000-00006E020000}"/>
    <cellStyle name="標準 2 2 2 2 4 3" xfId="577" xr:uid="{00000000-0005-0000-0000-00006F020000}"/>
    <cellStyle name="標準 2 2 2 2 4 4" xfId="863" xr:uid="{00000000-0005-0000-0000-000070020000}"/>
    <cellStyle name="標準 2 2 2 2 5" xfId="202" xr:uid="{00000000-0005-0000-0000-000071020000}"/>
    <cellStyle name="標準 2 2 2 2 5 2" xfId="347" xr:uid="{00000000-0005-0000-0000-000072020000}"/>
    <cellStyle name="標準 2 2 2 2 5 2 2" xfId="680" xr:uid="{00000000-0005-0000-0000-000073020000}"/>
    <cellStyle name="標準 2 2 2 2 5 3" xfId="542" xr:uid="{00000000-0005-0000-0000-000074020000}"/>
    <cellStyle name="標準 2 2 2 2 5 4" xfId="828" xr:uid="{00000000-0005-0000-0000-000075020000}"/>
    <cellStyle name="標準 2 2 2 2 6" xfId="310" xr:uid="{00000000-0005-0000-0000-000076020000}"/>
    <cellStyle name="標準 2 2 2 2 6 2" xfId="645" xr:uid="{00000000-0005-0000-0000-000077020000}"/>
    <cellStyle name="標準 2 2 2 2 7" xfId="507" xr:uid="{00000000-0005-0000-0000-000078020000}"/>
    <cellStyle name="標準 2 2 2 2 8" xfId="793" xr:uid="{00000000-0005-0000-0000-000079020000}"/>
    <cellStyle name="標準 2 2 2 3" xfId="173" xr:uid="{00000000-0005-0000-0000-00007A020000}"/>
    <cellStyle name="標準 2 2 2 3 2" xfId="281" xr:uid="{00000000-0005-0000-0000-00007B020000}"/>
    <cellStyle name="標準 2 2 2 3 2 2" xfId="428" xr:uid="{00000000-0005-0000-0000-00007C020000}"/>
    <cellStyle name="標準 2 2 2 3 2 2 2" xfId="757" xr:uid="{00000000-0005-0000-0000-00007D020000}"/>
    <cellStyle name="標準 2 2 2 3 2 3" xfId="619" xr:uid="{00000000-0005-0000-0000-00007E020000}"/>
    <cellStyle name="標準 2 2 2 3 2 4" xfId="905" xr:uid="{00000000-0005-0000-0000-00007F020000}"/>
    <cellStyle name="標準 2 2 2 3 3" xfId="247" xr:uid="{00000000-0005-0000-0000-000080020000}"/>
    <cellStyle name="標準 2 2 2 3 3 2" xfId="392" xr:uid="{00000000-0005-0000-0000-000081020000}"/>
    <cellStyle name="標準 2 2 2 3 3 2 2" xfId="723" xr:uid="{00000000-0005-0000-0000-000082020000}"/>
    <cellStyle name="標準 2 2 2 3 3 3" xfId="585" xr:uid="{00000000-0005-0000-0000-000083020000}"/>
    <cellStyle name="標準 2 2 2 3 3 4" xfId="871" xr:uid="{00000000-0005-0000-0000-000084020000}"/>
    <cellStyle name="標準 2 2 2 3 4" xfId="210" xr:uid="{00000000-0005-0000-0000-000085020000}"/>
    <cellStyle name="標準 2 2 2 3 4 2" xfId="355" xr:uid="{00000000-0005-0000-0000-000086020000}"/>
    <cellStyle name="標準 2 2 2 3 4 2 2" xfId="688" xr:uid="{00000000-0005-0000-0000-000087020000}"/>
    <cellStyle name="標準 2 2 2 3 4 3" xfId="550" xr:uid="{00000000-0005-0000-0000-000088020000}"/>
    <cellStyle name="標準 2 2 2 3 4 4" xfId="836" xr:uid="{00000000-0005-0000-0000-000089020000}"/>
    <cellStyle name="標準 2 2 2 3 5" xfId="318" xr:uid="{00000000-0005-0000-0000-00008A020000}"/>
    <cellStyle name="標準 2 2 2 3 5 2" xfId="653" xr:uid="{00000000-0005-0000-0000-00008B020000}"/>
    <cellStyle name="標準 2 2 2 3 6" xfId="515" xr:uid="{00000000-0005-0000-0000-00008C020000}"/>
    <cellStyle name="標準 2 2 2 3 7" xfId="801" xr:uid="{00000000-0005-0000-0000-00008D020000}"/>
    <cellStyle name="標準 2 2 2 4" xfId="257" xr:uid="{00000000-0005-0000-0000-00008E020000}"/>
    <cellStyle name="標準 2 2 2 4 2" xfId="403" xr:uid="{00000000-0005-0000-0000-00008F020000}"/>
    <cellStyle name="標準 2 2 2 4 2 2" xfId="733" xr:uid="{00000000-0005-0000-0000-000090020000}"/>
    <cellStyle name="標準 2 2 2 4 3" xfId="595" xr:uid="{00000000-0005-0000-0000-000091020000}"/>
    <cellStyle name="標準 2 2 2 4 4" xfId="881" xr:uid="{00000000-0005-0000-0000-000092020000}"/>
    <cellStyle name="標準 2 2 2 5" xfId="222" xr:uid="{00000000-0005-0000-0000-000093020000}"/>
    <cellStyle name="標準 2 2 2 5 2" xfId="367" xr:uid="{00000000-0005-0000-0000-000094020000}"/>
    <cellStyle name="標準 2 2 2 5 2 2" xfId="699" xr:uid="{00000000-0005-0000-0000-000095020000}"/>
    <cellStyle name="標準 2 2 2 5 3" xfId="561" xr:uid="{00000000-0005-0000-0000-000096020000}"/>
    <cellStyle name="標準 2 2 2 5 4" xfId="847" xr:uid="{00000000-0005-0000-0000-000097020000}"/>
    <cellStyle name="標準 2 2 2 6" xfId="185" xr:uid="{00000000-0005-0000-0000-000098020000}"/>
    <cellStyle name="標準 2 2 2 6 2" xfId="330" xr:uid="{00000000-0005-0000-0000-000099020000}"/>
    <cellStyle name="標準 2 2 2 6 2 2" xfId="664" xr:uid="{00000000-0005-0000-0000-00009A020000}"/>
    <cellStyle name="標準 2 2 2 6 3" xfId="526" xr:uid="{00000000-0005-0000-0000-00009B020000}"/>
    <cellStyle name="標準 2 2 2 6 4" xfId="812" xr:uid="{00000000-0005-0000-0000-00009C020000}"/>
    <cellStyle name="標準 2 2 2 7" xfId="293" xr:uid="{00000000-0005-0000-0000-00009D020000}"/>
    <cellStyle name="標準 2 2 2 7 2" xfId="629" xr:uid="{00000000-0005-0000-0000-00009E020000}"/>
    <cellStyle name="標準 2 2 2 7 3" xfId="908" xr:uid="{00000000-0005-0000-0000-00009F020000}"/>
    <cellStyle name="標準 2 2 2 8" xfId="491" xr:uid="{00000000-0005-0000-0000-0000A0020000}"/>
    <cellStyle name="標準 2 2 2 8 2" xfId="907" xr:uid="{00000000-0005-0000-0000-0000A1020000}"/>
    <cellStyle name="標準 2 2 2 9" xfId="777" xr:uid="{00000000-0005-0000-0000-0000A2020000}"/>
    <cellStyle name="標準 2 2 3" xfId="135" xr:uid="{00000000-0005-0000-0000-0000A3020000}"/>
    <cellStyle name="標準 2 2 3 2" xfId="269" xr:uid="{00000000-0005-0000-0000-0000A4020000}"/>
    <cellStyle name="標準 2 2 3 2 2" xfId="416" xr:uid="{00000000-0005-0000-0000-0000A5020000}"/>
    <cellStyle name="標準 2 2 3 2 2 2" xfId="745" xr:uid="{00000000-0005-0000-0000-0000A6020000}"/>
    <cellStyle name="標準 2 2 3 2 3" xfId="607" xr:uid="{00000000-0005-0000-0000-0000A7020000}"/>
    <cellStyle name="標準 2 2 3 2 4" xfId="893" xr:uid="{00000000-0005-0000-0000-0000A8020000}"/>
    <cellStyle name="標準 2 2 3 3" xfId="235" xr:uid="{00000000-0005-0000-0000-0000A9020000}"/>
    <cellStyle name="標準 2 2 3 3 2" xfId="380" xr:uid="{00000000-0005-0000-0000-0000AA020000}"/>
    <cellStyle name="標準 2 2 3 3 2 2" xfId="711" xr:uid="{00000000-0005-0000-0000-0000AB020000}"/>
    <cellStyle name="標準 2 2 3 3 3" xfId="573" xr:uid="{00000000-0005-0000-0000-0000AC020000}"/>
    <cellStyle name="標準 2 2 3 3 4" xfId="859" xr:uid="{00000000-0005-0000-0000-0000AD020000}"/>
    <cellStyle name="標準 2 2 3 4" xfId="198" xr:uid="{00000000-0005-0000-0000-0000AE020000}"/>
    <cellStyle name="標準 2 2 3 4 2" xfId="343" xr:uid="{00000000-0005-0000-0000-0000AF020000}"/>
    <cellStyle name="標準 2 2 3 4 2 2" xfId="676" xr:uid="{00000000-0005-0000-0000-0000B0020000}"/>
    <cellStyle name="標準 2 2 3 4 3" xfId="538" xr:uid="{00000000-0005-0000-0000-0000B1020000}"/>
    <cellStyle name="標準 2 2 3 4 4" xfId="824" xr:uid="{00000000-0005-0000-0000-0000B2020000}"/>
    <cellStyle name="標準 2 2 3 5" xfId="306" xr:uid="{00000000-0005-0000-0000-0000B3020000}"/>
    <cellStyle name="標準 2 2 3 5 2" xfId="641" xr:uid="{00000000-0005-0000-0000-0000B4020000}"/>
    <cellStyle name="標準 2 2 3 6" xfId="503" xr:uid="{00000000-0005-0000-0000-0000B5020000}"/>
    <cellStyle name="標準 2 2 3 7" xfId="789" xr:uid="{00000000-0005-0000-0000-0000B6020000}"/>
    <cellStyle name="標準 2 2 4" xfId="253" xr:uid="{00000000-0005-0000-0000-0000B7020000}"/>
    <cellStyle name="標準 2 2 4 2" xfId="399" xr:uid="{00000000-0005-0000-0000-0000B8020000}"/>
    <cellStyle name="標準 2 2 4 2 2" xfId="729" xr:uid="{00000000-0005-0000-0000-0000B9020000}"/>
    <cellStyle name="標準 2 2 4 3" xfId="591" xr:uid="{00000000-0005-0000-0000-0000BA020000}"/>
    <cellStyle name="標準 2 2 4 4" xfId="877" xr:uid="{00000000-0005-0000-0000-0000BB020000}"/>
    <cellStyle name="標準 2 2 5" xfId="218" xr:uid="{00000000-0005-0000-0000-0000BC020000}"/>
    <cellStyle name="標準 2 2 5 2" xfId="363" xr:uid="{00000000-0005-0000-0000-0000BD020000}"/>
    <cellStyle name="標準 2 2 5 2 2" xfId="695" xr:uid="{00000000-0005-0000-0000-0000BE020000}"/>
    <cellStyle name="標準 2 2 5 3" xfId="557" xr:uid="{00000000-0005-0000-0000-0000BF020000}"/>
    <cellStyle name="標準 2 2 5 4" xfId="843" xr:uid="{00000000-0005-0000-0000-0000C0020000}"/>
    <cellStyle name="標準 2 2 6" xfId="181" xr:uid="{00000000-0005-0000-0000-0000C1020000}"/>
    <cellStyle name="標準 2 2 6 2" xfId="326" xr:uid="{00000000-0005-0000-0000-0000C2020000}"/>
    <cellStyle name="標準 2 2 6 2 2" xfId="660" xr:uid="{00000000-0005-0000-0000-0000C3020000}"/>
    <cellStyle name="標準 2 2 6 3" xfId="522" xr:uid="{00000000-0005-0000-0000-0000C4020000}"/>
    <cellStyle name="標準 2 2 6 4" xfId="808" xr:uid="{00000000-0005-0000-0000-0000C5020000}"/>
    <cellStyle name="標準 2 2 7" xfId="289" xr:uid="{00000000-0005-0000-0000-0000C6020000}"/>
    <cellStyle name="標準 2 2 7 2" xfId="625" xr:uid="{00000000-0005-0000-0000-0000C7020000}"/>
    <cellStyle name="標準 2 2 8" xfId="487" xr:uid="{00000000-0005-0000-0000-0000C8020000}"/>
    <cellStyle name="標準 2 2 9" xfId="773" xr:uid="{00000000-0005-0000-0000-0000C9020000}"/>
    <cellStyle name="標準 2 3" xfId="116" xr:uid="{00000000-0005-0000-0000-0000CA020000}"/>
    <cellStyle name="標準 2 4" xfId="130" xr:uid="{00000000-0005-0000-0000-0000CB020000}"/>
    <cellStyle name="標準 2 4 2" xfId="156" xr:uid="{00000000-0005-0000-0000-0000CC020000}"/>
    <cellStyle name="標準 2 4 2 2" xfId="411" xr:uid="{00000000-0005-0000-0000-0000CD020000}"/>
    <cellStyle name="標準 2 4 2 3" xfId="264" xr:uid="{00000000-0005-0000-0000-0000CE020000}"/>
    <cellStyle name="標準 2 4 3" xfId="230" xr:uid="{00000000-0005-0000-0000-0000CF020000}"/>
    <cellStyle name="標準 2 4 3 2" xfId="375" xr:uid="{00000000-0005-0000-0000-0000D0020000}"/>
    <cellStyle name="標準 2 4 3 3" xfId="766" xr:uid="{00000000-0005-0000-0000-0000D1020000}"/>
    <cellStyle name="標準 2 4 4" xfId="193" xr:uid="{00000000-0005-0000-0000-0000D2020000}"/>
    <cellStyle name="標準 2 4 4 2" xfId="338" xr:uid="{00000000-0005-0000-0000-0000D3020000}"/>
    <cellStyle name="標準 2 4 4 3" xfId="763" xr:uid="{00000000-0005-0000-0000-0000D4020000}"/>
    <cellStyle name="標準 2 4 5" xfId="301" xr:uid="{00000000-0005-0000-0000-0000D5020000}"/>
    <cellStyle name="標準 2 4 6" xfId="172" xr:uid="{00000000-0005-0000-0000-0000D6020000}"/>
    <cellStyle name="標準 2 5" xfId="155" xr:uid="{00000000-0005-0000-0000-0000D7020000}"/>
    <cellStyle name="標準 2 5 2" xfId="394" xr:uid="{00000000-0005-0000-0000-0000D8020000}"/>
    <cellStyle name="標準 2 5 3" xfId="249" xr:uid="{00000000-0005-0000-0000-0000D9020000}"/>
    <cellStyle name="標準 2 6" xfId="213" xr:uid="{00000000-0005-0000-0000-0000DA020000}"/>
    <cellStyle name="標準 2 6 2" xfId="358" xr:uid="{00000000-0005-0000-0000-0000DB020000}"/>
    <cellStyle name="標準 2 6 3" xfId="765" xr:uid="{00000000-0005-0000-0000-0000DC020000}"/>
    <cellStyle name="標準 2 7" xfId="176" xr:uid="{00000000-0005-0000-0000-0000DD020000}"/>
    <cellStyle name="標準 2 7 2" xfId="321" xr:uid="{00000000-0005-0000-0000-0000DE020000}"/>
    <cellStyle name="標準 2 7 3" xfId="762" xr:uid="{00000000-0005-0000-0000-0000DF020000}"/>
    <cellStyle name="標準 2 8" xfId="284" xr:uid="{00000000-0005-0000-0000-0000E0020000}"/>
    <cellStyle name="標準 2 9" xfId="170" xr:uid="{00000000-0005-0000-0000-0000E1020000}"/>
    <cellStyle name="標準 3" xfId="102" xr:uid="{00000000-0005-0000-0000-0000E2020000}"/>
    <cellStyle name="標準 3 10" xfId="771" xr:uid="{00000000-0005-0000-0000-0000E3020000}"/>
    <cellStyle name="標準 3 2" xfId="107" xr:uid="{00000000-0005-0000-0000-0000E4020000}"/>
    <cellStyle name="標準 3 2 10" xfId="775" xr:uid="{00000000-0005-0000-0000-0000E5020000}"/>
    <cellStyle name="標準 3 2 2" xfId="114" xr:uid="{00000000-0005-0000-0000-0000E6020000}"/>
    <cellStyle name="標準 3 2 2 2" xfId="144" xr:uid="{00000000-0005-0000-0000-0000E7020000}"/>
    <cellStyle name="標準 3 2 2 2 2" xfId="278" xr:uid="{00000000-0005-0000-0000-0000E8020000}"/>
    <cellStyle name="標準 3 2 2 2 2 2" xfId="425" xr:uid="{00000000-0005-0000-0000-0000E9020000}"/>
    <cellStyle name="標準 3 2 2 2 2 2 2" xfId="754" xr:uid="{00000000-0005-0000-0000-0000EA020000}"/>
    <cellStyle name="標準 3 2 2 2 2 3" xfId="616" xr:uid="{00000000-0005-0000-0000-0000EB020000}"/>
    <cellStyle name="標準 3 2 2 2 2 4" xfId="902" xr:uid="{00000000-0005-0000-0000-0000EC020000}"/>
    <cellStyle name="標準 3 2 2 2 3" xfId="244" xr:uid="{00000000-0005-0000-0000-0000ED020000}"/>
    <cellStyle name="標準 3 2 2 2 3 2" xfId="389" xr:uid="{00000000-0005-0000-0000-0000EE020000}"/>
    <cellStyle name="標準 3 2 2 2 3 2 2" xfId="720" xr:uid="{00000000-0005-0000-0000-0000EF020000}"/>
    <cellStyle name="標準 3 2 2 2 3 3" xfId="582" xr:uid="{00000000-0005-0000-0000-0000F0020000}"/>
    <cellStyle name="標準 3 2 2 2 3 4" xfId="868" xr:uid="{00000000-0005-0000-0000-0000F1020000}"/>
    <cellStyle name="標準 3 2 2 2 4" xfId="207" xr:uid="{00000000-0005-0000-0000-0000F2020000}"/>
    <cellStyle name="標準 3 2 2 2 4 2" xfId="352" xr:uid="{00000000-0005-0000-0000-0000F3020000}"/>
    <cellStyle name="標準 3 2 2 2 4 2 2" xfId="685" xr:uid="{00000000-0005-0000-0000-0000F4020000}"/>
    <cellStyle name="標準 3 2 2 2 4 3" xfId="547" xr:uid="{00000000-0005-0000-0000-0000F5020000}"/>
    <cellStyle name="標準 3 2 2 2 4 4" xfId="833" xr:uid="{00000000-0005-0000-0000-0000F6020000}"/>
    <cellStyle name="標準 3 2 2 2 5" xfId="315" xr:uid="{00000000-0005-0000-0000-0000F7020000}"/>
    <cellStyle name="標準 3 2 2 2 5 2" xfId="650" xr:uid="{00000000-0005-0000-0000-0000F8020000}"/>
    <cellStyle name="標準 3 2 2 2 6" xfId="512" xr:uid="{00000000-0005-0000-0000-0000F9020000}"/>
    <cellStyle name="標準 3 2 2 2 7" xfId="798" xr:uid="{00000000-0005-0000-0000-0000FA020000}"/>
    <cellStyle name="標準 3 2 2 3" xfId="261" xr:uid="{00000000-0005-0000-0000-0000FB020000}"/>
    <cellStyle name="標準 3 2 2 3 2" xfId="408" xr:uid="{00000000-0005-0000-0000-0000FC020000}"/>
    <cellStyle name="標準 3 2 2 3 2 2" xfId="738" xr:uid="{00000000-0005-0000-0000-0000FD020000}"/>
    <cellStyle name="標準 3 2 2 3 3" xfId="600" xr:uid="{00000000-0005-0000-0000-0000FE020000}"/>
    <cellStyle name="標準 3 2 2 3 4" xfId="886" xr:uid="{00000000-0005-0000-0000-0000FF020000}"/>
    <cellStyle name="標準 3 2 2 4" xfId="227" xr:uid="{00000000-0005-0000-0000-000000030000}"/>
    <cellStyle name="標準 3 2 2 4 2" xfId="372" xr:uid="{00000000-0005-0000-0000-000001030000}"/>
    <cellStyle name="標準 3 2 2 4 2 2" xfId="704" xr:uid="{00000000-0005-0000-0000-000002030000}"/>
    <cellStyle name="標準 3 2 2 4 3" xfId="566" xr:uid="{00000000-0005-0000-0000-000003030000}"/>
    <cellStyle name="標準 3 2 2 4 4" xfId="852" xr:uid="{00000000-0005-0000-0000-000004030000}"/>
    <cellStyle name="標準 3 2 2 5" xfId="190" xr:uid="{00000000-0005-0000-0000-000005030000}"/>
    <cellStyle name="標準 3 2 2 5 2" xfId="335" xr:uid="{00000000-0005-0000-0000-000006030000}"/>
    <cellStyle name="標準 3 2 2 5 2 2" xfId="669" xr:uid="{00000000-0005-0000-0000-000007030000}"/>
    <cellStyle name="標準 3 2 2 5 3" xfId="531" xr:uid="{00000000-0005-0000-0000-000008030000}"/>
    <cellStyle name="標準 3 2 2 5 4" xfId="817" xr:uid="{00000000-0005-0000-0000-000009030000}"/>
    <cellStyle name="標準 3 2 2 6" xfId="298" xr:uid="{00000000-0005-0000-0000-00000A030000}"/>
    <cellStyle name="標準 3 2 2 6 2" xfId="634" xr:uid="{00000000-0005-0000-0000-00000B030000}"/>
    <cellStyle name="標準 3 2 2 7" xfId="496" xr:uid="{00000000-0005-0000-0000-00000C030000}"/>
    <cellStyle name="標準 3 2 2 8" xfId="782" xr:uid="{00000000-0005-0000-0000-00000D030000}"/>
    <cellStyle name="標準 3 2 3" xfId="122" xr:uid="{00000000-0005-0000-0000-00000E030000}"/>
    <cellStyle name="標準 3 2 4" xfId="137" xr:uid="{00000000-0005-0000-0000-00000F030000}"/>
    <cellStyle name="標準 3 2 4 2" xfId="271" xr:uid="{00000000-0005-0000-0000-000010030000}"/>
    <cellStyle name="標準 3 2 4 2 2" xfId="418" xr:uid="{00000000-0005-0000-0000-000011030000}"/>
    <cellStyle name="標準 3 2 4 2 2 2" xfId="747" xr:uid="{00000000-0005-0000-0000-000012030000}"/>
    <cellStyle name="標準 3 2 4 2 3" xfId="609" xr:uid="{00000000-0005-0000-0000-000013030000}"/>
    <cellStyle name="標準 3 2 4 2 4" xfId="895" xr:uid="{00000000-0005-0000-0000-000014030000}"/>
    <cellStyle name="標準 3 2 4 3" xfId="237" xr:uid="{00000000-0005-0000-0000-000015030000}"/>
    <cellStyle name="標準 3 2 4 3 2" xfId="382" xr:uid="{00000000-0005-0000-0000-000016030000}"/>
    <cellStyle name="標準 3 2 4 3 2 2" xfId="713" xr:uid="{00000000-0005-0000-0000-000017030000}"/>
    <cellStyle name="標準 3 2 4 3 3" xfId="575" xr:uid="{00000000-0005-0000-0000-000018030000}"/>
    <cellStyle name="標準 3 2 4 3 4" xfId="861" xr:uid="{00000000-0005-0000-0000-000019030000}"/>
    <cellStyle name="標準 3 2 4 4" xfId="200" xr:uid="{00000000-0005-0000-0000-00001A030000}"/>
    <cellStyle name="標準 3 2 4 4 2" xfId="345" xr:uid="{00000000-0005-0000-0000-00001B030000}"/>
    <cellStyle name="標準 3 2 4 4 2 2" xfId="678" xr:uid="{00000000-0005-0000-0000-00001C030000}"/>
    <cellStyle name="標準 3 2 4 4 3" xfId="540" xr:uid="{00000000-0005-0000-0000-00001D030000}"/>
    <cellStyle name="標準 3 2 4 4 4" xfId="826" xr:uid="{00000000-0005-0000-0000-00001E030000}"/>
    <cellStyle name="標準 3 2 4 5" xfId="308" xr:uid="{00000000-0005-0000-0000-00001F030000}"/>
    <cellStyle name="標準 3 2 4 5 2" xfId="643" xr:uid="{00000000-0005-0000-0000-000020030000}"/>
    <cellStyle name="標準 3 2 4 6" xfId="505" xr:uid="{00000000-0005-0000-0000-000021030000}"/>
    <cellStyle name="標準 3 2 4 7" xfId="791" xr:uid="{00000000-0005-0000-0000-000022030000}"/>
    <cellStyle name="標準 3 2 5" xfId="255" xr:uid="{00000000-0005-0000-0000-000023030000}"/>
    <cellStyle name="標準 3 2 5 2" xfId="401" xr:uid="{00000000-0005-0000-0000-000024030000}"/>
    <cellStyle name="標準 3 2 5 2 2" xfId="731" xr:uid="{00000000-0005-0000-0000-000025030000}"/>
    <cellStyle name="標準 3 2 5 3" xfId="593" xr:uid="{00000000-0005-0000-0000-000026030000}"/>
    <cellStyle name="標準 3 2 5 4" xfId="879" xr:uid="{00000000-0005-0000-0000-000027030000}"/>
    <cellStyle name="標準 3 2 6" xfId="220" xr:uid="{00000000-0005-0000-0000-000028030000}"/>
    <cellStyle name="標準 3 2 6 2" xfId="365" xr:uid="{00000000-0005-0000-0000-000029030000}"/>
    <cellStyle name="標準 3 2 6 2 2" xfId="697" xr:uid="{00000000-0005-0000-0000-00002A030000}"/>
    <cellStyle name="標準 3 2 6 3" xfId="559" xr:uid="{00000000-0005-0000-0000-00002B030000}"/>
    <cellStyle name="標準 3 2 6 4" xfId="845" xr:uid="{00000000-0005-0000-0000-00002C030000}"/>
    <cellStyle name="標準 3 2 7" xfId="183" xr:uid="{00000000-0005-0000-0000-00002D030000}"/>
    <cellStyle name="標準 3 2 7 2" xfId="328" xr:uid="{00000000-0005-0000-0000-00002E030000}"/>
    <cellStyle name="標準 3 2 7 2 2" xfId="662" xr:uid="{00000000-0005-0000-0000-00002F030000}"/>
    <cellStyle name="標準 3 2 7 3" xfId="524" xr:uid="{00000000-0005-0000-0000-000030030000}"/>
    <cellStyle name="標準 3 2 7 4" xfId="810" xr:uid="{00000000-0005-0000-0000-000031030000}"/>
    <cellStyle name="標準 3 2 8" xfId="291" xr:uid="{00000000-0005-0000-0000-000032030000}"/>
    <cellStyle name="標準 3 2 8 2" xfId="627" xr:uid="{00000000-0005-0000-0000-000033030000}"/>
    <cellStyle name="標準 3 2 9" xfId="489" xr:uid="{00000000-0005-0000-0000-000034030000}"/>
    <cellStyle name="標準 3 3" xfId="124" xr:uid="{00000000-0005-0000-0000-000035030000}"/>
    <cellStyle name="標準 3 4" xfId="133" xr:uid="{00000000-0005-0000-0000-000036030000}"/>
    <cellStyle name="標準 3 4 2" xfId="267" xr:uid="{00000000-0005-0000-0000-000037030000}"/>
    <cellStyle name="標準 3 4 2 2" xfId="414" xr:uid="{00000000-0005-0000-0000-000038030000}"/>
    <cellStyle name="標準 3 4 2 2 2" xfId="743" xr:uid="{00000000-0005-0000-0000-000039030000}"/>
    <cellStyle name="標準 3 4 2 3" xfId="605" xr:uid="{00000000-0005-0000-0000-00003A030000}"/>
    <cellStyle name="標準 3 4 2 4" xfId="891" xr:uid="{00000000-0005-0000-0000-00003B030000}"/>
    <cellStyle name="標準 3 4 3" xfId="233" xr:uid="{00000000-0005-0000-0000-00003C030000}"/>
    <cellStyle name="標準 3 4 3 2" xfId="378" xr:uid="{00000000-0005-0000-0000-00003D030000}"/>
    <cellStyle name="標準 3 4 3 2 2" xfId="709" xr:uid="{00000000-0005-0000-0000-00003E030000}"/>
    <cellStyle name="標準 3 4 3 3" xfId="571" xr:uid="{00000000-0005-0000-0000-00003F030000}"/>
    <cellStyle name="標準 3 4 3 4" xfId="857" xr:uid="{00000000-0005-0000-0000-000040030000}"/>
    <cellStyle name="標準 3 4 4" xfId="196" xr:uid="{00000000-0005-0000-0000-000041030000}"/>
    <cellStyle name="標準 3 4 4 2" xfId="341" xr:uid="{00000000-0005-0000-0000-000042030000}"/>
    <cellStyle name="標準 3 4 4 2 2" xfId="674" xr:uid="{00000000-0005-0000-0000-000043030000}"/>
    <cellStyle name="標準 3 4 4 3" xfId="536" xr:uid="{00000000-0005-0000-0000-000044030000}"/>
    <cellStyle name="標準 3 4 4 4" xfId="822" xr:uid="{00000000-0005-0000-0000-000045030000}"/>
    <cellStyle name="標準 3 4 5" xfId="304" xr:uid="{00000000-0005-0000-0000-000046030000}"/>
    <cellStyle name="標準 3 4 5 2" xfId="639" xr:uid="{00000000-0005-0000-0000-000047030000}"/>
    <cellStyle name="標準 3 4 6" xfId="501" xr:uid="{00000000-0005-0000-0000-000048030000}"/>
    <cellStyle name="標準 3 4 7" xfId="787" xr:uid="{00000000-0005-0000-0000-000049030000}"/>
    <cellStyle name="標準 3 5" xfId="251" xr:uid="{00000000-0005-0000-0000-00004A030000}"/>
    <cellStyle name="標準 3 5 2" xfId="397" xr:uid="{00000000-0005-0000-0000-00004B030000}"/>
    <cellStyle name="標準 3 5 2 2" xfId="727" xr:uid="{00000000-0005-0000-0000-00004C030000}"/>
    <cellStyle name="標準 3 5 3" xfId="589" xr:uid="{00000000-0005-0000-0000-00004D030000}"/>
    <cellStyle name="標準 3 5 4" xfId="875" xr:uid="{00000000-0005-0000-0000-00004E030000}"/>
    <cellStyle name="標準 3 6" xfId="216" xr:uid="{00000000-0005-0000-0000-00004F030000}"/>
    <cellStyle name="標準 3 6 2" xfId="361" xr:uid="{00000000-0005-0000-0000-000050030000}"/>
    <cellStyle name="標準 3 6 2 2" xfId="693" xr:uid="{00000000-0005-0000-0000-000051030000}"/>
    <cellStyle name="標準 3 6 3" xfId="555" xr:uid="{00000000-0005-0000-0000-000052030000}"/>
    <cellStyle name="標準 3 6 4" xfId="841" xr:uid="{00000000-0005-0000-0000-000053030000}"/>
    <cellStyle name="標準 3 7" xfId="179" xr:uid="{00000000-0005-0000-0000-000054030000}"/>
    <cellStyle name="標準 3 7 2" xfId="324" xr:uid="{00000000-0005-0000-0000-000055030000}"/>
    <cellStyle name="標準 3 7 2 2" xfId="658" xr:uid="{00000000-0005-0000-0000-000056030000}"/>
    <cellStyle name="標準 3 7 3" xfId="520" xr:uid="{00000000-0005-0000-0000-000057030000}"/>
    <cellStyle name="標準 3 7 4" xfId="806" xr:uid="{00000000-0005-0000-0000-000058030000}"/>
    <cellStyle name="標準 3 8" xfId="287" xr:uid="{00000000-0005-0000-0000-000059030000}"/>
    <cellStyle name="標準 3 8 2" xfId="623" xr:uid="{00000000-0005-0000-0000-00005A030000}"/>
    <cellStyle name="標準 3 9" xfId="479" xr:uid="{00000000-0005-0000-0000-00005B030000}"/>
    <cellStyle name="標準 7" xfId="129" xr:uid="{00000000-0005-0000-0000-00005C030000}"/>
    <cellStyle name="標準 7 2" xfId="146" xr:uid="{00000000-0005-0000-0000-00005D030000}"/>
    <cellStyle name="標準 7 2 2" xfId="280" xr:uid="{00000000-0005-0000-0000-00005E030000}"/>
    <cellStyle name="標準 7 2 2 2" xfId="427" xr:uid="{00000000-0005-0000-0000-00005F030000}"/>
    <cellStyle name="標準 7 2 2 2 2" xfId="756" xr:uid="{00000000-0005-0000-0000-000060030000}"/>
    <cellStyle name="標準 7 2 2 3" xfId="618" xr:uid="{00000000-0005-0000-0000-000061030000}"/>
    <cellStyle name="標準 7 2 2 4" xfId="904" xr:uid="{00000000-0005-0000-0000-000062030000}"/>
    <cellStyle name="標準 7 2 3" xfId="246" xr:uid="{00000000-0005-0000-0000-000063030000}"/>
    <cellStyle name="標準 7 2 3 2" xfId="391" xr:uid="{00000000-0005-0000-0000-000064030000}"/>
    <cellStyle name="標準 7 2 3 2 2" xfId="722" xr:uid="{00000000-0005-0000-0000-000065030000}"/>
    <cellStyle name="標準 7 2 3 3" xfId="584" xr:uid="{00000000-0005-0000-0000-000066030000}"/>
    <cellStyle name="標準 7 2 3 4" xfId="870" xr:uid="{00000000-0005-0000-0000-000067030000}"/>
    <cellStyle name="標準 7 2 4" xfId="209" xr:uid="{00000000-0005-0000-0000-000068030000}"/>
    <cellStyle name="標準 7 2 4 2" xfId="354" xr:uid="{00000000-0005-0000-0000-000069030000}"/>
    <cellStyle name="標準 7 2 4 2 2" xfId="687" xr:uid="{00000000-0005-0000-0000-00006A030000}"/>
    <cellStyle name="標準 7 2 4 3" xfId="549" xr:uid="{00000000-0005-0000-0000-00006B030000}"/>
    <cellStyle name="標準 7 2 4 4" xfId="835" xr:uid="{00000000-0005-0000-0000-00006C030000}"/>
    <cellStyle name="標準 7 2 5" xfId="317" xr:uid="{00000000-0005-0000-0000-00006D030000}"/>
    <cellStyle name="標準 7 2 5 2" xfId="652" xr:uid="{00000000-0005-0000-0000-00006E030000}"/>
    <cellStyle name="標準 7 2 6" xfId="514" xr:uid="{00000000-0005-0000-0000-00006F030000}"/>
    <cellStyle name="標準 7 2 7" xfId="800" xr:uid="{00000000-0005-0000-0000-000070030000}"/>
    <cellStyle name="標準 7 3" xfId="263" xr:uid="{00000000-0005-0000-0000-000071030000}"/>
    <cellStyle name="標準 7 3 2" xfId="410" xr:uid="{00000000-0005-0000-0000-000072030000}"/>
    <cellStyle name="標準 7 3 2 2" xfId="740" xr:uid="{00000000-0005-0000-0000-000073030000}"/>
    <cellStyle name="標準 7 3 3" xfId="602" xr:uid="{00000000-0005-0000-0000-000074030000}"/>
    <cellStyle name="標準 7 3 4" xfId="888" xr:uid="{00000000-0005-0000-0000-000075030000}"/>
    <cellStyle name="標準 7 4" xfId="229" xr:uid="{00000000-0005-0000-0000-000076030000}"/>
    <cellStyle name="標準 7 4 2" xfId="374" xr:uid="{00000000-0005-0000-0000-000077030000}"/>
    <cellStyle name="標準 7 4 2 2" xfId="706" xr:uid="{00000000-0005-0000-0000-000078030000}"/>
    <cellStyle name="標準 7 4 3" xfId="568" xr:uid="{00000000-0005-0000-0000-000079030000}"/>
    <cellStyle name="標準 7 4 4" xfId="854" xr:uid="{00000000-0005-0000-0000-00007A030000}"/>
    <cellStyle name="標準 7 5" xfId="192" xr:uid="{00000000-0005-0000-0000-00007B030000}"/>
    <cellStyle name="標準 7 5 2" xfId="337" xr:uid="{00000000-0005-0000-0000-00007C030000}"/>
    <cellStyle name="標準 7 5 2 2" xfId="671" xr:uid="{00000000-0005-0000-0000-00007D030000}"/>
    <cellStyle name="標準 7 5 3" xfId="533" xr:uid="{00000000-0005-0000-0000-00007E030000}"/>
    <cellStyle name="標準 7 5 4" xfId="819" xr:uid="{00000000-0005-0000-0000-00007F030000}"/>
    <cellStyle name="標準 7 6" xfId="300" xr:uid="{00000000-0005-0000-0000-000080030000}"/>
    <cellStyle name="標準 7 6 2" xfId="636" xr:uid="{00000000-0005-0000-0000-000081030000}"/>
    <cellStyle name="標準 7 7" xfId="498" xr:uid="{00000000-0005-0000-0000-000082030000}"/>
    <cellStyle name="標準 7 8" xfId="784" xr:uid="{00000000-0005-0000-0000-000083030000}"/>
    <cellStyle name="標準 8" xfId="123" xr:uid="{00000000-0005-0000-0000-000084030000}"/>
    <cellStyle name="標準_Sheet1" xfId="83" xr:uid="{00000000-0005-0000-0000-000085030000}"/>
    <cellStyle name="良い" xfId="84" xr:uid="{00000000-0005-0000-0000-000086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FF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9CC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FFFFCC"/>
      <color rgb="FFFF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externalLink" Target="externalLinks/externalLink2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28575</xdr:rowOff>
    </xdr:from>
    <xdr:to>
      <xdr:col>2</xdr:col>
      <xdr:colOff>514350</xdr:colOff>
      <xdr:row>13</xdr:row>
      <xdr:rowOff>38100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2</xdr:row>
      <xdr:rowOff>200025</xdr:rowOff>
    </xdr:from>
    <xdr:to>
      <xdr:col>20</xdr:col>
      <xdr:colOff>676275</xdr:colOff>
      <xdr:row>14</xdr:row>
      <xdr:rowOff>47625</xdr:rowOff>
    </xdr:to>
    <xdr:sp macro="" textlink="">
      <xdr:nvSpPr>
        <xdr:cNvPr id="21818784" name="Text 7">
          <a:extLst>
            <a:ext uri="{FF2B5EF4-FFF2-40B4-BE49-F238E27FC236}">
              <a16:creationId xmlns:a16="http://schemas.microsoft.com/office/drawing/2014/main" id="{00000000-0008-0000-0000-0000A0ED4C01}"/>
            </a:ext>
          </a:extLst>
        </xdr:cNvPr>
        <xdr:cNvSpPr txBox="1">
          <a:spLocks noChangeArrowheads="1"/>
        </xdr:cNvSpPr>
      </xdr:nvSpPr>
      <xdr:spPr bwMode="auto">
        <a:xfrm>
          <a:off x="10296525" y="0"/>
          <a:ext cx="17526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10</xdr:row>
      <xdr:rowOff>0</xdr:rowOff>
    </xdr:from>
    <xdr:to>
      <xdr:col>10</xdr:col>
      <xdr:colOff>371475</xdr:colOff>
      <xdr:row>13</xdr:row>
      <xdr:rowOff>0</xdr:rowOff>
    </xdr:to>
    <xdr:sp macro="" textlink="">
      <xdr:nvSpPr>
        <xdr:cNvPr id="21818785" name="Line 14">
          <a:extLst>
            <a:ext uri="{FF2B5EF4-FFF2-40B4-BE49-F238E27FC236}">
              <a16:creationId xmlns:a16="http://schemas.microsoft.com/office/drawing/2014/main" id="{00000000-0008-0000-0000-0000A1ED4C01}"/>
            </a:ext>
          </a:extLst>
        </xdr:cNvPr>
        <xdr:cNvSpPr>
          <a:spLocks noChangeShapeType="1"/>
        </xdr:cNvSpPr>
      </xdr:nvSpPr>
      <xdr:spPr bwMode="auto">
        <a:xfrm flipV="1">
          <a:off x="829627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57</xdr:row>
      <xdr:rowOff>0</xdr:rowOff>
    </xdr:from>
    <xdr:to>
      <xdr:col>2</xdr:col>
      <xdr:colOff>723900</xdr:colOff>
      <xdr:row>59</xdr:row>
      <xdr:rowOff>104775</xdr:rowOff>
    </xdr:to>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1</xdr:row>
      <xdr:rowOff>28575</xdr:rowOff>
    </xdr:from>
    <xdr:to>
      <xdr:col>2</xdr:col>
      <xdr:colOff>514350</xdr:colOff>
      <xdr:row>13</xdr:row>
      <xdr:rowOff>38100</xdr:rowOff>
    </xdr:to>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DD0DBC8B-657A-43EE-8E0C-50EB89F5B429}"/>
            </a:ext>
          </a:extLst>
        </xdr:cNvPr>
        <xdr:cNvSpPr txBox="1">
          <a:spLocks noChangeArrowheads="1"/>
        </xdr:cNvSpPr>
      </xdr:nvSpPr>
      <xdr:spPr bwMode="auto">
        <a:xfrm>
          <a:off x="110661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JANUARI 002</a:t>
          </a:r>
        </a:p>
      </xdr:txBody>
    </xdr:sp>
    <xdr:clientData/>
  </xdr:twoCellAnchor>
  <xdr:twoCellAnchor>
    <xdr:from>
      <xdr:col>0</xdr:col>
      <xdr:colOff>0</xdr:colOff>
      <xdr:row>35</xdr:row>
      <xdr:rowOff>1</xdr:rowOff>
    </xdr:from>
    <xdr:to>
      <xdr:col>22</xdr:col>
      <xdr:colOff>609600</xdr:colOff>
      <xdr:row>38</xdr:row>
      <xdr:rowOff>0</xdr:rowOff>
    </xdr:to>
    <xdr:sp macro="" textlink="">
      <xdr:nvSpPr>
        <xdr:cNvPr id="3" name="Text Box 13">
          <a:extLst>
            <a:ext uri="{FF2B5EF4-FFF2-40B4-BE49-F238E27FC236}">
              <a16:creationId xmlns:a16="http://schemas.microsoft.com/office/drawing/2014/main" id="{E44F1FCB-1D24-47A2-90D6-A4D4F1F75AE9}"/>
            </a:ext>
          </a:extLst>
        </xdr:cNvPr>
        <xdr:cNvSpPr txBox="1">
          <a:spLocks noChangeArrowheads="1"/>
        </xdr:cNvSpPr>
      </xdr:nvSpPr>
      <xdr:spPr bwMode="auto">
        <a:xfrm>
          <a:off x="0" y="8083551"/>
          <a:ext cx="129095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619021-&gt; ORDER JAN'22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9AFCA021-D48E-42EB-8031-BFAC543418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DCE98837-C201-46CB-AB2F-F1D944A45779}"/>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156029</xdr:colOff>
      <xdr:row>18</xdr:row>
      <xdr:rowOff>132443</xdr:rowOff>
    </xdr:from>
    <xdr:to>
      <xdr:col>5</xdr:col>
      <xdr:colOff>698500</xdr:colOff>
      <xdr:row>18</xdr:row>
      <xdr:rowOff>145142</xdr:rowOff>
    </xdr:to>
    <xdr:cxnSp macro="">
      <xdr:nvCxnSpPr>
        <xdr:cNvPr id="6" name="Straight Connector 5">
          <a:extLst>
            <a:ext uri="{FF2B5EF4-FFF2-40B4-BE49-F238E27FC236}">
              <a16:creationId xmlns:a16="http://schemas.microsoft.com/office/drawing/2014/main" id="{E232FA3A-1DD3-4C11-88CB-715D06C2F6BF}"/>
            </a:ext>
          </a:extLst>
        </xdr:cNvPr>
        <xdr:cNvCxnSpPr>
          <a:cxnSpLocks noChangeShapeType="1"/>
        </xdr:cNvCxnSpPr>
      </xdr:nvCxnSpPr>
      <xdr:spPr bwMode="auto">
        <a:xfrm>
          <a:off x="4302579" y="3123293"/>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7" name="Straight Connector 6">
          <a:extLst>
            <a:ext uri="{FF2B5EF4-FFF2-40B4-BE49-F238E27FC236}">
              <a16:creationId xmlns:a16="http://schemas.microsoft.com/office/drawing/2014/main" id="{789DA1CE-FF67-482F-B326-666BCADE4E83}"/>
            </a:ext>
          </a:extLst>
        </xdr:cNvPr>
        <xdr:cNvCxnSpPr>
          <a:cxnSpLocks noChangeShapeType="1"/>
        </xdr:cNvCxnSpPr>
      </xdr:nvCxnSpPr>
      <xdr:spPr bwMode="auto">
        <a:xfrm flipV="1">
          <a:off x="4338864" y="3624035"/>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FD044EEC-5A66-42D5-99A0-40CA6C36396E}"/>
            </a:ext>
          </a:extLst>
        </xdr:cNvPr>
        <xdr:cNvSpPr txBox="1">
          <a:spLocks noChangeArrowheads="1"/>
        </xdr:cNvSpPr>
      </xdr:nvSpPr>
      <xdr:spPr bwMode="auto">
        <a:xfrm>
          <a:off x="110661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JANUARI 003</a:t>
          </a:r>
        </a:p>
      </xdr:txBody>
    </xdr:sp>
    <xdr:clientData/>
  </xdr:twoCellAnchor>
  <xdr:twoCellAnchor>
    <xdr:from>
      <xdr:col>0</xdr:col>
      <xdr:colOff>0</xdr:colOff>
      <xdr:row>41</xdr:row>
      <xdr:rowOff>1</xdr:rowOff>
    </xdr:from>
    <xdr:to>
      <xdr:col>22</xdr:col>
      <xdr:colOff>609600</xdr:colOff>
      <xdr:row>44</xdr:row>
      <xdr:rowOff>0</xdr:rowOff>
    </xdr:to>
    <xdr:sp macro="" textlink="">
      <xdr:nvSpPr>
        <xdr:cNvPr id="3" name="Text Box 13">
          <a:extLst>
            <a:ext uri="{FF2B5EF4-FFF2-40B4-BE49-F238E27FC236}">
              <a16:creationId xmlns:a16="http://schemas.microsoft.com/office/drawing/2014/main" id="{9290ED52-5AB5-420C-94F5-F541245D15C4}"/>
            </a:ext>
          </a:extLst>
        </xdr:cNvPr>
        <xdr:cNvSpPr txBox="1">
          <a:spLocks noChangeArrowheads="1"/>
        </xdr:cNvSpPr>
      </xdr:nvSpPr>
      <xdr:spPr bwMode="auto">
        <a:xfrm>
          <a:off x="0" y="6559551"/>
          <a:ext cx="129095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619021-&gt; ORDER JAN'22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5ABA55C0-8F24-45A3-8119-FB24AB88AF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A897B56B-1A2B-4ED6-9469-BA941C54E7E1}"/>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156029</xdr:colOff>
      <xdr:row>18</xdr:row>
      <xdr:rowOff>132443</xdr:rowOff>
    </xdr:from>
    <xdr:to>
      <xdr:col>5</xdr:col>
      <xdr:colOff>698500</xdr:colOff>
      <xdr:row>18</xdr:row>
      <xdr:rowOff>145142</xdr:rowOff>
    </xdr:to>
    <xdr:cxnSp macro="">
      <xdr:nvCxnSpPr>
        <xdr:cNvPr id="6" name="Straight Connector 5">
          <a:extLst>
            <a:ext uri="{FF2B5EF4-FFF2-40B4-BE49-F238E27FC236}">
              <a16:creationId xmlns:a16="http://schemas.microsoft.com/office/drawing/2014/main" id="{87509670-5746-4B72-B336-9DB98B9BB59E}"/>
            </a:ext>
          </a:extLst>
        </xdr:cNvPr>
        <xdr:cNvCxnSpPr>
          <a:cxnSpLocks noChangeShapeType="1"/>
        </xdr:cNvCxnSpPr>
      </xdr:nvCxnSpPr>
      <xdr:spPr bwMode="auto">
        <a:xfrm>
          <a:off x="4302579" y="3123293"/>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8" name="Straight Connector 7">
          <a:extLst>
            <a:ext uri="{FF2B5EF4-FFF2-40B4-BE49-F238E27FC236}">
              <a16:creationId xmlns:a16="http://schemas.microsoft.com/office/drawing/2014/main" id="{A7EC0F6E-87B3-4F7F-A61D-8E76105B1814}"/>
            </a:ext>
          </a:extLst>
        </xdr:cNvPr>
        <xdr:cNvCxnSpPr>
          <a:cxnSpLocks noChangeShapeType="1"/>
        </xdr:cNvCxnSpPr>
      </xdr:nvCxnSpPr>
      <xdr:spPr bwMode="auto">
        <a:xfrm flipV="1">
          <a:off x="4343627" y="3625623"/>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B2D1DF5B-7882-40A1-97B0-8B68C73FEA98}"/>
            </a:ext>
          </a:extLst>
        </xdr:cNvPr>
        <xdr:cNvSpPr txBox="1">
          <a:spLocks noChangeArrowheads="1"/>
        </xdr:cNvSpPr>
      </xdr:nvSpPr>
      <xdr:spPr bwMode="auto">
        <a:xfrm>
          <a:off x="110661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FEBRUARI 001</a:t>
          </a:r>
        </a:p>
      </xdr:txBody>
    </xdr:sp>
    <xdr:clientData/>
  </xdr:twoCellAnchor>
  <xdr:twoCellAnchor>
    <xdr:from>
      <xdr:col>0</xdr:col>
      <xdr:colOff>0</xdr:colOff>
      <xdr:row>36</xdr:row>
      <xdr:rowOff>1</xdr:rowOff>
    </xdr:from>
    <xdr:to>
      <xdr:col>22</xdr:col>
      <xdr:colOff>609600</xdr:colOff>
      <xdr:row>39</xdr:row>
      <xdr:rowOff>0</xdr:rowOff>
    </xdr:to>
    <xdr:sp macro="" textlink="">
      <xdr:nvSpPr>
        <xdr:cNvPr id="3" name="Text Box 13">
          <a:extLst>
            <a:ext uri="{FF2B5EF4-FFF2-40B4-BE49-F238E27FC236}">
              <a16:creationId xmlns:a16="http://schemas.microsoft.com/office/drawing/2014/main" id="{809148C3-981C-485D-B875-87A8A14FF3C2}"/>
            </a:ext>
          </a:extLst>
        </xdr:cNvPr>
        <xdr:cNvSpPr txBox="1">
          <a:spLocks noChangeArrowheads="1"/>
        </xdr:cNvSpPr>
      </xdr:nvSpPr>
      <xdr:spPr bwMode="auto">
        <a:xfrm>
          <a:off x="0" y="8083551"/>
          <a:ext cx="129095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619021-&gt; ORDER JAN'22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27938482-F625-4906-B3FA-D42DAA841A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C6208F39-955F-4646-9F17-38DC0607F5C8}"/>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156029</xdr:colOff>
      <xdr:row>18</xdr:row>
      <xdr:rowOff>132443</xdr:rowOff>
    </xdr:from>
    <xdr:to>
      <xdr:col>5</xdr:col>
      <xdr:colOff>698500</xdr:colOff>
      <xdr:row>18</xdr:row>
      <xdr:rowOff>145142</xdr:rowOff>
    </xdr:to>
    <xdr:cxnSp macro="">
      <xdr:nvCxnSpPr>
        <xdr:cNvPr id="6" name="Straight Connector 5">
          <a:extLst>
            <a:ext uri="{FF2B5EF4-FFF2-40B4-BE49-F238E27FC236}">
              <a16:creationId xmlns:a16="http://schemas.microsoft.com/office/drawing/2014/main" id="{4E75E33D-4FF5-4799-B43A-8DA9B762F848}"/>
            </a:ext>
          </a:extLst>
        </xdr:cNvPr>
        <xdr:cNvCxnSpPr>
          <a:cxnSpLocks noChangeShapeType="1"/>
        </xdr:cNvCxnSpPr>
      </xdr:nvCxnSpPr>
      <xdr:spPr bwMode="auto">
        <a:xfrm>
          <a:off x="4302579" y="3123293"/>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7" name="Straight Connector 6">
          <a:extLst>
            <a:ext uri="{FF2B5EF4-FFF2-40B4-BE49-F238E27FC236}">
              <a16:creationId xmlns:a16="http://schemas.microsoft.com/office/drawing/2014/main" id="{0A05214D-5C67-4EBE-82EB-99E4331CE91E}"/>
            </a:ext>
          </a:extLst>
        </xdr:cNvPr>
        <xdr:cNvCxnSpPr>
          <a:cxnSpLocks noChangeShapeType="1"/>
        </xdr:cNvCxnSpPr>
      </xdr:nvCxnSpPr>
      <xdr:spPr bwMode="auto">
        <a:xfrm flipV="1">
          <a:off x="4338864" y="3624035"/>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DF14DF98-D90E-4853-B244-F63A10F79184}"/>
            </a:ext>
          </a:extLst>
        </xdr:cNvPr>
        <xdr:cNvSpPr txBox="1">
          <a:spLocks noChangeArrowheads="1"/>
        </xdr:cNvSpPr>
      </xdr:nvSpPr>
      <xdr:spPr bwMode="auto">
        <a:xfrm>
          <a:off x="110661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FEBRUARI 002</a:t>
          </a:r>
        </a:p>
      </xdr:txBody>
    </xdr:sp>
    <xdr:clientData/>
  </xdr:twoCellAnchor>
  <xdr:twoCellAnchor>
    <xdr:from>
      <xdr:col>0</xdr:col>
      <xdr:colOff>0</xdr:colOff>
      <xdr:row>42</xdr:row>
      <xdr:rowOff>1</xdr:rowOff>
    </xdr:from>
    <xdr:to>
      <xdr:col>22</xdr:col>
      <xdr:colOff>609600</xdr:colOff>
      <xdr:row>45</xdr:row>
      <xdr:rowOff>0</xdr:rowOff>
    </xdr:to>
    <xdr:sp macro="" textlink="">
      <xdr:nvSpPr>
        <xdr:cNvPr id="3" name="Text Box 13">
          <a:extLst>
            <a:ext uri="{FF2B5EF4-FFF2-40B4-BE49-F238E27FC236}">
              <a16:creationId xmlns:a16="http://schemas.microsoft.com/office/drawing/2014/main" id="{5F6A7AF6-5DCB-47F5-ADDF-A642E3D9CEBF}"/>
            </a:ext>
          </a:extLst>
        </xdr:cNvPr>
        <xdr:cNvSpPr txBox="1">
          <a:spLocks noChangeArrowheads="1"/>
        </xdr:cNvSpPr>
      </xdr:nvSpPr>
      <xdr:spPr bwMode="auto">
        <a:xfrm>
          <a:off x="0" y="6813551"/>
          <a:ext cx="129095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620803--&gt; ORDER FEB'22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BFF8929F-557E-4027-A38F-89D7D445BD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71D73204-2501-4F3F-9FE2-577877460DDE}"/>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156029</xdr:colOff>
      <xdr:row>18</xdr:row>
      <xdr:rowOff>132443</xdr:rowOff>
    </xdr:from>
    <xdr:to>
      <xdr:col>5</xdr:col>
      <xdr:colOff>698500</xdr:colOff>
      <xdr:row>18</xdr:row>
      <xdr:rowOff>145142</xdr:rowOff>
    </xdr:to>
    <xdr:cxnSp macro="">
      <xdr:nvCxnSpPr>
        <xdr:cNvPr id="6" name="Straight Connector 5">
          <a:extLst>
            <a:ext uri="{FF2B5EF4-FFF2-40B4-BE49-F238E27FC236}">
              <a16:creationId xmlns:a16="http://schemas.microsoft.com/office/drawing/2014/main" id="{B10A79B0-A0E3-4683-825C-3F61F6C57FD9}"/>
            </a:ext>
          </a:extLst>
        </xdr:cNvPr>
        <xdr:cNvCxnSpPr>
          <a:cxnSpLocks noChangeShapeType="1"/>
        </xdr:cNvCxnSpPr>
      </xdr:nvCxnSpPr>
      <xdr:spPr bwMode="auto">
        <a:xfrm>
          <a:off x="4302579" y="3123293"/>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7" name="Straight Connector 6">
          <a:extLst>
            <a:ext uri="{FF2B5EF4-FFF2-40B4-BE49-F238E27FC236}">
              <a16:creationId xmlns:a16="http://schemas.microsoft.com/office/drawing/2014/main" id="{F8EBD791-7381-4C14-A509-A54FC4AA4155}"/>
            </a:ext>
          </a:extLst>
        </xdr:cNvPr>
        <xdr:cNvCxnSpPr>
          <a:cxnSpLocks noChangeShapeType="1"/>
        </xdr:cNvCxnSpPr>
      </xdr:nvCxnSpPr>
      <xdr:spPr bwMode="auto">
        <a:xfrm flipV="1">
          <a:off x="4338864" y="3624035"/>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805E6711-A653-4065-ADE4-82DBE4D3CC2B}"/>
            </a:ext>
          </a:extLst>
        </xdr:cNvPr>
        <xdr:cNvSpPr txBox="1">
          <a:spLocks noChangeArrowheads="1"/>
        </xdr:cNvSpPr>
      </xdr:nvSpPr>
      <xdr:spPr bwMode="auto">
        <a:xfrm>
          <a:off x="110661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MARET 001</a:t>
          </a:r>
        </a:p>
      </xdr:txBody>
    </xdr:sp>
    <xdr:clientData/>
  </xdr:twoCellAnchor>
  <xdr:twoCellAnchor>
    <xdr:from>
      <xdr:col>0</xdr:col>
      <xdr:colOff>0</xdr:colOff>
      <xdr:row>36</xdr:row>
      <xdr:rowOff>1</xdr:rowOff>
    </xdr:from>
    <xdr:to>
      <xdr:col>22</xdr:col>
      <xdr:colOff>609600</xdr:colOff>
      <xdr:row>39</xdr:row>
      <xdr:rowOff>0</xdr:rowOff>
    </xdr:to>
    <xdr:sp macro="" textlink="">
      <xdr:nvSpPr>
        <xdr:cNvPr id="3" name="Text Box 13">
          <a:extLst>
            <a:ext uri="{FF2B5EF4-FFF2-40B4-BE49-F238E27FC236}">
              <a16:creationId xmlns:a16="http://schemas.microsoft.com/office/drawing/2014/main" id="{8B3F9E4F-8E41-4E1E-8D9B-E75BB83A37E8}"/>
            </a:ext>
          </a:extLst>
        </xdr:cNvPr>
        <xdr:cNvSpPr txBox="1">
          <a:spLocks noChangeArrowheads="1"/>
        </xdr:cNvSpPr>
      </xdr:nvSpPr>
      <xdr:spPr bwMode="auto">
        <a:xfrm>
          <a:off x="0" y="8337551"/>
          <a:ext cx="129095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622254--&gt; ORDER MAR'22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334049CC-7557-4625-B8AE-24AE6A17B4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6DDD6DE3-048E-4BDE-84F9-806B54BD6B0B}"/>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132217</xdr:colOff>
      <xdr:row>22</xdr:row>
      <xdr:rowOff>148318</xdr:rowOff>
    </xdr:from>
    <xdr:to>
      <xdr:col>5</xdr:col>
      <xdr:colOff>674688</xdr:colOff>
      <xdr:row>22</xdr:row>
      <xdr:rowOff>161017</xdr:rowOff>
    </xdr:to>
    <xdr:cxnSp macro="">
      <xdr:nvCxnSpPr>
        <xdr:cNvPr id="6" name="Straight Connector 5">
          <a:extLst>
            <a:ext uri="{FF2B5EF4-FFF2-40B4-BE49-F238E27FC236}">
              <a16:creationId xmlns:a16="http://schemas.microsoft.com/office/drawing/2014/main" id="{4AD64E87-41CE-4EED-9D0B-9D524BB4088E}"/>
            </a:ext>
          </a:extLst>
        </xdr:cNvPr>
        <xdr:cNvCxnSpPr>
          <a:cxnSpLocks noChangeShapeType="1"/>
        </xdr:cNvCxnSpPr>
      </xdr:nvCxnSpPr>
      <xdr:spPr bwMode="auto">
        <a:xfrm>
          <a:off x="4283530" y="4156756"/>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7" name="Straight Connector 6">
          <a:extLst>
            <a:ext uri="{FF2B5EF4-FFF2-40B4-BE49-F238E27FC236}">
              <a16:creationId xmlns:a16="http://schemas.microsoft.com/office/drawing/2014/main" id="{9E5302EF-D881-4FAD-B960-E07B2E530797}"/>
            </a:ext>
          </a:extLst>
        </xdr:cNvPr>
        <xdr:cNvCxnSpPr>
          <a:cxnSpLocks noChangeShapeType="1"/>
        </xdr:cNvCxnSpPr>
      </xdr:nvCxnSpPr>
      <xdr:spPr bwMode="auto">
        <a:xfrm flipV="1">
          <a:off x="4338864" y="3624035"/>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08A9D2AA-0436-41A6-BEE1-E12CAF1872F8}"/>
            </a:ext>
          </a:extLst>
        </xdr:cNvPr>
        <xdr:cNvSpPr txBox="1">
          <a:spLocks noChangeArrowheads="1"/>
        </xdr:cNvSpPr>
      </xdr:nvSpPr>
      <xdr:spPr bwMode="auto">
        <a:xfrm>
          <a:off x="110661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MARET 001</a:t>
          </a:r>
        </a:p>
      </xdr:txBody>
    </xdr:sp>
    <xdr:clientData/>
  </xdr:twoCellAnchor>
  <xdr:twoCellAnchor>
    <xdr:from>
      <xdr:col>0</xdr:col>
      <xdr:colOff>0</xdr:colOff>
      <xdr:row>43</xdr:row>
      <xdr:rowOff>1</xdr:rowOff>
    </xdr:from>
    <xdr:to>
      <xdr:col>22</xdr:col>
      <xdr:colOff>609600</xdr:colOff>
      <xdr:row>46</xdr:row>
      <xdr:rowOff>0</xdr:rowOff>
    </xdr:to>
    <xdr:sp macro="" textlink="">
      <xdr:nvSpPr>
        <xdr:cNvPr id="3" name="Text Box 13">
          <a:extLst>
            <a:ext uri="{FF2B5EF4-FFF2-40B4-BE49-F238E27FC236}">
              <a16:creationId xmlns:a16="http://schemas.microsoft.com/office/drawing/2014/main" id="{0ECBA968-40C1-4471-8F06-8C7310C9B8F4}"/>
            </a:ext>
          </a:extLst>
        </xdr:cNvPr>
        <xdr:cNvSpPr txBox="1">
          <a:spLocks noChangeArrowheads="1"/>
        </xdr:cNvSpPr>
      </xdr:nvSpPr>
      <xdr:spPr bwMode="auto">
        <a:xfrm>
          <a:off x="0" y="6813551"/>
          <a:ext cx="129095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622254--&gt; ORDER MAR'22</a:t>
          </a:r>
        </a:p>
        <a:p>
          <a:pPr algn="l" rtl="0">
            <a:lnSpc>
              <a:spcPts val="1100"/>
            </a:lnSpc>
            <a:defRPr sz="1000"/>
          </a:pPr>
          <a:r>
            <a:rPr lang="en-US" sz="1400" b="1" i="0" u="none" strike="noStrike" baseline="0">
              <a:solidFill>
                <a:srgbClr val="000000"/>
              </a:solidFill>
              <a:latin typeface="Arial"/>
              <a:cs typeface="Arial"/>
            </a:rPr>
            <a:t>  PO : 622254--&gt; ORDER MAR'22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B2FF0715-4148-4BDE-8AF5-27E45A61AD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7C70B4DF-9243-46B2-9A1A-214DEEA034A6}"/>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108405</xdr:colOff>
      <xdr:row>18</xdr:row>
      <xdr:rowOff>132443</xdr:rowOff>
    </xdr:from>
    <xdr:to>
      <xdr:col>5</xdr:col>
      <xdr:colOff>650876</xdr:colOff>
      <xdr:row>18</xdr:row>
      <xdr:rowOff>145142</xdr:rowOff>
    </xdr:to>
    <xdr:cxnSp macro="">
      <xdr:nvCxnSpPr>
        <xdr:cNvPr id="6" name="Straight Connector 5">
          <a:extLst>
            <a:ext uri="{FF2B5EF4-FFF2-40B4-BE49-F238E27FC236}">
              <a16:creationId xmlns:a16="http://schemas.microsoft.com/office/drawing/2014/main" id="{9DEAD857-8E10-4A24-9119-B836571A2299}"/>
            </a:ext>
          </a:extLst>
        </xdr:cNvPr>
        <xdr:cNvCxnSpPr>
          <a:cxnSpLocks noChangeShapeType="1"/>
        </xdr:cNvCxnSpPr>
      </xdr:nvCxnSpPr>
      <xdr:spPr bwMode="auto">
        <a:xfrm>
          <a:off x="4259718" y="3124881"/>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11" name="Straight Connector 10">
          <a:extLst>
            <a:ext uri="{FF2B5EF4-FFF2-40B4-BE49-F238E27FC236}">
              <a16:creationId xmlns:a16="http://schemas.microsoft.com/office/drawing/2014/main" id="{29587B1F-4844-4761-AAA0-451C240275E8}"/>
            </a:ext>
          </a:extLst>
        </xdr:cNvPr>
        <xdr:cNvCxnSpPr>
          <a:cxnSpLocks noChangeShapeType="1"/>
        </xdr:cNvCxnSpPr>
      </xdr:nvCxnSpPr>
      <xdr:spPr bwMode="auto">
        <a:xfrm flipV="1">
          <a:off x="4938939" y="3625623"/>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A37FEE19-628A-4F07-A77C-B0E1AEB7210D}"/>
            </a:ext>
          </a:extLst>
        </xdr:cNvPr>
        <xdr:cNvSpPr txBox="1">
          <a:spLocks noChangeArrowheads="1"/>
        </xdr:cNvSpPr>
      </xdr:nvSpPr>
      <xdr:spPr bwMode="auto">
        <a:xfrm>
          <a:off x="110661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APRIL 001</a:t>
          </a:r>
        </a:p>
      </xdr:txBody>
    </xdr:sp>
    <xdr:clientData/>
  </xdr:twoCellAnchor>
  <xdr:twoCellAnchor>
    <xdr:from>
      <xdr:col>0</xdr:col>
      <xdr:colOff>0</xdr:colOff>
      <xdr:row>41</xdr:row>
      <xdr:rowOff>1</xdr:rowOff>
    </xdr:from>
    <xdr:to>
      <xdr:col>22</xdr:col>
      <xdr:colOff>609600</xdr:colOff>
      <xdr:row>45</xdr:row>
      <xdr:rowOff>0</xdr:rowOff>
    </xdr:to>
    <xdr:sp macro="" textlink="">
      <xdr:nvSpPr>
        <xdr:cNvPr id="3" name="Text Box 13">
          <a:extLst>
            <a:ext uri="{FF2B5EF4-FFF2-40B4-BE49-F238E27FC236}">
              <a16:creationId xmlns:a16="http://schemas.microsoft.com/office/drawing/2014/main" id="{4FBD4BAE-C6E3-4D70-9D80-AF8B49429369}"/>
            </a:ext>
          </a:extLst>
        </xdr:cNvPr>
        <xdr:cNvSpPr txBox="1">
          <a:spLocks noChangeArrowheads="1"/>
        </xdr:cNvSpPr>
      </xdr:nvSpPr>
      <xdr:spPr bwMode="auto">
        <a:xfrm>
          <a:off x="0" y="8591551"/>
          <a:ext cx="129095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619021--&gt; ORDER FEB'22</a:t>
          </a:r>
        </a:p>
        <a:p>
          <a:pPr algn="l" rtl="0">
            <a:lnSpc>
              <a:spcPts val="1100"/>
            </a:lnSpc>
            <a:defRPr sz="1000"/>
          </a:pPr>
          <a:r>
            <a:rPr lang="en-US" sz="1400" b="1" i="0" u="none" strike="noStrike" baseline="0">
              <a:solidFill>
                <a:srgbClr val="000000"/>
              </a:solidFill>
              <a:latin typeface="Arial"/>
              <a:cs typeface="Arial"/>
            </a:rPr>
            <a:t>  PO : 622254--&gt; ORDER MAR'22</a:t>
          </a:r>
        </a:p>
        <a:p>
          <a:pPr algn="l" rtl="0">
            <a:lnSpc>
              <a:spcPts val="1100"/>
            </a:lnSpc>
            <a:defRPr sz="1000"/>
          </a:pPr>
          <a:r>
            <a:rPr lang="en-US" sz="1400" b="1" i="0" u="none" strike="noStrike" baseline="0">
              <a:solidFill>
                <a:srgbClr val="000000"/>
              </a:solidFill>
              <a:latin typeface="Arial"/>
              <a:cs typeface="Arial"/>
            </a:rPr>
            <a:t>  PO : 624038--&gt; ORDER APR'22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B86B2A3C-B54D-4B0B-8A22-D86C909714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C9B1CFA0-8941-4AFB-AFA3-BBB1D768D985}"/>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108405</xdr:colOff>
      <xdr:row>18</xdr:row>
      <xdr:rowOff>132443</xdr:rowOff>
    </xdr:from>
    <xdr:to>
      <xdr:col>5</xdr:col>
      <xdr:colOff>650876</xdr:colOff>
      <xdr:row>18</xdr:row>
      <xdr:rowOff>145142</xdr:rowOff>
    </xdr:to>
    <xdr:cxnSp macro="">
      <xdr:nvCxnSpPr>
        <xdr:cNvPr id="6" name="Straight Connector 5">
          <a:extLst>
            <a:ext uri="{FF2B5EF4-FFF2-40B4-BE49-F238E27FC236}">
              <a16:creationId xmlns:a16="http://schemas.microsoft.com/office/drawing/2014/main" id="{AD23CEB4-6249-44C7-BFC2-4E623785EAB4}"/>
            </a:ext>
          </a:extLst>
        </xdr:cNvPr>
        <xdr:cNvCxnSpPr>
          <a:cxnSpLocks noChangeShapeType="1"/>
        </xdr:cNvCxnSpPr>
      </xdr:nvCxnSpPr>
      <xdr:spPr bwMode="auto">
        <a:xfrm>
          <a:off x="4254955" y="3123293"/>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7" name="Straight Connector 6">
          <a:extLst>
            <a:ext uri="{FF2B5EF4-FFF2-40B4-BE49-F238E27FC236}">
              <a16:creationId xmlns:a16="http://schemas.microsoft.com/office/drawing/2014/main" id="{0AEA21FD-2C89-4F02-A7D3-74DA5D048F5B}"/>
            </a:ext>
          </a:extLst>
        </xdr:cNvPr>
        <xdr:cNvCxnSpPr>
          <a:cxnSpLocks noChangeShapeType="1"/>
        </xdr:cNvCxnSpPr>
      </xdr:nvCxnSpPr>
      <xdr:spPr bwMode="auto">
        <a:xfrm flipV="1">
          <a:off x="4338864" y="3624035"/>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7.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CD7B0118-EC9E-4D36-B18F-ED17D6DEE396}"/>
            </a:ext>
          </a:extLst>
        </xdr:cNvPr>
        <xdr:cNvSpPr txBox="1">
          <a:spLocks noChangeArrowheads="1"/>
        </xdr:cNvSpPr>
      </xdr:nvSpPr>
      <xdr:spPr bwMode="auto">
        <a:xfrm>
          <a:off x="110661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APRIL 002</a:t>
          </a:r>
        </a:p>
      </xdr:txBody>
    </xdr:sp>
    <xdr:clientData/>
  </xdr:twoCellAnchor>
  <xdr:twoCellAnchor>
    <xdr:from>
      <xdr:col>0</xdr:col>
      <xdr:colOff>0</xdr:colOff>
      <xdr:row>42</xdr:row>
      <xdr:rowOff>1</xdr:rowOff>
    </xdr:from>
    <xdr:to>
      <xdr:col>22</xdr:col>
      <xdr:colOff>609600</xdr:colOff>
      <xdr:row>46</xdr:row>
      <xdr:rowOff>0</xdr:rowOff>
    </xdr:to>
    <xdr:sp macro="" textlink="">
      <xdr:nvSpPr>
        <xdr:cNvPr id="3" name="Text Box 13">
          <a:extLst>
            <a:ext uri="{FF2B5EF4-FFF2-40B4-BE49-F238E27FC236}">
              <a16:creationId xmlns:a16="http://schemas.microsoft.com/office/drawing/2014/main" id="{6D31DA5D-2C65-4C53-87DC-16786ABC0E36}"/>
            </a:ext>
          </a:extLst>
        </xdr:cNvPr>
        <xdr:cNvSpPr txBox="1">
          <a:spLocks noChangeArrowheads="1"/>
        </xdr:cNvSpPr>
      </xdr:nvSpPr>
      <xdr:spPr bwMode="auto">
        <a:xfrm>
          <a:off x="0" y="8083551"/>
          <a:ext cx="12909550"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619021--&gt; ORDER FEB'22</a:t>
          </a:r>
        </a:p>
        <a:p>
          <a:pPr algn="l" rtl="0">
            <a:lnSpc>
              <a:spcPts val="1100"/>
            </a:lnSpc>
            <a:defRPr sz="1000"/>
          </a:pPr>
          <a:r>
            <a:rPr lang="en-US" sz="1400" b="1" i="0" u="none" strike="noStrike" baseline="0">
              <a:solidFill>
                <a:srgbClr val="000000"/>
              </a:solidFill>
              <a:latin typeface="Arial"/>
              <a:cs typeface="Arial"/>
            </a:rPr>
            <a:t>  PO : 622254--&gt; ORDER MAR'22</a:t>
          </a:r>
        </a:p>
        <a:p>
          <a:pPr algn="l" rtl="0">
            <a:lnSpc>
              <a:spcPts val="1100"/>
            </a:lnSpc>
            <a:defRPr sz="1000"/>
          </a:pPr>
          <a:r>
            <a:rPr lang="en-US" sz="1400" b="1" i="0" u="none" strike="noStrike" baseline="0">
              <a:solidFill>
                <a:srgbClr val="000000"/>
              </a:solidFill>
              <a:latin typeface="Arial"/>
              <a:cs typeface="Arial"/>
            </a:rPr>
            <a:t>  PO : 624038--&gt; ORDER APR'22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F316C304-D9F3-4CA3-A1D4-A5C0168ED9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F30D7467-CA51-4D39-9152-FAFED1A27876}"/>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108405</xdr:colOff>
      <xdr:row>18</xdr:row>
      <xdr:rowOff>132443</xdr:rowOff>
    </xdr:from>
    <xdr:to>
      <xdr:col>5</xdr:col>
      <xdr:colOff>650876</xdr:colOff>
      <xdr:row>18</xdr:row>
      <xdr:rowOff>145142</xdr:rowOff>
    </xdr:to>
    <xdr:cxnSp macro="">
      <xdr:nvCxnSpPr>
        <xdr:cNvPr id="6" name="Straight Connector 5">
          <a:extLst>
            <a:ext uri="{FF2B5EF4-FFF2-40B4-BE49-F238E27FC236}">
              <a16:creationId xmlns:a16="http://schemas.microsoft.com/office/drawing/2014/main" id="{D6CE73E1-F5EF-48BB-AB6C-6B6D38C91879}"/>
            </a:ext>
          </a:extLst>
        </xdr:cNvPr>
        <xdr:cNvCxnSpPr>
          <a:cxnSpLocks noChangeShapeType="1"/>
        </xdr:cNvCxnSpPr>
      </xdr:nvCxnSpPr>
      <xdr:spPr bwMode="auto">
        <a:xfrm>
          <a:off x="4254955" y="3123293"/>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9" name="Straight Connector 8">
          <a:extLst>
            <a:ext uri="{FF2B5EF4-FFF2-40B4-BE49-F238E27FC236}">
              <a16:creationId xmlns:a16="http://schemas.microsoft.com/office/drawing/2014/main" id="{7501A05F-E3F5-4108-A9E1-C8DD64B4D38D}"/>
            </a:ext>
          </a:extLst>
        </xdr:cNvPr>
        <xdr:cNvCxnSpPr>
          <a:cxnSpLocks noChangeShapeType="1"/>
        </xdr:cNvCxnSpPr>
      </xdr:nvCxnSpPr>
      <xdr:spPr bwMode="auto">
        <a:xfrm flipV="1">
          <a:off x="4343627" y="3371623"/>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8.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4BF75858-E2F6-4EA7-932E-57EF5AB168DB}"/>
            </a:ext>
          </a:extLst>
        </xdr:cNvPr>
        <xdr:cNvSpPr txBox="1">
          <a:spLocks noChangeArrowheads="1"/>
        </xdr:cNvSpPr>
      </xdr:nvSpPr>
      <xdr:spPr bwMode="auto">
        <a:xfrm>
          <a:off x="110661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APRIL 002</a:t>
          </a:r>
        </a:p>
      </xdr:txBody>
    </xdr:sp>
    <xdr:clientData/>
  </xdr:twoCellAnchor>
  <xdr:twoCellAnchor>
    <xdr:from>
      <xdr:col>0</xdr:col>
      <xdr:colOff>0</xdr:colOff>
      <xdr:row>35</xdr:row>
      <xdr:rowOff>1</xdr:rowOff>
    </xdr:from>
    <xdr:to>
      <xdr:col>22</xdr:col>
      <xdr:colOff>609600</xdr:colOff>
      <xdr:row>39</xdr:row>
      <xdr:rowOff>0</xdr:rowOff>
    </xdr:to>
    <xdr:sp macro="" textlink="">
      <xdr:nvSpPr>
        <xdr:cNvPr id="3" name="Text Box 13">
          <a:extLst>
            <a:ext uri="{FF2B5EF4-FFF2-40B4-BE49-F238E27FC236}">
              <a16:creationId xmlns:a16="http://schemas.microsoft.com/office/drawing/2014/main" id="{62E23F4C-8340-4C62-9F62-A94DD6956DC1}"/>
            </a:ext>
          </a:extLst>
        </xdr:cNvPr>
        <xdr:cNvSpPr txBox="1">
          <a:spLocks noChangeArrowheads="1"/>
        </xdr:cNvSpPr>
      </xdr:nvSpPr>
      <xdr:spPr bwMode="auto">
        <a:xfrm>
          <a:off x="0" y="8337551"/>
          <a:ext cx="12909550"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624038--&gt; ORDER APR'22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E089FFAA-8BFD-45DA-86A3-147BF3FC39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C044A313-529B-401F-B2DF-9CE3595CB326}"/>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187780</xdr:colOff>
      <xdr:row>20</xdr:row>
      <xdr:rowOff>124506</xdr:rowOff>
    </xdr:from>
    <xdr:to>
      <xdr:col>5</xdr:col>
      <xdr:colOff>730251</xdr:colOff>
      <xdr:row>20</xdr:row>
      <xdr:rowOff>137205</xdr:rowOff>
    </xdr:to>
    <xdr:cxnSp macro="">
      <xdr:nvCxnSpPr>
        <xdr:cNvPr id="11" name="Straight Connector 10">
          <a:extLst>
            <a:ext uri="{FF2B5EF4-FFF2-40B4-BE49-F238E27FC236}">
              <a16:creationId xmlns:a16="http://schemas.microsoft.com/office/drawing/2014/main" id="{BE8F7989-95A6-47F2-83B8-56A042B7BC90}"/>
            </a:ext>
          </a:extLst>
        </xdr:cNvPr>
        <xdr:cNvCxnSpPr>
          <a:cxnSpLocks noChangeShapeType="1"/>
        </xdr:cNvCxnSpPr>
      </xdr:nvCxnSpPr>
      <xdr:spPr bwMode="auto">
        <a:xfrm>
          <a:off x="4339093" y="3370944"/>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76655</xdr:colOff>
      <xdr:row>22</xdr:row>
      <xdr:rowOff>134937</xdr:rowOff>
    </xdr:from>
    <xdr:to>
      <xdr:col>5</xdr:col>
      <xdr:colOff>698500</xdr:colOff>
      <xdr:row>22</xdr:row>
      <xdr:rowOff>140380</xdr:rowOff>
    </xdr:to>
    <xdr:cxnSp macro="">
      <xdr:nvCxnSpPr>
        <xdr:cNvPr id="12" name="Straight Connector 11">
          <a:extLst>
            <a:ext uri="{FF2B5EF4-FFF2-40B4-BE49-F238E27FC236}">
              <a16:creationId xmlns:a16="http://schemas.microsoft.com/office/drawing/2014/main" id="{00B3F5EF-0B2C-4343-9BD9-45FB42CA89D4}"/>
            </a:ext>
          </a:extLst>
        </xdr:cNvPr>
        <xdr:cNvCxnSpPr>
          <a:cxnSpLocks noChangeShapeType="1"/>
        </xdr:cNvCxnSpPr>
      </xdr:nvCxnSpPr>
      <xdr:spPr bwMode="auto">
        <a:xfrm flipV="1">
          <a:off x="4227968" y="3889375"/>
          <a:ext cx="621845" cy="5443"/>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9.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8D085629-6E6A-430A-A859-CEDCE57F5817}"/>
            </a:ext>
          </a:extLst>
        </xdr:cNvPr>
        <xdr:cNvSpPr txBox="1">
          <a:spLocks noChangeArrowheads="1"/>
        </xdr:cNvSpPr>
      </xdr:nvSpPr>
      <xdr:spPr bwMode="auto">
        <a:xfrm>
          <a:off x="10983633" y="456827"/>
          <a:ext cx="197186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MAY 001</a:t>
          </a:r>
        </a:p>
      </xdr:txBody>
    </xdr:sp>
    <xdr:clientData/>
  </xdr:twoCellAnchor>
  <xdr:twoCellAnchor>
    <xdr:from>
      <xdr:col>0</xdr:col>
      <xdr:colOff>0</xdr:colOff>
      <xdr:row>35</xdr:row>
      <xdr:rowOff>1</xdr:rowOff>
    </xdr:from>
    <xdr:to>
      <xdr:col>22</xdr:col>
      <xdr:colOff>609600</xdr:colOff>
      <xdr:row>39</xdr:row>
      <xdr:rowOff>0</xdr:rowOff>
    </xdr:to>
    <xdr:sp macro="" textlink="">
      <xdr:nvSpPr>
        <xdr:cNvPr id="3" name="Text Box 13">
          <a:extLst>
            <a:ext uri="{FF2B5EF4-FFF2-40B4-BE49-F238E27FC236}">
              <a16:creationId xmlns:a16="http://schemas.microsoft.com/office/drawing/2014/main" id="{5BA2CCDE-513B-4DDC-B70E-4DF56A69BE61}"/>
            </a:ext>
          </a:extLst>
        </xdr:cNvPr>
        <xdr:cNvSpPr txBox="1">
          <a:spLocks noChangeArrowheads="1"/>
        </xdr:cNvSpPr>
      </xdr:nvSpPr>
      <xdr:spPr bwMode="auto">
        <a:xfrm>
          <a:off x="0" y="6559551"/>
          <a:ext cx="12744450"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624038--&gt; ORDER APR'22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7DB6A9CF-90A3-4CFE-AB3C-F4C7AA2E12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E03EC5C3-0AAC-4E40-8BBC-C83A1B78E063}"/>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187780</xdr:colOff>
      <xdr:row>20</xdr:row>
      <xdr:rowOff>124506</xdr:rowOff>
    </xdr:from>
    <xdr:to>
      <xdr:col>5</xdr:col>
      <xdr:colOff>730251</xdr:colOff>
      <xdr:row>20</xdr:row>
      <xdr:rowOff>137205</xdr:rowOff>
    </xdr:to>
    <xdr:cxnSp macro="">
      <xdr:nvCxnSpPr>
        <xdr:cNvPr id="6" name="Straight Connector 5">
          <a:extLst>
            <a:ext uri="{FF2B5EF4-FFF2-40B4-BE49-F238E27FC236}">
              <a16:creationId xmlns:a16="http://schemas.microsoft.com/office/drawing/2014/main" id="{007B574C-8514-44C2-BDAE-2CFAFE5EF833}"/>
            </a:ext>
          </a:extLst>
        </xdr:cNvPr>
        <xdr:cNvCxnSpPr>
          <a:cxnSpLocks noChangeShapeType="1"/>
        </xdr:cNvCxnSpPr>
      </xdr:nvCxnSpPr>
      <xdr:spPr bwMode="auto">
        <a:xfrm>
          <a:off x="4334330" y="3623356"/>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76655</xdr:colOff>
      <xdr:row>22</xdr:row>
      <xdr:rowOff>134937</xdr:rowOff>
    </xdr:from>
    <xdr:to>
      <xdr:col>5</xdr:col>
      <xdr:colOff>698500</xdr:colOff>
      <xdr:row>22</xdr:row>
      <xdr:rowOff>140380</xdr:rowOff>
    </xdr:to>
    <xdr:cxnSp macro="">
      <xdr:nvCxnSpPr>
        <xdr:cNvPr id="7" name="Straight Connector 6">
          <a:extLst>
            <a:ext uri="{FF2B5EF4-FFF2-40B4-BE49-F238E27FC236}">
              <a16:creationId xmlns:a16="http://schemas.microsoft.com/office/drawing/2014/main" id="{06A413A8-ED06-4EC4-AD08-6CAE287ECD03}"/>
            </a:ext>
          </a:extLst>
        </xdr:cNvPr>
        <xdr:cNvCxnSpPr>
          <a:cxnSpLocks noChangeShapeType="1"/>
        </xdr:cNvCxnSpPr>
      </xdr:nvCxnSpPr>
      <xdr:spPr bwMode="auto">
        <a:xfrm flipV="1">
          <a:off x="4223205" y="4141787"/>
          <a:ext cx="621845" cy="5443"/>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3175</xdr:rowOff>
    </xdr:from>
    <xdr:to>
      <xdr:col>2</xdr:col>
      <xdr:colOff>514350</xdr:colOff>
      <xdr:row>0</xdr:row>
      <xdr:rowOff>3175</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0</xdr:row>
      <xdr:rowOff>0</xdr:rowOff>
    </xdr:from>
    <xdr:to>
      <xdr:col>20</xdr:col>
      <xdr:colOff>676275</xdr:colOff>
      <xdr:row>0</xdr:row>
      <xdr:rowOff>0</xdr:rowOff>
    </xdr:to>
    <xdr:sp macro="" textlink="">
      <xdr:nvSpPr>
        <xdr:cNvPr id="21819808" name="Text 7">
          <a:extLst>
            <a:ext uri="{FF2B5EF4-FFF2-40B4-BE49-F238E27FC236}">
              <a16:creationId xmlns:a16="http://schemas.microsoft.com/office/drawing/2014/main" id="{00000000-0008-0000-0100-0000A0F14C01}"/>
            </a:ext>
          </a:extLst>
        </xdr:cNvPr>
        <xdr:cNvSpPr txBox="1">
          <a:spLocks noChangeArrowheads="1"/>
        </xdr:cNvSpPr>
      </xdr:nvSpPr>
      <xdr:spPr bwMode="auto">
        <a:xfrm>
          <a:off x="14049375" y="0"/>
          <a:ext cx="35623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0</xdr:row>
      <xdr:rowOff>0</xdr:rowOff>
    </xdr:from>
    <xdr:to>
      <xdr:col>10</xdr:col>
      <xdr:colOff>371475</xdr:colOff>
      <xdr:row>0</xdr:row>
      <xdr:rowOff>0</xdr:rowOff>
    </xdr:to>
    <xdr:sp macro="" textlink="">
      <xdr:nvSpPr>
        <xdr:cNvPr id="21819809" name="Line 14">
          <a:extLst>
            <a:ext uri="{FF2B5EF4-FFF2-40B4-BE49-F238E27FC236}">
              <a16:creationId xmlns:a16="http://schemas.microsoft.com/office/drawing/2014/main" id="{00000000-0008-0000-0100-0000A1F14C01}"/>
            </a:ext>
          </a:extLst>
        </xdr:cNvPr>
        <xdr:cNvSpPr>
          <a:spLocks noChangeShapeType="1"/>
        </xdr:cNvSpPr>
      </xdr:nvSpPr>
      <xdr:spPr bwMode="auto">
        <a:xfrm flipV="1">
          <a:off x="1014412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0</xdr:row>
      <xdr:rowOff>3175</xdr:rowOff>
    </xdr:from>
    <xdr:to>
      <xdr:col>3</xdr:col>
      <xdr:colOff>3175</xdr:colOff>
      <xdr:row>0</xdr:row>
      <xdr:rowOff>3175</xdr:rowOff>
    </xdr:to>
    <xdr:sp macro="" textlink="">
      <xdr:nvSpPr>
        <xdr:cNvPr id="1039" name="Text Box 15">
          <a:extLst>
            <a:ext uri="{FF2B5EF4-FFF2-40B4-BE49-F238E27FC236}">
              <a16:creationId xmlns:a16="http://schemas.microsoft.com/office/drawing/2014/main" id="{00000000-0008-0000-01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0</xdr:row>
      <xdr:rowOff>3175</xdr:rowOff>
    </xdr:from>
    <xdr:to>
      <xdr:col>2</xdr:col>
      <xdr:colOff>514350</xdr:colOff>
      <xdr:row>0</xdr:row>
      <xdr:rowOff>3175</xdr:rowOff>
    </xdr:to>
    <xdr:sp macro="" textlink="">
      <xdr:nvSpPr>
        <xdr:cNvPr id="1041" name="Text Box 17">
          <a:extLst>
            <a:ext uri="{FF2B5EF4-FFF2-40B4-BE49-F238E27FC236}">
              <a16:creationId xmlns:a16="http://schemas.microsoft.com/office/drawing/2014/main" id="{00000000-0008-0000-01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4B4BEC3C-EAE5-4680-B1E3-020B95568F97}"/>
            </a:ext>
          </a:extLst>
        </xdr:cNvPr>
        <xdr:cNvSpPr txBox="1">
          <a:spLocks noChangeArrowheads="1"/>
        </xdr:cNvSpPr>
      </xdr:nvSpPr>
      <xdr:spPr bwMode="auto">
        <a:xfrm>
          <a:off x="10983633" y="456827"/>
          <a:ext cx="197186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MAY 002</a:t>
          </a:r>
        </a:p>
      </xdr:txBody>
    </xdr:sp>
    <xdr:clientData/>
  </xdr:twoCellAnchor>
  <xdr:twoCellAnchor>
    <xdr:from>
      <xdr:col>0</xdr:col>
      <xdr:colOff>0</xdr:colOff>
      <xdr:row>39</xdr:row>
      <xdr:rowOff>1</xdr:rowOff>
    </xdr:from>
    <xdr:to>
      <xdr:col>22</xdr:col>
      <xdr:colOff>609600</xdr:colOff>
      <xdr:row>43</xdr:row>
      <xdr:rowOff>0</xdr:rowOff>
    </xdr:to>
    <xdr:sp macro="" textlink="">
      <xdr:nvSpPr>
        <xdr:cNvPr id="3" name="Text Box 13">
          <a:extLst>
            <a:ext uri="{FF2B5EF4-FFF2-40B4-BE49-F238E27FC236}">
              <a16:creationId xmlns:a16="http://schemas.microsoft.com/office/drawing/2014/main" id="{021E4B31-23F0-451E-9E0C-26259FBDCB17}"/>
            </a:ext>
          </a:extLst>
        </xdr:cNvPr>
        <xdr:cNvSpPr txBox="1">
          <a:spLocks noChangeArrowheads="1"/>
        </xdr:cNvSpPr>
      </xdr:nvSpPr>
      <xdr:spPr bwMode="auto">
        <a:xfrm>
          <a:off x="0" y="6559551"/>
          <a:ext cx="12744450"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624038--&gt; ORDER APR'22</a:t>
          </a:r>
        </a:p>
        <a:p>
          <a:pPr algn="l" rtl="0">
            <a:lnSpc>
              <a:spcPts val="1100"/>
            </a:lnSpc>
            <a:defRPr sz="1000"/>
          </a:pPr>
          <a:r>
            <a:rPr lang="en-US" sz="1400" b="1" i="0" u="none" strike="noStrike" baseline="0">
              <a:solidFill>
                <a:srgbClr val="000000"/>
              </a:solidFill>
              <a:latin typeface="Arial"/>
              <a:cs typeface="Arial"/>
            </a:rPr>
            <a:t>PO : 626153 -&gt; ORDER MAY'22</a:t>
          </a:r>
        </a:p>
        <a:p>
          <a:pPr algn="l" rtl="0">
            <a:lnSpc>
              <a:spcPts val="1100"/>
            </a:lnSpc>
            <a:defRPr sz="1000"/>
          </a:pPr>
          <a:endParaRPr lang="en-US" sz="1400" b="1"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F4A9ABB8-2589-4AB6-B56E-C97254F5F6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D7D7962A-F817-460E-8427-76F3222B75A3}"/>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187780</xdr:colOff>
      <xdr:row>20</xdr:row>
      <xdr:rowOff>124506</xdr:rowOff>
    </xdr:from>
    <xdr:to>
      <xdr:col>5</xdr:col>
      <xdr:colOff>730251</xdr:colOff>
      <xdr:row>20</xdr:row>
      <xdr:rowOff>137205</xdr:rowOff>
    </xdr:to>
    <xdr:cxnSp macro="">
      <xdr:nvCxnSpPr>
        <xdr:cNvPr id="6" name="Straight Connector 5">
          <a:extLst>
            <a:ext uri="{FF2B5EF4-FFF2-40B4-BE49-F238E27FC236}">
              <a16:creationId xmlns:a16="http://schemas.microsoft.com/office/drawing/2014/main" id="{ED06E700-9D3C-4E30-B970-C69E9F31AC75}"/>
            </a:ext>
          </a:extLst>
        </xdr:cNvPr>
        <xdr:cNvCxnSpPr>
          <a:cxnSpLocks noChangeShapeType="1"/>
        </xdr:cNvCxnSpPr>
      </xdr:nvCxnSpPr>
      <xdr:spPr bwMode="auto">
        <a:xfrm>
          <a:off x="4334330" y="3623356"/>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163967</xdr:colOff>
      <xdr:row>18</xdr:row>
      <xdr:rowOff>134937</xdr:rowOff>
    </xdr:from>
    <xdr:to>
      <xdr:col>5</xdr:col>
      <xdr:colOff>785812</xdr:colOff>
      <xdr:row>18</xdr:row>
      <xdr:rowOff>140380</xdr:rowOff>
    </xdr:to>
    <xdr:cxnSp macro="">
      <xdr:nvCxnSpPr>
        <xdr:cNvPr id="8" name="Straight Connector 7">
          <a:extLst>
            <a:ext uri="{FF2B5EF4-FFF2-40B4-BE49-F238E27FC236}">
              <a16:creationId xmlns:a16="http://schemas.microsoft.com/office/drawing/2014/main" id="{6B9CE985-9F0C-4745-B624-81D713627664}"/>
            </a:ext>
          </a:extLst>
        </xdr:cNvPr>
        <xdr:cNvCxnSpPr>
          <a:cxnSpLocks noChangeShapeType="1"/>
        </xdr:cNvCxnSpPr>
      </xdr:nvCxnSpPr>
      <xdr:spPr bwMode="auto">
        <a:xfrm flipV="1">
          <a:off x="4315280" y="3127375"/>
          <a:ext cx="621845" cy="5443"/>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FF08FC52-FBAE-4C10-BF10-B1076904FFF4}"/>
            </a:ext>
          </a:extLst>
        </xdr:cNvPr>
        <xdr:cNvSpPr txBox="1">
          <a:spLocks noChangeArrowheads="1"/>
        </xdr:cNvSpPr>
      </xdr:nvSpPr>
      <xdr:spPr bwMode="auto">
        <a:xfrm>
          <a:off x="10983633" y="456827"/>
          <a:ext cx="197186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JUNI  001</a:t>
          </a:r>
        </a:p>
      </xdr:txBody>
    </xdr:sp>
    <xdr:clientData/>
  </xdr:twoCellAnchor>
  <xdr:twoCellAnchor>
    <xdr:from>
      <xdr:col>0</xdr:col>
      <xdr:colOff>0</xdr:colOff>
      <xdr:row>40</xdr:row>
      <xdr:rowOff>1</xdr:rowOff>
    </xdr:from>
    <xdr:to>
      <xdr:col>22</xdr:col>
      <xdr:colOff>609600</xdr:colOff>
      <xdr:row>44</xdr:row>
      <xdr:rowOff>0</xdr:rowOff>
    </xdr:to>
    <xdr:sp macro="" textlink="">
      <xdr:nvSpPr>
        <xdr:cNvPr id="3" name="Text Box 13">
          <a:extLst>
            <a:ext uri="{FF2B5EF4-FFF2-40B4-BE49-F238E27FC236}">
              <a16:creationId xmlns:a16="http://schemas.microsoft.com/office/drawing/2014/main" id="{79E4F96E-DFA1-459F-ABD5-9D1718F7B9A3}"/>
            </a:ext>
          </a:extLst>
        </xdr:cNvPr>
        <xdr:cNvSpPr txBox="1">
          <a:spLocks noChangeArrowheads="1"/>
        </xdr:cNvSpPr>
      </xdr:nvSpPr>
      <xdr:spPr bwMode="auto">
        <a:xfrm>
          <a:off x="0" y="7575551"/>
          <a:ext cx="12744450"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624038--&gt; ORDER APR'22</a:t>
          </a:r>
        </a:p>
        <a:p>
          <a:pPr algn="l" rtl="0">
            <a:lnSpc>
              <a:spcPts val="1100"/>
            </a:lnSpc>
            <a:defRPr sz="1000"/>
          </a:pPr>
          <a:r>
            <a:rPr lang="en-US" sz="1400" b="1" i="0" u="none" strike="noStrike" baseline="0">
              <a:solidFill>
                <a:srgbClr val="000000"/>
              </a:solidFill>
              <a:latin typeface="Arial"/>
              <a:cs typeface="Arial"/>
            </a:rPr>
            <a:t>PO : 626153, 624211 -&gt; ORDER MAY'22</a:t>
          </a:r>
        </a:p>
        <a:p>
          <a:pPr algn="l" rtl="0">
            <a:lnSpc>
              <a:spcPts val="1100"/>
            </a:lnSpc>
            <a:defRPr sz="1000"/>
          </a:pPr>
          <a:r>
            <a:rPr lang="en-US" sz="1400" b="1" i="0" u="none" strike="noStrike" baseline="0">
              <a:solidFill>
                <a:srgbClr val="000000"/>
              </a:solidFill>
              <a:latin typeface="Arial"/>
              <a:cs typeface="Arial"/>
            </a:rPr>
            <a:t>PO : 627772 -&gt; ORDER JUNI'22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BAC89FCB-6CD6-4741-B9F9-098B5C7DA6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5CF56430-A5DE-428C-AA03-49B7126DC058}"/>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163967</xdr:colOff>
      <xdr:row>18</xdr:row>
      <xdr:rowOff>134937</xdr:rowOff>
    </xdr:from>
    <xdr:to>
      <xdr:col>5</xdr:col>
      <xdr:colOff>785812</xdr:colOff>
      <xdr:row>18</xdr:row>
      <xdr:rowOff>140380</xdr:rowOff>
    </xdr:to>
    <xdr:cxnSp macro="">
      <xdr:nvCxnSpPr>
        <xdr:cNvPr id="7" name="Straight Connector 6">
          <a:extLst>
            <a:ext uri="{FF2B5EF4-FFF2-40B4-BE49-F238E27FC236}">
              <a16:creationId xmlns:a16="http://schemas.microsoft.com/office/drawing/2014/main" id="{EB7202E8-7546-4840-8416-B8430D46C1FE}"/>
            </a:ext>
          </a:extLst>
        </xdr:cNvPr>
        <xdr:cNvCxnSpPr>
          <a:cxnSpLocks noChangeShapeType="1"/>
        </xdr:cNvCxnSpPr>
      </xdr:nvCxnSpPr>
      <xdr:spPr bwMode="auto">
        <a:xfrm flipV="1">
          <a:off x="4310517" y="3125787"/>
          <a:ext cx="621845" cy="5443"/>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159204</xdr:colOff>
      <xdr:row>20</xdr:row>
      <xdr:rowOff>117474</xdr:rowOff>
    </xdr:from>
    <xdr:to>
      <xdr:col>5</xdr:col>
      <xdr:colOff>781049</xdr:colOff>
      <xdr:row>20</xdr:row>
      <xdr:rowOff>122917</xdr:rowOff>
    </xdr:to>
    <xdr:cxnSp macro="">
      <xdr:nvCxnSpPr>
        <xdr:cNvPr id="9" name="Straight Connector 8">
          <a:extLst>
            <a:ext uri="{FF2B5EF4-FFF2-40B4-BE49-F238E27FC236}">
              <a16:creationId xmlns:a16="http://schemas.microsoft.com/office/drawing/2014/main" id="{A19703BC-1F12-415B-8861-05C7EDEBB7AE}"/>
            </a:ext>
          </a:extLst>
        </xdr:cNvPr>
        <xdr:cNvCxnSpPr>
          <a:cxnSpLocks noChangeShapeType="1"/>
        </xdr:cNvCxnSpPr>
      </xdr:nvCxnSpPr>
      <xdr:spPr bwMode="auto">
        <a:xfrm flipV="1">
          <a:off x="4310517" y="3617912"/>
          <a:ext cx="621845" cy="5443"/>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2.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F8DD9124-9483-4541-8D71-82355D20EF8F}"/>
            </a:ext>
          </a:extLst>
        </xdr:cNvPr>
        <xdr:cNvSpPr txBox="1">
          <a:spLocks noChangeArrowheads="1"/>
        </xdr:cNvSpPr>
      </xdr:nvSpPr>
      <xdr:spPr bwMode="auto">
        <a:xfrm>
          <a:off x="11110633" y="456827"/>
          <a:ext cx="197186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JUNI  002</a:t>
          </a:r>
        </a:p>
      </xdr:txBody>
    </xdr:sp>
    <xdr:clientData/>
  </xdr:twoCellAnchor>
  <xdr:twoCellAnchor>
    <xdr:from>
      <xdr:col>0</xdr:col>
      <xdr:colOff>0</xdr:colOff>
      <xdr:row>47</xdr:row>
      <xdr:rowOff>1</xdr:rowOff>
    </xdr:from>
    <xdr:to>
      <xdr:col>22</xdr:col>
      <xdr:colOff>609600</xdr:colOff>
      <xdr:row>51</xdr:row>
      <xdr:rowOff>0</xdr:rowOff>
    </xdr:to>
    <xdr:sp macro="" textlink="">
      <xdr:nvSpPr>
        <xdr:cNvPr id="3" name="Text Box 13">
          <a:extLst>
            <a:ext uri="{FF2B5EF4-FFF2-40B4-BE49-F238E27FC236}">
              <a16:creationId xmlns:a16="http://schemas.microsoft.com/office/drawing/2014/main" id="{F9B47C73-8D0F-49E7-A4B3-43F449E675E9}"/>
            </a:ext>
          </a:extLst>
        </xdr:cNvPr>
        <xdr:cNvSpPr txBox="1">
          <a:spLocks noChangeArrowheads="1"/>
        </xdr:cNvSpPr>
      </xdr:nvSpPr>
      <xdr:spPr bwMode="auto">
        <a:xfrm>
          <a:off x="0" y="7829551"/>
          <a:ext cx="12871450"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624038--&gt; ORDER APR'22</a:t>
          </a:r>
        </a:p>
        <a:p>
          <a:pPr algn="l" rtl="0">
            <a:lnSpc>
              <a:spcPts val="1100"/>
            </a:lnSpc>
            <a:defRPr sz="1000"/>
          </a:pPr>
          <a:r>
            <a:rPr lang="en-US" sz="1400" b="1" i="0" u="none" strike="noStrike" baseline="0">
              <a:solidFill>
                <a:srgbClr val="000000"/>
              </a:solidFill>
              <a:latin typeface="Arial"/>
              <a:cs typeface="Arial"/>
            </a:rPr>
            <a:t>PO : 626153, 624211 -&gt; ORDER MAY'22</a:t>
          </a:r>
        </a:p>
        <a:p>
          <a:pPr algn="l" rtl="0">
            <a:lnSpc>
              <a:spcPts val="1100"/>
            </a:lnSpc>
            <a:defRPr sz="1000"/>
          </a:pPr>
          <a:r>
            <a:rPr lang="en-US" sz="1400" b="1" i="0" u="none" strike="noStrike" baseline="0">
              <a:solidFill>
                <a:srgbClr val="000000"/>
              </a:solidFill>
              <a:latin typeface="Arial"/>
              <a:cs typeface="Arial"/>
            </a:rPr>
            <a:t>PO : 627772 -&gt; ORDER JUNI'22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ABD0700B-747D-400F-9228-8EE7DD2F1E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77F3718A-039B-46CD-A7E1-2D6C9EBC1E29}"/>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163967</xdr:colOff>
      <xdr:row>18</xdr:row>
      <xdr:rowOff>134937</xdr:rowOff>
    </xdr:from>
    <xdr:to>
      <xdr:col>5</xdr:col>
      <xdr:colOff>785812</xdr:colOff>
      <xdr:row>18</xdr:row>
      <xdr:rowOff>140380</xdr:rowOff>
    </xdr:to>
    <xdr:cxnSp macro="">
      <xdr:nvCxnSpPr>
        <xdr:cNvPr id="6" name="Straight Connector 5">
          <a:extLst>
            <a:ext uri="{FF2B5EF4-FFF2-40B4-BE49-F238E27FC236}">
              <a16:creationId xmlns:a16="http://schemas.microsoft.com/office/drawing/2014/main" id="{A2DC2DAD-19D8-4132-B17E-66BF3F07D04D}"/>
            </a:ext>
          </a:extLst>
        </xdr:cNvPr>
        <xdr:cNvCxnSpPr>
          <a:cxnSpLocks noChangeShapeType="1"/>
        </xdr:cNvCxnSpPr>
      </xdr:nvCxnSpPr>
      <xdr:spPr bwMode="auto">
        <a:xfrm flipV="1">
          <a:off x="4310517" y="3125787"/>
          <a:ext cx="621845" cy="5443"/>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159204</xdr:colOff>
      <xdr:row>20</xdr:row>
      <xdr:rowOff>122918</xdr:rowOff>
    </xdr:from>
    <xdr:to>
      <xdr:col>5</xdr:col>
      <xdr:colOff>674687</xdr:colOff>
      <xdr:row>20</xdr:row>
      <xdr:rowOff>142875</xdr:rowOff>
    </xdr:to>
    <xdr:cxnSp macro="">
      <xdr:nvCxnSpPr>
        <xdr:cNvPr id="8" name="Straight Connector 7">
          <a:extLst>
            <a:ext uri="{FF2B5EF4-FFF2-40B4-BE49-F238E27FC236}">
              <a16:creationId xmlns:a16="http://schemas.microsoft.com/office/drawing/2014/main" id="{E4045DB8-8D30-4D23-A4C7-4CAAE52EFA68}"/>
            </a:ext>
          </a:extLst>
        </xdr:cNvPr>
        <xdr:cNvCxnSpPr>
          <a:cxnSpLocks noChangeShapeType="1"/>
        </xdr:cNvCxnSpPr>
      </xdr:nvCxnSpPr>
      <xdr:spPr bwMode="auto">
        <a:xfrm>
          <a:off x="4310517" y="3623356"/>
          <a:ext cx="515483" cy="19957"/>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C8F8814C-FBDC-4D54-A886-6EDDECF5A72D}"/>
            </a:ext>
          </a:extLst>
        </xdr:cNvPr>
        <xdr:cNvSpPr txBox="1">
          <a:spLocks noChangeArrowheads="1"/>
        </xdr:cNvSpPr>
      </xdr:nvSpPr>
      <xdr:spPr bwMode="auto">
        <a:xfrm>
          <a:off x="11110633" y="456827"/>
          <a:ext cx="197186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JULI  001</a:t>
          </a:r>
        </a:p>
      </xdr:txBody>
    </xdr:sp>
    <xdr:clientData/>
  </xdr:twoCellAnchor>
  <xdr:twoCellAnchor>
    <xdr:from>
      <xdr:col>0</xdr:col>
      <xdr:colOff>0</xdr:colOff>
      <xdr:row>41</xdr:row>
      <xdr:rowOff>1</xdr:rowOff>
    </xdr:from>
    <xdr:to>
      <xdr:col>22</xdr:col>
      <xdr:colOff>609600</xdr:colOff>
      <xdr:row>45</xdr:row>
      <xdr:rowOff>0</xdr:rowOff>
    </xdr:to>
    <xdr:sp macro="" textlink="">
      <xdr:nvSpPr>
        <xdr:cNvPr id="3" name="Text Box 13">
          <a:extLst>
            <a:ext uri="{FF2B5EF4-FFF2-40B4-BE49-F238E27FC236}">
              <a16:creationId xmlns:a16="http://schemas.microsoft.com/office/drawing/2014/main" id="{37EB682C-7F96-4FE9-A8A7-DA8DE1E681CF}"/>
            </a:ext>
          </a:extLst>
        </xdr:cNvPr>
        <xdr:cNvSpPr txBox="1">
          <a:spLocks noChangeArrowheads="1"/>
        </xdr:cNvSpPr>
      </xdr:nvSpPr>
      <xdr:spPr bwMode="auto">
        <a:xfrm>
          <a:off x="0" y="9607551"/>
          <a:ext cx="12871450"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626153, 624220 -&gt; ORDER MAY'22</a:t>
          </a:r>
        </a:p>
        <a:p>
          <a:pPr algn="l" rtl="0">
            <a:lnSpc>
              <a:spcPts val="1100"/>
            </a:lnSpc>
            <a:defRPr sz="1000"/>
          </a:pPr>
          <a:r>
            <a:rPr lang="en-US" sz="1400" b="1" i="0" u="none" strike="noStrike" baseline="0">
              <a:solidFill>
                <a:srgbClr val="000000"/>
              </a:solidFill>
              <a:latin typeface="Arial"/>
              <a:cs typeface="Arial"/>
            </a:rPr>
            <a:t>PO : 627772 -&gt; ORDER JUNI'22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C0DEC34C-8920-401B-90DB-491E496E1C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4EF7AA0A-BC9D-4C69-BCCD-846311DDA40F}"/>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163967</xdr:colOff>
      <xdr:row>18</xdr:row>
      <xdr:rowOff>127000</xdr:rowOff>
    </xdr:from>
    <xdr:to>
      <xdr:col>5</xdr:col>
      <xdr:colOff>690562</xdr:colOff>
      <xdr:row>18</xdr:row>
      <xdr:rowOff>140381</xdr:rowOff>
    </xdr:to>
    <xdr:cxnSp macro="">
      <xdr:nvCxnSpPr>
        <xdr:cNvPr id="10" name="Straight Connector 9">
          <a:extLst>
            <a:ext uri="{FF2B5EF4-FFF2-40B4-BE49-F238E27FC236}">
              <a16:creationId xmlns:a16="http://schemas.microsoft.com/office/drawing/2014/main" id="{0738BA9E-7B2C-4658-A5B0-9AB01A79D597}"/>
            </a:ext>
          </a:extLst>
        </xdr:cNvPr>
        <xdr:cNvCxnSpPr>
          <a:cxnSpLocks noChangeShapeType="1"/>
        </xdr:cNvCxnSpPr>
      </xdr:nvCxnSpPr>
      <xdr:spPr bwMode="auto">
        <a:xfrm flipV="1">
          <a:off x="4315280" y="3119438"/>
          <a:ext cx="526595" cy="13381"/>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182562</xdr:colOff>
      <xdr:row>20</xdr:row>
      <xdr:rowOff>127000</xdr:rowOff>
    </xdr:from>
    <xdr:to>
      <xdr:col>5</xdr:col>
      <xdr:colOff>674687</xdr:colOff>
      <xdr:row>20</xdr:row>
      <xdr:rowOff>142875</xdr:rowOff>
    </xdr:to>
    <xdr:cxnSp macro="">
      <xdr:nvCxnSpPr>
        <xdr:cNvPr id="11" name="Straight Connector 10">
          <a:extLst>
            <a:ext uri="{FF2B5EF4-FFF2-40B4-BE49-F238E27FC236}">
              <a16:creationId xmlns:a16="http://schemas.microsoft.com/office/drawing/2014/main" id="{1463CC89-6F93-458C-B93B-85EB92A2C4ED}"/>
            </a:ext>
          </a:extLst>
        </xdr:cNvPr>
        <xdr:cNvCxnSpPr>
          <a:cxnSpLocks noChangeShapeType="1"/>
        </xdr:cNvCxnSpPr>
      </xdr:nvCxnSpPr>
      <xdr:spPr bwMode="auto">
        <a:xfrm>
          <a:off x="4333875" y="3627438"/>
          <a:ext cx="492125" cy="15875"/>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4.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DB4AA37F-EAD4-433E-BC93-E3357A5EF287}"/>
            </a:ext>
          </a:extLst>
        </xdr:cNvPr>
        <xdr:cNvSpPr txBox="1">
          <a:spLocks noChangeArrowheads="1"/>
        </xdr:cNvSpPr>
      </xdr:nvSpPr>
      <xdr:spPr bwMode="auto">
        <a:xfrm>
          <a:off x="11110633" y="456827"/>
          <a:ext cx="197186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JULI  002</a:t>
          </a:r>
        </a:p>
      </xdr:txBody>
    </xdr:sp>
    <xdr:clientData/>
  </xdr:twoCellAnchor>
  <xdr:twoCellAnchor>
    <xdr:from>
      <xdr:col>0</xdr:col>
      <xdr:colOff>0</xdr:colOff>
      <xdr:row>37</xdr:row>
      <xdr:rowOff>1</xdr:rowOff>
    </xdr:from>
    <xdr:to>
      <xdr:col>22</xdr:col>
      <xdr:colOff>609600</xdr:colOff>
      <xdr:row>41</xdr:row>
      <xdr:rowOff>0</xdr:rowOff>
    </xdr:to>
    <xdr:sp macro="" textlink="">
      <xdr:nvSpPr>
        <xdr:cNvPr id="3" name="Text Box 13">
          <a:extLst>
            <a:ext uri="{FF2B5EF4-FFF2-40B4-BE49-F238E27FC236}">
              <a16:creationId xmlns:a16="http://schemas.microsoft.com/office/drawing/2014/main" id="{CA2A92A5-3050-4D81-BFC0-B3DADCDA7FE8}"/>
            </a:ext>
          </a:extLst>
        </xdr:cNvPr>
        <xdr:cNvSpPr txBox="1">
          <a:spLocks noChangeArrowheads="1"/>
        </xdr:cNvSpPr>
      </xdr:nvSpPr>
      <xdr:spPr bwMode="auto">
        <a:xfrm>
          <a:off x="0" y="8083551"/>
          <a:ext cx="12871450"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626153, 624220 -&gt; ORDER MAY'22</a:t>
          </a:r>
        </a:p>
        <a:p>
          <a:pPr algn="l" rtl="0">
            <a:lnSpc>
              <a:spcPts val="1100"/>
            </a:lnSpc>
            <a:defRPr sz="1000"/>
          </a:pPr>
          <a:r>
            <a:rPr lang="en-US" sz="1400" b="1" i="0" u="none" strike="noStrike" baseline="0">
              <a:solidFill>
                <a:srgbClr val="000000"/>
              </a:solidFill>
              <a:latin typeface="Arial"/>
              <a:cs typeface="Arial"/>
            </a:rPr>
            <a:t>PO : 627772 -&gt; ORDER JUNI'22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64DA9E4C-B203-4BD2-9EB2-083080D39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4982192D-BDFB-40A5-8B69-A1DD4CFF0860}"/>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163967</xdr:colOff>
      <xdr:row>18</xdr:row>
      <xdr:rowOff>127000</xdr:rowOff>
    </xdr:from>
    <xdr:to>
      <xdr:col>5</xdr:col>
      <xdr:colOff>690562</xdr:colOff>
      <xdr:row>18</xdr:row>
      <xdr:rowOff>140381</xdr:rowOff>
    </xdr:to>
    <xdr:cxnSp macro="">
      <xdr:nvCxnSpPr>
        <xdr:cNvPr id="8" name="Straight Connector 7">
          <a:extLst>
            <a:ext uri="{FF2B5EF4-FFF2-40B4-BE49-F238E27FC236}">
              <a16:creationId xmlns:a16="http://schemas.microsoft.com/office/drawing/2014/main" id="{08073077-8169-4B3A-837F-F5A5D4244E58}"/>
            </a:ext>
          </a:extLst>
        </xdr:cNvPr>
        <xdr:cNvCxnSpPr>
          <a:cxnSpLocks noChangeShapeType="1"/>
        </xdr:cNvCxnSpPr>
      </xdr:nvCxnSpPr>
      <xdr:spPr bwMode="auto">
        <a:xfrm flipV="1">
          <a:off x="4315280" y="3119438"/>
          <a:ext cx="526595" cy="13381"/>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182562</xdr:colOff>
      <xdr:row>20</xdr:row>
      <xdr:rowOff>127000</xdr:rowOff>
    </xdr:from>
    <xdr:to>
      <xdr:col>5</xdr:col>
      <xdr:colOff>674687</xdr:colOff>
      <xdr:row>20</xdr:row>
      <xdr:rowOff>142875</xdr:rowOff>
    </xdr:to>
    <xdr:cxnSp macro="">
      <xdr:nvCxnSpPr>
        <xdr:cNvPr id="9" name="Straight Connector 8">
          <a:extLst>
            <a:ext uri="{FF2B5EF4-FFF2-40B4-BE49-F238E27FC236}">
              <a16:creationId xmlns:a16="http://schemas.microsoft.com/office/drawing/2014/main" id="{09AC3CDC-4D0C-4F55-9BFB-96CA3DBCBF91}"/>
            </a:ext>
          </a:extLst>
        </xdr:cNvPr>
        <xdr:cNvCxnSpPr>
          <a:cxnSpLocks noChangeShapeType="1"/>
        </xdr:cNvCxnSpPr>
      </xdr:nvCxnSpPr>
      <xdr:spPr bwMode="auto">
        <a:xfrm>
          <a:off x="4333875" y="3627438"/>
          <a:ext cx="492125" cy="15875"/>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5.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00EB9860-BD2C-4D9B-AA43-02EE09AC3590}"/>
            </a:ext>
          </a:extLst>
        </xdr:cNvPr>
        <xdr:cNvSpPr txBox="1">
          <a:spLocks noChangeArrowheads="1"/>
        </xdr:cNvSpPr>
      </xdr:nvSpPr>
      <xdr:spPr bwMode="auto">
        <a:xfrm>
          <a:off x="11110633" y="456827"/>
          <a:ext cx="197186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JULI  003</a:t>
          </a:r>
        </a:p>
      </xdr:txBody>
    </xdr:sp>
    <xdr:clientData/>
  </xdr:twoCellAnchor>
  <xdr:twoCellAnchor>
    <xdr:from>
      <xdr:col>0</xdr:col>
      <xdr:colOff>0</xdr:colOff>
      <xdr:row>37</xdr:row>
      <xdr:rowOff>1</xdr:rowOff>
    </xdr:from>
    <xdr:to>
      <xdr:col>22</xdr:col>
      <xdr:colOff>609600</xdr:colOff>
      <xdr:row>41</xdr:row>
      <xdr:rowOff>0</xdr:rowOff>
    </xdr:to>
    <xdr:sp macro="" textlink="">
      <xdr:nvSpPr>
        <xdr:cNvPr id="3" name="Text Box 13">
          <a:extLst>
            <a:ext uri="{FF2B5EF4-FFF2-40B4-BE49-F238E27FC236}">
              <a16:creationId xmlns:a16="http://schemas.microsoft.com/office/drawing/2014/main" id="{6D4093BC-F9F1-434B-8813-7DE1F406F2EF}"/>
            </a:ext>
          </a:extLst>
        </xdr:cNvPr>
        <xdr:cNvSpPr txBox="1">
          <a:spLocks noChangeArrowheads="1"/>
        </xdr:cNvSpPr>
      </xdr:nvSpPr>
      <xdr:spPr bwMode="auto">
        <a:xfrm>
          <a:off x="0" y="7067551"/>
          <a:ext cx="12871450"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626153, 624220 -&gt; ORDER MAY'22</a:t>
          </a:r>
        </a:p>
        <a:p>
          <a:pPr algn="l" rtl="0">
            <a:lnSpc>
              <a:spcPts val="1100"/>
            </a:lnSpc>
            <a:defRPr sz="1000"/>
          </a:pPr>
          <a:r>
            <a:rPr lang="en-US" sz="1400" b="1" i="0" u="none" strike="noStrike" baseline="0">
              <a:solidFill>
                <a:srgbClr val="000000"/>
              </a:solidFill>
              <a:latin typeface="Arial"/>
              <a:cs typeface="Arial"/>
            </a:rPr>
            <a:t>PO : 627772 -&gt; ORDER JUNI'22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2394627E-AD80-4FE3-AD1F-983999A049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E67C26A6-6D2F-44FB-B615-7936AB7619A9}"/>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163967</xdr:colOff>
      <xdr:row>18</xdr:row>
      <xdr:rowOff>127000</xdr:rowOff>
    </xdr:from>
    <xdr:to>
      <xdr:col>5</xdr:col>
      <xdr:colOff>690562</xdr:colOff>
      <xdr:row>18</xdr:row>
      <xdr:rowOff>140381</xdr:rowOff>
    </xdr:to>
    <xdr:cxnSp macro="">
      <xdr:nvCxnSpPr>
        <xdr:cNvPr id="8" name="Straight Connector 7">
          <a:extLst>
            <a:ext uri="{FF2B5EF4-FFF2-40B4-BE49-F238E27FC236}">
              <a16:creationId xmlns:a16="http://schemas.microsoft.com/office/drawing/2014/main" id="{C775529C-2A40-43CC-BAA3-6B0A423C8615}"/>
            </a:ext>
          </a:extLst>
        </xdr:cNvPr>
        <xdr:cNvCxnSpPr>
          <a:cxnSpLocks noChangeShapeType="1"/>
        </xdr:cNvCxnSpPr>
      </xdr:nvCxnSpPr>
      <xdr:spPr bwMode="auto">
        <a:xfrm flipV="1">
          <a:off x="4315280" y="3119438"/>
          <a:ext cx="526595" cy="13381"/>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182562</xdr:colOff>
      <xdr:row>20</xdr:row>
      <xdr:rowOff>127000</xdr:rowOff>
    </xdr:from>
    <xdr:to>
      <xdr:col>5</xdr:col>
      <xdr:colOff>674687</xdr:colOff>
      <xdr:row>20</xdr:row>
      <xdr:rowOff>142875</xdr:rowOff>
    </xdr:to>
    <xdr:cxnSp macro="">
      <xdr:nvCxnSpPr>
        <xdr:cNvPr id="10" name="Straight Connector 9">
          <a:extLst>
            <a:ext uri="{FF2B5EF4-FFF2-40B4-BE49-F238E27FC236}">
              <a16:creationId xmlns:a16="http://schemas.microsoft.com/office/drawing/2014/main" id="{A0E7F5B0-F315-4725-A0E7-FAA65FCB803B}"/>
            </a:ext>
          </a:extLst>
        </xdr:cNvPr>
        <xdr:cNvCxnSpPr>
          <a:cxnSpLocks noChangeShapeType="1"/>
        </xdr:cNvCxnSpPr>
      </xdr:nvCxnSpPr>
      <xdr:spPr bwMode="auto">
        <a:xfrm>
          <a:off x="4333875" y="3627438"/>
          <a:ext cx="492125" cy="15875"/>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6.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1B6FB0C1-C542-48E3-A140-938DFE5D6406}"/>
            </a:ext>
          </a:extLst>
        </xdr:cNvPr>
        <xdr:cNvSpPr txBox="1">
          <a:spLocks noChangeArrowheads="1"/>
        </xdr:cNvSpPr>
      </xdr:nvSpPr>
      <xdr:spPr bwMode="auto">
        <a:xfrm>
          <a:off x="11110633" y="456827"/>
          <a:ext cx="197186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AGUSTUS 001</a:t>
          </a:r>
        </a:p>
      </xdr:txBody>
    </xdr:sp>
    <xdr:clientData/>
  </xdr:twoCellAnchor>
  <xdr:twoCellAnchor>
    <xdr:from>
      <xdr:col>0</xdr:col>
      <xdr:colOff>0</xdr:colOff>
      <xdr:row>37</xdr:row>
      <xdr:rowOff>1</xdr:rowOff>
    </xdr:from>
    <xdr:to>
      <xdr:col>22</xdr:col>
      <xdr:colOff>609600</xdr:colOff>
      <xdr:row>41</xdr:row>
      <xdr:rowOff>0</xdr:rowOff>
    </xdr:to>
    <xdr:sp macro="" textlink="">
      <xdr:nvSpPr>
        <xdr:cNvPr id="3" name="Text Box 13">
          <a:extLst>
            <a:ext uri="{FF2B5EF4-FFF2-40B4-BE49-F238E27FC236}">
              <a16:creationId xmlns:a16="http://schemas.microsoft.com/office/drawing/2014/main" id="{B16D7EAB-5BF8-4188-ABCE-CAAC6684B20D}"/>
            </a:ext>
          </a:extLst>
        </xdr:cNvPr>
        <xdr:cNvSpPr txBox="1">
          <a:spLocks noChangeArrowheads="1"/>
        </xdr:cNvSpPr>
      </xdr:nvSpPr>
      <xdr:spPr bwMode="auto">
        <a:xfrm>
          <a:off x="0" y="7067551"/>
          <a:ext cx="12871450"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629517 -&gt; ORDER JULI'22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FFF050C0-F0A4-4D2F-B1CF-A5115B6CFE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4FD89F2B-29BB-474A-8889-7D0D3F50227C}"/>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163967</xdr:colOff>
      <xdr:row>18</xdr:row>
      <xdr:rowOff>127000</xdr:rowOff>
    </xdr:from>
    <xdr:to>
      <xdr:col>5</xdr:col>
      <xdr:colOff>690562</xdr:colOff>
      <xdr:row>18</xdr:row>
      <xdr:rowOff>140381</xdr:rowOff>
    </xdr:to>
    <xdr:cxnSp macro="">
      <xdr:nvCxnSpPr>
        <xdr:cNvPr id="6" name="Straight Connector 5">
          <a:extLst>
            <a:ext uri="{FF2B5EF4-FFF2-40B4-BE49-F238E27FC236}">
              <a16:creationId xmlns:a16="http://schemas.microsoft.com/office/drawing/2014/main" id="{F69E8143-1EA8-415D-A3E5-190DD5909F31}"/>
            </a:ext>
          </a:extLst>
        </xdr:cNvPr>
        <xdr:cNvCxnSpPr>
          <a:cxnSpLocks noChangeShapeType="1"/>
        </xdr:cNvCxnSpPr>
      </xdr:nvCxnSpPr>
      <xdr:spPr bwMode="auto">
        <a:xfrm flipV="1">
          <a:off x="4310517" y="3117850"/>
          <a:ext cx="526595" cy="13381"/>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182562</xdr:colOff>
      <xdr:row>21</xdr:row>
      <xdr:rowOff>127000</xdr:rowOff>
    </xdr:from>
    <xdr:to>
      <xdr:col>5</xdr:col>
      <xdr:colOff>674687</xdr:colOff>
      <xdr:row>21</xdr:row>
      <xdr:rowOff>142875</xdr:rowOff>
    </xdr:to>
    <xdr:cxnSp macro="">
      <xdr:nvCxnSpPr>
        <xdr:cNvPr id="7" name="Straight Connector 6">
          <a:extLst>
            <a:ext uri="{FF2B5EF4-FFF2-40B4-BE49-F238E27FC236}">
              <a16:creationId xmlns:a16="http://schemas.microsoft.com/office/drawing/2014/main" id="{06879F4F-2296-4E37-BD72-A6E792056D0D}"/>
            </a:ext>
          </a:extLst>
        </xdr:cNvPr>
        <xdr:cNvCxnSpPr>
          <a:cxnSpLocks noChangeShapeType="1"/>
        </xdr:cNvCxnSpPr>
      </xdr:nvCxnSpPr>
      <xdr:spPr bwMode="auto">
        <a:xfrm>
          <a:off x="4329112" y="3625850"/>
          <a:ext cx="492125" cy="15875"/>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7.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2E1D5D54-3679-4BF4-A477-4296ECAC125E}"/>
            </a:ext>
          </a:extLst>
        </xdr:cNvPr>
        <xdr:cNvSpPr txBox="1">
          <a:spLocks noChangeArrowheads="1"/>
        </xdr:cNvSpPr>
      </xdr:nvSpPr>
      <xdr:spPr bwMode="auto">
        <a:xfrm>
          <a:off x="11110633" y="456827"/>
          <a:ext cx="197186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AGUSTUS 002</a:t>
          </a:r>
        </a:p>
      </xdr:txBody>
    </xdr:sp>
    <xdr:clientData/>
  </xdr:twoCellAnchor>
  <xdr:twoCellAnchor>
    <xdr:from>
      <xdr:col>0</xdr:col>
      <xdr:colOff>0</xdr:colOff>
      <xdr:row>37</xdr:row>
      <xdr:rowOff>1</xdr:rowOff>
    </xdr:from>
    <xdr:to>
      <xdr:col>22</xdr:col>
      <xdr:colOff>609600</xdr:colOff>
      <xdr:row>41</xdr:row>
      <xdr:rowOff>0</xdr:rowOff>
    </xdr:to>
    <xdr:sp macro="" textlink="">
      <xdr:nvSpPr>
        <xdr:cNvPr id="3" name="Text Box 13">
          <a:extLst>
            <a:ext uri="{FF2B5EF4-FFF2-40B4-BE49-F238E27FC236}">
              <a16:creationId xmlns:a16="http://schemas.microsoft.com/office/drawing/2014/main" id="{27EC4B20-8588-48BF-B012-9C3F229085BB}"/>
            </a:ext>
          </a:extLst>
        </xdr:cNvPr>
        <xdr:cNvSpPr txBox="1">
          <a:spLocks noChangeArrowheads="1"/>
        </xdr:cNvSpPr>
      </xdr:nvSpPr>
      <xdr:spPr bwMode="auto">
        <a:xfrm>
          <a:off x="0" y="7067551"/>
          <a:ext cx="12871450" cy="63499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629517 -&gt; ORDER JULI'22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B7480207-4138-49DB-B2C3-AD30C261C2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73FF61C7-C2D0-4980-93C7-1BA07F1B28E8}"/>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163967</xdr:colOff>
      <xdr:row>18</xdr:row>
      <xdr:rowOff>127000</xdr:rowOff>
    </xdr:from>
    <xdr:to>
      <xdr:col>5</xdr:col>
      <xdr:colOff>690562</xdr:colOff>
      <xdr:row>18</xdr:row>
      <xdr:rowOff>140381</xdr:rowOff>
    </xdr:to>
    <xdr:cxnSp macro="">
      <xdr:nvCxnSpPr>
        <xdr:cNvPr id="6" name="Straight Connector 5">
          <a:extLst>
            <a:ext uri="{FF2B5EF4-FFF2-40B4-BE49-F238E27FC236}">
              <a16:creationId xmlns:a16="http://schemas.microsoft.com/office/drawing/2014/main" id="{38302061-DDF6-46C3-8106-C7F46E3A7978}"/>
            </a:ext>
          </a:extLst>
        </xdr:cNvPr>
        <xdr:cNvCxnSpPr>
          <a:cxnSpLocks noChangeShapeType="1"/>
        </xdr:cNvCxnSpPr>
      </xdr:nvCxnSpPr>
      <xdr:spPr bwMode="auto">
        <a:xfrm flipV="1">
          <a:off x="4310517" y="3117850"/>
          <a:ext cx="526595" cy="13381"/>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163967</xdr:colOff>
      <xdr:row>20</xdr:row>
      <xdr:rowOff>127000</xdr:rowOff>
    </xdr:from>
    <xdr:to>
      <xdr:col>5</xdr:col>
      <xdr:colOff>690562</xdr:colOff>
      <xdr:row>20</xdr:row>
      <xdr:rowOff>140381</xdr:rowOff>
    </xdr:to>
    <xdr:cxnSp macro="">
      <xdr:nvCxnSpPr>
        <xdr:cNvPr id="8" name="Straight Connector 7">
          <a:extLst>
            <a:ext uri="{FF2B5EF4-FFF2-40B4-BE49-F238E27FC236}">
              <a16:creationId xmlns:a16="http://schemas.microsoft.com/office/drawing/2014/main" id="{B7DD8784-AF73-49C5-9E58-125ED5109A0E}"/>
            </a:ext>
          </a:extLst>
        </xdr:cNvPr>
        <xdr:cNvCxnSpPr>
          <a:cxnSpLocks noChangeShapeType="1"/>
        </xdr:cNvCxnSpPr>
      </xdr:nvCxnSpPr>
      <xdr:spPr bwMode="auto">
        <a:xfrm flipV="1">
          <a:off x="4315280" y="3119438"/>
          <a:ext cx="526595" cy="13381"/>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8.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3CFF3717-2706-44A8-A55A-1D1D66CEFB27}"/>
            </a:ext>
          </a:extLst>
        </xdr:cNvPr>
        <xdr:cNvSpPr txBox="1">
          <a:spLocks noChangeArrowheads="1"/>
        </xdr:cNvSpPr>
      </xdr:nvSpPr>
      <xdr:spPr bwMode="auto">
        <a:xfrm>
          <a:off x="11110633" y="456827"/>
          <a:ext cx="197186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SEPTEMBER 001</a:t>
          </a:r>
        </a:p>
      </xdr:txBody>
    </xdr:sp>
    <xdr:clientData/>
  </xdr:twoCellAnchor>
  <xdr:twoCellAnchor>
    <xdr:from>
      <xdr:col>0</xdr:col>
      <xdr:colOff>0</xdr:colOff>
      <xdr:row>42</xdr:row>
      <xdr:rowOff>2</xdr:rowOff>
    </xdr:from>
    <xdr:to>
      <xdr:col>22</xdr:col>
      <xdr:colOff>609600</xdr:colOff>
      <xdr:row>44</xdr:row>
      <xdr:rowOff>0</xdr:rowOff>
    </xdr:to>
    <xdr:sp macro="" textlink="">
      <xdr:nvSpPr>
        <xdr:cNvPr id="3" name="Text Box 13">
          <a:extLst>
            <a:ext uri="{FF2B5EF4-FFF2-40B4-BE49-F238E27FC236}">
              <a16:creationId xmlns:a16="http://schemas.microsoft.com/office/drawing/2014/main" id="{EBBCA373-EA21-486D-B59B-8057F8D21113}"/>
            </a:ext>
          </a:extLst>
        </xdr:cNvPr>
        <xdr:cNvSpPr txBox="1">
          <a:spLocks noChangeArrowheads="1"/>
        </xdr:cNvSpPr>
      </xdr:nvSpPr>
      <xdr:spPr bwMode="auto">
        <a:xfrm>
          <a:off x="0" y="8088315"/>
          <a:ext cx="12888913" cy="35718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629517 -&gt; ORDER JULI'22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6EC970C6-01B0-4DEF-BC0E-2BC3428224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7C0A77F8-2F12-429E-B90C-7EBD0684A1F6}"/>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163967</xdr:colOff>
      <xdr:row>18</xdr:row>
      <xdr:rowOff>127000</xdr:rowOff>
    </xdr:from>
    <xdr:to>
      <xdr:col>5</xdr:col>
      <xdr:colOff>690562</xdr:colOff>
      <xdr:row>18</xdr:row>
      <xdr:rowOff>140381</xdr:rowOff>
    </xdr:to>
    <xdr:cxnSp macro="">
      <xdr:nvCxnSpPr>
        <xdr:cNvPr id="6" name="Straight Connector 5">
          <a:extLst>
            <a:ext uri="{FF2B5EF4-FFF2-40B4-BE49-F238E27FC236}">
              <a16:creationId xmlns:a16="http://schemas.microsoft.com/office/drawing/2014/main" id="{0F2633E2-CE37-409F-AE6F-3D851759F82C}"/>
            </a:ext>
          </a:extLst>
        </xdr:cNvPr>
        <xdr:cNvCxnSpPr>
          <a:cxnSpLocks noChangeShapeType="1"/>
        </xdr:cNvCxnSpPr>
      </xdr:nvCxnSpPr>
      <xdr:spPr bwMode="auto">
        <a:xfrm flipV="1">
          <a:off x="4310517" y="3117850"/>
          <a:ext cx="526595" cy="13381"/>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163967</xdr:colOff>
      <xdr:row>20</xdr:row>
      <xdr:rowOff>127000</xdr:rowOff>
    </xdr:from>
    <xdr:to>
      <xdr:col>5</xdr:col>
      <xdr:colOff>690562</xdr:colOff>
      <xdr:row>20</xdr:row>
      <xdr:rowOff>140381</xdr:rowOff>
    </xdr:to>
    <xdr:cxnSp macro="">
      <xdr:nvCxnSpPr>
        <xdr:cNvPr id="7" name="Straight Connector 6">
          <a:extLst>
            <a:ext uri="{FF2B5EF4-FFF2-40B4-BE49-F238E27FC236}">
              <a16:creationId xmlns:a16="http://schemas.microsoft.com/office/drawing/2014/main" id="{A28CA084-A5C2-4648-9B93-2BC7954CE8C3}"/>
            </a:ext>
          </a:extLst>
        </xdr:cNvPr>
        <xdr:cNvCxnSpPr>
          <a:cxnSpLocks noChangeShapeType="1"/>
        </xdr:cNvCxnSpPr>
      </xdr:nvCxnSpPr>
      <xdr:spPr bwMode="auto">
        <a:xfrm flipV="1">
          <a:off x="4310517" y="3625850"/>
          <a:ext cx="526595" cy="13381"/>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9.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C1EE26B4-B640-4ECE-999D-C2BAEB762DCE}"/>
            </a:ext>
          </a:extLst>
        </xdr:cNvPr>
        <xdr:cNvSpPr txBox="1">
          <a:spLocks noChangeArrowheads="1"/>
        </xdr:cNvSpPr>
      </xdr:nvSpPr>
      <xdr:spPr bwMode="auto">
        <a:xfrm>
          <a:off x="11110633" y="456827"/>
          <a:ext cx="197186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SEPTEMBER 002</a:t>
          </a:r>
        </a:p>
      </xdr:txBody>
    </xdr:sp>
    <xdr:clientData/>
  </xdr:twoCellAnchor>
  <xdr:twoCellAnchor>
    <xdr:from>
      <xdr:col>0</xdr:col>
      <xdr:colOff>0</xdr:colOff>
      <xdr:row>36</xdr:row>
      <xdr:rowOff>2</xdr:rowOff>
    </xdr:from>
    <xdr:to>
      <xdr:col>22</xdr:col>
      <xdr:colOff>609600</xdr:colOff>
      <xdr:row>38</xdr:row>
      <xdr:rowOff>0</xdr:rowOff>
    </xdr:to>
    <xdr:sp macro="" textlink="">
      <xdr:nvSpPr>
        <xdr:cNvPr id="3" name="Text Box 13">
          <a:extLst>
            <a:ext uri="{FF2B5EF4-FFF2-40B4-BE49-F238E27FC236}">
              <a16:creationId xmlns:a16="http://schemas.microsoft.com/office/drawing/2014/main" id="{1EAE99B2-C9C6-4C43-8316-E1F9FFEB6840}"/>
            </a:ext>
          </a:extLst>
        </xdr:cNvPr>
        <xdr:cNvSpPr txBox="1">
          <a:spLocks noChangeArrowheads="1"/>
        </xdr:cNvSpPr>
      </xdr:nvSpPr>
      <xdr:spPr bwMode="auto">
        <a:xfrm>
          <a:off x="0" y="8337552"/>
          <a:ext cx="12871450" cy="31749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PO : 632799 -&gt; ORDER SEPTEMBER'22</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180E873A-430F-443F-99B8-8C103500B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DFFC393C-7D9F-42D6-BD16-2260D341BAEB}"/>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163967</xdr:colOff>
      <xdr:row>18</xdr:row>
      <xdr:rowOff>127000</xdr:rowOff>
    </xdr:from>
    <xdr:to>
      <xdr:col>5</xdr:col>
      <xdr:colOff>690562</xdr:colOff>
      <xdr:row>18</xdr:row>
      <xdr:rowOff>140381</xdr:rowOff>
    </xdr:to>
    <xdr:cxnSp macro="">
      <xdr:nvCxnSpPr>
        <xdr:cNvPr id="8" name="Straight Connector 7">
          <a:extLst>
            <a:ext uri="{FF2B5EF4-FFF2-40B4-BE49-F238E27FC236}">
              <a16:creationId xmlns:a16="http://schemas.microsoft.com/office/drawing/2014/main" id="{2AB40B93-75D8-43DD-A31C-C49BECABEB7E}"/>
            </a:ext>
          </a:extLst>
        </xdr:cNvPr>
        <xdr:cNvCxnSpPr>
          <a:cxnSpLocks noChangeShapeType="1"/>
        </xdr:cNvCxnSpPr>
      </xdr:nvCxnSpPr>
      <xdr:spPr bwMode="auto">
        <a:xfrm flipV="1">
          <a:off x="4315280" y="3119438"/>
          <a:ext cx="526595" cy="13381"/>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163967</xdr:colOff>
      <xdr:row>20</xdr:row>
      <xdr:rowOff>127000</xdr:rowOff>
    </xdr:from>
    <xdr:to>
      <xdr:col>5</xdr:col>
      <xdr:colOff>690562</xdr:colOff>
      <xdr:row>20</xdr:row>
      <xdr:rowOff>140381</xdr:rowOff>
    </xdr:to>
    <xdr:cxnSp macro="">
      <xdr:nvCxnSpPr>
        <xdr:cNvPr id="9" name="Straight Connector 8">
          <a:extLst>
            <a:ext uri="{FF2B5EF4-FFF2-40B4-BE49-F238E27FC236}">
              <a16:creationId xmlns:a16="http://schemas.microsoft.com/office/drawing/2014/main" id="{3A738B32-9DCC-414B-B234-922553700A4D}"/>
            </a:ext>
          </a:extLst>
        </xdr:cNvPr>
        <xdr:cNvCxnSpPr>
          <a:cxnSpLocks noChangeShapeType="1"/>
        </xdr:cNvCxnSpPr>
      </xdr:nvCxnSpPr>
      <xdr:spPr bwMode="auto">
        <a:xfrm flipV="1">
          <a:off x="4315280" y="3627438"/>
          <a:ext cx="526595" cy="13381"/>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00000000-0008-0000-5801-000002000000}"/>
            </a:ext>
          </a:extLst>
        </xdr:cNvPr>
        <xdr:cNvSpPr txBox="1">
          <a:spLocks noChangeArrowheads="1"/>
        </xdr:cNvSpPr>
      </xdr:nvSpPr>
      <xdr:spPr bwMode="auto">
        <a:xfrm>
          <a:off x="1102173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2021 October 001</a:t>
          </a:r>
        </a:p>
      </xdr:txBody>
    </xdr:sp>
    <xdr:clientData/>
  </xdr:twoCellAnchor>
  <xdr:twoCellAnchor>
    <xdr:from>
      <xdr:col>0</xdr:col>
      <xdr:colOff>0</xdr:colOff>
      <xdr:row>42</xdr:row>
      <xdr:rowOff>1</xdr:rowOff>
    </xdr:from>
    <xdr:to>
      <xdr:col>22</xdr:col>
      <xdr:colOff>609600</xdr:colOff>
      <xdr:row>45</xdr:row>
      <xdr:rowOff>0</xdr:rowOff>
    </xdr:to>
    <xdr:sp macro="" textlink="">
      <xdr:nvSpPr>
        <xdr:cNvPr id="3" name="Text Box 13">
          <a:extLst>
            <a:ext uri="{FF2B5EF4-FFF2-40B4-BE49-F238E27FC236}">
              <a16:creationId xmlns:a16="http://schemas.microsoft.com/office/drawing/2014/main" id="{00000000-0008-0000-5801-000003000000}"/>
            </a:ext>
          </a:extLst>
        </xdr:cNvPr>
        <xdr:cNvSpPr txBox="1">
          <a:spLocks noChangeArrowheads="1"/>
        </xdr:cNvSpPr>
      </xdr:nvSpPr>
      <xdr:spPr bwMode="auto">
        <a:xfrm>
          <a:off x="0" y="8845551"/>
          <a:ext cx="1286510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p>
        <a:p>
          <a:pPr algn="l" rtl="0">
            <a:lnSpc>
              <a:spcPts val="1100"/>
            </a:lnSpc>
            <a:defRPr sz="1000"/>
          </a:pPr>
          <a:r>
            <a:rPr lang="en-US" sz="1400" b="1" i="0" u="none" strike="noStrike" baseline="0">
              <a:solidFill>
                <a:srgbClr val="000000"/>
              </a:solidFill>
              <a:latin typeface="Arial"/>
              <a:cs typeface="Arial"/>
            </a:rPr>
            <a:t>  PO : 607912--&gt; ORDER Sept'21</a:t>
          </a:r>
        </a:p>
        <a:p>
          <a:pPr algn="l" rtl="0">
            <a:lnSpc>
              <a:spcPts val="1100"/>
            </a:lnSpc>
            <a:defRPr sz="1000"/>
          </a:pPr>
          <a:r>
            <a:rPr lang="en-US" sz="1400" b="1" i="0" u="none" strike="noStrike" baseline="0">
              <a:solidFill>
                <a:srgbClr val="000000"/>
              </a:solidFill>
              <a:latin typeface="Arial"/>
              <a:cs typeface="Arial"/>
            </a:rPr>
            <a:t>    </a:t>
          </a: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1197003</xdr:colOff>
      <xdr:row>2</xdr:row>
      <xdr:rowOff>25593</xdr:rowOff>
    </xdr:to>
    <xdr:pic>
      <xdr:nvPicPr>
        <xdr:cNvPr id="4" name="Picture 15">
          <a:extLst>
            <a:ext uri="{FF2B5EF4-FFF2-40B4-BE49-F238E27FC236}">
              <a16:creationId xmlns:a16="http://schemas.microsoft.com/office/drawing/2014/main" id="{00000000-0008-0000-5801-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2603"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00000000-0008-0000-5801-000005000000}"/>
            </a:ext>
          </a:extLst>
        </xdr:cNvPr>
        <xdr:cNvSpPr txBox="1">
          <a:spLocks noChangeArrowheads="1"/>
        </xdr:cNvSpPr>
      </xdr:nvSpPr>
      <xdr:spPr bwMode="auto">
        <a:xfrm>
          <a:off x="0" y="336550"/>
          <a:ext cx="22733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156029</xdr:colOff>
      <xdr:row>18</xdr:row>
      <xdr:rowOff>132443</xdr:rowOff>
    </xdr:from>
    <xdr:to>
      <xdr:col>5</xdr:col>
      <xdr:colOff>698500</xdr:colOff>
      <xdr:row>18</xdr:row>
      <xdr:rowOff>145142</xdr:rowOff>
    </xdr:to>
    <xdr:cxnSp macro="">
      <xdr:nvCxnSpPr>
        <xdr:cNvPr id="6" name="Straight Connector 5">
          <a:extLst>
            <a:ext uri="{FF2B5EF4-FFF2-40B4-BE49-F238E27FC236}">
              <a16:creationId xmlns:a16="http://schemas.microsoft.com/office/drawing/2014/main" id="{00000000-0008-0000-5801-000006000000}"/>
            </a:ext>
          </a:extLst>
        </xdr:cNvPr>
        <xdr:cNvCxnSpPr>
          <a:cxnSpLocks noChangeShapeType="1"/>
        </xdr:cNvCxnSpPr>
      </xdr:nvCxnSpPr>
      <xdr:spPr bwMode="auto">
        <a:xfrm>
          <a:off x="4340679" y="3123293"/>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183243</xdr:colOff>
      <xdr:row>20</xdr:row>
      <xdr:rowOff>97971</xdr:rowOff>
    </xdr:from>
    <xdr:to>
      <xdr:col>5</xdr:col>
      <xdr:colOff>678543</xdr:colOff>
      <xdr:row>20</xdr:row>
      <xdr:rowOff>123371</xdr:rowOff>
    </xdr:to>
    <xdr:cxnSp macro="">
      <xdr:nvCxnSpPr>
        <xdr:cNvPr id="7" name="Straight Connector 6">
          <a:extLst>
            <a:ext uri="{FF2B5EF4-FFF2-40B4-BE49-F238E27FC236}">
              <a16:creationId xmlns:a16="http://schemas.microsoft.com/office/drawing/2014/main" id="{00000000-0008-0000-5801-000007000000}"/>
            </a:ext>
          </a:extLst>
        </xdr:cNvPr>
        <xdr:cNvCxnSpPr>
          <a:cxnSpLocks noChangeShapeType="1"/>
        </xdr:cNvCxnSpPr>
      </xdr:nvCxnSpPr>
      <xdr:spPr bwMode="auto">
        <a:xfrm flipV="1">
          <a:off x="4365172" y="3644900"/>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D269EC9D-2E8D-48B1-A3D2-20E58127380A}"/>
            </a:ext>
          </a:extLst>
        </xdr:cNvPr>
        <xdr:cNvSpPr txBox="1">
          <a:spLocks noChangeArrowheads="1"/>
        </xdr:cNvSpPr>
      </xdr:nvSpPr>
      <xdr:spPr bwMode="auto">
        <a:xfrm>
          <a:off x="111042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2021 October 002</a:t>
          </a:r>
        </a:p>
      </xdr:txBody>
    </xdr:sp>
    <xdr:clientData/>
  </xdr:twoCellAnchor>
  <xdr:twoCellAnchor>
    <xdr:from>
      <xdr:col>0</xdr:col>
      <xdr:colOff>0</xdr:colOff>
      <xdr:row>37</xdr:row>
      <xdr:rowOff>1</xdr:rowOff>
    </xdr:from>
    <xdr:to>
      <xdr:col>22</xdr:col>
      <xdr:colOff>609600</xdr:colOff>
      <xdr:row>40</xdr:row>
      <xdr:rowOff>0</xdr:rowOff>
    </xdr:to>
    <xdr:sp macro="" textlink="">
      <xdr:nvSpPr>
        <xdr:cNvPr id="3" name="Text Box 13">
          <a:extLst>
            <a:ext uri="{FF2B5EF4-FFF2-40B4-BE49-F238E27FC236}">
              <a16:creationId xmlns:a16="http://schemas.microsoft.com/office/drawing/2014/main" id="{1F35549F-969B-4014-870B-A75AAED7CE74}"/>
            </a:ext>
          </a:extLst>
        </xdr:cNvPr>
        <xdr:cNvSpPr txBox="1">
          <a:spLocks noChangeArrowheads="1"/>
        </xdr:cNvSpPr>
      </xdr:nvSpPr>
      <xdr:spPr bwMode="auto">
        <a:xfrm>
          <a:off x="0" y="8337551"/>
          <a:ext cx="129476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p>
        <a:p>
          <a:pPr algn="l" rtl="0">
            <a:lnSpc>
              <a:spcPts val="1100"/>
            </a:lnSpc>
            <a:defRPr sz="1000"/>
          </a:pPr>
          <a:r>
            <a:rPr lang="en-US" sz="1400" b="1" i="0" u="none" strike="noStrike" baseline="0">
              <a:solidFill>
                <a:srgbClr val="000000"/>
              </a:solidFill>
              <a:latin typeface="Arial"/>
              <a:cs typeface="Arial"/>
            </a:rPr>
            <a:t>  PO : 607912--&gt; ORDER Sept'21</a:t>
          </a:r>
        </a:p>
        <a:p>
          <a:pPr algn="l" rtl="0">
            <a:lnSpc>
              <a:spcPts val="1100"/>
            </a:lnSpc>
            <a:defRPr sz="1000"/>
          </a:pPr>
          <a:r>
            <a:rPr lang="en-US" sz="1400" b="1" i="0" u="none" strike="noStrike" baseline="0">
              <a:solidFill>
                <a:srgbClr val="000000"/>
              </a:solidFill>
              <a:latin typeface="Arial"/>
              <a:cs typeface="Arial"/>
            </a:rPr>
            <a:t>  PO : 614018--&gt; ORDER Okt'21</a:t>
          </a:r>
          <a:br>
            <a:rPr lang="en-US" sz="1400" b="1" i="0" u="none" strike="noStrike" baseline="0">
              <a:solidFill>
                <a:srgbClr val="000000"/>
              </a:solidFill>
              <a:latin typeface="Arial"/>
              <a:cs typeface="Arial"/>
            </a:rPr>
          </a:b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a:t>
          </a: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1197003</xdr:colOff>
      <xdr:row>2</xdr:row>
      <xdr:rowOff>25593</xdr:rowOff>
    </xdr:to>
    <xdr:pic>
      <xdr:nvPicPr>
        <xdr:cNvPr id="4" name="Picture 15">
          <a:extLst>
            <a:ext uri="{FF2B5EF4-FFF2-40B4-BE49-F238E27FC236}">
              <a16:creationId xmlns:a16="http://schemas.microsoft.com/office/drawing/2014/main" id="{61D4ACDD-FD10-4F20-8B59-B74755BDFA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2603"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941189D2-1AAA-4CF5-8CF5-A371FB18BA14}"/>
            </a:ext>
          </a:extLst>
        </xdr:cNvPr>
        <xdr:cNvSpPr txBox="1">
          <a:spLocks noChangeArrowheads="1"/>
        </xdr:cNvSpPr>
      </xdr:nvSpPr>
      <xdr:spPr bwMode="auto">
        <a:xfrm>
          <a:off x="0" y="336550"/>
          <a:ext cx="22733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156029</xdr:colOff>
      <xdr:row>22</xdr:row>
      <xdr:rowOff>150586</xdr:rowOff>
    </xdr:from>
    <xdr:to>
      <xdr:col>5</xdr:col>
      <xdr:colOff>698500</xdr:colOff>
      <xdr:row>22</xdr:row>
      <xdr:rowOff>163285</xdr:rowOff>
    </xdr:to>
    <xdr:cxnSp macro="">
      <xdr:nvCxnSpPr>
        <xdr:cNvPr id="6" name="Straight Connector 5">
          <a:extLst>
            <a:ext uri="{FF2B5EF4-FFF2-40B4-BE49-F238E27FC236}">
              <a16:creationId xmlns:a16="http://schemas.microsoft.com/office/drawing/2014/main" id="{596CB9BD-1914-4970-9816-217EBCAF4444}"/>
            </a:ext>
          </a:extLst>
        </xdr:cNvPr>
        <xdr:cNvCxnSpPr>
          <a:cxnSpLocks noChangeShapeType="1"/>
        </xdr:cNvCxnSpPr>
      </xdr:nvCxnSpPr>
      <xdr:spPr bwMode="auto">
        <a:xfrm>
          <a:off x="4337958" y="4205515"/>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183243</xdr:colOff>
      <xdr:row>20</xdr:row>
      <xdr:rowOff>97971</xdr:rowOff>
    </xdr:from>
    <xdr:to>
      <xdr:col>5</xdr:col>
      <xdr:colOff>678543</xdr:colOff>
      <xdr:row>20</xdr:row>
      <xdr:rowOff>123371</xdr:rowOff>
    </xdr:to>
    <xdr:cxnSp macro="">
      <xdr:nvCxnSpPr>
        <xdr:cNvPr id="7" name="Straight Connector 6">
          <a:extLst>
            <a:ext uri="{FF2B5EF4-FFF2-40B4-BE49-F238E27FC236}">
              <a16:creationId xmlns:a16="http://schemas.microsoft.com/office/drawing/2014/main" id="{39EBA7F5-30F1-43E0-A67F-8E9FA0233A93}"/>
            </a:ext>
          </a:extLst>
        </xdr:cNvPr>
        <xdr:cNvCxnSpPr>
          <a:cxnSpLocks noChangeShapeType="1"/>
        </xdr:cNvCxnSpPr>
      </xdr:nvCxnSpPr>
      <xdr:spPr bwMode="auto">
        <a:xfrm flipV="1">
          <a:off x="4367893" y="3596821"/>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E87A27CD-A271-4236-A4C0-13DCA48D5F6A}"/>
            </a:ext>
          </a:extLst>
        </xdr:cNvPr>
        <xdr:cNvSpPr txBox="1">
          <a:spLocks noChangeArrowheads="1"/>
        </xdr:cNvSpPr>
      </xdr:nvSpPr>
      <xdr:spPr bwMode="auto">
        <a:xfrm>
          <a:off x="111042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2021 October 003</a:t>
          </a:r>
        </a:p>
      </xdr:txBody>
    </xdr:sp>
    <xdr:clientData/>
  </xdr:twoCellAnchor>
  <xdr:twoCellAnchor>
    <xdr:from>
      <xdr:col>0</xdr:col>
      <xdr:colOff>0</xdr:colOff>
      <xdr:row>41</xdr:row>
      <xdr:rowOff>1</xdr:rowOff>
    </xdr:from>
    <xdr:to>
      <xdr:col>22</xdr:col>
      <xdr:colOff>609600</xdr:colOff>
      <xdr:row>44</xdr:row>
      <xdr:rowOff>0</xdr:rowOff>
    </xdr:to>
    <xdr:sp macro="" textlink="">
      <xdr:nvSpPr>
        <xdr:cNvPr id="3" name="Text Box 13">
          <a:extLst>
            <a:ext uri="{FF2B5EF4-FFF2-40B4-BE49-F238E27FC236}">
              <a16:creationId xmlns:a16="http://schemas.microsoft.com/office/drawing/2014/main" id="{0C0CA31E-C7BE-4331-9F50-08A903BDDA43}"/>
            </a:ext>
          </a:extLst>
        </xdr:cNvPr>
        <xdr:cNvSpPr txBox="1">
          <a:spLocks noChangeArrowheads="1"/>
        </xdr:cNvSpPr>
      </xdr:nvSpPr>
      <xdr:spPr bwMode="auto">
        <a:xfrm>
          <a:off x="0" y="8337551"/>
          <a:ext cx="129476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p>
        <a:p>
          <a:pPr algn="l" rtl="0">
            <a:lnSpc>
              <a:spcPts val="1100"/>
            </a:lnSpc>
            <a:defRPr sz="1000"/>
          </a:pPr>
          <a:r>
            <a:rPr lang="en-US" sz="1400" b="1" i="0" u="none" strike="noStrike" baseline="0">
              <a:solidFill>
                <a:srgbClr val="000000"/>
              </a:solidFill>
              <a:latin typeface="Arial"/>
              <a:cs typeface="Arial"/>
            </a:rPr>
            <a:t>  PO : 607912--&gt; ORDER Sept'21</a:t>
          </a:r>
        </a:p>
        <a:p>
          <a:pPr algn="l" rtl="0">
            <a:lnSpc>
              <a:spcPts val="1100"/>
            </a:lnSpc>
            <a:defRPr sz="1000"/>
          </a:pPr>
          <a:r>
            <a:rPr lang="en-US" sz="1400" b="1" i="0" u="none" strike="noStrike" baseline="0">
              <a:solidFill>
                <a:srgbClr val="000000"/>
              </a:solidFill>
              <a:latin typeface="Arial"/>
              <a:cs typeface="Arial"/>
            </a:rPr>
            <a:t>  PO : 607912--&gt; ORDER Okt'21</a:t>
          </a:r>
        </a:p>
        <a:p>
          <a:pPr algn="l" rtl="0">
            <a:lnSpc>
              <a:spcPts val="1100"/>
            </a:lnSpc>
            <a:defRPr sz="1000"/>
          </a:pPr>
          <a:r>
            <a:rPr lang="en-US" sz="1400" b="1" i="0" u="none" strike="noStrike" baseline="0">
              <a:solidFill>
                <a:srgbClr val="000000"/>
              </a:solidFill>
              <a:latin typeface="Arial"/>
              <a:cs typeface="Arial"/>
            </a:rPr>
            <a:t>    </a:t>
          </a: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1197003</xdr:colOff>
      <xdr:row>2</xdr:row>
      <xdr:rowOff>25593</xdr:rowOff>
    </xdr:to>
    <xdr:pic>
      <xdr:nvPicPr>
        <xdr:cNvPr id="4" name="Picture 15">
          <a:extLst>
            <a:ext uri="{FF2B5EF4-FFF2-40B4-BE49-F238E27FC236}">
              <a16:creationId xmlns:a16="http://schemas.microsoft.com/office/drawing/2014/main" id="{2E578B16-10E8-44BC-8BFB-E63642DB6C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2603"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C3E62C12-A41C-4948-A89E-0AABC168B405}"/>
            </a:ext>
          </a:extLst>
        </xdr:cNvPr>
        <xdr:cNvSpPr txBox="1">
          <a:spLocks noChangeArrowheads="1"/>
        </xdr:cNvSpPr>
      </xdr:nvSpPr>
      <xdr:spPr bwMode="auto">
        <a:xfrm>
          <a:off x="0" y="336550"/>
          <a:ext cx="22733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156029</xdr:colOff>
      <xdr:row>18</xdr:row>
      <xdr:rowOff>132443</xdr:rowOff>
    </xdr:from>
    <xdr:to>
      <xdr:col>5</xdr:col>
      <xdr:colOff>698500</xdr:colOff>
      <xdr:row>18</xdr:row>
      <xdr:rowOff>145142</xdr:rowOff>
    </xdr:to>
    <xdr:cxnSp macro="">
      <xdr:nvCxnSpPr>
        <xdr:cNvPr id="6" name="Straight Connector 5">
          <a:extLst>
            <a:ext uri="{FF2B5EF4-FFF2-40B4-BE49-F238E27FC236}">
              <a16:creationId xmlns:a16="http://schemas.microsoft.com/office/drawing/2014/main" id="{A4F581A2-3A47-44F0-B461-BBFBC8A58E95}"/>
            </a:ext>
          </a:extLst>
        </xdr:cNvPr>
        <xdr:cNvCxnSpPr>
          <a:cxnSpLocks noChangeShapeType="1"/>
        </xdr:cNvCxnSpPr>
      </xdr:nvCxnSpPr>
      <xdr:spPr bwMode="auto">
        <a:xfrm>
          <a:off x="4340679" y="3123293"/>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8" name="Straight Connector 7">
          <a:extLst>
            <a:ext uri="{FF2B5EF4-FFF2-40B4-BE49-F238E27FC236}">
              <a16:creationId xmlns:a16="http://schemas.microsoft.com/office/drawing/2014/main" id="{E21EACDB-D1EA-407A-800F-BB0498B372F6}"/>
            </a:ext>
          </a:extLst>
        </xdr:cNvPr>
        <xdr:cNvCxnSpPr>
          <a:cxnSpLocks noChangeShapeType="1"/>
        </xdr:cNvCxnSpPr>
      </xdr:nvCxnSpPr>
      <xdr:spPr bwMode="auto">
        <a:xfrm flipV="1">
          <a:off x="4374243" y="3672114"/>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F4CCA376-9D4A-4C65-8D2C-26A62D00B563}"/>
            </a:ext>
          </a:extLst>
        </xdr:cNvPr>
        <xdr:cNvSpPr txBox="1">
          <a:spLocks noChangeArrowheads="1"/>
        </xdr:cNvSpPr>
      </xdr:nvSpPr>
      <xdr:spPr bwMode="auto">
        <a:xfrm>
          <a:off x="111042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2021 NOVEMBER 001</a:t>
          </a:r>
        </a:p>
      </xdr:txBody>
    </xdr:sp>
    <xdr:clientData/>
  </xdr:twoCellAnchor>
  <xdr:twoCellAnchor>
    <xdr:from>
      <xdr:col>0</xdr:col>
      <xdr:colOff>0</xdr:colOff>
      <xdr:row>41</xdr:row>
      <xdr:rowOff>1</xdr:rowOff>
    </xdr:from>
    <xdr:to>
      <xdr:col>22</xdr:col>
      <xdr:colOff>609600</xdr:colOff>
      <xdr:row>44</xdr:row>
      <xdr:rowOff>0</xdr:rowOff>
    </xdr:to>
    <xdr:sp macro="" textlink="">
      <xdr:nvSpPr>
        <xdr:cNvPr id="3" name="Text Box 13">
          <a:extLst>
            <a:ext uri="{FF2B5EF4-FFF2-40B4-BE49-F238E27FC236}">
              <a16:creationId xmlns:a16="http://schemas.microsoft.com/office/drawing/2014/main" id="{8C90E589-77A5-4155-B625-0B43F6314F01}"/>
            </a:ext>
          </a:extLst>
        </xdr:cNvPr>
        <xdr:cNvSpPr txBox="1">
          <a:spLocks noChangeArrowheads="1"/>
        </xdr:cNvSpPr>
      </xdr:nvSpPr>
      <xdr:spPr bwMode="auto">
        <a:xfrm>
          <a:off x="0" y="8083551"/>
          <a:ext cx="129476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607912--&gt; ORDER Okt'21</a:t>
          </a:r>
        </a:p>
        <a:p>
          <a:pPr algn="l" rtl="0">
            <a:lnSpc>
              <a:spcPts val="1100"/>
            </a:lnSpc>
            <a:defRPr sz="1000"/>
          </a:pPr>
          <a:r>
            <a:rPr lang="en-US" sz="1400" b="1" i="0" u="none" strike="noStrike" baseline="0">
              <a:solidFill>
                <a:srgbClr val="000000"/>
              </a:solidFill>
              <a:latin typeface="Arial"/>
              <a:cs typeface="Arial"/>
            </a:rPr>
            <a:t>  PO : 615491-&gt; ORDER Nov'21</a:t>
          </a: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1197003</xdr:colOff>
      <xdr:row>2</xdr:row>
      <xdr:rowOff>25593</xdr:rowOff>
    </xdr:to>
    <xdr:pic>
      <xdr:nvPicPr>
        <xdr:cNvPr id="4" name="Picture 15">
          <a:extLst>
            <a:ext uri="{FF2B5EF4-FFF2-40B4-BE49-F238E27FC236}">
              <a16:creationId xmlns:a16="http://schemas.microsoft.com/office/drawing/2014/main" id="{F59A127B-E8FB-4C8B-A2A2-15AE524C11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2603"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0F7B0779-5A3D-45DF-A080-7B5F20892609}"/>
            </a:ext>
          </a:extLst>
        </xdr:cNvPr>
        <xdr:cNvSpPr txBox="1">
          <a:spLocks noChangeArrowheads="1"/>
        </xdr:cNvSpPr>
      </xdr:nvSpPr>
      <xdr:spPr bwMode="auto">
        <a:xfrm>
          <a:off x="0" y="336550"/>
          <a:ext cx="22733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156029</xdr:colOff>
      <xdr:row>18</xdr:row>
      <xdr:rowOff>132443</xdr:rowOff>
    </xdr:from>
    <xdr:to>
      <xdr:col>5</xdr:col>
      <xdr:colOff>698500</xdr:colOff>
      <xdr:row>18</xdr:row>
      <xdr:rowOff>145142</xdr:rowOff>
    </xdr:to>
    <xdr:cxnSp macro="">
      <xdr:nvCxnSpPr>
        <xdr:cNvPr id="10" name="Straight Connector 9">
          <a:extLst>
            <a:ext uri="{FF2B5EF4-FFF2-40B4-BE49-F238E27FC236}">
              <a16:creationId xmlns:a16="http://schemas.microsoft.com/office/drawing/2014/main" id="{91DCB12F-0621-4899-B45B-9E79B42998AE}"/>
            </a:ext>
          </a:extLst>
        </xdr:cNvPr>
        <xdr:cNvCxnSpPr>
          <a:cxnSpLocks noChangeShapeType="1"/>
        </xdr:cNvCxnSpPr>
      </xdr:nvCxnSpPr>
      <xdr:spPr bwMode="auto">
        <a:xfrm>
          <a:off x="4337958" y="3171372"/>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11" name="Straight Connector 10">
          <a:extLst>
            <a:ext uri="{FF2B5EF4-FFF2-40B4-BE49-F238E27FC236}">
              <a16:creationId xmlns:a16="http://schemas.microsoft.com/office/drawing/2014/main" id="{8079160D-A81B-4AA9-BD4C-E32D6040840E}"/>
            </a:ext>
          </a:extLst>
        </xdr:cNvPr>
        <xdr:cNvCxnSpPr>
          <a:cxnSpLocks noChangeShapeType="1"/>
        </xdr:cNvCxnSpPr>
      </xdr:nvCxnSpPr>
      <xdr:spPr bwMode="auto">
        <a:xfrm flipV="1">
          <a:off x="4374243" y="3672114"/>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3EF92D90-9A3D-4727-8A1E-D2717ADBA59D}"/>
            </a:ext>
          </a:extLst>
        </xdr:cNvPr>
        <xdr:cNvSpPr txBox="1">
          <a:spLocks noChangeArrowheads="1"/>
        </xdr:cNvSpPr>
      </xdr:nvSpPr>
      <xdr:spPr bwMode="auto">
        <a:xfrm>
          <a:off x="111042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2021 NOVEMBER 002</a:t>
          </a:r>
        </a:p>
      </xdr:txBody>
    </xdr:sp>
    <xdr:clientData/>
  </xdr:twoCellAnchor>
  <xdr:twoCellAnchor>
    <xdr:from>
      <xdr:col>0</xdr:col>
      <xdr:colOff>0</xdr:colOff>
      <xdr:row>40</xdr:row>
      <xdr:rowOff>1</xdr:rowOff>
    </xdr:from>
    <xdr:to>
      <xdr:col>22</xdr:col>
      <xdr:colOff>609600</xdr:colOff>
      <xdr:row>43</xdr:row>
      <xdr:rowOff>0</xdr:rowOff>
    </xdr:to>
    <xdr:sp macro="" textlink="">
      <xdr:nvSpPr>
        <xdr:cNvPr id="3" name="Text Box 13">
          <a:extLst>
            <a:ext uri="{FF2B5EF4-FFF2-40B4-BE49-F238E27FC236}">
              <a16:creationId xmlns:a16="http://schemas.microsoft.com/office/drawing/2014/main" id="{B0F58AE0-FB72-4C0C-BE93-EA956DA3135B}"/>
            </a:ext>
          </a:extLst>
        </xdr:cNvPr>
        <xdr:cNvSpPr txBox="1">
          <a:spLocks noChangeArrowheads="1"/>
        </xdr:cNvSpPr>
      </xdr:nvSpPr>
      <xdr:spPr bwMode="auto">
        <a:xfrm>
          <a:off x="0" y="8337551"/>
          <a:ext cx="129476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607912--&gt; ORDER Okt'21</a:t>
          </a:r>
        </a:p>
        <a:p>
          <a:pPr algn="l" rtl="0">
            <a:lnSpc>
              <a:spcPts val="1100"/>
            </a:lnSpc>
            <a:defRPr sz="1000"/>
          </a:pPr>
          <a:r>
            <a:rPr lang="en-US" sz="1400" b="1" i="0" u="none" strike="noStrike" baseline="0">
              <a:solidFill>
                <a:srgbClr val="000000"/>
              </a:solidFill>
              <a:latin typeface="Arial"/>
              <a:cs typeface="Arial"/>
            </a:rPr>
            <a:t>  PO : 615491-&gt; ORDER Nov'21</a:t>
          </a: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38290896-3BAD-48F0-9351-F77999B40B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2603"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98CAA593-C969-4DC2-A293-F1067E79A4CB}"/>
            </a:ext>
          </a:extLst>
        </xdr:cNvPr>
        <xdr:cNvSpPr txBox="1">
          <a:spLocks noChangeArrowheads="1"/>
        </xdr:cNvSpPr>
      </xdr:nvSpPr>
      <xdr:spPr bwMode="auto">
        <a:xfrm>
          <a:off x="0" y="336550"/>
          <a:ext cx="22733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156029</xdr:colOff>
      <xdr:row>20</xdr:row>
      <xdr:rowOff>132443</xdr:rowOff>
    </xdr:from>
    <xdr:to>
      <xdr:col>5</xdr:col>
      <xdr:colOff>698500</xdr:colOff>
      <xdr:row>20</xdr:row>
      <xdr:rowOff>145142</xdr:rowOff>
    </xdr:to>
    <xdr:cxnSp macro="">
      <xdr:nvCxnSpPr>
        <xdr:cNvPr id="8" name="Straight Connector 7">
          <a:extLst>
            <a:ext uri="{FF2B5EF4-FFF2-40B4-BE49-F238E27FC236}">
              <a16:creationId xmlns:a16="http://schemas.microsoft.com/office/drawing/2014/main" id="{63C691A2-2B51-43BB-A849-2994471EB634}"/>
            </a:ext>
          </a:extLst>
        </xdr:cNvPr>
        <xdr:cNvCxnSpPr>
          <a:cxnSpLocks noChangeShapeType="1"/>
        </xdr:cNvCxnSpPr>
      </xdr:nvCxnSpPr>
      <xdr:spPr bwMode="auto">
        <a:xfrm>
          <a:off x="4337958" y="3171372"/>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22</xdr:row>
      <xdr:rowOff>125185</xdr:rowOff>
    </xdr:from>
    <xdr:to>
      <xdr:col>5</xdr:col>
      <xdr:colOff>687614</xdr:colOff>
      <xdr:row>22</xdr:row>
      <xdr:rowOff>150585</xdr:rowOff>
    </xdr:to>
    <xdr:cxnSp macro="">
      <xdr:nvCxnSpPr>
        <xdr:cNvPr id="9" name="Straight Connector 8">
          <a:extLst>
            <a:ext uri="{FF2B5EF4-FFF2-40B4-BE49-F238E27FC236}">
              <a16:creationId xmlns:a16="http://schemas.microsoft.com/office/drawing/2014/main" id="{123458C7-08EF-4035-98D7-6F3BB6E40840}"/>
            </a:ext>
          </a:extLst>
        </xdr:cNvPr>
        <xdr:cNvCxnSpPr>
          <a:cxnSpLocks noChangeShapeType="1"/>
        </xdr:cNvCxnSpPr>
      </xdr:nvCxnSpPr>
      <xdr:spPr bwMode="auto">
        <a:xfrm flipV="1">
          <a:off x="4374243" y="3672114"/>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62DDCD99-2B6B-46F9-B175-C2D3A687EE82}"/>
            </a:ext>
          </a:extLst>
        </xdr:cNvPr>
        <xdr:cNvSpPr txBox="1">
          <a:spLocks noChangeArrowheads="1"/>
        </xdr:cNvSpPr>
      </xdr:nvSpPr>
      <xdr:spPr bwMode="auto">
        <a:xfrm>
          <a:off x="110661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2021 DESEMBER 001</a:t>
          </a:r>
        </a:p>
      </xdr:txBody>
    </xdr:sp>
    <xdr:clientData/>
  </xdr:twoCellAnchor>
  <xdr:twoCellAnchor>
    <xdr:from>
      <xdr:col>0</xdr:col>
      <xdr:colOff>0</xdr:colOff>
      <xdr:row>37</xdr:row>
      <xdr:rowOff>1</xdr:rowOff>
    </xdr:from>
    <xdr:to>
      <xdr:col>22</xdr:col>
      <xdr:colOff>609600</xdr:colOff>
      <xdr:row>40</xdr:row>
      <xdr:rowOff>0</xdr:rowOff>
    </xdr:to>
    <xdr:sp macro="" textlink="">
      <xdr:nvSpPr>
        <xdr:cNvPr id="3" name="Text Box 13">
          <a:extLst>
            <a:ext uri="{FF2B5EF4-FFF2-40B4-BE49-F238E27FC236}">
              <a16:creationId xmlns:a16="http://schemas.microsoft.com/office/drawing/2014/main" id="{44F0A24F-5F67-4395-8DFE-92918DC38978}"/>
            </a:ext>
          </a:extLst>
        </xdr:cNvPr>
        <xdr:cNvSpPr txBox="1">
          <a:spLocks noChangeArrowheads="1"/>
        </xdr:cNvSpPr>
      </xdr:nvSpPr>
      <xdr:spPr bwMode="auto">
        <a:xfrm>
          <a:off x="0" y="7829551"/>
          <a:ext cx="129095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607912--&gt; ORDER Okt'21</a:t>
          </a:r>
        </a:p>
        <a:p>
          <a:pPr algn="l" rtl="0">
            <a:lnSpc>
              <a:spcPts val="1100"/>
            </a:lnSpc>
            <a:defRPr sz="1000"/>
          </a:pPr>
          <a:r>
            <a:rPr lang="en-US" sz="1400" b="1" i="0" u="none" strike="noStrike" baseline="0">
              <a:solidFill>
                <a:srgbClr val="000000"/>
              </a:solidFill>
              <a:latin typeface="Arial"/>
              <a:cs typeface="Arial"/>
            </a:rPr>
            <a:t>  PO : 615491-&gt; ORDER Nov'21</a:t>
          </a:r>
          <a:endParaRPr lang="en-US" sz="1400" b="0" i="0" u="none" strike="noStrike" baseline="0">
            <a:solidFill>
              <a:srgbClr val="000000"/>
            </a:solidFill>
            <a:latin typeface="Arial"/>
            <a:cs typeface="Arial"/>
          </a:endParaRP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81E070C7-C525-423F-8F63-72950EE744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597349E4-AA99-4CC9-AF37-1D3DFF90B215}"/>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156029</xdr:colOff>
      <xdr:row>18</xdr:row>
      <xdr:rowOff>132443</xdr:rowOff>
    </xdr:from>
    <xdr:to>
      <xdr:col>5</xdr:col>
      <xdr:colOff>698500</xdr:colOff>
      <xdr:row>18</xdr:row>
      <xdr:rowOff>145142</xdr:rowOff>
    </xdr:to>
    <xdr:cxnSp macro="">
      <xdr:nvCxnSpPr>
        <xdr:cNvPr id="6" name="Straight Connector 5">
          <a:extLst>
            <a:ext uri="{FF2B5EF4-FFF2-40B4-BE49-F238E27FC236}">
              <a16:creationId xmlns:a16="http://schemas.microsoft.com/office/drawing/2014/main" id="{CBC46FF0-8F8C-4EE3-8A2B-BF08FFB60C04}"/>
            </a:ext>
          </a:extLst>
        </xdr:cNvPr>
        <xdr:cNvCxnSpPr>
          <a:cxnSpLocks noChangeShapeType="1"/>
        </xdr:cNvCxnSpPr>
      </xdr:nvCxnSpPr>
      <xdr:spPr bwMode="auto">
        <a:xfrm>
          <a:off x="4302579" y="3631293"/>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7" name="Straight Connector 6">
          <a:extLst>
            <a:ext uri="{FF2B5EF4-FFF2-40B4-BE49-F238E27FC236}">
              <a16:creationId xmlns:a16="http://schemas.microsoft.com/office/drawing/2014/main" id="{94630FB9-9484-4A5A-9646-511C1D26155D}"/>
            </a:ext>
          </a:extLst>
        </xdr:cNvPr>
        <xdr:cNvCxnSpPr>
          <a:cxnSpLocks noChangeShapeType="1"/>
        </xdr:cNvCxnSpPr>
      </xdr:nvCxnSpPr>
      <xdr:spPr bwMode="auto">
        <a:xfrm flipV="1">
          <a:off x="4338864" y="4132035"/>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664883</xdr:colOff>
      <xdr:row>2</xdr:row>
      <xdr:rowOff>120277</xdr:rowOff>
    </xdr:from>
    <xdr:to>
      <xdr:col>23</xdr:col>
      <xdr:colOff>1494</xdr:colOff>
      <xdr:row>4</xdr:row>
      <xdr:rowOff>52295</xdr:rowOff>
    </xdr:to>
    <xdr:sp macro="" textlink="">
      <xdr:nvSpPr>
        <xdr:cNvPr id="2" name="Text 7">
          <a:extLst>
            <a:ext uri="{FF2B5EF4-FFF2-40B4-BE49-F238E27FC236}">
              <a16:creationId xmlns:a16="http://schemas.microsoft.com/office/drawing/2014/main" id="{0C869E55-9792-4095-87CB-335EE4509497}"/>
            </a:ext>
          </a:extLst>
        </xdr:cNvPr>
        <xdr:cNvSpPr txBox="1">
          <a:spLocks noChangeArrowheads="1"/>
        </xdr:cNvSpPr>
      </xdr:nvSpPr>
      <xdr:spPr bwMode="auto">
        <a:xfrm>
          <a:off x="11066183" y="456827"/>
          <a:ext cx="2105211" cy="23046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ctr" upright="1"/>
        <a:lstStyle/>
        <a:p>
          <a:pPr algn="ctr" rtl="0">
            <a:defRPr sz="1000"/>
          </a:pPr>
          <a:r>
            <a:rPr lang="en-US" sz="1000" b="1" i="0" u="none" strike="noStrike" baseline="0">
              <a:solidFill>
                <a:srgbClr val="000000"/>
              </a:solidFill>
              <a:latin typeface="Arial"/>
              <a:cs typeface="Arial"/>
            </a:rPr>
            <a:t>NO. : 2022 JANUARI 001</a:t>
          </a:r>
        </a:p>
      </xdr:txBody>
    </xdr:sp>
    <xdr:clientData/>
  </xdr:twoCellAnchor>
  <xdr:twoCellAnchor>
    <xdr:from>
      <xdr:col>0</xdr:col>
      <xdr:colOff>0</xdr:colOff>
      <xdr:row>41</xdr:row>
      <xdr:rowOff>1</xdr:rowOff>
    </xdr:from>
    <xdr:to>
      <xdr:col>22</xdr:col>
      <xdr:colOff>609600</xdr:colOff>
      <xdr:row>44</xdr:row>
      <xdr:rowOff>0</xdr:rowOff>
    </xdr:to>
    <xdr:sp macro="" textlink="">
      <xdr:nvSpPr>
        <xdr:cNvPr id="3" name="Text Box 13">
          <a:extLst>
            <a:ext uri="{FF2B5EF4-FFF2-40B4-BE49-F238E27FC236}">
              <a16:creationId xmlns:a16="http://schemas.microsoft.com/office/drawing/2014/main" id="{FBF4DDF1-1E00-41EF-B1B9-F4D87D6CB57D}"/>
            </a:ext>
          </a:extLst>
        </xdr:cNvPr>
        <xdr:cNvSpPr txBox="1">
          <a:spLocks noChangeArrowheads="1"/>
        </xdr:cNvSpPr>
      </xdr:nvSpPr>
      <xdr:spPr bwMode="auto">
        <a:xfrm>
          <a:off x="0" y="7067551"/>
          <a:ext cx="12909550" cy="4762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900"/>
            </a:lnSpc>
            <a:defRPr sz="1000"/>
          </a:pPr>
          <a:r>
            <a:rPr lang="en-US" sz="1000" b="0" i="0" u="none" strike="noStrike" baseline="0">
              <a:solidFill>
                <a:srgbClr val="000000"/>
              </a:solidFill>
              <a:latin typeface="Arial"/>
              <a:cs typeface="Arial"/>
            </a:rPr>
            <a:t>Note :</a:t>
          </a:r>
          <a:endParaRPr lang="en-US" sz="1400" b="1" i="0" u="none" strike="noStrike" baseline="0">
            <a:solidFill>
              <a:srgbClr val="000000"/>
            </a:solidFill>
            <a:latin typeface="Arial"/>
            <a:cs typeface="Arial"/>
          </a:endParaRPr>
        </a:p>
        <a:p>
          <a:pPr algn="l" rtl="0">
            <a:lnSpc>
              <a:spcPts val="1100"/>
            </a:lnSpc>
            <a:defRPr sz="1000"/>
          </a:pPr>
          <a:r>
            <a:rPr lang="en-US" sz="1400" b="1" i="0" u="none" strike="noStrike" baseline="0">
              <a:solidFill>
                <a:srgbClr val="000000"/>
              </a:solidFill>
              <a:latin typeface="Arial"/>
              <a:cs typeface="Arial"/>
            </a:rPr>
            <a:t>  PO : 617360--&gt; ORDER DES'21</a:t>
          </a:r>
        </a:p>
      </xdr:txBody>
    </xdr:sp>
    <xdr:clientData/>
  </xdr:twoCellAnchor>
  <xdr:twoCellAnchor editAs="oneCell">
    <xdr:from>
      <xdr:col>0</xdr:col>
      <xdr:colOff>0</xdr:colOff>
      <xdr:row>0</xdr:row>
      <xdr:rowOff>0</xdr:rowOff>
    </xdr:from>
    <xdr:to>
      <xdr:col>1</xdr:col>
      <xdr:colOff>1234356</xdr:colOff>
      <xdr:row>2</xdr:row>
      <xdr:rowOff>25593</xdr:rowOff>
    </xdr:to>
    <xdr:pic>
      <xdr:nvPicPr>
        <xdr:cNvPr id="4" name="Picture 15">
          <a:extLst>
            <a:ext uri="{FF2B5EF4-FFF2-40B4-BE49-F238E27FC236}">
              <a16:creationId xmlns:a16="http://schemas.microsoft.com/office/drawing/2014/main" id="{99CCEEE9-56D6-4447-8CF8-EC45FC4F1A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51856" cy="362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xdr:row>
      <xdr:rowOff>0</xdr:rowOff>
    </xdr:from>
    <xdr:to>
      <xdr:col>1</xdr:col>
      <xdr:colOff>2254259</xdr:colOff>
      <xdr:row>2</xdr:row>
      <xdr:rowOff>210910</xdr:rowOff>
    </xdr:to>
    <xdr:sp macro="" textlink="">
      <xdr:nvSpPr>
        <xdr:cNvPr id="5" name="Text Box 7">
          <a:extLst>
            <a:ext uri="{FF2B5EF4-FFF2-40B4-BE49-F238E27FC236}">
              <a16:creationId xmlns:a16="http://schemas.microsoft.com/office/drawing/2014/main" id="{70E0BC5B-7C99-47FB-AA63-4883769E54C1}"/>
            </a:ext>
          </a:extLst>
        </xdr:cNvPr>
        <xdr:cNvSpPr txBox="1">
          <a:spLocks noChangeArrowheads="1"/>
        </xdr:cNvSpPr>
      </xdr:nvSpPr>
      <xdr:spPr bwMode="auto">
        <a:xfrm>
          <a:off x="0" y="336550"/>
          <a:ext cx="2235209" cy="21091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156029</xdr:colOff>
      <xdr:row>18</xdr:row>
      <xdr:rowOff>132443</xdr:rowOff>
    </xdr:from>
    <xdr:to>
      <xdr:col>5</xdr:col>
      <xdr:colOff>698500</xdr:colOff>
      <xdr:row>18</xdr:row>
      <xdr:rowOff>145142</xdr:rowOff>
    </xdr:to>
    <xdr:cxnSp macro="">
      <xdr:nvCxnSpPr>
        <xdr:cNvPr id="6" name="Straight Connector 5">
          <a:extLst>
            <a:ext uri="{FF2B5EF4-FFF2-40B4-BE49-F238E27FC236}">
              <a16:creationId xmlns:a16="http://schemas.microsoft.com/office/drawing/2014/main" id="{FA04CFCC-F75B-4163-B662-27C630791267}"/>
            </a:ext>
          </a:extLst>
        </xdr:cNvPr>
        <xdr:cNvCxnSpPr>
          <a:cxnSpLocks noChangeShapeType="1"/>
        </xdr:cNvCxnSpPr>
      </xdr:nvCxnSpPr>
      <xdr:spPr bwMode="auto">
        <a:xfrm>
          <a:off x="4302579" y="3123293"/>
          <a:ext cx="542471" cy="12699"/>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192314</xdr:colOff>
      <xdr:row>20</xdr:row>
      <xdr:rowOff>125185</xdr:rowOff>
    </xdr:from>
    <xdr:to>
      <xdr:col>5</xdr:col>
      <xdr:colOff>687614</xdr:colOff>
      <xdr:row>20</xdr:row>
      <xdr:rowOff>150585</xdr:rowOff>
    </xdr:to>
    <xdr:cxnSp macro="">
      <xdr:nvCxnSpPr>
        <xdr:cNvPr id="7" name="Straight Connector 6">
          <a:extLst>
            <a:ext uri="{FF2B5EF4-FFF2-40B4-BE49-F238E27FC236}">
              <a16:creationId xmlns:a16="http://schemas.microsoft.com/office/drawing/2014/main" id="{BD99B859-7AFF-4F6D-90DB-49C150F01F30}"/>
            </a:ext>
          </a:extLst>
        </xdr:cNvPr>
        <xdr:cNvCxnSpPr>
          <a:cxnSpLocks noChangeShapeType="1"/>
        </xdr:cNvCxnSpPr>
      </xdr:nvCxnSpPr>
      <xdr:spPr bwMode="auto">
        <a:xfrm flipV="1">
          <a:off x="4338864" y="3624035"/>
          <a:ext cx="495300" cy="2540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m\data\My%20Documents\Klien\kons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erver\file%20sharing%20(cost%20control)\Monthly%20report%20185\monthly%20Cost%20185%20ok.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Ofd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ining\Data%20Umum\A_tauhid\data%20umum\Data%20Confidential\TAUHID\YCJ\Cons%202004-05\Forecast%20at%20end%20of%20Q3\DcaForE%20-%20Q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tikah\Data%20Umum\Data%20Confidential\TAUHID\YCJ\Cons%202005-06\Forecast%20at%20end%20of%20Q1-182\DcaForE%20@%20end%20of%20Q1-18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ARYASANTARA\ACCT_FIN\ACT&amp;FIN\Hanny's\Miscellaneous\Analysis\GM%20ANALYSIS%20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SHARED\Clients\I-L\kyocera\2000%20CITR\Marshall-Kyocera%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EMP\2Q_200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Gamen3"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Oper5"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TABLE.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Folder%20Group\F1%2012000\Quarter\1Q_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BACKUP\TABL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ugeng\Data%20Umum\Documents%20and%20Settings\shige-i\My%20Documents\Excel%20temp\PA-CD-PJ\&#35211;&#31309;&#12426;\ASSY&#35211;&#31309;\EMX\MTR\AW16G&#22679;&#35430;&#12471;&#12540;&#12488;&#21152;&#24037;&#26178;&#38291;&#35211;&#31309;&#2636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2\Documents%20and%20Settings\moriuchi\My%20Documents\&#25216;&#34899;&#36039;&#26009;\&#12450;&#12489;&#12458;&#12531;&#38283;&#30330;\&#38306;&#38651;&#65289;&#22806;&#37096;&#35373;&#35336;&#12502;&#12521;&#12531;&#12463;&#12501;&#12457;&#12540;&#12512;&#65288;IP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ogis_3dev\user\ZAIMU\2_&#26032;&#36001;&#21209;\&#38283;&#30330;DOC\90UNYOU\STANDARD\DOC_SAMP\&#20181;&#27096;&#26360;P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mi_filesrv01\public\WINDOWS\TEMP\D1BOX&#35211;&#31309;&#12426;&#24773;&#22577;10.6&#30495;&#19968;&#12373;&#124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2\FS-Produksi\5-%20Meeting%20Produksi\REPORT%20WEEKLY%20196\Ie-srv\newdb\YMMA%232729&#20225;&#30011;&#35211;&#31309;&#12426;\%2327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mix-filesrv01\home\My%20Documents\&#21407;&#20385;&#27083;&#25104;\&#65332;&#65337;\PSR240\PSR240&#21407;&#20385;&#27083;&#25104;&#20225;&#30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ska\Data%20Umum\SISKA\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3-Revised06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pointer/Business%20Dev/jland/data%20klien/DATA/Accounting/Finance/PAJAK/Salary%20April%2020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DOCUME~1/Deploy/LOCALS~1/Temp/notesFD2C40/FS%20PAS-0301%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pckrm06a\finance\Documents%20and%20Settings\millerh1\Local%20Settings\Temporary%20Internet%20Files\OLK4\2004%20Plan%20F-X%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kfiler\deptdata\My%20Documents\APO\APO%20YK\001%20Kemble%20Re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worksheet"/>
      <sheetName val="equity"/>
      <sheetName val="cashflow"/>
      <sheetName val="comparative"/>
      <sheetName val="perGrup"/>
      <sheetName val="koran-ind"/>
      <sheetName val="koran-ingg"/>
      <sheetName val="pph-tangguhan"/>
      <sheetName val="def-tax-rec"/>
      <sheetName val="ws-valuation"/>
      <sheetName val="adj-entry"/>
      <sheetName val="DETIL"/>
      <sheetName val="社員リスト"/>
      <sheetName val="A"/>
      <sheetName val="7.LB After Plan"/>
      <sheetName val="MAIN時間見積り"/>
      <sheetName val="OT Juli 2019"/>
      <sheetName val="DT  Juli 2019"/>
      <sheetName val="REFUND"/>
      <sheetName val="オーダー管理 (4)"/>
      <sheetName val="処理機能記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of Pack GA "/>
      <sheetName val="Graph of Pack UP "/>
      <sheetName val="paint cost control (new) 18 "/>
      <sheetName val="mat'l in 185"/>
      <sheetName val="Dead stock"/>
      <sheetName val="repair &amp; maint"/>
      <sheetName val="fac. supplies"/>
      <sheetName val="constools"/>
      <sheetName val="FREIGHT"/>
      <sheetName val="Pengendalian GA "/>
      <sheetName val="Standart Pack GA "/>
      <sheetName val="Pengendalian UP "/>
      <sheetName val="Standart Pack UP "/>
      <sheetName val="paint consumption (new) 185 "/>
      <sheetName val="limbah"/>
      <sheetName val="rental truk"/>
      <sheetName val="ACC_Pemb Lok_"/>
      <sheetName val="purchase mat'l"/>
      <sheetName val="prod upright"/>
      <sheetName val="Prod GP1"/>
      <sheetName val="_ Reject GP"/>
      <sheetName val="_ Reject up"/>
      <sheetName val="TOOLCONS"/>
      <sheetName val="fact"/>
      <sheetName val="Submatttl "/>
      <sheetName val="paint cost control (new) 18 (4)"/>
      <sheetName val="paint consumption (new) 185 (5)"/>
      <sheetName val="Pengendalian GA"/>
      <sheetName val="Standart Pack GA"/>
      <sheetName val="Graph of Pack GA"/>
      <sheetName val="Pengendalian UP"/>
      <sheetName val="Standart Pack UP"/>
      <sheetName val="Graph of Pack UP"/>
      <sheetName val="02DB"/>
      <sheetName val="#REF!"/>
      <sheetName val="Constants"/>
      <sheetName val="Data Harian"/>
      <sheetName val="SUMMARY"/>
      <sheetName val="SURABAYA"/>
      <sheetName val="SEWA FINAL_GEDUNG_"/>
      <sheetName val="オーダー管理 (4)"/>
      <sheetName val="General"/>
      <sheetName val="UGDK 2005"/>
      <sheetName val="レポートレイアウ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PT. YAMAHA INDONESIA</v>
          </cell>
        </row>
        <row r="5">
          <cell r="A5" t="str">
            <v>MONITORING BIAYA FREIGHT &amp; HANDLING 185</v>
          </cell>
        </row>
        <row r="6">
          <cell r="A6">
            <v>40015</v>
          </cell>
          <cell r="B6" t="str">
            <v>US $</v>
          </cell>
        </row>
        <row r="7">
          <cell r="A7" t="str">
            <v>DESCRIPTION</v>
          </cell>
          <cell r="B7" t="str">
            <v>APR</v>
          </cell>
          <cell r="C7" t="str">
            <v>MEI</v>
          </cell>
          <cell r="D7" t="str">
            <v>JUN</v>
          </cell>
          <cell r="E7" t="str">
            <v>JUL</v>
          </cell>
          <cell r="F7" t="str">
            <v>AGUST</v>
          </cell>
          <cell r="G7" t="str">
            <v>SEP</v>
          </cell>
          <cell r="H7" t="str">
            <v>OKT</v>
          </cell>
          <cell r="I7" t="str">
            <v>NOP</v>
          </cell>
          <cell r="J7" t="str">
            <v>DES</v>
          </cell>
          <cell r="K7" t="str">
            <v>JAN'09</v>
          </cell>
          <cell r="L7" t="str">
            <v>FEB'09</v>
          </cell>
          <cell r="M7" t="str">
            <v>MAR'09</v>
          </cell>
          <cell r="N7" t="str">
            <v>TOTAL</v>
          </cell>
          <cell r="O7" t="str">
            <v>@185</v>
          </cell>
        </row>
        <row r="8">
          <cell r="A8" t="str">
            <v>RENTAL FORKLIFT</v>
          </cell>
          <cell r="B8">
            <v>5403.0595638494087</v>
          </cell>
          <cell r="C8">
            <v>703.92029456356943</v>
          </cell>
          <cell r="D8">
            <v>13649.119982828934</v>
          </cell>
          <cell r="E8">
            <v>4693.7669376693766</v>
          </cell>
          <cell r="F8">
            <v>6174.5996929151133</v>
          </cell>
          <cell r="G8">
            <v>6041.7349502895222</v>
          </cell>
          <cell r="H8">
            <v>5310.3007037747921</v>
          </cell>
          <cell r="I8">
            <v>1500.6821282401093</v>
          </cell>
          <cell r="J8">
            <v>4098.4281129125175</v>
          </cell>
          <cell r="K8">
            <v>6054.7945205479455</v>
          </cell>
          <cell r="L8">
            <v>8110.9643328929988</v>
          </cell>
          <cell r="M8">
            <v>0</v>
          </cell>
          <cell r="N8">
            <v>61741.371220484289</v>
          </cell>
          <cell r="O8">
            <v>5145.1142683736907</v>
          </cell>
        </row>
        <row r="9">
          <cell r="A9" t="str">
            <v>RENTAL TRUCK</v>
          </cell>
          <cell r="B9">
            <v>277.88</v>
          </cell>
          <cell r="C9">
            <v>614.01815681178255</v>
          </cell>
          <cell r="D9">
            <v>882.04378622021898</v>
          </cell>
          <cell r="E9">
            <v>957.64704607046076</v>
          </cell>
          <cell r="F9">
            <v>550.6592454485633</v>
          </cell>
          <cell r="G9">
            <v>1926.2218944608326</v>
          </cell>
          <cell r="H9">
            <v>357.24610791213479</v>
          </cell>
          <cell r="I9">
            <v>138.50313778990451</v>
          </cell>
          <cell r="J9">
            <v>521.9306229939923</v>
          </cell>
          <cell r="K9">
            <v>0</v>
          </cell>
          <cell r="L9">
            <v>0</v>
          </cell>
          <cell r="M9">
            <v>24.780884808013354</v>
          </cell>
          <cell r="N9">
            <v>6250.9308825159023</v>
          </cell>
          <cell r="O9">
            <v>520.91090687632516</v>
          </cell>
        </row>
        <row r="10">
          <cell r="A10" t="str">
            <v>BENSIN</v>
          </cell>
          <cell r="B10">
            <v>0</v>
          </cell>
          <cell r="C10">
            <v>0</v>
          </cell>
          <cell r="D10">
            <v>0</v>
          </cell>
          <cell r="E10">
            <v>0</v>
          </cell>
          <cell r="F10">
            <v>0</v>
          </cell>
          <cell r="G10">
            <v>0</v>
          </cell>
          <cell r="H10">
            <v>0</v>
          </cell>
          <cell r="I10">
            <v>0</v>
          </cell>
          <cell r="J10">
            <v>0</v>
          </cell>
          <cell r="K10">
            <v>0</v>
          </cell>
          <cell r="L10">
            <v>0</v>
          </cell>
          <cell r="M10">
            <v>0</v>
          </cell>
          <cell r="N10">
            <v>0</v>
          </cell>
          <cell r="O10">
            <v>0</v>
          </cell>
        </row>
        <row r="11">
          <cell r="A11" t="str">
            <v>SOLAR</v>
          </cell>
          <cell r="B11">
            <v>7343.5595096018224</v>
          </cell>
          <cell r="C11">
            <v>139.70110461338533</v>
          </cell>
          <cell r="D11">
            <v>17862.098304357158</v>
          </cell>
          <cell r="E11">
            <v>335.01355013550136</v>
          </cell>
          <cell r="F11">
            <v>9854.3862689186226</v>
          </cell>
          <cell r="G11">
            <v>679.10706872063804</v>
          </cell>
          <cell r="H11">
            <v>7070.8040093836635</v>
          </cell>
          <cell r="I11">
            <v>187.81264211005004</v>
          </cell>
          <cell r="J11">
            <v>4448.9079088140898</v>
          </cell>
          <cell r="K11">
            <v>72.922374429223751</v>
          </cell>
          <cell r="L11">
            <v>3562.320391897842</v>
          </cell>
          <cell r="M11">
            <v>404.95000000000005</v>
          </cell>
          <cell r="N11">
            <v>51961.583132981992</v>
          </cell>
          <cell r="O11">
            <v>4330.131927748499</v>
          </cell>
        </row>
        <row r="12">
          <cell r="A12" t="str">
            <v>OTHER</v>
          </cell>
          <cell r="B12">
            <v>2846.0399262232831</v>
          </cell>
          <cell r="C12">
            <v>55.338964695689839</v>
          </cell>
          <cell r="D12">
            <v>147.80081562567074</v>
          </cell>
          <cell r="E12">
            <v>167.90547425474256</v>
          </cell>
          <cell r="F12">
            <v>109.11603421803026</v>
          </cell>
          <cell r="G12">
            <v>302.90341964383265</v>
          </cell>
          <cell r="H12">
            <v>2106.5008125399872</v>
          </cell>
          <cell r="I12">
            <v>64.815552523874487</v>
          </cell>
          <cell r="J12">
            <v>84.663566784626781</v>
          </cell>
          <cell r="K12">
            <v>31.324200913242009</v>
          </cell>
          <cell r="L12">
            <v>144.51783355350065</v>
          </cell>
          <cell r="M12">
            <v>85.85</v>
          </cell>
          <cell r="N12">
            <v>6146.77660097648</v>
          </cell>
          <cell r="O12">
            <v>512.23138341470667</v>
          </cell>
        </row>
        <row r="13">
          <cell r="A13" t="str">
            <v>TOTAL</v>
          </cell>
          <cell r="B13">
            <v>15870.538999674514</v>
          </cell>
          <cell r="C13">
            <v>1512.9785206844272</v>
          </cell>
          <cell r="D13">
            <v>32541.062889031979</v>
          </cell>
          <cell r="E13">
            <v>6154.333008130081</v>
          </cell>
          <cell r="F13">
            <v>16688.761241500331</v>
          </cell>
          <cell r="G13">
            <v>8949.967333114826</v>
          </cell>
          <cell r="H13">
            <v>14844.851633610579</v>
          </cell>
          <cell r="I13">
            <v>1891.8134606639383</v>
          </cell>
          <cell r="J13">
            <v>9153.9302115052269</v>
          </cell>
          <cell r="K13">
            <v>6159.0410958904113</v>
          </cell>
          <cell r="L13">
            <v>11817.802558344341</v>
          </cell>
          <cell r="M13">
            <v>515.58088480801337</v>
          </cell>
          <cell r="N13">
            <v>126100.66183695866</v>
          </cell>
          <cell r="O13">
            <v>10508.388486413221</v>
          </cell>
        </row>
        <row r="16">
          <cell r="A16" t="str">
            <v>DESCRIPTION</v>
          </cell>
          <cell r="B16" t="str">
            <v>APR</v>
          </cell>
          <cell r="C16" t="str">
            <v>MEI</v>
          </cell>
          <cell r="D16" t="str">
            <v>JUN</v>
          </cell>
          <cell r="E16" t="str">
            <v>JUL</v>
          </cell>
          <cell r="F16" t="str">
            <v>AGUST</v>
          </cell>
          <cell r="G16" t="str">
            <v>SEP</v>
          </cell>
          <cell r="H16" t="str">
            <v>OKT</v>
          </cell>
          <cell r="I16" t="str">
            <v>NOP</v>
          </cell>
          <cell r="J16" t="str">
            <v>DES</v>
          </cell>
          <cell r="K16" t="str">
            <v>JAN'08</v>
          </cell>
          <cell r="L16" t="str">
            <v>FEB'08</v>
          </cell>
          <cell r="M16" t="str">
            <v>MAR'08</v>
          </cell>
          <cell r="N16" t="str">
            <v>TOTAL</v>
          </cell>
        </row>
        <row r="17">
          <cell r="A17">
            <v>185</v>
          </cell>
          <cell r="B17">
            <v>15870.538999674514</v>
          </cell>
          <cell r="C17">
            <v>1512.9785206844272</v>
          </cell>
          <cell r="D17">
            <v>32541.062889031979</v>
          </cell>
          <cell r="E17">
            <v>6154.333008130081</v>
          </cell>
          <cell r="F17">
            <v>16688.761241500331</v>
          </cell>
          <cell r="G17">
            <v>8949.967333114826</v>
          </cell>
          <cell r="H17">
            <v>14844.851633610579</v>
          </cell>
          <cell r="I17">
            <v>1891.8134606639383</v>
          </cell>
          <cell r="J17">
            <v>9153.9302115052269</v>
          </cell>
          <cell r="K17">
            <v>6159.0410958904113</v>
          </cell>
          <cell r="L17">
            <v>11817.802558344341</v>
          </cell>
          <cell r="M17">
            <v>515.58088480801337</v>
          </cell>
          <cell r="N17">
            <v>126100.66183695868</v>
          </cell>
        </row>
        <row r="18">
          <cell r="A18">
            <v>184</v>
          </cell>
          <cell r="B18">
            <v>11053.414564597499</v>
          </cell>
          <cell r="C18">
            <v>18999.207444389664</v>
          </cell>
          <cell r="D18">
            <v>5758.9338468509286</v>
          </cell>
          <cell r="E18">
            <v>14609.265297106251</v>
          </cell>
          <cell r="F18">
            <v>11158.27922926192</v>
          </cell>
          <cell r="G18">
            <v>9551.6594048884162</v>
          </cell>
          <cell r="H18">
            <v>8503.244500383058</v>
          </cell>
          <cell r="I18">
            <v>4945.3519301329234</v>
          </cell>
          <cell r="J18">
            <v>12747.078391638226</v>
          </cell>
          <cell r="K18">
            <v>6415.6386028240795</v>
          </cell>
          <cell r="L18">
            <v>9900.9453234312768</v>
          </cell>
          <cell r="M18">
            <v>9161.7604684565249</v>
          </cell>
          <cell r="N18">
            <v>105955.43334970798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d2"/>
      <sheetName val="Sheet1"/>
      <sheetName val="GeneralInfo"/>
      <sheetName val="選択項目一覧"/>
      <sheetName val="Region Code"/>
      <sheetName val="Product Group Code"/>
      <sheetName val="Perioden"/>
      <sheetName val="オーダー管理 (4)"/>
      <sheetName val="Company Code"/>
      <sheetName val="sapactivexlhiddensheet"/>
      <sheetName val="Trial"/>
      <sheetName val="社員リスト"/>
      <sheetName val="FREIGHT"/>
      <sheetName val="Constants"/>
      <sheetName val="Data Harian"/>
      <sheetName val="D1BOX原価表"/>
      <sheetName val="#REF!"/>
      <sheetName val="monthly budget"/>
      <sheetName val="April"/>
      <sheetName val="Mei "/>
      <sheetName val="Juni"/>
      <sheetName val="Juli"/>
      <sheetName val=" Repair Juli"/>
      <sheetName val="Agustus"/>
      <sheetName val="Sept 19"/>
      <sheetName val="Okt 19"/>
      <sheetName val="Kapasitas seasening"/>
      <sheetName val="Culture of Empowerment"/>
      <sheetName val="notes"/>
      <sheetName val="TBM"/>
      <sheetName val="PPH1298S"/>
      <sheetName val="(40)G&amp;A"/>
      <sheetName val="書換え条件"/>
      <sheetName val="STD labor"/>
      <sheetName val="SUMMARYPPH21_23"/>
      <sheetName val="(Global Parameters)"/>
      <sheetName val=" 184期185期台数金額資料"/>
    </sheetNames>
    <definedNames>
      <definedName name="Select_ACat1"/>
      <definedName name="Select_ACat2"/>
      <definedName name="Select_ACat3"/>
      <definedName name="Select_FCat1"/>
      <definedName name="Select_FCat2"/>
      <definedName name="Select_FCat3"/>
      <definedName name="Select_OCat1"/>
      <definedName name="Select_OCat2"/>
      <definedName name="Select_OCat3"/>
      <definedName name="Select_RefAct1"/>
      <definedName name="Select_RefAct2"/>
      <definedName name="Select_RefAct3"/>
      <definedName name="Select_RefObj1"/>
      <definedName name="Select_RefObj2"/>
      <definedName name="Update_Act"/>
      <definedName name="Update_Flow"/>
      <definedName name="Update_Layer"/>
      <definedName name="Update_Obj"/>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Code"/>
      <sheetName val="Internal Account Code"/>
      <sheetName val="month"/>
      <sheetName val="STD labor"/>
      <sheetName val="FREIGHT"/>
      <sheetName val="Constants"/>
      <sheetName val="#REF!"/>
      <sheetName val="Account Code (Sales, Purchase)"/>
      <sheetName val="2"/>
      <sheetName val="Submission"/>
      <sheetName val="書換え条件"/>
      <sheetName val="D1BOX原価表"/>
      <sheetName val="125円ﾃﾞｰﾀ"/>
      <sheetName val="Permanent info"/>
      <sheetName val="Data Hari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common modules"/>
      <sheetName val="general functions"/>
      <sheetName val="messages"/>
      <sheetName val="month"/>
      <sheetName val="1BS_PL_CR_SS_Inventory_Employee"/>
      <sheetName val="2CF_Invest_R&amp;D"/>
      <sheetName val="3Sales"/>
      <sheetName val="4InterCo_Transaction"/>
      <sheetName val="5For_2_Segment_Co"/>
      <sheetName val="Company Code"/>
      <sheetName val="Product Group Code"/>
      <sheetName val="Region Code"/>
      <sheetName val="Internal Account Code"/>
      <sheetName val="FREIGHT"/>
      <sheetName val="Submission"/>
      <sheetName val="GeneralInfo"/>
      <sheetName val="Account Code (Sales, Purchase)"/>
      <sheetName val="#REF!"/>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B2" t="str">
            <v>001</v>
          </cell>
          <cell r="C2" t="str">
            <v>Piano</v>
          </cell>
          <cell r="D2" t="str">
            <v>Yamaha Piano</v>
          </cell>
          <cell r="E2" t="str">
            <v>Yamaha Electric Piano</v>
          </cell>
          <cell r="F2" t="str">
            <v>1</v>
          </cell>
        </row>
        <row r="3">
          <cell r="C3">
            <v>0</v>
          </cell>
          <cell r="D3" t="str">
            <v>Disckavier Unit</v>
          </cell>
          <cell r="E3" t="str">
            <v>Disklavier Soft</v>
          </cell>
        </row>
        <row r="4">
          <cell r="C4">
            <v>0</v>
          </cell>
          <cell r="D4" t="str">
            <v>Yamaha Organ</v>
          </cell>
          <cell r="E4" t="str">
            <v>Grand Touch Piano</v>
          </cell>
        </row>
        <row r="5">
          <cell r="C5">
            <v>0</v>
          </cell>
          <cell r="D5" t="str">
            <v>Piano Accessories</v>
          </cell>
        </row>
        <row r="6">
          <cell r="B6" t="str">
            <v>018</v>
          </cell>
          <cell r="C6" t="str">
            <v>Portable Key Board</v>
          </cell>
          <cell r="D6" t="str">
            <v>Yamaha Regular Key Board</v>
          </cell>
          <cell r="E6" t="str">
            <v>Yamaha Mini-Key Board</v>
          </cell>
          <cell r="F6" t="str">
            <v>1</v>
          </cell>
        </row>
        <row r="7">
          <cell r="B7" t="str">
            <v>521</v>
          </cell>
          <cell r="C7" t="str">
            <v>Clavinova</v>
          </cell>
          <cell r="D7" t="str">
            <v>Yamaha Clavinova</v>
          </cell>
          <cell r="E7" t="str">
            <v>Yamaha Expander Module</v>
          </cell>
          <cell r="F7" t="str">
            <v>1</v>
          </cell>
        </row>
        <row r="8">
          <cell r="B8" t="str">
            <v>514</v>
          </cell>
          <cell r="C8" t="str">
            <v>Synthesizer</v>
          </cell>
          <cell r="D8" t="str">
            <v>Yamaha Digital Cbx</v>
          </cell>
          <cell r="E8" t="str">
            <v>Yamaha Combo Key-Board</v>
          </cell>
        </row>
        <row r="9">
          <cell r="B9" t="str">
            <v>003</v>
          </cell>
          <cell r="C9" t="str">
            <v>Electone</v>
          </cell>
          <cell r="D9" t="str">
            <v>Yamaha Electone</v>
          </cell>
          <cell r="F9" t="str">
            <v>1</v>
          </cell>
        </row>
        <row r="10">
          <cell r="B10" t="str">
            <v>IBO</v>
          </cell>
          <cell r="C10" t="str">
            <v>Band, Orchestra &amp; Educational Instruments</v>
          </cell>
          <cell r="D10" t="str">
            <v>Yamaha Educational Musical Instrument</v>
          </cell>
          <cell r="F10" t="str">
            <v>1</v>
          </cell>
        </row>
        <row r="11">
          <cell r="C11">
            <v>0</v>
          </cell>
          <cell r="D11" t="str">
            <v>Yamaha Harmonica</v>
          </cell>
          <cell r="E11" t="str">
            <v>Yamaha Accordion</v>
          </cell>
        </row>
        <row r="12">
          <cell r="C12">
            <v>0</v>
          </cell>
          <cell r="D12" t="str">
            <v>Yamaha Pianica</v>
          </cell>
          <cell r="E12" t="str">
            <v>Yamaha Recorder</v>
          </cell>
        </row>
        <row r="13">
          <cell r="C13">
            <v>0</v>
          </cell>
          <cell r="D13" t="str">
            <v>Yamaha Band &amp; Orchestra</v>
          </cell>
          <cell r="E13" t="str">
            <v>Band Accessories</v>
          </cell>
        </row>
        <row r="14">
          <cell r="B14" t="str">
            <v>017</v>
          </cell>
          <cell r="C14" t="str">
            <v>String/Percussion</v>
          </cell>
          <cell r="D14" t="str">
            <v xml:space="preserve">Yamaha Marimba </v>
          </cell>
          <cell r="E14" t="str">
            <v>Yamaha Timpani</v>
          </cell>
        </row>
        <row r="15">
          <cell r="C15">
            <v>0</v>
          </cell>
          <cell r="D15" t="str">
            <v>Yamaha Xylophone</v>
          </cell>
          <cell r="E15" t="str">
            <v>Yamaha Silent Violin / Cello</v>
          </cell>
        </row>
        <row r="16">
          <cell r="C16">
            <v>0</v>
          </cell>
          <cell r="D16" t="str">
            <v>Yamaha Acoustic Violin</v>
          </cell>
        </row>
        <row r="17">
          <cell r="B17" t="str">
            <v>IGD</v>
          </cell>
          <cell r="C17" t="str">
            <v>Guitar</v>
          </cell>
          <cell r="D17" t="str">
            <v>Yamaha Guitar</v>
          </cell>
          <cell r="E17" t="str">
            <v>Yamaha Effector</v>
          </cell>
        </row>
        <row r="18">
          <cell r="C18">
            <v>0</v>
          </cell>
          <cell r="D18" t="str">
            <v>Yamaha Guitar Amplifier</v>
          </cell>
        </row>
        <row r="19">
          <cell r="B19" t="str">
            <v>011</v>
          </cell>
          <cell r="C19" t="str">
            <v>Drums</v>
          </cell>
          <cell r="D19" t="str">
            <v>Yamaha Drum</v>
          </cell>
          <cell r="E19" t="str">
            <v>Yamaha Silent Drum</v>
          </cell>
        </row>
        <row r="20">
          <cell r="B20" t="str">
            <v>513</v>
          </cell>
          <cell r="C20" t="str">
            <v>Pro Audio</v>
          </cell>
          <cell r="D20" t="str">
            <v>Yamaha Pro Audio</v>
          </cell>
        </row>
        <row r="21">
          <cell r="B21" t="str">
            <v>563</v>
          </cell>
          <cell r="C21" t="str">
            <v>K.D. Parts-Ekb</v>
          </cell>
          <cell r="D21" t="str">
            <v>Electronic Musical Instrument K.D.</v>
          </cell>
          <cell r="E21" t="str">
            <v>(YMPI K.D.)</v>
          </cell>
        </row>
        <row r="22">
          <cell r="B22" t="str">
            <v>KDG</v>
          </cell>
          <cell r="C22" t="str">
            <v>K.D. Parts-Gad</v>
          </cell>
          <cell r="D22" t="str">
            <v>Gad K.D.Parts</v>
          </cell>
          <cell r="E22">
            <v>0</v>
          </cell>
        </row>
        <row r="23">
          <cell r="B23" t="str">
            <v>IPO</v>
          </cell>
          <cell r="C23" t="str">
            <v>Parts(Musical Instruments)</v>
          </cell>
          <cell r="D23" t="str">
            <v xml:space="preserve">Service Parts &amp; Spare Parts For Yamaha Musical Instruments </v>
          </cell>
          <cell r="E23">
            <v>0</v>
          </cell>
        </row>
        <row r="24">
          <cell r="B24" t="str">
            <v>058</v>
          </cell>
          <cell r="C24" t="str">
            <v>Sound Proof</v>
          </cell>
          <cell r="D24" t="str">
            <v>Silent Room</v>
          </cell>
          <cell r="E24">
            <v>0</v>
          </cell>
        </row>
        <row r="25">
          <cell r="B25" t="str">
            <v>026</v>
          </cell>
          <cell r="C25" t="str">
            <v>Music School</v>
          </cell>
          <cell r="D25" t="str">
            <v>Music School Text Books</v>
          </cell>
          <cell r="E25">
            <v>0</v>
          </cell>
        </row>
        <row r="26">
          <cell r="B26" t="str">
            <v>545</v>
          </cell>
          <cell r="C26" t="str">
            <v>English School</v>
          </cell>
          <cell r="D26" t="str">
            <v>English School Text Books</v>
          </cell>
          <cell r="E26">
            <v>0</v>
          </cell>
        </row>
        <row r="27">
          <cell r="B27" t="str">
            <v>IOM</v>
          </cell>
          <cell r="C27" t="str">
            <v>Other Musical Instruments</v>
          </cell>
          <cell r="D27" t="str">
            <v>Steinberg Products</v>
          </cell>
        </row>
        <row r="28">
          <cell r="D28" t="str">
            <v>Sound Cards</v>
          </cell>
          <cell r="E28" t="str">
            <v>Other Musical Instruments</v>
          </cell>
        </row>
        <row r="29">
          <cell r="B29" t="str">
            <v>012</v>
          </cell>
          <cell r="C29" t="str">
            <v>Audio</v>
          </cell>
          <cell r="D29" t="str">
            <v>Audio</v>
          </cell>
          <cell r="E29" t="str">
            <v>PC Audio</v>
          </cell>
        </row>
        <row r="30">
          <cell r="B30" t="str">
            <v>066</v>
          </cell>
          <cell r="C30" t="str">
            <v>Communication Materials</v>
          </cell>
          <cell r="D30" t="str">
            <v>Remote Router</v>
          </cell>
          <cell r="E30">
            <v>0</v>
          </cell>
        </row>
        <row r="31">
          <cell r="B31" t="str">
            <v>ASP</v>
          </cell>
          <cell r="C31" t="str">
            <v>Parts(Av/It Pruducts)</v>
          </cell>
          <cell r="D31" t="str">
            <v>Service Parts &amp; Spare Parts For Yamaha Av/It Products</v>
          </cell>
          <cell r="E31">
            <v>0</v>
          </cell>
        </row>
        <row r="32">
          <cell r="B32" t="str">
            <v>ILI</v>
          </cell>
          <cell r="C32" t="str">
            <v>Living Goods</v>
          </cell>
          <cell r="D32" t="str">
            <v>Living Goods</v>
          </cell>
          <cell r="E32" t="str">
            <v>Furniture</v>
          </cell>
        </row>
        <row r="33">
          <cell r="B33" t="str">
            <v>078</v>
          </cell>
          <cell r="C33" t="str">
            <v>L.S.I.</v>
          </cell>
          <cell r="D33" t="str">
            <v>L.S.I.</v>
          </cell>
          <cell r="E33">
            <v>0</v>
          </cell>
        </row>
        <row r="34">
          <cell r="B34" t="str">
            <v>060</v>
          </cell>
          <cell r="C34" t="str">
            <v>Electronic Metals</v>
          </cell>
          <cell r="D34" t="str">
            <v>Metal Products</v>
          </cell>
          <cell r="E34">
            <v>0</v>
          </cell>
        </row>
        <row r="35">
          <cell r="B35" t="str">
            <v>IRE</v>
          </cell>
          <cell r="C35" t="str">
            <v>Recreation</v>
          </cell>
          <cell r="D35" t="str">
            <v>Resort Business</v>
          </cell>
          <cell r="E35">
            <v>0</v>
          </cell>
        </row>
        <row r="36">
          <cell r="B36" t="str">
            <v>ISP</v>
          </cell>
          <cell r="C36" t="str">
            <v>Sporting Goods</v>
          </cell>
          <cell r="D36" t="str">
            <v>Yamaha Golf Club</v>
          </cell>
        </row>
        <row r="37">
          <cell r="B37" t="str">
            <v>571</v>
          </cell>
          <cell r="C37" t="str">
            <v>Car Parts</v>
          </cell>
          <cell r="D37" t="str">
            <v>Car Parts</v>
          </cell>
        </row>
        <row r="38">
          <cell r="B38" t="str">
            <v>DIV</v>
          </cell>
          <cell r="C38" t="str">
            <v>Others</v>
          </cell>
          <cell r="D38" t="str">
            <v>Yamaha Fine Technologies Products</v>
          </cell>
        </row>
        <row r="39">
          <cell r="B39" t="str">
            <v>HZ1</v>
          </cell>
          <cell r="C39" t="str">
            <v>Work In Process</v>
          </cell>
          <cell r="D39" t="str">
            <v>All Stock Of Goods In Process</v>
          </cell>
        </row>
        <row r="40">
          <cell r="B40" t="str">
            <v>HZ3</v>
          </cell>
          <cell r="C40" t="str">
            <v>Parts &amp; Raw Materials</v>
          </cell>
          <cell r="D40" t="str">
            <v xml:space="preserve">All Stock Of Parts &amp; Raw Materials </v>
          </cell>
        </row>
      </sheetData>
      <sheetData sheetId="12" refreshError="1">
        <row r="2">
          <cell r="A2" t="str">
            <v>R1</v>
          </cell>
          <cell r="B2" t="str">
            <v>JAPAN</v>
          </cell>
        </row>
        <row r="3">
          <cell r="A3" t="str">
            <v>R2</v>
          </cell>
          <cell r="B3" t="str">
            <v>NORTH AMERICA</v>
          </cell>
        </row>
        <row r="4">
          <cell r="A4" t="str">
            <v>R3</v>
          </cell>
          <cell r="B4" t="str">
            <v>EUROPE</v>
          </cell>
        </row>
        <row r="5">
          <cell r="A5" t="str">
            <v>R4</v>
          </cell>
          <cell r="B5" t="str">
            <v>OTHER EXPORT</v>
          </cell>
        </row>
      </sheetData>
      <sheetData sheetId="13"/>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total cost"/>
      <sheetName val="base"/>
      <sheetName val="SUMMARY"/>
      <sheetName val="100"/>
      <sheetName val="110"/>
      <sheetName val="130"/>
      <sheetName val="135"/>
      <sheetName val="136"/>
      <sheetName val="140"/>
      <sheetName val="145"/>
      <sheetName val="146"/>
      <sheetName val="150"/>
      <sheetName val="160"/>
      <sheetName val="165"/>
      <sheetName val="175"/>
      <sheetName val="180"/>
      <sheetName val="Marshal"/>
      <sheetName val="MTD_Flash_Report"/>
      <sheetName val="Power"/>
      <sheetName val="MSC Product Characteristics"/>
      <sheetName val="Monat"/>
      <sheetName val="Orders"/>
      <sheetName val="Control"/>
      <sheetName val="MSC-L5"/>
      <sheetName val="AN_EL(16.0)"/>
      <sheetName val="input sheet"/>
      <sheetName val="70 China (actual incl Optimor)"/>
      <sheetName val="MASTER"/>
      <sheetName val="Trial"/>
      <sheetName val="CVR"/>
      <sheetName val="STOCKHAM TAX DATA_RAW"/>
      <sheetName val="TB"/>
      <sheetName val="BTS-L4-L5-1C"/>
      <sheetName val="GM ANALYSIS 2001"/>
      <sheetName val="KAS $"/>
      <sheetName val="Macro5"/>
      <sheetName val="Table Array"/>
      <sheetName val="monthly"/>
      <sheetName val="LIST 99"/>
      <sheetName val="DFR CT"/>
      <sheetName val="Permanent info"/>
      <sheetName val="BSliRp"/>
      <sheetName val="Input"/>
      <sheetName val="INDEX"/>
      <sheetName val="社員リスト"/>
      <sheetName val="Region Code"/>
      <sheetName val="Product Group Code"/>
      <sheetName val="Company Code"/>
      <sheetName val="Internal Account Code"/>
      <sheetName val="month"/>
      <sheetName val="#REF!"/>
      <sheetName val="Verteil.schlüssel"/>
      <sheetName val="LOOKUP"/>
      <sheetName val="Instr + GQL ORM"/>
      <sheetName val="total_cost"/>
      <sheetName val="Ex-Rate"/>
      <sheetName val="FE_1770_P1"/>
      <sheetName val="NAP"/>
      <sheetName val="IS"/>
      <sheetName val="fiscal depr(E)"/>
      <sheetName val="TAX SUMMARY"/>
      <sheetName val="ledger02"/>
      <sheetName val="GeneralInfo"/>
      <sheetName val="cov"/>
      <sheetName val="Sheet1"/>
      <sheetName val="RATE"/>
      <sheetName val="AccountChart"/>
      <sheetName val="WMSO.3"/>
      <sheetName val="WMSO.7"/>
      <sheetName val="WMSO.1"/>
      <sheetName val="Cover - Flash"/>
      <sheetName val="Parameter"/>
      <sheetName val="MSC_Product_Characteristics"/>
      <sheetName val="70_China_(actual_incl_Optimor)"/>
      <sheetName val="DFR_CT"/>
      <sheetName val="STOCKHAM_TAX_DATA_RAW"/>
      <sheetName val="AN_EL(16_0)"/>
      <sheetName val="input_sheet"/>
      <sheetName val="Permanent_info"/>
      <sheetName val="GM_ANALYSIS_2001"/>
      <sheetName val="KAS_$"/>
      <sheetName val="Table_Array"/>
      <sheetName val="Ex_Rate"/>
      <sheetName val="data (2)"/>
      <sheetName val="DATA"/>
      <sheetName val="Type"/>
      <sheetName val="PL"/>
      <sheetName val="Day"/>
      <sheetName val="KRM Cashflows by mth"/>
      <sheetName val="F1771-IV"/>
      <sheetName val="F1771-V"/>
      <sheetName val="2-asi-00"/>
      <sheetName val="Sheet2"/>
      <sheetName val="11-12"/>
      <sheetName val="Sales - Ind. Life"/>
      <sheetName val="PEMAKAIAN PAKAN &amp; OBAT"/>
      <sheetName val="DIST"/>
      <sheetName val="NCastalone"/>
      <sheetName val="TaxDat"/>
      <sheetName val="STD labor"/>
      <sheetName val="FREIGHT"/>
      <sheetName val="0220"/>
      <sheetName val="Opening"/>
      <sheetName val="TAX LIST"/>
      <sheetName val="JAN 2001"/>
      <sheetName val="OpsHighlite"/>
      <sheetName val="MPO Shit Rota"/>
      <sheetName val="All_Table"/>
      <sheetName val="Metals"/>
      <sheetName val="CA"/>
      <sheetName val="total_cost1"/>
      <sheetName val="70_China_(actual_incl_Optimor)1"/>
      <sheetName val="DFR_CT1"/>
      <sheetName val="STOCKHAM_TAX_DATA_RAW1"/>
      <sheetName val="AN_EL(16_0)1"/>
      <sheetName val="MSC_Product_Characteristics1"/>
      <sheetName val="input_sheet1"/>
      <sheetName val="Permanent_info1"/>
      <sheetName val="GM_ANALYSIS_20011"/>
      <sheetName val="KAS_$1"/>
      <sheetName val="Table_Array1"/>
      <sheetName val="TAX_SUMMARY"/>
      <sheetName val="LIST_99"/>
      <sheetName val="Instr_+_GQL_ORM"/>
      <sheetName val="fiscal_depr(E)"/>
      <sheetName val="WMSO_3"/>
      <sheetName val="WMSO_7"/>
      <sheetName val="WMSO_1"/>
      <sheetName val="Cover_-_Flash"/>
      <sheetName val="국산화"/>
      <sheetName val="Macro1"/>
      <sheetName val="BTR"/>
      <sheetName val="BGR"/>
      <sheetName val="BKS"/>
      <sheetName val="data_(2)"/>
      <sheetName val="Konstanta"/>
      <sheetName val="d_com"/>
      <sheetName val="LBR-LBRN"/>
      <sheetName val="MONTHLY PROJ GP - MAY 2004"/>
      <sheetName val="MBOPEX09 YTD"/>
      <sheetName val="M"/>
      <sheetName val="TIRE DIVISION"/>
      <sheetName val="ocean voyage"/>
      <sheetName val="Sheet5"/>
      <sheetName val="Lookup Lists"/>
      <sheetName val="Detail_FA"/>
      <sheetName val="Links"/>
      <sheetName val="Lead"/>
      <sheetName val="Movements"/>
      <sheetName val="StockCodes"/>
      <sheetName val="Irregular Income"/>
      <sheetName val="FE-1770.P1"/>
      <sheetName val="FAKTOR"/>
      <sheetName val="Mar"/>
      <sheetName val="オーダー管理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Depreciation-Ind"/>
      <sheetName val="Depreciation-Eng"/>
      <sheetName val="Disposal-after 95"/>
      <sheetName val="Disposal-before 1995"/>
      <sheetName val="Penambahan"/>
      <sheetName val="Addition"/>
      <sheetName val="Lampiran"/>
      <sheetName val="Attachment"/>
      <sheetName val="Art. 21"/>
      <sheetName val="Exit fiscal"/>
      <sheetName val="Entertainment"/>
      <sheetName val="Cover"/>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Company Code"/>
      <sheetName val="Internal Account Code"/>
      <sheetName val="month"/>
      <sheetName val="mat_l stock ratio store"/>
      <sheetName val="SUMMARY"/>
      <sheetName val="Region Code"/>
      <sheetName val="Product Group Code"/>
      <sheetName val="185 New"/>
      <sheetName val="#REF!"/>
      <sheetName val="Permanent info"/>
      <sheetName val="lists"/>
      <sheetName val="TP-MARKET"/>
      <sheetName val="HUB"/>
      <sheetName val="TP"/>
      <sheetName val="Ex-Rate"/>
      <sheetName val="ACT Cashflow"/>
      <sheetName val="RATE-NEW"/>
      <sheetName val="note_defect"/>
      <sheetName val="TB"/>
      <sheetName val="Account Code"/>
      <sheetName val="CH-OV"/>
      <sheetName val="Balance Sheet"/>
      <sheetName val="Income Statement"/>
      <sheetName val="Marshal -1"/>
      <sheetName val="HO Use"/>
      <sheetName val="Sheet3"/>
      <sheetName val="8-Liabilities"/>
      <sheetName val="Dbase"/>
      <sheetName val="書換え条件"/>
      <sheetName val="D1BOX原価表"/>
      <sheetName val="Sheet2"/>
      <sheetName val="corp tax"/>
      <sheetName val="6510200"/>
      <sheetName val="OH"/>
      <sheetName val="total GA per dept"/>
      <sheetName val="9"/>
      <sheetName val="CFS US-Canada CAD"/>
      <sheetName val="CFS AP-NZD (Trade Bills)"/>
      <sheetName val="Notes to BS"/>
      <sheetName val="Marshall-Kyocera final"/>
      <sheetName val="SEWA FINAL_GEDUNG_"/>
      <sheetName val="CL-SWITZ"/>
      <sheetName val="オーダー管理 (4)"/>
    </sheetNames>
    <sheetDataSet>
      <sheetData sheetId="0" refreshError="1">
        <row r="5">
          <cell r="I5" t="str">
            <v>PT KYOCERA INDONESIA</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sheetName val="Work"/>
      <sheetName val="FS"/>
      <sheetName val="Cost"/>
      <sheetName val="Asset "/>
      <sheetName val="Budget"/>
      <sheetName val="CMAdraft"/>
      <sheetName val="CMA "/>
      <sheetName val="Profit Loss"/>
      <sheetName val="Balance Sheet"/>
      <sheetName val="General Exp"/>
      <sheetName val="Analysis"/>
      <sheetName val="Present"/>
      <sheetName val="Comments"/>
      <sheetName val="TBM"/>
      <sheetName val="SUMMARY"/>
      <sheetName val="Company Code"/>
      <sheetName val="Internal Account Code"/>
      <sheetName val="month"/>
      <sheetName val="Region Code"/>
      <sheetName val="Product Group Code"/>
      <sheetName val="sapactivexlhiddensheet"/>
      <sheetName val="Parameter"/>
      <sheetName val="GeneralInfo"/>
      <sheetName val="#REF!"/>
      <sheetName val="Monthly report"/>
      <sheetName val="125円ﾃﾞｰﾀ"/>
      <sheetName val="YMP生産計画"/>
      <sheetName val="185 New"/>
      <sheetName val="オーダー管理 (4)"/>
      <sheetName val="PL"/>
      <sheetName val="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コード"/>
      <sheetName val="表紙"/>
      <sheetName val="概要"/>
      <sheetName val="PGM処理ﾌﾛｰ"/>
      <sheetName val="業務フロー図"/>
      <sheetName val="検証"/>
      <sheetName val="選択画面定義"/>
      <sheetName val="入力画面定義"/>
      <sheetName val="出力ﾚｲｱｳﾄ定義"/>
      <sheetName val="出力項目"/>
      <sheetName val="出力項目 (2)"/>
      <sheetName val="出力項目 (3)"/>
      <sheetName val="テーブル編集要領"/>
      <sheetName val="テーブル編集要領 (2)"/>
      <sheetName val="補足資料"/>
      <sheetName val="補足資料 (2)"/>
      <sheetName val="補足資料 (3)"/>
      <sheetName val="R3⇔外部ｼｽﾃﾑ定義"/>
      <sheetName val=" I P O"/>
      <sheetName val="フリー（縦）"/>
      <sheetName val="フリー（横）"/>
      <sheetName val="Gamen3"/>
      <sheetName val="Permanent info"/>
      <sheetName val="社員リスト"/>
      <sheetName val="A"/>
      <sheetName val="Marshal"/>
      <sheetName val="worksheet"/>
      <sheetName val="選択項目一覧"/>
      <sheetName val="#REF!"/>
      <sheetName val="#REF"/>
      <sheetName val="Trial"/>
      <sheetName val="GeneralInfo"/>
      <sheetName val="SUMMARY"/>
      <sheetName val="書換え条件"/>
      <sheetName val="monthly budget"/>
      <sheetName val="処理機能記述"/>
      <sheetName val="(40)G&amp;A"/>
      <sheetName val="sapactivexlhiddensheet"/>
      <sheetName val="Company Code"/>
      <sheetName val="Internal Account Code"/>
      <sheetName val="month"/>
    </sheetNames>
    <definedNames>
      <definedName name="Select_Cat1"/>
      <definedName name="Select_Cat2"/>
      <definedName name="Select_Cat3"/>
      <definedName name="Select_RefAct"/>
      <definedName name="Select_RefOitm"/>
      <definedName name="Select_RefTbl"/>
      <definedName name="SelFileGExp"/>
      <definedName name="Update_Ga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5"/>
      <sheetName val="Input"/>
      <sheetName val="125円ﾃﾞｰﾀ"/>
      <sheetName val="Culture of Empowerment"/>
      <sheetName val="Company Code"/>
      <sheetName val="Internal Account Code"/>
      <sheetName val="month"/>
      <sheetName val="Region Code"/>
      <sheetName val="Product Group Code"/>
      <sheetName val="GeneralInfo"/>
      <sheetName val="SUMMARY"/>
      <sheetName val="Trial"/>
      <sheetName val="Final"/>
      <sheetName val="FREIGHT"/>
      <sheetName val="#REF!"/>
      <sheetName val="#REF"/>
      <sheetName val="monthly budget"/>
      <sheetName val="worksheet"/>
      <sheetName val="社員リスト"/>
      <sheetName val="オーダー管理 (4)"/>
      <sheetName val="TBM"/>
      <sheetName val="書換え条件"/>
      <sheetName val="Constants"/>
      <sheetName val="Permanent info"/>
      <sheetName val="Marshal"/>
    </sheetNames>
    <definedNames>
      <definedName name="Select_CCat1"/>
      <definedName name="Select_CCat2"/>
      <definedName name="Select_CCat3"/>
      <definedName name="Select_RefEve"/>
      <definedName name="Select_RefGamen"/>
      <definedName name="Select_RefObj"/>
      <definedName name="Select_RefOpe1"/>
      <definedName name="Select_RefOpe2"/>
      <definedName name="Select_RefOpe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1 NOV"/>
      <sheetName val="Trial"/>
      <sheetName val="オーダー管理 (4)"/>
      <sheetName val="GeneralInfo"/>
      <sheetName val="Culture of Empowerment"/>
      <sheetName val="#REF"/>
      <sheetName val="SUMMARY"/>
      <sheetName val="FREIGHT"/>
      <sheetName val="#REF!"/>
      <sheetName val="社員リスト"/>
      <sheetName val="MAIN時間見積り"/>
      <sheetName val="FE-1771$.P1"/>
      <sheetName val="Sheet2"/>
    </sheetNames>
    <definedNames>
      <definedName name="Select_RefTblI"/>
      <definedName name="SelFileTblExp"/>
      <definedName name="Update_Tabl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urrent"/>
      <sheetName val="PL"/>
      <sheetName val="Input"/>
      <sheetName val="PRASS99"/>
      <sheetName val="Résultats"/>
      <sheetName val="tb1"/>
      <sheetName val="table"/>
      <sheetName val="0220"/>
      <sheetName val="FRN"/>
      <sheetName val="K-5"/>
      <sheetName val="#REF"/>
      <sheetName val="Ex_Rate"/>
      <sheetName val="Sub Acc"/>
      <sheetName val="社員リスト"/>
      <sheetName val="worksheet"/>
      <sheetName val="9"/>
      <sheetName val="1Q_97"/>
      <sheetName val="Region Code"/>
      <sheetName val="Product Group Code"/>
      <sheetName val="書換え条件"/>
      <sheetName val="SD"/>
      <sheetName val="Sch 16.1"/>
      <sheetName val="Sch 17.1"/>
      <sheetName val="Sch 14.2"/>
      <sheetName val="Sch 22.2"/>
      <sheetName val="Sch 22.4"/>
      <sheetName val="Sch 3.1"/>
      <sheetName val="BEP"/>
      <sheetName val="Art 23"/>
      <sheetName val="Module2"/>
      <sheetName val="A u g"/>
      <sheetName val="Marshal"/>
      <sheetName val="data"/>
      <sheetName val="corp tax"/>
      <sheetName val="U-3.1.1 telephone"/>
      <sheetName val="Tax Rate 2012"/>
      <sheetName val="Premi Iuran"/>
      <sheetName val="Q-PC1"/>
      <sheetName val="Q-PC2"/>
      <sheetName val="Approved SUMMARY-2013"/>
      <sheetName val="IntBalheet"/>
      <sheetName val="Revenue"/>
      <sheetName val="Assum"/>
      <sheetName val="Vendors"/>
      <sheetName val="BS+PL"/>
      <sheetName val="VC.4"/>
      <sheetName val="G.3.2.1 Rekon PPN In Premix"/>
      <sheetName val="REKAP PPH 21"/>
      <sheetName val="Art_23"/>
      <sheetName val="BQMP"/>
      <sheetName val="Art_231"/>
      <sheetName val="Sub_Acc"/>
      <sheetName val="Dropdown"/>
      <sheetName val="Ex-Rate"/>
      <sheetName val="WP"/>
      <sheetName val="SA2"/>
      <sheetName val="Premi_Iuran"/>
      <sheetName val="Sch_16_1"/>
      <sheetName val="Sch_17_1"/>
      <sheetName val="Sch_14_2"/>
      <sheetName val="Sch_22_2"/>
      <sheetName val="Sch_22_4"/>
      <sheetName val="Sch_3_1"/>
      <sheetName val="A_u_g"/>
      <sheetName val="corp_tax"/>
      <sheetName val="Tax_Rate_2012"/>
      <sheetName val="U-3_1_1_telephone"/>
      <sheetName val="7123885"/>
      <sheetName val="WBS1"/>
      <sheetName val="Master Cost Center"/>
      <sheetName val="OLDMAP"/>
      <sheetName val="Individual Gross Profit J - Aug"/>
      <sheetName val="PL (MONTHLY)"/>
      <sheetName val="DATA WP"/>
      <sheetName val="TSGAR"/>
      <sheetName val="Budget BS"/>
      <sheetName val="NAMA PERUSAHAAN"/>
      <sheetName val="CSG Overhead"/>
      <sheetName val="Plant Overhead"/>
      <sheetName val="C1 NOV"/>
      <sheetName val="Alokasi Rutin"/>
      <sheetName val="Sheet1"/>
      <sheetName val="10c. Mapping UP GP PE OK"/>
      <sheetName val="Sub_Acc1"/>
      <sheetName val="corp_tax1"/>
      <sheetName val="U-3_1_1_telephone1"/>
      <sheetName val="Sub_Acc2"/>
      <sheetName val="Art_232"/>
      <sheetName val="corp_tax2"/>
      <sheetName val="U-3_1_1_telephone2"/>
      <sheetName val="Biaya"/>
      <sheetName val="FKT_PJK"/>
      <sheetName val="ShareCapital "/>
      <sheetName val="Inventories"/>
      <sheetName val="CH_FL_QUAR"/>
      <sheetName val="PDPC0908"/>
      <sheetName val="Compare to competitor ratio-BI"/>
      <sheetName val="당월(1)"/>
      <sheetName val="PLN Mar"/>
      <sheetName val="PK HJ  HP"/>
      <sheetName val="Reaperdist"/>
      <sheetName val="Renc.Prod"/>
      <sheetName val="PLN Des"/>
      <sheetName val="Biaya Tot PLN"/>
      <sheetName val="PLN Okt"/>
      <sheetName val="PLN Jan"/>
      <sheetName val="PLN Mei"/>
      <sheetName val="PLN Nov"/>
      <sheetName val="PLN Jun"/>
      <sheetName val="PLN Jul"/>
      <sheetName val="PLN Feb"/>
      <sheetName val="PLN Ags"/>
      <sheetName val="PLN Sep"/>
      <sheetName val="PLN Apr"/>
      <sheetName val="CY_CRS"/>
      <sheetName val="LS_CRS"/>
      <sheetName val="EMISI"/>
      <sheetName val="HEAT"/>
      <sheetName val="Biaya Tot PLN TDL 2003"/>
      <sheetName val="Renc.Semen Keluar prod kantong"/>
      <sheetName val="Tabel Kode"/>
      <sheetName val="Art_233"/>
      <sheetName val="PLN_Mar"/>
      <sheetName val="PK_HJ__HP"/>
      <sheetName val="Renc_Prod"/>
      <sheetName val="PLN_Des"/>
      <sheetName val="Biaya_Tot_PLN"/>
      <sheetName val="PLN_Okt"/>
      <sheetName val="PLN_Jan"/>
      <sheetName val="PLN_Mei"/>
      <sheetName val="PLN_Nov"/>
      <sheetName val="PLN_Jun"/>
      <sheetName val="PLN_Jul"/>
      <sheetName val="PLN_Feb"/>
      <sheetName val="PLN_Ags"/>
      <sheetName val="PLN_Sep"/>
      <sheetName val="PLN_Apr"/>
      <sheetName val="Biaya_Tot_PLN_TDL_2003"/>
      <sheetName val="Renc_Semen_Keluar_prod_kantong"/>
      <sheetName val="Tabel_Kode"/>
      <sheetName val="GROWTH"/>
      <sheetName val="Journal Template"/>
      <sheetName val="dataPS"/>
      <sheetName val="laporan"/>
      <sheetName val="KODING"/>
      <sheetName val="Kode"/>
      <sheetName val="F1771-II"/>
      <sheetName val="F1771-III"/>
      <sheetName val="koding_komposisi"/>
      <sheetName val="KODINGharga"/>
      <sheetName val="BASE"/>
      <sheetName val="data (2)"/>
      <sheetName val="TB after Reval-Server"/>
      <sheetName val="DATA LIST"/>
      <sheetName val="EX RATE"/>
      <sheetName val="SE"/>
      <sheetName val="Note"/>
      <sheetName val="TB2003"/>
      <sheetName val="Trading Statement"/>
      <sheetName val="DPS OK"/>
      <sheetName val="Non-Statistical Sampling"/>
      <sheetName val="DETAIL"/>
      <sheetName val="AKUN"/>
      <sheetName val="EXPO PER BUYER"/>
      <sheetName val="GRIR"/>
      <sheetName val="lm7-11"/>
      <sheetName val="Permanent info"/>
      <sheetName val="DAF.INVEN U.O"/>
      <sheetName val="Auxiliary"/>
      <sheetName val="Penebusan"/>
      <sheetName val="Angs.B.Group"/>
      <sheetName val="IMPUT PENERIMAAN BULK WB"/>
      <sheetName val="HUTANG PER VENDOR 09"/>
      <sheetName val="IMPUT PENERIMAAN BAG PRODUKSI"/>
      <sheetName val="PEMAKAIAN BY PRODUKSI"/>
      <sheetName val="GeneralInfo"/>
      <sheetName val="FE-1771-I"/>
      <sheetName val="Tc"/>
      <sheetName val="Sumber Hidup"/>
      <sheetName val="UI - Brands"/>
      <sheetName val="AFFIRM"/>
      <sheetName val="UI - Pat Dyn"/>
      <sheetName val="Affirm Retrieve"/>
      <sheetName val="UI - Additional"/>
      <sheetName val="Main Title"/>
      <sheetName val="達成729"/>
      <sheetName val="上野ﾌｫｰﾑ台当たり"/>
      <sheetName val="AJE"/>
      <sheetName val="VC_4"/>
      <sheetName val="G_3_2_1_Rekon_PPN_In_Premix"/>
      <sheetName val="REKAP_PPH_21"/>
      <sheetName val="Approved_SUMMARY-2013"/>
      <sheetName val="Local"/>
      <sheetName val="ocean voyage"/>
      <sheetName val="PPH 23 - 26"/>
      <sheetName val="pm"/>
      <sheetName val="PPN-Januari-02"/>
      <sheetName val="Income S"/>
      <sheetName val="balance sheet"/>
      <sheetName val="Menu"/>
      <sheetName val="D"/>
      <sheetName val="aktdit(WP)"/>
      <sheetName val="SE-C"/>
      <sheetName val="TelkomInfra - Revenue Monthly"/>
      <sheetName val="Sheet2"/>
      <sheetName val="summary-1"/>
      <sheetName val="BSHO Report"/>
      <sheetName val="Front"/>
      <sheetName val="Check Sheet"/>
      <sheetName val="PLHO Report"/>
      <sheetName val="PLHOENG"/>
      <sheetName val="NAMA PT"/>
      <sheetName val="TB avicena"/>
      <sheetName val="JenisTransaksi"/>
      <sheetName val="DaftarBank"/>
      <sheetName val="Form"/>
      <sheetName val="DL_13"/>
      <sheetName val="FIXASS"/>
      <sheetName val="Premi_Iuran1"/>
      <sheetName val="A_u_g1"/>
      <sheetName val="Tax_Rate_20121"/>
      <sheetName val="VC_41"/>
      <sheetName val="G_3_2_1_Rekon_PPN_In_Premix1"/>
      <sheetName val="REKAP_PPH_211"/>
      <sheetName val="Approved_SUMMARY-20131"/>
      <sheetName val="Art_234"/>
      <sheetName val="Sub_Acc3"/>
      <sheetName val="Premi_Iuran2"/>
      <sheetName val="A_u_g2"/>
      <sheetName val="Tax_Rate_20122"/>
      <sheetName val="VC_42"/>
      <sheetName val="G_3_2_1_Rekon_PPN_In_Premix2"/>
      <sheetName val="REKAP_PPH_212"/>
      <sheetName val="Approved_SUMMARY-20132"/>
      <sheetName val="4334-Summary"/>
      <sheetName val="Cetak BG"/>
      <sheetName val="Art_235"/>
      <sheetName val="Sub_Acc4"/>
      <sheetName val="Premi_Iuran3"/>
      <sheetName val="A_u_g3"/>
      <sheetName val="corp_tax3"/>
      <sheetName val="U-3_1_1_telephone3"/>
      <sheetName val="Tax_Rate_20123"/>
      <sheetName val="VC_43"/>
      <sheetName val="G_3_2_1_Rekon_PPN_In_Premix3"/>
      <sheetName val="REKAP_PPH_213"/>
      <sheetName val="Approved_SUMMARY-20133"/>
      <sheetName val="Sch_16_11"/>
      <sheetName val="Sch_17_11"/>
      <sheetName val="Sch_14_21"/>
      <sheetName val="Sch_22_21"/>
      <sheetName val="Sch_22_41"/>
      <sheetName val="Sch_3_11"/>
      <sheetName val="kary21"/>
      <sheetName val="WIL13"/>
      <sheetName val="WIL21"/>
      <sheetName val="Input Yield"/>
      <sheetName val="PH Data"/>
      <sheetName val="WBS2"/>
      <sheetName val="PROGRESS"/>
      <sheetName val="ACM0131(GT)"/>
      <sheetName val="BBM-03"/>
      <sheetName val=""/>
      <sheetName val="NERACA"/>
      <sheetName val="STN2006"/>
      <sheetName val="SC_FLDCOST_2004"/>
      <sheetName val="損益計算書(PL)"/>
      <sheetName val="Data_Umum"/>
      <sheetName val="A Grade Hiten - Local"/>
      <sheetName val="Petunjuk"/>
      <sheetName val="12"/>
      <sheetName val="Instructions"/>
      <sheetName val="FE-1770-I"/>
      <sheetName val="FE-1770.P1"/>
      <sheetName val="FE-1770-II"/>
      <sheetName val="RUPS"/>
      <sheetName val="EXC-R"/>
      <sheetName val="PIK_QUO"/>
      <sheetName val="Atur"/>
      <sheetName val="capacity"/>
      <sheetName val="Man power"/>
      <sheetName val="RP"/>
      <sheetName val="RJE"/>
      <sheetName val="WPL"/>
      <sheetName val="Karet"/>
      <sheetName val="Sales Report MKTG"/>
      <sheetName val="Journal_Template"/>
      <sheetName val="Journal_Template1"/>
      <sheetName val="Journal_Template2"/>
      <sheetName val="Journal_Template3"/>
      <sheetName val="pvt"/>
      <sheetName val="LEDGER 2019"/>
      <sheetName val="LEDGER 2020"/>
      <sheetName val="E-faktur (FP)"/>
      <sheetName val="RECAP (TIDAK ADA DI GL VAT)"/>
      <sheetName val="look up"/>
      <sheetName val="July19"/>
      <sheetName val="Major assumption"/>
      <sheetName val="Msn-2"/>
      <sheetName val="ren.kerj 2014"/>
      <sheetName val="ANNUAL CJ20"/>
      <sheetName val="ANNUAL DM2"/>
      <sheetName val="r.tanam"/>
      <sheetName val="RATOON CJ20"/>
      <sheetName val="RATOON DM2"/>
      <sheetName val="EDP"/>
      <sheetName val="Map"/>
      <sheetName val="Sheet3"/>
      <sheetName val="AHSbj"/>
      <sheetName val="BQ-E20-02(Rp)"/>
      <sheetName val="Realisasi Acc Exp - BP"/>
      <sheetName val="New Ref"/>
      <sheetName val="Client AJE"/>
      <sheetName val="ESCON"/>
      <sheetName val="TB"/>
      <sheetName val="bs"/>
      <sheetName val="BKKAS"/>
      <sheetName val="RESIDU-3"/>
      <sheetName val="POTO MAC"/>
      <sheetName val="ekui"/>
      <sheetName val="MOTO"/>
      <sheetName val="基準ﾘｽﾄ"/>
      <sheetName val="software wp"/>
      <sheetName val="Div&amp;Grade List"/>
      <sheetName val="&quot;Specific&quot; COA List"/>
      <sheetName val="Source Sumsel"/>
      <sheetName val="Sheet8"/>
      <sheetName val="O-5 Tax 23 Prepaid"/>
      <sheetName val="COGS"/>
      <sheetName val="TBM"/>
      <sheetName val="1. TB-MUTASI-DC"/>
      <sheetName val="Isolasi Luar Dalam"/>
      <sheetName val="Isolasi Luar"/>
      <sheetName val="FINANCIAL ASSUMPTION"/>
      <sheetName val="DATA MASTER"/>
      <sheetName val="NARF_bs"/>
      <sheetName val="kriteria"/>
      <sheetName val="130"/>
      <sheetName val="020a"/>
      <sheetName val="020b"/>
      <sheetName val="150"/>
      <sheetName val="160"/>
      <sheetName val="175"/>
      <sheetName val="180"/>
      <sheetName val="185"/>
      <sheetName val="190"/>
      <sheetName val="196"/>
      <sheetName val="200"/>
      <sheetName val="230"/>
      <sheetName val="250"/>
      <sheetName val="020c"/>
      <sheetName val="300"/>
      <sheetName val="320"/>
      <sheetName val="340"/>
      <sheetName val="350"/>
      <sheetName val="355"/>
      <sheetName val="360"/>
      <sheetName val="375"/>
      <sheetName val="380"/>
      <sheetName val="390"/>
      <sheetName val="395"/>
      <sheetName val="020e"/>
      <sheetName val="399"/>
      <sheetName val="400"/>
      <sheetName val="420"/>
      <sheetName val="425"/>
      <sheetName val="430"/>
      <sheetName val="450"/>
      <sheetName val="500"/>
      <sheetName val="550"/>
      <sheetName val="560"/>
      <sheetName val="600"/>
      <sheetName val="100"/>
      <sheetName val="700"/>
      <sheetName val="840.01"/>
      <sheetName val="840.02"/>
      <sheetName val="120"/>
      <sheetName val="125"/>
      <sheetName val="135"/>
      <sheetName val="140"/>
      <sheetName val="Account Code"/>
      <sheetName val="OFF"/>
      <sheetName val="dasang1"/>
      <sheetName val="Final"/>
      <sheetName val="(40)G&amp;A"/>
      <sheetName val="C"/>
      <sheetName val="KU-Ajt'03"/>
      <sheetName val="Glossary-Index"/>
      <sheetName val="PK"/>
      <sheetName val="Individual_Gross_Profit_J_-_Aug"/>
      <sheetName val="PL_(MONTHLY)"/>
      <sheetName val="NAMA_PERUSAHAAN"/>
      <sheetName val="Budget_BS"/>
      <sheetName val="Master_Cost_Center"/>
      <sheetName val="DATA_LIST"/>
      <sheetName val="C1_NOV"/>
      <sheetName val="ShareCapital_"/>
      <sheetName val="CSG_Overhead"/>
      <sheetName val="Plant_Overhead"/>
      <sheetName val="DATA_WP"/>
      <sheetName val="Alokasi_Rutin"/>
      <sheetName val="Trading_Statement"/>
      <sheetName val="Compare_to_competitor_ratio-BI"/>
      <sheetName val="PLN_Mar1"/>
      <sheetName val="PK_HJ__HP1"/>
      <sheetName val="Renc_Prod1"/>
      <sheetName val="PLN_Des1"/>
      <sheetName val="Biaya_Tot_PLN1"/>
      <sheetName val="PLN_Okt1"/>
      <sheetName val="PLN_Jan1"/>
      <sheetName val="PLN_Mei1"/>
      <sheetName val="PLN_Nov1"/>
      <sheetName val="PLN_Jun1"/>
      <sheetName val="PLN_Jul1"/>
      <sheetName val="PLN_Feb1"/>
      <sheetName val="PLN_Ags1"/>
      <sheetName val="PLN_Sep1"/>
      <sheetName val="PLN_Apr1"/>
      <sheetName val="Biaya_Tot_PLN_TDL_20031"/>
      <sheetName val="Renc_Semen_Keluar_prod_kantong1"/>
      <sheetName val="Tabel_Kode1"/>
      <sheetName val="TelkomInfra_-_Revenue_Monthly"/>
      <sheetName val="data_(2)"/>
      <sheetName val="TB_after_Reval-Server"/>
      <sheetName val="Permanent_info"/>
      <sheetName val="DPS_OK"/>
      <sheetName val="Angs_B_Group"/>
      <sheetName val="IMPUT_PENERIMAAN_BULK_WB"/>
      <sheetName val="HUTANG_PER_VENDOR_09"/>
      <sheetName val="IMPUT_PENERIMAAN_BAG_PRODUKSI"/>
      <sheetName val="PEMAKAIAN_BY_PRODUKSI"/>
      <sheetName val="UI_-_Brands"/>
      <sheetName val="UI_-_Pat_Dyn"/>
      <sheetName val="Affirm_Retrieve"/>
      <sheetName val="UI_-_Additional"/>
      <sheetName val="Main_Title"/>
      <sheetName val="DAF_INVEN_U_O"/>
      <sheetName val="Non-Statistical_Sampling"/>
      <sheetName val="Sumber_Hidup"/>
      <sheetName val="ocean_voyage"/>
      <sheetName val="TB_avicena"/>
      <sheetName val="Input_Yield"/>
      <sheetName val="PH_Data"/>
      <sheetName val="A_Grade_Hiten_-_Local"/>
      <sheetName val="NAMA_PT"/>
      <sheetName val="EXPO_PER_BUYER"/>
      <sheetName val="FE-1770_P1"/>
      <sheetName val="BUDGET_1999"/>
      <sheetName val="FA Movement"/>
      <sheetName val="Param"/>
      <sheetName val="MATERIALFINAL"/>
      <sheetName val="DAF-2"/>
      <sheetName val="I-ME"/>
      <sheetName val="70_qual_2"/>
      <sheetName val="Plan Prod"/>
      <sheetName val="CS"/>
      <sheetName val="Actual EWH_PA_UA"/>
      <sheetName val="PRO_COAL"/>
      <sheetName val="PS"/>
      <sheetName val="Summary"/>
      <sheetName val="DBASE"/>
      <sheetName val="_SAF 02"/>
      <sheetName val="Art_22"/>
      <sheetName val="Bukubesar"/>
      <sheetName val="Control"/>
      <sheetName val="Built"/>
      <sheetName val="Validasi"/>
      <sheetName val="Art_236"/>
      <sheetName val="Sub_Acc5"/>
      <sheetName val="Premi_Iuran4"/>
      <sheetName val="Sch_16_12"/>
      <sheetName val="Sch_17_12"/>
      <sheetName val="Sch_14_22"/>
      <sheetName val="Sch_22_22"/>
      <sheetName val="Sch_22_42"/>
      <sheetName val="Sch_3_12"/>
      <sheetName val="corp_tax4"/>
      <sheetName val="U-3_1_1_telephone4"/>
      <sheetName val="A_u_g4"/>
      <sheetName val="Tax_Rate_20124"/>
      <sheetName val="VC_44"/>
      <sheetName val="G_3_2_1_Rekon_PPN_In_Premix4"/>
      <sheetName val="REKAP_PPH_214"/>
      <sheetName val="Approved_SUMMARY-20134"/>
      <sheetName val="Source_Sumsel"/>
      <sheetName val="FINANCIAL_ASSUMPTION"/>
      <sheetName val="Cetak_BG"/>
      <sheetName val="DATA_MASTER"/>
      <sheetName val="Sales_Report_MKTG"/>
      <sheetName val="PPH_23_-_26"/>
      <sheetName val="Income_S"/>
      <sheetName val="balance_sheet"/>
      <sheetName val="lookups"/>
      <sheetName val="Terak-Real"/>
      <sheetName val="Cover"/>
      <sheetName val="Output"/>
      <sheetName val="Matrix"/>
      <sheetName val="Sens Out"/>
      <sheetName val="W"/>
      <sheetName val="Engine"/>
      <sheetName val="Inputs"/>
      <sheetName val="Calcs"/>
      <sheetName val="Semen"/>
      <sheetName val="nr4.mj"/>
      <sheetName val="Company Asset Class Pivot"/>
      <sheetName val="Asset Class List"/>
      <sheetName val="gl"/>
      <sheetName val="R�sultats"/>
      <sheetName val="Listen"/>
      <sheetName val="JSiar"/>
      <sheetName val="Individual_Gross_Profit_J_-_Au1"/>
      <sheetName val="PL_(MONTHLY)1"/>
      <sheetName val="DATA_WP1"/>
      <sheetName val="ocean_voyage1"/>
      <sheetName val="PPH_23_-_261"/>
      <sheetName val="Permanent_info1"/>
      <sheetName val="Income_S1"/>
      <sheetName val="balance_sheet1"/>
      <sheetName val="CSG_Overhead1"/>
      <sheetName val="Plant_Overhead1"/>
      <sheetName val="DIRECT COST"/>
      <sheetName val="WP PASIVA"/>
      <sheetName val="WP LABA RUGI"/>
      <sheetName val="PREPMT"/>
      <sheetName val="Volumes"/>
      <sheetName val="Cash Flow"/>
      <sheetName val="kkp"/>
      <sheetName val="Identitas"/>
      <sheetName val="CA Sheet"/>
      <sheetName val="PX Graph"/>
      <sheetName val="WS 1219"/>
      <sheetName val="Profit &amp; Loss"/>
      <sheetName val="cuti besar"/>
      <sheetName val="payroll"/>
      <sheetName val="sorb planning"/>
      <sheetName val="Other charges (income)"/>
      <sheetName val="BEFORE ALLOCATION"/>
      <sheetName val="XG PU"/>
      <sheetName val="1106-M&amp;E"/>
      <sheetName val="1105-B&amp;I-OK"/>
      <sheetName val="Neraca detail per book"/>
      <sheetName val="1997"/>
      <sheetName val=" SPT 1771 FY 2010 FINAL.xlsx"/>
      <sheetName val="Individual_Gross_Profit_J_-_Au2"/>
      <sheetName val="PL_(MONTHLY)2"/>
      <sheetName val="Sch_16_13"/>
      <sheetName val="Sch_17_13"/>
      <sheetName val="Sch_14_23"/>
      <sheetName val="Sch_22_23"/>
      <sheetName val="Sch_22_43"/>
      <sheetName val="Sch_3_13"/>
      <sheetName val="DATA_WP2"/>
      <sheetName val="ocean_voyage2"/>
      <sheetName val="PPH_23_-_262"/>
      <sheetName val="CSG_Overhead2"/>
      <sheetName val="Plant_Overhead2"/>
      <sheetName val="Income_S2"/>
      <sheetName val="balance_sheet2"/>
      <sheetName val="Permanent_info2"/>
      <sheetName val="DAF_INVEN_U_O1"/>
      <sheetName val="ShareCapital_1"/>
      <sheetName val="Master_Cost_Center1"/>
      <sheetName val="Budget_BS1"/>
      <sheetName val="NAMA_PERUSAHAAN1"/>
      <sheetName val="Alokasi_Rutin1"/>
      <sheetName val="C1_NOV1"/>
      <sheetName val="Trading_Statement1"/>
      <sheetName val="data_(2)1"/>
      <sheetName val="PLN_Mar2"/>
      <sheetName val="PK_HJ__HP2"/>
      <sheetName val="Renc_Prod2"/>
      <sheetName val="PLN_Des2"/>
      <sheetName val="Biaya_Tot_PLN2"/>
      <sheetName val="PLN_Okt2"/>
      <sheetName val="PLN_Jan2"/>
      <sheetName val="PLN_Mei2"/>
      <sheetName val="PLN_Nov2"/>
      <sheetName val="PLN_Jun2"/>
      <sheetName val="PLN_Jul2"/>
      <sheetName val="PLN_Feb2"/>
      <sheetName val="PLN_Ags2"/>
      <sheetName val="PLN_Sep2"/>
      <sheetName val="PLN_Apr2"/>
      <sheetName val="Biaya_Tot_PLN_TDL_20032"/>
      <sheetName val="Renc_Semen_Keluar_prod_kantong2"/>
      <sheetName val="Tabel_Kode2"/>
      <sheetName val="Compare_to_competitor_ratio-BI1"/>
      <sheetName val="TB_avicena1"/>
      <sheetName val="NAMA_PT1"/>
      <sheetName val="EXPO_PER_BUYER1"/>
      <sheetName val="DATA_LIST1"/>
      <sheetName val="Individual_Gross_Profit_J_-_Au3"/>
      <sheetName val="PL_(MONTHLY)3"/>
      <sheetName val="corp_tax5"/>
      <sheetName val="U-3_1_1_telephone5"/>
      <sheetName val="Sch_16_14"/>
      <sheetName val="Sch_17_14"/>
      <sheetName val="Sch_14_24"/>
      <sheetName val="Sch_22_24"/>
      <sheetName val="Sch_22_44"/>
      <sheetName val="Sch_3_14"/>
      <sheetName val="DATA_WP3"/>
      <sheetName val="ocean_voyage3"/>
      <sheetName val="PPH_23_-_263"/>
      <sheetName val="CSG_Overhead3"/>
      <sheetName val="Plant_Overhead3"/>
      <sheetName val="Income_S3"/>
      <sheetName val="balance_sheet3"/>
      <sheetName val="Permanent_info3"/>
      <sheetName val="DAF_INVEN_U_O2"/>
      <sheetName val="ShareCapital_2"/>
      <sheetName val="Master_Cost_Center2"/>
      <sheetName val="Budget_BS2"/>
      <sheetName val="NAMA_PERUSAHAAN2"/>
      <sheetName val="Alokasi_Rutin2"/>
      <sheetName val="C1_NOV2"/>
      <sheetName val="Trading_Statement2"/>
      <sheetName val="data_(2)2"/>
      <sheetName val="PLN_Mar3"/>
      <sheetName val="PK_HJ__HP3"/>
      <sheetName val="Renc_Prod3"/>
      <sheetName val="PLN_Des3"/>
      <sheetName val="Biaya_Tot_PLN3"/>
      <sheetName val="PLN_Okt3"/>
      <sheetName val="PLN_Jan3"/>
      <sheetName val="PLN_Mei3"/>
      <sheetName val="PLN_Nov3"/>
      <sheetName val="PLN_Jun3"/>
      <sheetName val="PLN_Jul3"/>
      <sheetName val="PLN_Feb3"/>
      <sheetName val="PLN_Ags3"/>
      <sheetName val="PLN_Sep3"/>
      <sheetName val="PLN_Apr3"/>
      <sheetName val="Biaya_Tot_PLN_TDL_20033"/>
      <sheetName val="Renc_Semen_Keluar_prod_kantong3"/>
      <sheetName val="Tabel_Kode3"/>
      <sheetName val="Compare_to_competitor_ratio-BI2"/>
      <sheetName val="TB_avicena2"/>
      <sheetName val="NAMA_PT2"/>
      <sheetName val="EXPO_PER_BUYER2"/>
      <sheetName val="DATA_LIST2"/>
      <sheetName val="TB_after_Reval-Server1"/>
      <sheetName val="DPS_OK1"/>
      <sheetName val="Non-Statistical_Sampling1"/>
      <sheetName val="SW1"/>
      <sheetName val="MACHINE"/>
      <sheetName val="Family"/>
      <sheetName val="Rumus"/>
      <sheetName val="Pengalaman Per"/>
      <sheetName val="Harvest'CostQ01"/>
      <sheetName val="MatureManuring"/>
      <sheetName val="MatureMandays"/>
      <sheetName val="ManDay_2004"/>
      <sheetName val="BUD_vs_PROJ"/>
      <sheetName val="BAL"/>
      <sheetName val="Syarat"/>
      <sheetName val="DPS_OK2"/>
      <sheetName val="TB_after_Reval-Server2"/>
      <sheetName val="corp_tax6"/>
      <sheetName val="U-3_1_1_telephone6"/>
      <sheetName val="Art_237"/>
      <sheetName val="Sub_Acc6"/>
      <sheetName val="Master_Cost_Center3"/>
      <sheetName val="Budget_BS3"/>
      <sheetName val="NAMA_PERUSAHAAN3"/>
      <sheetName val="C1_NOV3"/>
      <sheetName val="ShareCapital_3"/>
      <sheetName val="Alokasi_Rutin3"/>
      <sheetName val="Compare_to_competitor_ratio-BI3"/>
      <sheetName val="DPS_OK3"/>
      <sheetName val="data_(2)3"/>
      <sheetName val="DATA_LIST3"/>
      <sheetName val="PLN_Mar4"/>
      <sheetName val="PK_HJ__HP4"/>
      <sheetName val="Renc_Prod4"/>
      <sheetName val="PLN_Des4"/>
      <sheetName val="Biaya_Tot_PLN4"/>
      <sheetName val="PLN_Okt4"/>
      <sheetName val="PLN_Jan4"/>
      <sheetName val="PLN_Mei4"/>
      <sheetName val="PLN_Nov4"/>
      <sheetName val="PLN_Jun4"/>
      <sheetName val="PLN_Jul4"/>
      <sheetName val="PLN_Feb4"/>
      <sheetName val="PLN_Ags4"/>
      <sheetName val="PLN_Sep4"/>
      <sheetName val="PLN_Apr4"/>
      <sheetName val="Biaya_Tot_PLN_TDL_20034"/>
      <sheetName val="Renc_Semen_Keluar_prod_kantong4"/>
      <sheetName val="Tabel_Kode4"/>
      <sheetName val="TB_after_Reval-Server3"/>
      <sheetName val="Sch_16_15"/>
      <sheetName val="Sch_17_15"/>
      <sheetName val="Sch_14_25"/>
      <sheetName val="Sch_22_25"/>
      <sheetName val="Sch_22_45"/>
      <sheetName val="Sch_3_15"/>
      <sheetName val="corp_tax7"/>
      <sheetName val="U-3_1_1_telephone7"/>
      <sheetName val="Art_238"/>
      <sheetName val="Sub_Acc7"/>
      <sheetName val="A_u_g5"/>
      <sheetName val="Tax_Rate_20125"/>
      <sheetName val="Premi_Iuran5"/>
      <sheetName val="Master_Cost_Center4"/>
      <sheetName val="Individual_Gross_Profit_J_-_Au4"/>
      <sheetName val="PL_(MONTHLY)4"/>
      <sheetName val="Budget_BS4"/>
      <sheetName val="NAMA_PERUSAHAAN4"/>
      <sheetName val="C1_NOV4"/>
      <sheetName val="CSG_Overhead4"/>
      <sheetName val="Plant_Overhead4"/>
      <sheetName val="DATA_WP4"/>
      <sheetName val="ShareCapital_4"/>
      <sheetName val="Alokasi_Rutin4"/>
      <sheetName val="Compare_to_competitor_ratio-BI4"/>
      <sheetName val="Permanent_info4"/>
      <sheetName val="DPS_OK4"/>
      <sheetName val="data_(2)4"/>
      <sheetName val="DATA_LIST4"/>
      <sheetName val="PLN_Mar5"/>
      <sheetName val="PK_HJ__HP5"/>
      <sheetName val="Renc_Prod5"/>
      <sheetName val="PLN_Des5"/>
      <sheetName val="Biaya_Tot_PLN5"/>
      <sheetName val="PLN_Okt5"/>
      <sheetName val="PLN_Jan5"/>
      <sheetName val="PLN_Mei5"/>
      <sheetName val="PLN_Nov5"/>
      <sheetName val="PLN_Jun5"/>
      <sheetName val="PLN_Jul5"/>
      <sheetName val="PLN_Feb5"/>
      <sheetName val="PLN_Ags5"/>
      <sheetName val="PLN_Sep5"/>
      <sheetName val="PLN_Apr5"/>
      <sheetName val="Biaya_Tot_PLN_TDL_20035"/>
      <sheetName val="Renc_Semen_Keluar_prod_kantong5"/>
      <sheetName val="Tabel_Kode5"/>
      <sheetName val="Journal_Template4"/>
      <sheetName val="TB_after_Reval-Server4"/>
      <sheetName val="Sch_16_16"/>
      <sheetName val="Sch_17_16"/>
      <sheetName val="Sch_14_26"/>
      <sheetName val="Sch_22_26"/>
      <sheetName val="Sch_22_46"/>
      <sheetName val="Sch_3_16"/>
      <sheetName val="corp_tax8"/>
      <sheetName val="U-3_1_1_telephone8"/>
      <sheetName val="Art_239"/>
      <sheetName val="Sub_Acc8"/>
      <sheetName val="A_u_g6"/>
      <sheetName val="Tax_Rate_20126"/>
      <sheetName val="Premi_Iuran6"/>
      <sheetName val="VC_45"/>
      <sheetName val="G_3_2_1_Rekon_PPN_In_Premix5"/>
      <sheetName val="REKAP_PPH_215"/>
      <sheetName val="Approved_SUMMARY-20135"/>
      <sheetName val="Master_Cost_Center5"/>
      <sheetName val="Individual_Gross_Profit_J_-_Au5"/>
      <sheetName val="PL_(MONTHLY)5"/>
      <sheetName val="Budget_BS5"/>
      <sheetName val="NAMA_PERUSAHAAN5"/>
      <sheetName val="C1_NOV5"/>
      <sheetName val="CSG_Overhead5"/>
      <sheetName val="Plant_Overhead5"/>
      <sheetName val="DATA_WP5"/>
      <sheetName val="ShareCapital_5"/>
      <sheetName val="Alokasi_Rutin5"/>
      <sheetName val="Compare_to_competitor_ratio-BI5"/>
      <sheetName val="Permanent_info5"/>
      <sheetName val="DPS_OK5"/>
      <sheetName val="data_(2)5"/>
      <sheetName val="DATA_LIST5"/>
      <sheetName val="PLN_Mar6"/>
      <sheetName val="PK_HJ__HP6"/>
      <sheetName val="Renc_Prod6"/>
      <sheetName val="PLN_Des6"/>
      <sheetName val="Biaya_Tot_PLN6"/>
      <sheetName val="PLN_Okt6"/>
      <sheetName val="PLN_Jan6"/>
      <sheetName val="PLN_Mei6"/>
      <sheetName val="PLN_Nov6"/>
      <sheetName val="PLN_Jun6"/>
      <sheetName val="PLN_Jul6"/>
      <sheetName val="PLN_Feb6"/>
      <sheetName val="PLN_Ags6"/>
      <sheetName val="PLN_Sep6"/>
      <sheetName val="PLN_Apr6"/>
      <sheetName val="Biaya_Tot_PLN_TDL_20036"/>
      <sheetName val="Renc_Semen_Keluar_prod_kantong6"/>
      <sheetName val="Tabel_Kode6"/>
      <sheetName val="Journal_Template5"/>
      <sheetName val="TB_after_Reval-Server5"/>
      <sheetName val="des"/>
      <sheetName val="Sketch Page"/>
      <sheetName val="KKP 01 Audit"/>
      <sheetName val="Lap. Keuangan Des "/>
      <sheetName val="RATE"/>
      <sheetName val="data-hujan"/>
      <sheetName val="Curah hujan"/>
      <sheetName val="MGR-12"/>
      <sheetName val="keb-bbm"/>
      <sheetName val="BSHO_Report"/>
      <sheetName val="Check_Sheet"/>
      <sheetName val="PLHO_Report"/>
      <sheetName val="Man_power"/>
      <sheetName val="Salesdata01-10 2004"/>
      <sheetName val="RumusTB 1 bln"/>
      <sheetName val="EE-PROP"/>
      <sheetName val="KRPPT.03"/>
      <sheetName val="DRAFT"/>
      <sheetName val="NEW-PANEL"/>
      <sheetName val="Cip"/>
      <sheetName val="tr-28202"/>
      <sheetName val="chemcal"/>
      <sheetName val="STAT&quot;D&quot;"/>
      <sheetName val="T.B"/>
      <sheetName val="G.200 - Depreciation exp"/>
      <sheetName val="G-300 - Allocation of dep"/>
      <sheetName val="cilandak payroll"/>
      <sheetName val="B"/>
      <sheetName val="SUM-IN"/>
      <sheetName val="AIN"/>
      <sheetName val="ARG"/>
      <sheetName val="ADR"/>
      <sheetName val="TB3889"/>
      <sheetName val="PL1"/>
      <sheetName val="AQL"/>
      <sheetName val="SJY"/>
      <sheetName val="SLW"/>
      <sheetName val="Asumsi"/>
      <sheetName val="Perhitungan"/>
      <sheetName val="BOM"/>
      <sheetName val="Input CM"/>
      <sheetName val="Solar,Cal V"/>
      <sheetName val="Stok9"/>
      <sheetName val="Input Kiln"/>
      <sheetName val="Listrik"/>
      <sheetName val="Input RM"/>
      <sheetName val="Input_Rerestok"/>
      <sheetName val="Input SGG"/>
      <sheetName val="Stock1+TB"/>
      <sheetName val="Stok23"/>
      <sheetName val="Stok4"/>
      <sheetName val="Stok5"/>
      <sheetName val="RKAP"/>
      <sheetName val="WCrestated"/>
      <sheetName val="M"/>
      <sheetName val="Sumber_Hidup1"/>
      <sheetName val="Angs_B_Group1"/>
      <sheetName val="IMPUT_PENERIMAAN_BULK_WB1"/>
      <sheetName val="HUTANG_PER_VENDOR_091"/>
      <sheetName val="IMPUT_PENERIMAAN_BAG_PRODUKSI1"/>
      <sheetName val="PEMAKAIAN_BY_PRODUKSI1"/>
      <sheetName val="UI_-_Brands1"/>
      <sheetName val="UI_-_Pat_Dyn1"/>
      <sheetName val="Affirm_Retrieve1"/>
      <sheetName val="UI_-_Additional1"/>
      <sheetName val="Main_Title1"/>
      <sheetName val="TelkomInfra_-_Revenue_Monthly1"/>
      <sheetName val="A_Grade_Hiten_-_Local1"/>
      <sheetName val="O-5_Tax_23_Prepaid"/>
      <sheetName val="Cetak_BG1"/>
      <sheetName val="Sales_Report_MKTG1"/>
      <sheetName val="LEDGER_2019"/>
      <sheetName val="LEDGER_2020"/>
      <sheetName val="E-faktur_(FP)"/>
      <sheetName val="RECAP_(TIDAK_ADA_DI_GL_VAT)"/>
      <sheetName val="look_up"/>
      <sheetName val="840_01"/>
      <sheetName val="840_02"/>
      <sheetName val="Account_Code"/>
      <sheetName val="Region_Code"/>
      <sheetName val="Product_Group_Code"/>
      <sheetName val="software_wp"/>
      <sheetName val="Div&amp;Grade_List"/>
      <sheetName val="&quot;Specific&quot;_COA_List"/>
      <sheetName val="Source_Sumsel1"/>
      <sheetName val="ren_kerj_2014"/>
      <sheetName val="ANNUAL_CJ20"/>
      <sheetName val="ANNUAL_DM2"/>
      <sheetName val="r_tanam"/>
      <sheetName val="RATOON_CJ20"/>
      <sheetName val="RATOON_DM2"/>
      <sheetName val="WS_1219"/>
      <sheetName val="Realisasi_Acc_Exp_-_BP"/>
      <sheetName val="New_Ref"/>
      <sheetName val="Client_AJE"/>
      <sheetName val="Cash_Flow"/>
      <sheetName val="FA_Movement"/>
      <sheetName val="Plan_Prod"/>
      <sheetName val="Actual_EWH_PA_UA"/>
      <sheetName val="_SAF_02"/>
      <sheetName val="Isolasi_Luar_Dalam"/>
      <sheetName val="Isolasi_Luar"/>
      <sheetName val="FINANCIAL_ASSUMPTION1"/>
      <sheetName val="DATA_MASTER1"/>
      <sheetName val="WS-December'98"/>
      <sheetName val="Noodles (assumptions)"/>
      <sheetName val="Fixset"/>
      <sheetName val="11b"/>
      <sheetName val="CRITERIA3"/>
    </sheetNames>
    <sheetDataSet>
      <sheetData sheetId="0" refreshError="1">
        <row r="5">
          <cell r="D5" t="str">
            <v>SEPARATE SOFTWARE</v>
          </cell>
          <cell r="E5">
            <v>0</v>
          </cell>
          <cell r="F5">
            <v>0</v>
          </cell>
          <cell r="G5" t="str">
            <v>File name</v>
          </cell>
        </row>
        <row r="6">
          <cell r="D6" t="str">
            <v>Commercial reports - Actual</v>
          </cell>
          <cell r="E6">
            <v>0</v>
          </cell>
          <cell r="F6">
            <v>0</v>
          </cell>
          <cell r="G6" t="str">
            <v>PCDM91</v>
          </cell>
        </row>
        <row r="7">
          <cell r="D7" t="str">
            <v>Commercial reports - Budget</v>
          </cell>
          <cell r="E7">
            <v>0</v>
          </cell>
          <cell r="F7">
            <v>0</v>
          </cell>
          <cell r="G7" t="str">
            <v>PCQP</v>
          </cell>
        </row>
        <row r="8">
          <cell r="D8" t="str">
            <v>Operational reports (ERG)</v>
          </cell>
          <cell r="E8">
            <v>0</v>
          </cell>
          <cell r="F8">
            <v>0</v>
          </cell>
          <cell r="G8" t="str">
            <v>C: SDS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refreshError="1"/>
      <sheetData sheetId="281" refreshError="1"/>
      <sheetData sheetId="282" refreshError="1"/>
      <sheetData sheetId="283" refreshError="1"/>
      <sheetData sheetId="284"/>
      <sheetData sheetId="285" refreshError="1"/>
      <sheetData sheetId="286" refreshError="1"/>
      <sheetData sheetId="287"/>
      <sheetData sheetId="288"/>
      <sheetData sheetId="289"/>
      <sheetData sheetId="290" refreshError="1"/>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refreshError="1"/>
      <sheetData sheetId="900" refreshError="1"/>
      <sheetData sheetId="901" refreshError="1"/>
      <sheetData sheetId="90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Global Parameters)"/>
      <sheetName val="sapactivexlhiddensheet"/>
      <sheetName val="課題表"/>
      <sheetName val="Culture of Empowerment"/>
      <sheetName val="GeneralInfo"/>
      <sheetName val="#REF!"/>
      <sheetName val="#REF"/>
      <sheetName val="April"/>
      <sheetName val="Mei "/>
      <sheetName val="Juni"/>
      <sheetName val="Juli"/>
      <sheetName val=" Repair Juli"/>
      <sheetName val="Agustus"/>
      <sheetName val="SUMMARY"/>
      <sheetName val="look_up_val"/>
      <sheetName val="Trial"/>
      <sheetName val="社員リスト"/>
      <sheetName val="monthly budget"/>
    </sheetNames>
    <definedNames>
      <definedName name="Select_TBL"/>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ASSY見積 "/>
      <sheetName val="SMT見積"/>
      <sheetName val="MAIN時間見積り表紙 (台瑞）"/>
      <sheetName val="MAIN時間見積り"/>
      <sheetName val="SUB時間見積り2表紙（海外）"/>
      <sheetName val="SUB時間見積り２"/>
      <sheetName val="PN時間見積り３表紙(海外）"/>
      <sheetName val="PN時間見積り３"/>
      <sheetName val="社員リスト"/>
      <sheetName val="TB"/>
      <sheetName val="課題表"/>
      <sheetName val="185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確認書"/>
      <sheetName val="処理概要"/>
      <sheetName val="処理機能記述"/>
      <sheetName val="別紙(IPO)"/>
      <sheetName val="別紙①"/>
      <sheetName val="別紙&lt;1&gt;"/>
      <sheetName val="画面遷移図"/>
      <sheetName val="画面レイアウト"/>
      <sheetName val="画面機能定義"/>
      <sheetName val="画面項目定義"/>
      <sheetName val="帳票レイアウト"/>
      <sheetName val="帳票項目定義"/>
      <sheetName val="関電）外部設計ブランクフォーム（IPO)"/>
      <sheetName val="Monthly report"/>
      <sheetName val="Trial"/>
      <sheetName val="TB"/>
      <sheetName val="MAIN時間見積り"/>
      <sheetName val="April"/>
      <sheetName val="Mei "/>
      <sheetName val="Juni"/>
      <sheetName val="Juli"/>
      <sheetName val=" Repair Juli"/>
      <sheetName val="Agus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項目一覧"/>
      <sheetName val="Marshal"/>
      <sheetName val="Constants"/>
      <sheetName val="F1771-II"/>
      <sheetName val="F1771-III"/>
      <sheetName val="課題表"/>
      <sheetName val="仕様書PG"/>
      <sheetName val="Trial"/>
      <sheetName val="処理機能記述"/>
      <sheetName val="Basic"/>
      <sheetName val="入力規則リスト"/>
      <sheetName val="Valuation test"/>
      <sheetName val="基礎表（新工場）"/>
      <sheetName val="SUMMARY"/>
      <sheetName val="MAIN時間見積り"/>
      <sheetName val="#REF!"/>
      <sheetName val="A"/>
      <sheetName val="前期売上在庫"/>
      <sheetName val="使用物質"/>
      <sheetName val="報告書表紙"/>
      <sheetName val="DD96.1.18"/>
    </sheetNames>
    <sheetDataSet>
      <sheetData sheetId="0" refreshError="1">
        <row r="1">
          <cell r="A1" t="str">
            <v>汎用ﾓｼﾞｭｰﾙ</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BOX原価表"/>
      <sheetName val="MAIN時間見積り"/>
      <sheetName val="選択項目一覧"/>
      <sheetName val="125円ﾃﾞｰﾀ"/>
      <sheetName val="SUMMARY"/>
      <sheetName val="A"/>
      <sheetName val="#REF!"/>
      <sheetName val="レポートレイアウト"/>
      <sheetName val="数量"/>
      <sheetName val="生産部"/>
      <sheetName val="書換え条件"/>
      <sheetName val=" 184期185期台数金額資料"/>
      <sheetName val="_184期185期台数金額資料"/>
      <sheetName val="side base"/>
      <sheetName val="lem"/>
      <sheetName val="Trial"/>
      <sheetName val="開発計画品番リスト"/>
      <sheetName val="PPH1298S"/>
      <sheetName val="表"/>
      <sheetName val="入力リスト"/>
      <sheetName val="使用物質"/>
      <sheetName val="Sheet1 (4)"/>
      <sheetName val="マスター検証内容"/>
    </sheetNames>
    <sheetDataSet>
      <sheetData sheetId="0" refreshError="1">
        <row r="6">
          <cell r="C6">
            <v>118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6">
          <cell r="C6">
            <v>210</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F00_機能表紙"/>
      <sheetName val="F02_基本仕様"/>
      <sheetName val="F03_アドオン機能詳細"/>
      <sheetName val="F06_画面・帳票遷移"/>
      <sheetName val="F07_帳票レイアウト(000)"/>
      <sheetName val="F07_帳票レイアウト(001-1)"/>
      <sheetName val="F08_帳票項目定義(001-1)"/>
      <sheetName val="F13_補足説明"/>
      <sheetName val="F16_汎用モジュール定義"/>
      <sheetName val="TìÆvæ"/>
      <sheetName val="|_gCAEg"/>
      <sheetName val="表紙  "/>
      <sheetName val="承認票"/>
      <sheetName val="単体ﾃｽﾄ定義書"/>
      <sheetName val="ヘッダー"/>
      <sheetName val="統合決定表"/>
      <sheetName val="cdhdr.einkbeleg.2005.12.12.aa"/>
      <sheetName val="CDPOS.1"/>
      <sheetName val="Sheet4"/>
      <sheetName val="ekpo"/>
      <sheetName val="‚TŒŽì‹ÆŒv‰æ"/>
      <sheetName val="ƒŒƒ|_ƒgƒŒƒCƒAƒEƒg"/>
      <sheetName val="|[gCAEg"/>
      <sheetName val="ƒŒƒ|[ƒgƒŒƒCƒAƒEƒg"/>
      <sheetName val="ocean voyage"/>
      <sheetName val="Trial"/>
      <sheetName val="9"/>
      <sheetName val="MAIN時間見積り"/>
      <sheetName val="A"/>
      <sheetName val="選択項目一覧"/>
      <sheetName val="SUMMARY"/>
      <sheetName val="入力規則リスト"/>
      <sheetName val="表紙 "/>
      <sheetName val="更新履歴"/>
      <sheetName val="共通定義"/>
      <sheetName val="ﾕｰｻﾞEXIT(1)"/>
      <sheetName val="(ﾍｯﾀﾞ)"/>
      <sheetName val="(概要)"/>
      <sheetName val="(ﾕｰｻﾞ文書)"/>
      <sheetName val="(ｷｰﾜｰﾄﾞ)"/>
      <sheetName val="(その他)"/>
      <sheetName val="必要トランザクション一覧"/>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3_ステージング機能定義書（処理概要）"/>
      <sheetName val="4_ステージング機能定義書（処理フロー）"/>
      <sheetName val="6_ステージング機能定義書（項目対比表）"/>
      <sheetName val="エビデンス(単一価格データ)"/>
      <sheetName val="job一覧"/>
      <sheetName val="原紙"/>
      <sheetName val="SHOT(001)"/>
      <sheetName val="SHOT(002)"/>
      <sheetName val="SHOT(003)"/>
      <sheetName val="SHOT(004)"/>
      <sheetName val="SHOT(005)"/>
      <sheetName val="SHOT(006)"/>
      <sheetName val="SHOT(007)"/>
      <sheetName val="SHOT(008)"/>
      <sheetName val="SHOT(009)"/>
      <sheetName val="SHOT(010)"/>
      <sheetName val="SHOT(011)"/>
      <sheetName val="SHOT(012)"/>
      <sheetName val="SHOT(013)"/>
      <sheetName val="SHOT(014)"/>
      <sheetName val="SHOT(015)"/>
      <sheetName val="SHOT(016)"/>
      <sheetName val="SHOT(017)"/>
      <sheetName val="SHOT(018)"/>
      <sheetName val="SHOT(019)"/>
      <sheetName val="SHOT(020)"/>
      <sheetName val="SHOT(021)"/>
      <sheetName val="SHOT(022)"/>
      <sheetName val="SHOT(023)"/>
      <sheetName val="SHOT(024)"/>
      <sheetName val="SHOT(025)"/>
      <sheetName val="SHOT(026)"/>
      <sheetName val="SHOT(027)"/>
      <sheetName val="SHOT(028)"/>
      <sheetName val="SHOT(029)"/>
      <sheetName val="SHOT(030)"/>
      <sheetName val="SHOT(031)"/>
      <sheetName val="SHOT(032)"/>
      <sheetName val="SHOT(033)"/>
      <sheetName val="SHOT(034)"/>
      <sheetName val="SHOT(035)"/>
      <sheetName val="ヘッダ (2)"/>
      <sheetName val="SHOT(036)"/>
      <sheetName val="SHOT(037)"/>
      <sheetName val="SHOT(038)"/>
      <sheetName val="SHOT(039)"/>
      <sheetName val="SHOT(040)"/>
      <sheetName val="SHOT(041)"/>
      <sheetName val="SHOT(042)"/>
      <sheetName val="SHOT(043)"/>
      <sheetName val="SHOT(044)"/>
      <sheetName val="SHOT(45)"/>
      <sheetName val="SHOT(046)"/>
      <sheetName val="SHOT(047)"/>
      <sheetName val="SHOT(048)"/>
      <sheetName val="SHOT(049)"/>
      <sheetName val="SHOT(050-1)"/>
      <sheetName val="SHOT(050-2)"/>
      <sheetName val="SHOT(050-3)"/>
      <sheetName val="SHOT(051)"/>
      <sheetName val="SHOT(052)"/>
      <sheetName val="ヘッダ (3)"/>
      <sheetName val="SHOT(053)"/>
      <sheetName val="SHOT(054)"/>
      <sheetName val="SHOT(055)"/>
      <sheetName val="SHOT(056)"/>
      <sheetName val="SHOT(057)"/>
      <sheetName val="SHOT(058)"/>
      <sheetName val="ヘッダ (4)"/>
      <sheetName val="内部機能定義"/>
      <sheetName val="IPOﾀﾞｲｱｸﾞﾗﾑ"/>
      <sheetName val="（ﾍｯﾀﾞ）"/>
      <sheetName val="(20021209退避)内部機能定義"/>
      <sheetName val="(20021209退避)IPOﾀﾞｲｱｸﾞﾗﾑ"/>
      <sheetName val="画面定義 (2)"/>
      <sheetName val="画面レイアウト (2)"/>
      <sheetName val="改版履歴"/>
      <sheetName val="データ項目一覧"/>
      <sheetName val="ネーミング"/>
      <sheetName val="コントロール"/>
      <sheetName val="リストデータ設定シート"/>
      <sheetName val="レポートレイアウ⃈"/>
      <sheetName val="現行"/>
      <sheetName val="改善案"/>
      <sheetName val="画面"/>
      <sheetName val="TSBFTPF"/>
      <sheetName val="開始送信"/>
      <sheetName val="終了送信"/>
      <sheetName val="停止送信"/>
      <sheetName val="終了取得"/>
      <sheetName val="処理概要"/>
      <sheetName val="処理詳細"/>
      <sheetName val="項目移送"/>
      <sheetName val="生産部"/>
      <sheetName val="従業員元データ"/>
      <sheetName val="課題表"/>
      <sheetName val="Constants"/>
      <sheetName val="処理機能記述"/>
      <sheetName val="社員リスト"/>
      <sheetName val="#REF!"/>
      <sheetName val="?????????"/>
      <sheetName val="_________"/>
      <sheetName val="185 New"/>
      <sheetName val="FE-1770-I"/>
      <sheetName val="FE-1770.P1"/>
      <sheetName val="FE-1770-II"/>
      <sheetName val="FREIGHT"/>
      <sheetName val="General"/>
      <sheetName val="SEWA FINAL_GEDUNG_"/>
      <sheetName val="brand cost"/>
      <sheetName val="Performance I"/>
      <sheetName val="Performance II"/>
      <sheetName val="Marsh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書換え条件"/>
      <sheetName val="Chess単価入力"/>
      <sheetName val="未設定単価"/>
      <sheetName val="加工工数入力"/>
      <sheetName val="書換え構成"/>
      <sheetName val="SMILE構成"/>
      <sheetName val="Chess単価"/>
      <sheetName val="処理"/>
      <sheetName val="工数"/>
      <sheetName val="単価"/>
      <sheetName val="ﾏﾆｭｱﾙ"/>
      <sheetName val="レポートレイアウト"/>
      <sheetName val="125円ﾃﾞｰﾀ"/>
      <sheetName val="D1BOX原価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5円ﾃﾞｰﾀ"/>
      <sheetName val="選択項目一覧"/>
      <sheetName val="MAIN時間見積り"/>
      <sheetName val="レポートレイアウト"/>
      <sheetName val="処理機能記述"/>
      <sheetName val="生産部"/>
      <sheetName val="従業員元データ"/>
      <sheetName val="入力規則リスト"/>
      <sheetName val="数量"/>
      <sheetName val="業務コード"/>
      <sheetName val="Sheet1"/>
      <sheetName val="業務計画"/>
      <sheetName val="DD96.1.18"/>
      <sheetName val="使用物質"/>
    </sheetNames>
    <sheetDataSet>
      <sheetData sheetId="0" refreshError="1">
        <row r="119">
          <cell r="E119">
            <v>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TABLE"/>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COMMON"/>
      <sheetName val="(ﾍｯﾀﾞ)"/>
      <sheetName val="kna1"/>
      <sheetName val="knb1"/>
      <sheetName val="テストデータ記述2"/>
      <sheetName val="Employee Info"/>
      <sheetName val="Product and Service Catalog"/>
      <sheetName val="品目DB"/>
      <sheetName val="#REF"/>
      <sheetName val="レポートレイアウト"/>
      <sheetName val="ドキュメント一覧・変更履歴"/>
      <sheetName val="日付ﾃｰﾌﾞﾙ"/>
      <sheetName val="ÐõXg"/>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１．InfoCube (YKCH0010) 案２"/>
      <sheetName val="１．InfoCube (YKCH0010)案１"/>
      <sheetName val="工数Worksheet"/>
      <sheetName val="Program List"/>
      <sheetName val="ŽÐˆõƒŠƒXƒg"/>
      <sheetName val="28 Des'17"/>
      <sheetName val="Grafik GP Des'17"/>
      <sheetName val="31 Jan'18"/>
      <sheetName val="Grafik GP Jan'18"/>
      <sheetName val="28 Feb'18"/>
      <sheetName val="Grafik GP Feb'18"/>
      <sheetName val="28 Mar'18"/>
      <sheetName val="Grafik GP Mar'18"/>
      <sheetName val="30 Apr"/>
      <sheetName val="Grafik GP Apr'18"/>
      <sheetName val="31 May"/>
      <sheetName val="Grafik GP May"/>
      <sheetName val="29 Jun"/>
      <sheetName val="Grafik GP Jun"/>
      <sheetName val="31 Jul"/>
      <sheetName val="Grafik GP Jul"/>
      <sheetName val="31 Agst"/>
      <sheetName val="Grafik GP Agst"/>
      <sheetName val="28 Sept"/>
      <sheetName val="Grafik GP Sept"/>
      <sheetName val="31 Okt"/>
      <sheetName val="Grafik GP Okt"/>
      <sheetName val="30 Nov"/>
      <sheetName val="Grafik GP Nov"/>
      <sheetName val="28 Des"/>
      <sheetName val="Grafik GP Des"/>
      <sheetName val="31 Jan"/>
      <sheetName val="Grafik GP Jan"/>
      <sheetName val="28 Feb"/>
      <sheetName val="Grafik GP Feb"/>
      <sheetName val="28 Mar"/>
      <sheetName val="Grafik GP Mar"/>
      <sheetName val="30 Apr19"/>
      <sheetName val="Grafik GP Apr"/>
      <sheetName val="30 May'19"/>
      <sheetName val="Grafik GP May19"/>
      <sheetName val="28 Jun'19"/>
      <sheetName val="Grafik GP Jun'19"/>
      <sheetName val="31 Jul'19"/>
      <sheetName val="Grafik GP Jul'19"/>
      <sheetName val="31 Agst'19"/>
      <sheetName val="Grafik GP Agst'19"/>
      <sheetName val="27 Sept'19"/>
      <sheetName val="Grafik GP Sept'19"/>
      <sheetName val="31 Okt'19"/>
      <sheetName val="Grafik GP Okt'19"/>
      <sheetName val="30 Nov'19"/>
      <sheetName val="Grafik GP Nov'19"/>
      <sheetName val="1 Des'19"/>
      <sheetName val="2 Des'19"/>
      <sheetName val="3 Des'19"/>
      <sheetName val="4 Des'19"/>
      <sheetName val="5 Des'19"/>
      <sheetName val="6 Des'19"/>
      <sheetName val="7 Des'19"/>
      <sheetName val="9 Des'19"/>
      <sheetName val="10 Des'19"/>
      <sheetName val="11 Des'19"/>
      <sheetName val="12 Des'19"/>
      <sheetName val="13 Des'19"/>
      <sheetName val="14 Des'19"/>
      <sheetName val="16 Des'19"/>
      <sheetName val="17 Des'19"/>
      <sheetName val="18 Des'19"/>
      <sheetName val="19 Des'19"/>
      <sheetName val="20 Des'19"/>
      <sheetName val="21 Des'19"/>
      <sheetName val="23 Des'19"/>
      <sheetName val="24 Des'19"/>
      <sheetName val="26 Des'19"/>
      <sheetName val="27 Des'19"/>
      <sheetName val="28 Des'19"/>
      <sheetName val="Grafik GP Des'19"/>
      <sheetName val="31 Jan'20"/>
      <sheetName val="Grafik GP Jan'20"/>
      <sheetName val="3 Feb'20"/>
      <sheetName val="4 Feb'20"/>
      <sheetName val="5 Feb'20"/>
      <sheetName val="6 Feb'20"/>
      <sheetName val="7 Feb'20"/>
      <sheetName val="8 Feb'20"/>
      <sheetName val="10 Feb'20"/>
      <sheetName val="11 Feb'20"/>
      <sheetName val="12 Feb'20"/>
      <sheetName val="13 Feb'20"/>
      <sheetName val="14 Feb'20"/>
      <sheetName val="15 Feb'20"/>
      <sheetName val="17 Feb'20"/>
      <sheetName val="18 Feb'20"/>
      <sheetName val="19 Feb'20"/>
      <sheetName val="20 Feb'20"/>
      <sheetName val="21 Feb'20"/>
      <sheetName val="22 Feb'20"/>
      <sheetName val="24 Feb'20"/>
      <sheetName val="25 Feb'20"/>
      <sheetName val="26 Feb'20"/>
      <sheetName val="27 Feb'20"/>
      <sheetName val="28 Feb'20"/>
      <sheetName val="Grafik GP Feb'20"/>
      <sheetName val="2 Mar'20"/>
      <sheetName val="3 Mar'20"/>
      <sheetName val="4 Mar'20"/>
      <sheetName val="5 Mar'20"/>
      <sheetName val="6 Mar'20"/>
      <sheetName val="7 Mar'20"/>
      <sheetName val="9 Mar'20"/>
      <sheetName val="10 Mar'20"/>
      <sheetName val="11 Mar'20"/>
      <sheetName val="12 Mar'20"/>
      <sheetName val="13 Mar'20"/>
      <sheetName val="14 Mar'20"/>
      <sheetName val="16 Mar'20"/>
      <sheetName val="17 Mar'20"/>
      <sheetName val="18 Mar'20"/>
      <sheetName val="19 Mar'20"/>
      <sheetName val="20 Mar'20"/>
      <sheetName val="21 Mar'20"/>
      <sheetName val="23 Mar'20"/>
      <sheetName val="24 Mar'20"/>
      <sheetName val="25 Mar'20"/>
      <sheetName val="26 Mar'20"/>
      <sheetName val="27 Mar'20"/>
      <sheetName val="28 Mar'20"/>
      <sheetName val="30 Mar'20"/>
      <sheetName val="Grafik GP Mar'20"/>
      <sheetName val="MAIN時間見積り"/>
      <sheetName val="185 New"/>
      <sheetName val="GRAPH"/>
      <sheetName val="work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Data Harian"/>
      <sheetName val="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D3">
            <v>890468.96000000008</v>
          </cell>
          <cell r="E3">
            <v>1148513.4899999998</v>
          </cell>
          <cell r="F3">
            <v>1180511.1099999999</v>
          </cell>
          <cell r="G3">
            <v>1220310.6499999999</v>
          </cell>
          <cell r="H3">
            <v>1303321.75</v>
          </cell>
          <cell r="I3">
            <v>1260832.48</v>
          </cell>
          <cell r="J3">
            <v>1193589.94</v>
          </cell>
          <cell r="K3">
            <v>1202070.0899999999</v>
          </cell>
          <cell r="L3">
            <v>1065540.04</v>
          </cell>
          <cell r="M3">
            <v>1140377.0299999998</v>
          </cell>
          <cell r="N3">
            <v>1044999.1999999998</v>
          </cell>
          <cell r="O3">
            <v>1055578.6099999999</v>
          </cell>
        </row>
        <row r="4">
          <cell r="D4">
            <v>93266.389999999898</v>
          </cell>
          <cell r="E4">
            <v>208896.77000000025</v>
          </cell>
          <cell r="F4">
            <v>229696.86000000034</v>
          </cell>
          <cell r="G4">
            <v>219250.98000000021</v>
          </cell>
          <cell r="H4">
            <v>282872.29000000004</v>
          </cell>
          <cell r="I4">
            <v>238767.22999999998</v>
          </cell>
          <cell r="J4">
            <v>63294.040000000037</v>
          </cell>
          <cell r="K4">
            <v>222837.42000000016</v>
          </cell>
          <cell r="L4">
            <v>150717.99</v>
          </cell>
          <cell r="M4">
            <v>9612.7200000002049</v>
          </cell>
          <cell r="N4">
            <v>105263.18000000005</v>
          </cell>
          <cell r="O4">
            <v>132777.12000000011</v>
          </cell>
        </row>
        <row r="6">
          <cell r="D6" t="str">
            <v>APR</v>
          </cell>
          <cell r="E6" t="str">
            <v>MAY</v>
          </cell>
          <cell r="F6" t="str">
            <v>JUN</v>
          </cell>
          <cell r="G6" t="str">
            <v>JUL</v>
          </cell>
          <cell r="H6" t="str">
            <v>AUG</v>
          </cell>
          <cell r="I6" t="str">
            <v>SEP</v>
          </cell>
          <cell r="J6" t="str">
            <v>OKT</v>
          </cell>
          <cell r="K6" t="str">
            <v>NOV</v>
          </cell>
          <cell r="L6" t="str">
            <v>DEC</v>
          </cell>
          <cell r="M6" t="str">
            <v>JAN</v>
          </cell>
          <cell r="N6" t="str">
            <v>FEB</v>
          </cell>
          <cell r="O6" t="str">
            <v>MAR</v>
          </cell>
        </row>
        <row r="8">
          <cell r="D8">
            <v>376342.98</v>
          </cell>
          <cell r="E8">
            <v>436037.96000000008</v>
          </cell>
          <cell r="F8">
            <v>585963.38</v>
          </cell>
          <cell r="G8">
            <v>666847.24999999988</v>
          </cell>
          <cell r="H8">
            <v>736057.12</v>
          </cell>
          <cell r="I8">
            <v>718378.72999999986</v>
          </cell>
          <cell r="J8">
            <v>737169.14</v>
          </cell>
          <cell r="K8">
            <v>496390.61</v>
          </cell>
          <cell r="L8">
            <v>460042.73</v>
          </cell>
          <cell r="M8">
            <v>510981.55999999994</v>
          </cell>
          <cell r="N8">
            <v>379926.28</v>
          </cell>
          <cell r="O8">
            <v>278380.17000000004</v>
          </cell>
        </row>
        <row r="9">
          <cell r="D9">
            <v>-18268.059999999998</v>
          </cell>
          <cell r="E9">
            <v>-17400.120000000054</v>
          </cell>
          <cell r="F9">
            <v>11025.410000000033</v>
          </cell>
          <cell r="G9">
            <v>34076.260000000126</v>
          </cell>
          <cell r="H9">
            <v>99460.920000000042</v>
          </cell>
          <cell r="I9">
            <v>128219.38000000012</v>
          </cell>
          <cell r="J9">
            <v>58023.329999999958</v>
          </cell>
          <cell r="K9">
            <v>29891.560000000056</v>
          </cell>
          <cell r="L9">
            <v>20126.460000000021</v>
          </cell>
          <cell r="M9">
            <v>-15372.0799999999</v>
          </cell>
          <cell r="N9">
            <v>-721.40000000002328</v>
          </cell>
          <cell r="O9">
            <v>-24492.600000000064</v>
          </cell>
        </row>
        <row r="11">
          <cell r="D11" t="str">
            <v>APR</v>
          </cell>
          <cell r="E11" t="str">
            <v>MAY</v>
          </cell>
          <cell r="F11" t="str">
            <v>JUN</v>
          </cell>
          <cell r="G11" t="str">
            <v>JUL</v>
          </cell>
          <cell r="H11" t="str">
            <v>AUG</v>
          </cell>
          <cell r="I11" t="str">
            <v>SEP</v>
          </cell>
          <cell r="J11" t="str">
            <v>OKT</v>
          </cell>
          <cell r="K11" t="str">
            <v>NOV</v>
          </cell>
          <cell r="L11" t="str">
            <v>DEC</v>
          </cell>
          <cell r="M11" t="str">
            <v>JAN</v>
          </cell>
          <cell r="N11" t="str">
            <v>FEB</v>
          </cell>
          <cell r="O11" t="str">
            <v>MAR</v>
          </cell>
        </row>
        <row r="13">
          <cell r="D13">
            <v>24231.73000000001</v>
          </cell>
          <cell r="E13">
            <v>13359.440000000002</v>
          </cell>
          <cell r="F13">
            <v>5962.5100000000093</v>
          </cell>
          <cell r="G13">
            <v>10923.73000000001</v>
          </cell>
          <cell r="H13">
            <v>5185.3800000000047</v>
          </cell>
          <cell r="I13">
            <v>12289.26999999999</v>
          </cell>
          <cell r="J13">
            <v>44684.820000000007</v>
          </cell>
          <cell r="K13">
            <v>7692.8699999999953</v>
          </cell>
          <cell r="L13">
            <v>19192.26999999999</v>
          </cell>
          <cell r="M13">
            <v>40417.449999999983</v>
          </cell>
          <cell r="N13">
            <v>25020.739999999991</v>
          </cell>
          <cell r="O13">
            <v>22686.350000000006</v>
          </cell>
        </row>
        <row r="14">
          <cell r="D14">
            <v>178.26999999998952</v>
          </cell>
          <cell r="E14">
            <v>11050.559999999998</v>
          </cell>
          <cell r="F14">
            <v>18447.489999999991</v>
          </cell>
          <cell r="G14">
            <v>13486.26999999999</v>
          </cell>
          <cell r="H14">
            <v>19224.619999999995</v>
          </cell>
          <cell r="I14">
            <v>12120.73000000001</v>
          </cell>
          <cell r="J14">
            <v>-20274.820000000007</v>
          </cell>
          <cell r="K14">
            <v>16717.130000000005</v>
          </cell>
          <cell r="L14">
            <v>5217.7300000000105</v>
          </cell>
          <cell r="M14">
            <v>-16007.449999999983</v>
          </cell>
          <cell r="N14">
            <v>-610.73999999999069</v>
          </cell>
          <cell r="O14">
            <v>1723.6499999999942</v>
          </cell>
        </row>
        <row r="16">
          <cell r="D16" t="str">
            <v>APR</v>
          </cell>
          <cell r="E16" t="str">
            <v>MAY</v>
          </cell>
          <cell r="F16" t="str">
            <v>JUN</v>
          </cell>
          <cell r="G16" t="str">
            <v>JUL</v>
          </cell>
          <cell r="H16" t="str">
            <v>AUG</v>
          </cell>
          <cell r="I16" t="str">
            <v>SEP</v>
          </cell>
          <cell r="J16" t="str">
            <v>OKT</v>
          </cell>
          <cell r="K16" t="str">
            <v>NOV</v>
          </cell>
          <cell r="L16" t="str">
            <v>DEC</v>
          </cell>
          <cell r="M16" t="str">
            <v>JAN</v>
          </cell>
          <cell r="N16" t="str">
            <v>FEB</v>
          </cell>
          <cell r="O16" t="str">
            <v>MAR</v>
          </cell>
        </row>
        <row r="18">
          <cell r="D18">
            <v>12673.73</v>
          </cell>
          <cell r="E18">
            <v>12673.73</v>
          </cell>
          <cell r="F18">
            <v>12673.73</v>
          </cell>
          <cell r="G18">
            <v>12673.73</v>
          </cell>
          <cell r="H18">
            <v>12673.73</v>
          </cell>
          <cell r="I18">
            <v>12673.73</v>
          </cell>
          <cell r="J18">
            <v>12673.73</v>
          </cell>
          <cell r="K18">
            <v>12673.73</v>
          </cell>
          <cell r="L18">
            <v>12673.73</v>
          </cell>
          <cell r="M18">
            <v>12673.73</v>
          </cell>
          <cell r="N18">
            <v>12673.73</v>
          </cell>
          <cell r="O18">
            <v>12673.73</v>
          </cell>
        </row>
        <row r="19">
          <cell r="D19">
            <v>836.26000000000022</v>
          </cell>
          <cell r="E19">
            <v>836.26000000000022</v>
          </cell>
          <cell r="F19">
            <v>836.26000000000022</v>
          </cell>
          <cell r="G19">
            <v>836.26000000000022</v>
          </cell>
          <cell r="H19">
            <v>836.26000000000022</v>
          </cell>
          <cell r="I19">
            <v>836.26000000000022</v>
          </cell>
          <cell r="J19">
            <v>836.26000000000022</v>
          </cell>
          <cell r="K19">
            <v>836.26000000000022</v>
          </cell>
          <cell r="L19">
            <v>836.26000000000022</v>
          </cell>
          <cell r="M19">
            <v>836.26000000000022</v>
          </cell>
          <cell r="N19">
            <v>836.26000000000022</v>
          </cell>
          <cell r="O19">
            <v>836.26000000000022</v>
          </cell>
        </row>
        <row r="21">
          <cell r="D21" t="str">
            <v>APR</v>
          </cell>
          <cell r="E21" t="str">
            <v>MAY</v>
          </cell>
          <cell r="F21" t="str">
            <v>JUN</v>
          </cell>
          <cell r="G21" t="str">
            <v>JUL</v>
          </cell>
          <cell r="H21" t="str">
            <v>AUG</v>
          </cell>
          <cell r="I21" t="str">
            <v>SEP</v>
          </cell>
          <cell r="J21" t="str">
            <v>OKT</v>
          </cell>
          <cell r="K21" t="str">
            <v>NOV</v>
          </cell>
          <cell r="L21" t="str">
            <v>DEC</v>
          </cell>
          <cell r="M21" t="str">
            <v>JAN</v>
          </cell>
          <cell r="N21" t="str">
            <v>FEB</v>
          </cell>
          <cell r="O21" t="str">
            <v>MAR</v>
          </cell>
        </row>
        <row r="23">
          <cell r="D23">
            <v>0</v>
          </cell>
          <cell r="E23">
            <v>0</v>
          </cell>
          <cell r="F23">
            <v>0</v>
          </cell>
          <cell r="G23">
            <v>0</v>
          </cell>
          <cell r="H23">
            <v>0</v>
          </cell>
          <cell r="I23">
            <v>0</v>
          </cell>
          <cell r="J23">
            <v>0</v>
          </cell>
          <cell r="K23">
            <v>0</v>
          </cell>
          <cell r="L23">
            <v>0</v>
          </cell>
          <cell r="M23">
            <v>0</v>
          </cell>
          <cell r="N23">
            <v>0</v>
          </cell>
          <cell r="O23">
            <v>0</v>
          </cell>
        </row>
        <row r="24">
          <cell r="D24">
            <v>0</v>
          </cell>
          <cell r="E24">
            <v>0</v>
          </cell>
          <cell r="F24">
            <v>0</v>
          </cell>
          <cell r="G24">
            <v>0</v>
          </cell>
          <cell r="H24">
            <v>0</v>
          </cell>
          <cell r="I24">
            <v>0</v>
          </cell>
          <cell r="J24">
            <v>0</v>
          </cell>
          <cell r="K24">
            <v>0</v>
          </cell>
          <cell r="L24">
            <v>0</v>
          </cell>
          <cell r="M24">
            <v>0</v>
          </cell>
          <cell r="N24">
            <v>0</v>
          </cell>
          <cell r="O24">
            <v>0</v>
          </cell>
        </row>
        <row r="26">
          <cell r="D26" t="str">
            <v>APR</v>
          </cell>
          <cell r="E26" t="str">
            <v>MAY</v>
          </cell>
          <cell r="F26" t="str">
            <v>JUN</v>
          </cell>
          <cell r="G26" t="str">
            <v>JUL</v>
          </cell>
          <cell r="H26" t="str">
            <v>AUG</v>
          </cell>
          <cell r="I26" t="str">
            <v>SEP</v>
          </cell>
          <cell r="J26" t="str">
            <v>OKT</v>
          </cell>
          <cell r="K26" t="str">
            <v>NOV</v>
          </cell>
          <cell r="L26" t="str">
            <v>DEC</v>
          </cell>
          <cell r="M26" t="str">
            <v>JAN</v>
          </cell>
          <cell r="N26" t="str">
            <v>FEB</v>
          </cell>
          <cell r="O26" t="str">
            <v>MAR</v>
          </cell>
        </row>
        <row r="28">
          <cell r="D28">
            <v>578210.92000000004</v>
          </cell>
          <cell r="E28">
            <v>603122.35</v>
          </cell>
          <cell r="F28">
            <v>658419.5</v>
          </cell>
          <cell r="G28">
            <v>643209.5</v>
          </cell>
          <cell r="H28">
            <v>584683.9</v>
          </cell>
          <cell r="I28">
            <v>604609.68000000005</v>
          </cell>
          <cell r="J28">
            <v>595826.09</v>
          </cell>
          <cell r="K28">
            <v>522752.71000000008</v>
          </cell>
          <cell r="L28">
            <v>451964.03</v>
          </cell>
          <cell r="M28">
            <v>469408.1</v>
          </cell>
          <cell r="N28">
            <v>353588.69</v>
          </cell>
          <cell r="O28">
            <v>325983.21000000002</v>
          </cell>
        </row>
        <row r="29">
          <cell r="D29">
            <v>-29358.690000000061</v>
          </cell>
          <cell r="E29">
            <v>-8570.1899999999441</v>
          </cell>
          <cell r="F29">
            <v>338.8399999999674</v>
          </cell>
          <cell r="G29">
            <v>27959</v>
          </cell>
          <cell r="H29">
            <v>31261.339999999967</v>
          </cell>
          <cell r="I29">
            <v>54748.829999999958</v>
          </cell>
          <cell r="J29">
            <v>36466.439999999944</v>
          </cell>
          <cell r="K29">
            <v>36176.609999999986</v>
          </cell>
          <cell r="L29">
            <v>24072.270000000019</v>
          </cell>
          <cell r="M29">
            <v>5951.3300000000163</v>
          </cell>
          <cell r="N29">
            <v>-3522.5</v>
          </cell>
          <cell r="O29">
            <v>-10882.850000000035</v>
          </cell>
        </row>
        <row r="31">
          <cell r="D31" t="str">
            <v>APR</v>
          </cell>
          <cell r="E31" t="str">
            <v>MAY</v>
          </cell>
          <cell r="F31" t="str">
            <v>JUN</v>
          </cell>
          <cell r="G31" t="str">
            <v>JUL</v>
          </cell>
          <cell r="H31" t="str">
            <v>AUG</v>
          </cell>
          <cell r="I31" t="str">
            <v>SEP</v>
          </cell>
          <cell r="J31" t="str">
            <v>OKT</v>
          </cell>
          <cell r="K31" t="str">
            <v>NOV</v>
          </cell>
          <cell r="L31" t="str">
            <v>DEC</v>
          </cell>
          <cell r="M31" t="str">
            <v>JAN</v>
          </cell>
          <cell r="N31" t="str">
            <v>FEB</v>
          </cell>
          <cell r="O31" t="str">
            <v>MAR</v>
          </cell>
        </row>
        <row r="33">
          <cell r="D33">
            <v>221256.59</v>
          </cell>
          <cell r="E33">
            <v>252336.55000000002</v>
          </cell>
          <cell r="F33">
            <v>248779.68000000002</v>
          </cell>
          <cell r="G33">
            <v>296232.81000000006</v>
          </cell>
          <cell r="H33">
            <v>301145.96000000008</v>
          </cell>
          <cell r="I33">
            <v>272654.67000000004</v>
          </cell>
          <cell r="J33">
            <v>276538.53000000003</v>
          </cell>
          <cell r="K33">
            <v>259963.48999999996</v>
          </cell>
          <cell r="L33">
            <v>247713.73</v>
          </cell>
          <cell r="M33">
            <v>240742.44000000003</v>
          </cell>
          <cell r="N33">
            <v>223897.82000000004</v>
          </cell>
          <cell r="O33">
            <v>215083.07000000004</v>
          </cell>
        </row>
        <row r="34">
          <cell r="D34">
            <v>7520.9199999999837</v>
          </cell>
          <cell r="E34">
            <v>9022.5799999999872</v>
          </cell>
          <cell r="F34">
            <v>14638.089999999997</v>
          </cell>
          <cell r="G34">
            <v>14620.069999999949</v>
          </cell>
          <cell r="H34">
            <v>2808.6999999999534</v>
          </cell>
          <cell r="I34">
            <v>8460.1899999999441</v>
          </cell>
          <cell r="J34">
            <v>-228.14000000001397</v>
          </cell>
          <cell r="K34">
            <v>1571.5800000000454</v>
          </cell>
          <cell r="L34">
            <v>-13386.739999999991</v>
          </cell>
          <cell r="M34">
            <v>-14629.99000000002</v>
          </cell>
          <cell r="N34">
            <v>-17431.690000000061</v>
          </cell>
          <cell r="O34">
            <v>-9046.4000000000233</v>
          </cell>
        </row>
        <row r="36">
          <cell r="D36" t="str">
            <v>APR</v>
          </cell>
          <cell r="E36" t="str">
            <v>MAY</v>
          </cell>
          <cell r="F36" t="str">
            <v>JUN</v>
          </cell>
          <cell r="G36" t="str">
            <v>JUL</v>
          </cell>
          <cell r="H36" t="str">
            <v>AUG</v>
          </cell>
          <cell r="I36" t="str">
            <v>SEP</v>
          </cell>
          <cell r="J36" t="str">
            <v>OKT</v>
          </cell>
          <cell r="K36" t="str">
            <v>NOV</v>
          </cell>
          <cell r="L36" t="str">
            <v>DEC</v>
          </cell>
          <cell r="M36" t="str">
            <v>JAN</v>
          </cell>
          <cell r="N36" t="str">
            <v>FEB</v>
          </cell>
          <cell r="O36" t="str">
            <v>MAR</v>
          </cell>
        </row>
        <row r="38">
          <cell r="D38">
            <v>2103184.91</v>
          </cell>
          <cell r="E38">
            <v>2466043.5199999996</v>
          </cell>
          <cell r="F38">
            <v>2692309.91</v>
          </cell>
          <cell r="G38">
            <v>2850197.67</v>
          </cell>
          <cell r="H38">
            <v>2943067.8400000008</v>
          </cell>
          <cell r="I38">
            <v>2881438.56</v>
          </cell>
          <cell r="J38">
            <v>2860482.25</v>
          </cell>
          <cell r="K38">
            <v>2501543.5</v>
          </cell>
          <cell r="L38">
            <v>2257126.5299999998</v>
          </cell>
          <cell r="M38">
            <v>2414600.3099999996</v>
          </cell>
          <cell r="N38">
            <v>2040106.46</v>
          </cell>
          <cell r="O38">
            <v>1910385.14</v>
          </cell>
        </row>
        <row r="39">
          <cell r="D39">
            <v>54175.089999999807</v>
          </cell>
          <cell r="E39">
            <v>203835.86000000025</v>
          </cell>
          <cell r="F39">
            <v>274982.9500000003</v>
          </cell>
          <cell r="G39">
            <v>310228.84000000032</v>
          </cell>
          <cell r="H39">
            <v>436464.13</v>
          </cell>
          <cell r="I39">
            <v>443152.62</v>
          </cell>
          <cell r="J39">
            <v>138117.10999999993</v>
          </cell>
          <cell r="K39">
            <v>308030.56000000029</v>
          </cell>
          <cell r="L39">
            <v>187583.97000000006</v>
          </cell>
          <cell r="M39">
            <v>-29609.209999999679</v>
          </cell>
          <cell r="N39">
            <v>83813.109999999971</v>
          </cell>
          <cell r="O39">
            <v>90915.179999999978</v>
          </cell>
        </row>
        <row r="41">
          <cell r="D41" t="str">
            <v>APR</v>
          </cell>
          <cell r="E41" t="str">
            <v>MAY</v>
          </cell>
          <cell r="F41" t="str">
            <v>JUN</v>
          </cell>
          <cell r="G41" t="str">
            <v>JUL</v>
          </cell>
          <cell r="H41" t="str">
            <v>AUG</v>
          </cell>
          <cell r="I41" t="str">
            <v>SEP</v>
          </cell>
          <cell r="J41" t="str">
            <v>OKT</v>
          </cell>
          <cell r="K41" t="str">
            <v>NOV</v>
          </cell>
          <cell r="L41" t="str">
            <v>DEC</v>
          </cell>
          <cell r="M41" t="str">
            <v>JAN</v>
          </cell>
          <cell r="N41" t="str">
            <v>FEB</v>
          </cell>
          <cell r="O41" t="str">
            <v>MAR</v>
          </cell>
        </row>
        <row r="43">
          <cell r="D43">
            <v>2103184.9099999997</v>
          </cell>
          <cell r="E43">
            <v>2466043.5199999991</v>
          </cell>
          <cell r="F43">
            <v>2692309.9099999997</v>
          </cell>
          <cell r="G43">
            <v>2850197.67</v>
          </cell>
          <cell r="H43">
            <v>2943067.84</v>
          </cell>
          <cell r="I43">
            <v>2881438.56</v>
          </cell>
          <cell r="J43">
            <v>2860482.25</v>
          </cell>
          <cell r="K43">
            <v>2501543.4999999995</v>
          </cell>
          <cell r="L43">
            <v>2257126.5299999998</v>
          </cell>
          <cell r="M43">
            <v>2414600.31</v>
          </cell>
          <cell r="N43">
            <v>2040106.4600000004</v>
          </cell>
          <cell r="O43">
            <v>1910385.14</v>
          </cell>
        </row>
        <row r="44">
          <cell r="D44">
            <v>275076.09165000002</v>
          </cell>
          <cell r="E44">
            <v>284010.76980000001</v>
          </cell>
          <cell r="F44">
            <v>320719.38134999998</v>
          </cell>
          <cell r="G44">
            <v>337544.20179999998</v>
          </cell>
          <cell r="H44">
            <v>326283.82584999996</v>
          </cell>
          <cell r="I44">
            <v>337593.51540000003</v>
          </cell>
          <cell r="J44">
            <v>373172.16735</v>
          </cell>
          <cell r="K44">
            <v>291463.48824999999</v>
          </cell>
          <cell r="L44">
            <v>315085.60139999999</v>
          </cell>
          <cell r="M44">
            <v>384871.03104999999</v>
          </cell>
          <cell r="N44">
            <v>275370.29149999999</v>
          </cell>
          <cell r="O44">
            <v>303192.64109999995</v>
          </cell>
        </row>
      </sheetData>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処理機能記述"/>
      <sheetName val="MAIN時間見積り"/>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lab paced"/>
      <sheetName val="index"/>
      <sheetName val="Unit"/>
    </sheetNames>
    <sheetDataSet>
      <sheetData sheetId="0" refreshError="1">
        <row r="7">
          <cell r="A7">
            <v>1</v>
          </cell>
        </row>
        <row r="8">
          <cell r="A8">
            <v>2</v>
          </cell>
        </row>
        <row r="9">
          <cell r="A9">
            <v>3</v>
          </cell>
        </row>
        <row r="10">
          <cell r="A10">
            <v>4</v>
          </cell>
        </row>
        <row r="11">
          <cell r="A11">
            <v>5</v>
          </cell>
        </row>
        <row r="12">
          <cell r="A12">
            <v>6</v>
          </cell>
        </row>
        <row r="13">
          <cell r="A13">
            <v>7</v>
          </cell>
        </row>
        <row r="14">
          <cell r="A14">
            <v>8</v>
          </cell>
        </row>
        <row r="15">
          <cell r="A15">
            <v>9</v>
          </cell>
        </row>
        <row r="16">
          <cell r="A16">
            <v>10</v>
          </cell>
        </row>
        <row r="17">
          <cell r="A17">
            <v>11</v>
          </cell>
        </row>
        <row r="18">
          <cell r="A18">
            <v>12</v>
          </cell>
        </row>
        <row r="19">
          <cell r="A19">
            <v>13</v>
          </cell>
        </row>
        <row r="20">
          <cell r="A20">
            <v>14</v>
          </cell>
        </row>
        <row r="21">
          <cell r="A21">
            <v>15</v>
          </cell>
        </row>
        <row r="22">
          <cell r="A22">
            <v>16</v>
          </cell>
        </row>
        <row r="23">
          <cell r="A23">
            <v>17</v>
          </cell>
        </row>
        <row r="24">
          <cell r="A24">
            <v>18</v>
          </cell>
        </row>
        <row r="25">
          <cell r="A25">
            <v>19</v>
          </cell>
        </row>
        <row r="26">
          <cell r="A26">
            <v>20</v>
          </cell>
        </row>
        <row r="27">
          <cell r="A27">
            <v>21</v>
          </cell>
        </row>
        <row r="28">
          <cell r="A28">
            <v>22</v>
          </cell>
        </row>
        <row r="29">
          <cell r="A29">
            <v>23</v>
          </cell>
        </row>
        <row r="30">
          <cell r="A30">
            <v>24</v>
          </cell>
        </row>
        <row r="31">
          <cell r="A31">
            <v>25</v>
          </cell>
        </row>
        <row r="32">
          <cell r="A32">
            <v>26</v>
          </cell>
        </row>
        <row r="33">
          <cell r="A33">
            <v>27</v>
          </cell>
        </row>
        <row r="34">
          <cell r="A34">
            <v>28</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G&amp;A"/>
      <sheetName val="00000"/>
      <sheetName val="Forexposure"/>
      <sheetName val="CF DATA"/>
      <sheetName val="Direction"/>
      <sheetName val="CHK LIST"/>
      <sheetName val="Recl. Entries"/>
      <sheetName val="Sales-VAT"/>
      <sheetName val="WP"/>
      <sheetName val="(A)Cash"/>
      <sheetName val="(B)STI"/>
      <sheetName val="(C)AR"/>
      <sheetName val="(D)DFA-CA"/>
      <sheetName val="(E)ARO"/>
      <sheetName val="(F)INV"/>
      <sheetName val="(G)ADV"/>
      <sheetName val="(H)P.EXP&amp;TAX"/>
      <sheetName val="(J)DFA-LT"/>
      <sheetName val="(L)FA"/>
      <sheetName val="(AA)STL"/>
      <sheetName val="(BB)AP"/>
      <sheetName val="(CC)DTA-CA"/>
      <sheetName val="(DD)APO"/>
      <sheetName val="(EE)TAX.PAY."/>
      <sheetName val="(FF)ACC.EXP."/>
      <sheetName val="(GG)LTD"/>
      <sheetName val="(HH)DTA-LT"/>
      <sheetName val="(10)Sales"/>
      <sheetName val="(20)COGS"/>
      <sheetName val="(30)SE"/>
      <sheetName val="(50)Eq. Coy"/>
      <sheetName val="(60)Fin.Cost"/>
      <sheetName val="(70)Forex"/>
      <sheetName val="(80)Int.Inc."/>
      <sheetName val="PPH1298S"/>
      <sheetName val="為替レート"/>
      <sheetName val="lab pace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Sept"/>
      <sheetName val="(40)G&amp;A"/>
      <sheetName val="RK1"/>
      <sheetName val="原単位"/>
      <sheetName val="基本設計寸法"/>
      <sheetName val="PPH1298S"/>
      <sheetName val="#REF!"/>
      <sheetName val="Data Harian"/>
      <sheetName val="LPP"/>
      <sheetName val="HARVEST02"/>
      <sheetName val="#REF"/>
      <sheetName val="CF RECONCILE - 1"/>
      <sheetName val="4)Rate"/>
      <sheetName val="Sheet1"/>
      <sheetName val="Sheet8"/>
      <sheetName val="BackUp1"/>
      <sheetName val="Matrix G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stants"/>
      <sheetName val="Sheet2"/>
      <sheetName val="Sheet3"/>
      <sheetName val="Data Harian"/>
      <sheetName val="書換え条件"/>
      <sheetName val="社員リスト"/>
      <sheetName val="STD labor"/>
      <sheetName val="Template "/>
      <sheetName val="TBDec03"/>
      <sheetName val="D1BOX原価表"/>
      <sheetName val="125円ﾃﾞｰﾀ"/>
      <sheetName val="レポートレイアウト"/>
      <sheetName val="#REF!"/>
    </sheetNames>
    <sheetDataSet>
      <sheetData sheetId="0" refreshError="1"/>
      <sheetData sheetId="1" refreshError="1">
        <row r="2">
          <cell r="B2">
            <v>38749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4"/>
  </sheetPr>
  <dimension ref="A1:U59"/>
  <sheetViews>
    <sheetView view="pageBreakPreview" topLeftCell="A14" zoomScale="75" zoomScaleNormal="75" workbookViewId="0">
      <selection activeCell="B31" sqref="B31"/>
    </sheetView>
  </sheetViews>
  <sheetFormatPr defaultColWidth="9.1796875" defaultRowHeight="12.5"/>
  <cols>
    <col min="1" max="1" width="10.1796875" style="4" customWidth="1"/>
    <col min="2" max="2" width="25.54296875" style="4" customWidth="1"/>
    <col min="3" max="3" width="10.81640625" style="4" customWidth="1"/>
    <col min="4" max="4" width="10.1796875" style="4" customWidth="1"/>
    <col min="5" max="5" width="10.81640625" style="4" customWidth="1"/>
    <col min="6" max="6" width="11.453125" style="66" customWidth="1"/>
    <col min="7" max="7" width="13.54296875" style="66" customWidth="1"/>
    <col min="8" max="8" width="7.453125" style="4" customWidth="1"/>
    <col min="9" max="9" width="11.54296875" style="4" customWidth="1"/>
    <col min="10" max="10" width="12" style="66" customWidth="1"/>
    <col min="11" max="11" width="11.54296875" style="66" customWidth="1"/>
    <col min="12" max="12" width="0.1796875" style="4" hidden="1" customWidth="1"/>
    <col min="13" max="13" width="8.81640625" style="4" customWidth="1"/>
    <col min="14" max="14" width="2.54296875" style="4" customWidth="1"/>
    <col min="15" max="15" width="4.81640625" style="4" hidden="1" customWidth="1"/>
    <col min="16" max="16" width="8.81640625" style="4" customWidth="1"/>
    <col min="17" max="17" width="2.54296875" style="4" customWidth="1"/>
    <col min="18" max="18" width="5.81640625" style="4" hidden="1" customWidth="1"/>
    <col min="19" max="19" width="13" style="4" customWidth="1"/>
    <col min="20" max="20" width="9.1796875" style="4" hidden="1" customWidth="1"/>
    <col min="21" max="21" width="10.81640625" style="5" customWidth="1"/>
    <col min="22" max="22" width="9.1796875" style="4" bestFit="1"/>
    <col min="23" max="16384" width="9.1796875" style="4"/>
  </cols>
  <sheetData>
    <row r="1" spans="1:21" hidden="1">
      <c r="A1" s="3"/>
      <c r="B1" s="3"/>
    </row>
    <row r="2" spans="1:21" hidden="1"/>
    <row r="3" spans="1:21" ht="20" hidden="1">
      <c r="A3" s="6" t="s">
        <v>40</v>
      </c>
      <c r="B3" s="6"/>
      <c r="C3" s="6"/>
      <c r="D3" s="6"/>
      <c r="E3" s="6"/>
      <c r="F3" s="67"/>
      <c r="G3" s="67"/>
      <c r="H3" s="6"/>
      <c r="I3" s="6"/>
      <c r="J3" s="67"/>
      <c r="K3" s="67"/>
      <c r="L3" s="6"/>
      <c r="M3" s="6"/>
      <c r="N3" s="6"/>
      <c r="O3" s="6"/>
      <c r="P3" s="6"/>
      <c r="Q3" s="6"/>
      <c r="R3" s="6"/>
      <c r="S3" s="6"/>
      <c r="T3" s="6"/>
      <c r="U3" s="7"/>
    </row>
    <row r="4" spans="1:21" ht="3.75" hidden="1" customHeight="1"/>
    <row r="5" spans="1:21" hidden="1">
      <c r="A5" s="4" t="s">
        <v>41</v>
      </c>
      <c r="H5" s="8" t="s">
        <v>42</v>
      </c>
      <c r="I5" s="9">
        <f ca="1">TODAY()</f>
        <v>44820</v>
      </c>
      <c r="J5" s="80"/>
      <c r="K5" s="73"/>
      <c r="L5" s="8"/>
      <c r="M5" s="8"/>
      <c r="N5" s="8"/>
      <c r="O5" s="8"/>
      <c r="P5" s="8"/>
      <c r="Q5" s="8"/>
      <c r="R5" s="8"/>
      <c r="S5" s="8"/>
      <c r="T5" s="8"/>
    </row>
    <row r="6" spans="1:21" ht="13" hidden="1">
      <c r="A6" s="10" t="s">
        <v>43</v>
      </c>
      <c r="B6" s="11"/>
      <c r="C6" s="12"/>
      <c r="D6" s="10"/>
      <c r="E6" s="11"/>
      <c r="F6" s="81" t="s">
        <v>44</v>
      </c>
      <c r="G6" s="74"/>
      <c r="H6" s="13" t="s">
        <v>45</v>
      </c>
      <c r="I6" s="14"/>
      <c r="J6" s="81" t="s">
        <v>46</v>
      </c>
      <c r="K6" s="74"/>
      <c r="L6" s="15"/>
      <c r="M6" s="15"/>
      <c r="N6" s="16"/>
      <c r="O6" s="15"/>
      <c r="P6" s="15"/>
      <c r="Q6" s="15"/>
      <c r="R6" s="15"/>
      <c r="S6" s="17"/>
      <c r="T6" s="17"/>
      <c r="U6" s="18"/>
    </row>
    <row r="7" spans="1:21" ht="13" hidden="1">
      <c r="A7" s="26"/>
      <c r="B7" s="20"/>
      <c r="C7" s="21"/>
      <c r="D7" s="22" t="s">
        <v>47</v>
      </c>
      <c r="E7" s="23"/>
      <c r="F7" s="82" t="s">
        <v>48</v>
      </c>
      <c r="G7" s="68"/>
      <c r="H7" s="22" t="s">
        <v>49</v>
      </c>
      <c r="I7" s="24"/>
      <c r="J7" s="82" t="s">
        <v>50</v>
      </c>
      <c r="K7" s="68"/>
      <c r="L7" s="23"/>
      <c r="M7" s="23"/>
      <c r="N7" s="22" t="s">
        <v>51</v>
      </c>
      <c r="O7" s="23"/>
      <c r="P7" s="23"/>
      <c r="Q7" s="23"/>
      <c r="R7" s="23"/>
      <c r="S7" s="23"/>
      <c r="T7" s="23"/>
      <c r="U7" s="25"/>
    </row>
    <row r="8" spans="1:21" hidden="1">
      <c r="A8" s="26"/>
      <c r="B8" s="20"/>
      <c r="C8" s="21"/>
      <c r="D8" s="19"/>
      <c r="E8" s="20"/>
      <c r="F8" s="83"/>
      <c r="G8" s="69"/>
      <c r="H8" s="19"/>
      <c r="I8" s="21"/>
      <c r="J8" s="83"/>
      <c r="K8" s="75"/>
      <c r="L8" s="20"/>
      <c r="M8" s="12"/>
      <c r="N8" s="20"/>
      <c r="O8" s="20"/>
      <c r="P8" s="20"/>
      <c r="Q8" s="20"/>
      <c r="R8" s="20"/>
      <c r="S8" s="27"/>
      <c r="T8" s="27"/>
      <c r="U8" s="28"/>
    </row>
    <row r="9" spans="1:21" hidden="1">
      <c r="A9" s="26"/>
      <c r="B9" s="20"/>
      <c r="C9" s="21"/>
      <c r="D9" s="19" t="s">
        <v>52</v>
      </c>
      <c r="E9" s="20"/>
      <c r="F9" s="83" t="s">
        <v>53</v>
      </c>
      <c r="G9" s="69"/>
      <c r="H9" s="19" t="s">
        <v>54</v>
      </c>
      <c r="I9" s="21"/>
      <c r="J9" s="83" t="s">
        <v>55</v>
      </c>
      <c r="K9" s="76"/>
      <c r="L9" s="20"/>
      <c r="M9" s="21"/>
      <c r="N9" s="20" t="s">
        <v>56</v>
      </c>
      <c r="O9" s="20"/>
      <c r="P9" s="20"/>
      <c r="Q9" s="20"/>
      <c r="R9" s="20"/>
      <c r="S9" s="20"/>
      <c r="T9" s="20"/>
      <c r="U9" s="29"/>
    </row>
    <row r="10" spans="1:21" hidden="1">
      <c r="A10" s="26"/>
      <c r="B10" s="20"/>
      <c r="C10" s="21"/>
      <c r="D10" s="19" t="s">
        <v>57</v>
      </c>
      <c r="E10" s="20"/>
      <c r="F10" s="83"/>
      <c r="G10" s="69"/>
      <c r="H10" s="30"/>
      <c r="I10" s="31"/>
      <c r="J10" s="83"/>
      <c r="K10" s="76"/>
      <c r="L10" s="20"/>
      <c r="M10" s="21"/>
      <c r="N10" s="20"/>
      <c r="O10" s="20"/>
      <c r="P10" s="20"/>
      <c r="Q10" s="20"/>
      <c r="R10" s="20"/>
      <c r="S10" s="20"/>
      <c r="T10" s="20"/>
      <c r="U10" s="29"/>
    </row>
    <row r="11" spans="1:21" ht="13" hidden="1">
      <c r="A11" s="26"/>
      <c r="B11" s="20"/>
      <c r="C11" s="21"/>
      <c r="D11" s="32"/>
      <c r="E11" s="33"/>
      <c r="F11" s="83" t="s">
        <v>58</v>
      </c>
      <c r="G11" s="69"/>
      <c r="H11" s="19" t="s">
        <v>59</v>
      </c>
      <c r="I11" s="21"/>
      <c r="J11" s="83" t="s">
        <v>60</v>
      </c>
      <c r="K11" s="76"/>
      <c r="L11" s="20"/>
      <c r="M11" s="21"/>
      <c r="N11" s="20" t="s">
        <v>61</v>
      </c>
      <c r="O11" s="20"/>
      <c r="P11" s="20"/>
      <c r="Q11" s="20"/>
      <c r="R11" s="20"/>
      <c r="S11" s="20"/>
      <c r="T11" s="20"/>
      <c r="U11" s="29"/>
    </row>
    <row r="12" spans="1:21" hidden="1">
      <c r="A12" s="34" t="s">
        <v>62</v>
      </c>
      <c r="B12" s="20"/>
      <c r="C12" s="21"/>
      <c r="D12" s="19" t="s">
        <v>63</v>
      </c>
      <c r="E12" s="20"/>
      <c r="F12" s="83"/>
      <c r="G12" s="69"/>
      <c r="H12" s="19"/>
      <c r="I12" s="21"/>
      <c r="J12" s="83"/>
      <c r="K12" s="76"/>
      <c r="L12" s="20"/>
      <c r="M12" s="21"/>
      <c r="N12" s="20"/>
      <c r="O12" s="20"/>
      <c r="P12" s="20"/>
      <c r="Q12" s="20"/>
      <c r="R12" s="20"/>
      <c r="S12" s="20"/>
      <c r="T12" s="20"/>
      <c r="U12" s="29"/>
    </row>
    <row r="13" spans="1:21" hidden="1">
      <c r="A13" s="19"/>
      <c r="B13" s="20"/>
      <c r="C13" s="21"/>
      <c r="D13" s="19" t="s">
        <v>64</v>
      </c>
      <c r="E13" s="20"/>
      <c r="F13" s="83"/>
      <c r="G13" s="69"/>
      <c r="H13" s="19"/>
      <c r="I13" s="21"/>
      <c r="J13" s="83"/>
      <c r="K13" s="76"/>
      <c r="L13" s="20"/>
      <c r="M13" s="21"/>
      <c r="N13" s="20"/>
      <c r="O13" s="20"/>
      <c r="P13" s="20"/>
      <c r="Q13" s="20"/>
      <c r="R13" s="20"/>
      <c r="S13" s="20"/>
      <c r="T13" s="20"/>
      <c r="U13" s="29"/>
    </row>
    <row r="14" spans="1:21">
      <c r="A14" s="134"/>
      <c r="B14" s="135"/>
      <c r="C14" s="135"/>
      <c r="D14" s="136"/>
      <c r="E14" s="136"/>
      <c r="F14" s="137"/>
      <c r="G14" s="137"/>
      <c r="H14" s="136"/>
      <c r="I14" s="136"/>
      <c r="J14" s="137"/>
      <c r="K14" s="137"/>
      <c r="L14" s="134"/>
      <c r="M14" s="134"/>
      <c r="N14" s="134"/>
      <c r="O14" s="134"/>
      <c r="P14" s="134"/>
      <c r="Q14" s="134"/>
      <c r="R14" s="134"/>
      <c r="S14" s="134"/>
      <c r="T14" s="134"/>
      <c r="U14" s="138"/>
    </row>
    <row r="15" spans="1:21">
      <c r="A15" s="401" t="s">
        <v>65</v>
      </c>
      <c r="B15" s="401"/>
      <c r="C15" s="139"/>
      <c r="D15" s="136"/>
      <c r="E15" s="136"/>
      <c r="F15" s="137"/>
      <c r="G15" s="137"/>
      <c r="H15" s="136"/>
      <c r="I15" s="136"/>
      <c r="J15" s="137"/>
      <c r="K15" s="137"/>
      <c r="L15" s="134"/>
      <c r="M15" s="134"/>
      <c r="N15" s="134"/>
      <c r="O15" s="134"/>
      <c r="P15" s="134"/>
      <c r="Q15" s="134"/>
      <c r="R15" s="134"/>
      <c r="S15" s="134"/>
      <c r="T15" s="134"/>
      <c r="U15" s="138"/>
    </row>
    <row r="16" spans="1:21" ht="14">
      <c r="A16" s="402"/>
      <c r="B16" s="401"/>
      <c r="C16" s="142"/>
      <c r="D16" s="141"/>
      <c r="E16" s="141"/>
      <c r="F16" s="143"/>
      <c r="G16" s="143"/>
      <c r="H16" s="141"/>
      <c r="I16" s="141"/>
      <c r="J16" s="143"/>
      <c r="K16" s="143"/>
      <c r="L16" s="141"/>
      <c r="M16" s="141"/>
      <c r="N16" s="141"/>
      <c r="O16" s="141"/>
      <c r="P16" s="141"/>
      <c r="Q16" s="141"/>
      <c r="R16" s="141"/>
      <c r="S16" s="141"/>
      <c r="T16" s="141"/>
      <c r="U16" s="140"/>
    </row>
    <row r="17" spans="1:21" ht="15.5">
      <c r="A17" s="120"/>
      <c r="B17" s="145" t="s">
        <v>66</v>
      </c>
      <c r="C17" s="156" t="s">
        <v>67</v>
      </c>
      <c r="D17" s="157" t="s">
        <v>68</v>
      </c>
      <c r="E17" s="106"/>
      <c r="F17" s="153" t="s">
        <v>69</v>
      </c>
      <c r="G17" s="153" t="s">
        <v>70</v>
      </c>
      <c r="H17" s="154" t="s">
        <v>71</v>
      </c>
      <c r="I17" s="121"/>
      <c r="J17" s="149" t="s">
        <v>72</v>
      </c>
      <c r="K17" s="150" t="s">
        <v>73</v>
      </c>
      <c r="L17" s="123"/>
      <c r="M17" s="124"/>
      <c r="N17" s="124"/>
      <c r="O17" s="124"/>
      <c r="P17" s="124"/>
      <c r="Q17" s="124"/>
      <c r="R17" s="124"/>
      <c r="S17" s="123"/>
      <c r="T17" s="123"/>
      <c r="U17" s="147" t="s">
        <v>74</v>
      </c>
    </row>
    <row r="18" spans="1:21" ht="14">
      <c r="A18" s="91"/>
      <c r="B18" s="144"/>
      <c r="C18" s="148" t="str">
        <f>IF(D18="","",VLOOKUP(B18,Data!$B$5:$L$319,2,FALSE))</f>
        <v/>
      </c>
      <c r="D18" s="155"/>
      <c r="E18" s="93"/>
      <c r="F18" s="148" t="str">
        <f>IF(D18="","",VLOOKUP(B18,Data!$B$5:$L$319,11,FALSE))</f>
        <v/>
      </c>
      <c r="G18" s="151" t="str">
        <f t="shared" ref="G18:G47" si="0">IF(D18&gt;0,D18*F18,"-")</f>
        <v>-</v>
      </c>
      <c r="H18" s="152" t="str">
        <f>IF(D18="","",VLOOKUP(B18,Data!$B$5:$D$319,3,FALSE))</f>
        <v/>
      </c>
      <c r="I18" s="94" t="str">
        <f>IF(D18="","",VLOOKUP(B18,Data!$B$5:$M$319,12,FALSE))</f>
        <v/>
      </c>
      <c r="J18" s="148" t="str">
        <f>IF(D18="","",VLOOKUP(B18,Data!$B$5:$E$319,4,FALSE)*D18)</f>
        <v/>
      </c>
      <c r="K18" s="148" t="str">
        <f>IF(D18="","",VLOOKUP(B18,Data!$B$5:$F$319,5,FALSE)*D18)</f>
        <v/>
      </c>
      <c r="L18" s="96" t="e">
        <f>IF(B18=Data!B15,Data!G15,(IF(B18=Data!B17,Data!G17,(IF(B18=Data!B20,Data!G20,(IF(B18=Data!B26,Data!G26,(IF(B18=Data!B28,Data!G28,(IF(B18=Data!B48,Data!G48,(IF(B18=Data!B50,Data!G50,(IF(B18=Data!#REF!,Data!#REF!,Data!#REF!)))))))))))))))&amp;IF(B18=Data!#REF!,Data!#REF!,(IF(B18=Data!#REF!,Data!#REF!,(IF(B18=Data!#REF!,Data!#REF!,(IF(B18=Data!#REF!,Data!#REF!,(IF(B18=Data!#REF!,Data!#REF!,(IF(B18=Data!#REF!,Data!G814,(IF(B18=Data!#REF!,Data!#REF!,(IF(B18=Data!#REF!,Data!#REF!,Data!#REF!)))))))))))))))&amp;IF(B18=Data!#REF!,Data!#REF!,(IF(B18=Data!#REF!,Data!#REF!,(IF(B18=Data!#REF!,Data!#REF!,(IF(B18=Data!#REF!,Data!#REF!,(IF(B18=Data!#REF!,Data!#REF!,Data!#REF!)))))))))</f>
        <v>#REF!</v>
      </c>
      <c r="M18" s="97"/>
      <c r="N18" s="98"/>
      <c r="O18" s="99" t="e">
        <f>IF(B18=Data!B15,Data!H15,(IF(B18=Data!B17,Data!H17,(IF(B18=Data!B20,Data!H20,(IF(B18=Data!B26,Data!H26,(IF(B18=Data!B28,Data!H28,(IF(B18=Data!B48,Data!H48,(IF(B18=Data!B50,Data!H50,(IF(B18=Data!#REF!,Data!#REF!,Data!#REF!)))))))))))))))&amp;IF(B18=Data!#REF!,Data!#REF!,(IF(B18=Data!#REF!,Data!#REF!,(IF(B18=Data!#REF!,Data!#REF!,(IF(B18=Data!#REF!,Data!#REF!,(IF(B18=Data!#REF!,Data!#REF!,(IF(B18=Data!#REF!,Data!H814,(IF(B18=Data!#REF!,Data!#REF!,(IF(B18=Data!#REF!,Data!#REF!,Data!#REF!)))))))))))))))&amp;IF(B18=Data!#REF!,Data!#REF!,(IF(B18=Data!#REF!,Data!#REF!,(IF(B18=Data!#REF!,Data!#REF!,(IF(B18=Data!#REF!,Data!#REF!,(IF(B18=Data!#REF!,Data!#REF!,Data!#REF!)))))))))</f>
        <v>#REF!</v>
      </c>
      <c r="P18" s="98"/>
      <c r="Q18" s="98"/>
      <c r="R18" s="99" t="e">
        <f>IF(B18=Data!B15,Data!I15,(IF(B18=Data!B17,Data!I17,(IF(B18=Data!B20,Data!I20,(IF(B18=Data!B26,Data!I26,(IF(B18=Data!B28,Data!I28,(IF(B18=Data!B48,Data!I48,(IF(B18=Data!B50,Data!I50,(IF(B18=Data!#REF!,Data!#REF!,Data!#REF!)))))))))))))))&amp;IF(B18=Data!#REF!,Data!#REF!,(IF(B18=Data!#REF!,Data!#REF!,(IF(B18=Data!#REF!,Data!#REF!,(IF(B18=Data!#REF!,Data!#REF!,(IF(B18=Data!#REF!,Data!#REF!,(IF(B18=Data!#REF!,Data!I814,(IF(B18=Data!#REF!,Data!#REF!,(IF(B18=Data!#REF!,Data!#REF!,Data!#REF!)))))))))))))))&amp;IF(B18=Data!#REF!,Data!#REF!,(IF(B18=Data!#REF!,Data!#REF!,(IF(B18=Data!#REF!,Data!#REF!,(IF(B18=Data!#REF!,Data!#REF!,(IF(B18=Data!#REF!,Data!#REF!,Data!#REF!)))))))))</f>
        <v>#REF!</v>
      </c>
      <c r="S18" s="100"/>
      <c r="T18" s="99" t="e">
        <f>IF(B18=Data!B15,Data!J15,(IF(B18=Data!B17,Data!J17,(IF(B18=Data!B20,Data!J20,(IF(B18=Data!B26,Data!J26,(IF(B18=Data!B28,Data!J28,(IF(B18=Data!B48,Data!J48,(IF(B18=Data!B50,Data!J50,(IF(B18=Data!#REF!,Data!#REF!,Data!#REF!)))))))))))))))&amp;IF(B18=Data!#REF!,Data!#REF!,(IF(B18=Data!#REF!,Data!#REF!,(IF(B18=Data!#REF!,Data!#REF!,(IF(B18=Data!#REF!,Data!#REF!,(IF(B18=Data!#REF!,Data!#REF!,(IF(B18=Data!#REF!,Data!J814,(IF(B18=Data!#REF!,Data!#REF!,(IF(B18=Data!#REF!,Data!#REF!,Data!#REF!)))))))))))))))&amp;IF(B18=Data!#REF!,Data!#REF!,(IF(B18=Data!#REF!,Data!#REF!,(IF(B18=Data!#REF!,Data!#REF!,(IF(B18=Data!#REF!,Data!#REF!,(IF(B18=Data!#REF!,Data!#REF!,Data!#REF!)))))))))</f>
        <v>#REF!</v>
      </c>
      <c r="U18" s="146" t="str">
        <f>IF(D18="","",VLOOKUP(B18,Data!$B$5:$J$319,9,FALSE)*D18)</f>
        <v/>
      </c>
    </row>
    <row r="19" spans="1:21" ht="14">
      <c r="A19" s="129"/>
      <c r="B19" s="92"/>
      <c r="C19" s="126" t="str">
        <f>IF(D19="","",VLOOKUP(B19,Data!$B$5:$L$319,2,FALSE))</f>
        <v/>
      </c>
      <c r="D19" s="93"/>
      <c r="E19" s="93"/>
      <c r="F19" s="126" t="str">
        <f>IF(D19="","",VLOOKUP(B19,Data!$B$5:$L$319,11,FALSE))</f>
        <v/>
      </c>
      <c r="G19" s="96" t="str">
        <f t="shared" si="0"/>
        <v>-</v>
      </c>
      <c r="H19" s="94" t="str">
        <f>IF(D19="","",VLOOKUP(B19,Data!$B$5:$D$319,3,FALSE))</f>
        <v/>
      </c>
      <c r="I19" s="94" t="str">
        <f>IF(D19="","",VLOOKUP(B19,Data!$B$5:$M$319,12,FALSE))</f>
        <v/>
      </c>
      <c r="J19" s="126" t="str">
        <f>IF(D19="","",VLOOKUP(B19,Data!$B$5:$E$319,4,FALSE)*D19)</f>
        <v/>
      </c>
      <c r="K19" s="126" t="str">
        <f>IF(D19="","",VLOOKUP(B19,Data!$B$5:$F$319,5,FALSE)*D19)</f>
        <v/>
      </c>
      <c r="L19" s="96" t="e">
        <f>IF(B19=Data!B16,Data!G16,(IF(B19=Data!B19,Data!G19,(IF(B19=Data!#REF!,Data!#REF!,(IF(B19=Data!#REF!,Data!#REF!,(IF(B19=Data!#REF!,Data!#REF!,(IF(B19=Data!B49,Data!G49,(IF(B19=Data!#REF!,Data!#REF!,(IF(B19=Data!#REF!,Data!#REF!,Data!#REF!)))))))))))))))&amp;IF(B19=Data!#REF!,Data!#REF!,(IF(B19=Data!#REF!,Data!#REF!,(IF(B19=Data!#REF!,Data!#REF!,(IF(B19=Data!#REF!,Data!#REF!,(IF(B19=Data!#REF!,Data!#REF!,(IF(B19=Data!#REF!,Data!G815,(IF(B19=Data!#REF!,Data!#REF!,(IF(B19=Data!#REF!,Data!#REF!,Data!#REF!)))))))))))))))&amp;IF(B19=Data!#REF!,Data!#REF!,(IF(B19=Data!#REF!,Data!#REF!,(IF(B19=Data!#REF!,Data!#REF!,(IF(B19=Data!#REF!,Data!#REF!,(IF(B19=Data!#REF!,Data!#REF!,Data!#REF!)))))))))</f>
        <v>#REF!</v>
      </c>
      <c r="M19" s="97"/>
      <c r="N19" s="98"/>
      <c r="O19" s="99" t="e">
        <f>IF(B19=Data!B16,Data!H16,(IF(B19=Data!B19,Data!H19,(IF(B19=Data!#REF!,Data!#REF!,(IF(B19=Data!#REF!,Data!#REF!,(IF(B19=Data!#REF!,Data!#REF!,(IF(B19=Data!B49,Data!H49,(IF(B19=Data!#REF!,Data!#REF!,(IF(B19=Data!#REF!,Data!#REF!,Data!#REF!)))))))))))))))&amp;IF(B19=Data!#REF!,Data!#REF!,(IF(B19=Data!#REF!,Data!#REF!,(IF(B19=Data!#REF!,Data!#REF!,(IF(B19=Data!#REF!,Data!#REF!,(IF(B19=Data!#REF!,Data!#REF!,(IF(B19=Data!#REF!,Data!H815,(IF(B19=Data!#REF!,Data!#REF!,(IF(B19=Data!#REF!,Data!#REF!,Data!#REF!)))))))))))))))&amp;IF(B19=Data!#REF!,Data!#REF!,(IF(B19=Data!#REF!,Data!#REF!,(IF(B19=Data!#REF!,Data!#REF!,(IF(B19=Data!#REF!,Data!#REF!,(IF(B19=Data!#REF!,Data!#REF!,Data!#REF!)))))))))</f>
        <v>#REF!</v>
      </c>
      <c r="P19" s="98"/>
      <c r="Q19" s="98"/>
      <c r="R19" s="99" t="e">
        <f>IF(B19=Data!B16,Data!I16,(IF(B19=Data!B19,Data!I19,(IF(B19=Data!#REF!,Data!#REF!,(IF(B19=Data!#REF!,Data!#REF!,(IF(B19=Data!#REF!,Data!#REF!,(IF(B19=Data!B49,Data!I49,(IF(B19=Data!#REF!,Data!#REF!,(IF(B19=Data!#REF!,Data!#REF!,Data!#REF!)))))))))))))))&amp;IF(B19=Data!#REF!,Data!#REF!,(IF(B19=Data!#REF!,Data!#REF!,(IF(B19=Data!#REF!,Data!#REF!,(IF(B19=Data!#REF!,Data!#REF!,(IF(B19=Data!#REF!,Data!#REF!,(IF(B19=Data!#REF!,Data!I815,(IF(B19=Data!#REF!,Data!#REF!,(IF(B19=Data!#REF!,Data!#REF!,Data!#REF!)))))))))))))))&amp;IF(B19=Data!#REF!,Data!#REF!,(IF(B19=Data!#REF!,Data!#REF!,(IF(B19=Data!#REF!,Data!#REF!,(IF(B19=Data!#REF!,Data!#REF!,(IF(B19=Data!#REF!,Data!#REF!,Data!#REF!)))))))))</f>
        <v>#REF!</v>
      </c>
      <c r="S19" s="100"/>
      <c r="T19" s="99" t="e">
        <f>IF(B19=Data!B16,Data!J16,(IF(B19=Data!B19,Data!J19,(IF(B19=Data!#REF!,Data!#REF!,(IF(B19=Data!#REF!,Data!#REF!,(IF(B19=Data!#REF!,Data!#REF!,(IF(B19=Data!B49,Data!J49,(IF(B19=Data!#REF!,Data!#REF!,(IF(B19=Data!#REF!,Data!#REF!,Data!#REF!)))))))))))))))&amp;IF(B19=Data!#REF!,Data!#REF!,(IF(B19=Data!#REF!,Data!#REF!,(IF(B19=Data!#REF!,Data!#REF!,(IF(B19=Data!#REF!,Data!#REF!,(IF(B19=Data!#REF!,Data!#REF!,(IF(B19=Data!#REF!,Data!J815,(IF(B19=Data!#REF!,Data!#REF!,(IF(B19=Data!#REF!,Data!#REF!,Data!#REF!)))))))))))))))&amp;IF(B19=Data!#REF!,Data!#REF!,(IF(B19=Data!#REF!,Data!#REF!,(IF(B19=Data!#REF!,Data!#REF!,(IF(B19=Data!#REF!,Data!#REF!,(IF(B19=Data!#REF!,Data!#REF!,Data!#REF!)))))))))</f>
        <v>#REF!</v>
      </c>
      <c r="U19" s="128" t="str">
        <f>IF(D19="","",VLOOKUP(B19,Data!$B$5:$J$319,9,FALSE)*D19)</f>
        <v/>
      </c>
    </row>
    <row r="20" spans="1:21" ht="14">
      <c r="A20" s="91"/>
      <c r="B20" s="92"/>
      <c r="C20" s="126" t="str">
        <f>IF(D20="","",VLOOKUP(B20,Data!$B$5:$L$319,2,FALSE))</f>
        <v/>
      </c>
      <c r="D20" s="93"/>
      <c r="E20" s="93"/>
      <c r="F20" s="126" t="str">
        <f>IF(D20="","",VLOOKUP(B20,Data!$B$5:$L$319,11,FALSE))</f>
        <v/>
      </c>
      <c r="G20" s="96" t="str">
        <f t="shared" si="0"/>
        <v>-</v>
      </c>
      <c r="H20" s="94" t="str">
        <f>IF(D20="","",VLOOKUP(B20,Data!$B$5:$D$319,3,FALSE))</f>
        <v/>
      </c>
      <c r="I20" s="94" t="str">
        <f>IF(D20="","",VLOOKUP(B20,Data!$B$5:$M$319,12,FALSE))</f>
        <v/>
      </c>
      <c r="J20" s="126" t="str">
        <f>IF(D20="","",VLOOKUP(B20,Data!$B$5:$E$319,4,FALSE)*D20)</f>
        <v/>
      </c>
      <c r="K20" s="126" t="str">
        <f>IF(D20="","",VLOOKUP(B20,Data!$B$5:$F$319,5,FALSE)*D20)</f>
        <v/>
      </c>
      <c r="L20" s="96" t="e">
        <f>IF(B20=Data!B17,Data!G17,(IF(B20=Data!B20,Data!G20,(IF(B20=Data!#REF!,Data!#REF!,(IF(B20=Data!#REF!,Data!#REF!,(IF(B20=Data!#REF!,Data!#REF!,(IF(B20=Data!B50,Data!G50,(IF(B20=Data!#REF!,Data!#REF!,(IF(B20=Data!#REF!,Data!#REF!,Data!#REF!)))))))))))))))&amp;IF(B20=Data!#REF!,Data!#REF!,(IF(B20=Data!#REF!,Data!#REF!,(IF(B20=Data!#REF!,Data!#REF!,(IF(B20=Data!#REF!,Data!#REF!,(IF(B20=Data!#REF!,Data!#REF!,(IF(B20=Data!#REF!,Data!G816,(IF(B20=Data!#REF!,Data!#REF!,(IF(B20=Data!#REF!,Data!#REF!,Data!#REF!)))))))))))))))&amp;IF(B20=Data!#REF!,Data!#REF!,(IF(B20=Data!#REF!,Data!#REF!,(IF(B20=Data!#REF!,Data!#REF!,(IF(B20=Data!#REF!,Data!#REF!,(IF(B20=Data!#REF!,Data!#REF!,Data!#REF!)))))))))</f>
        <v>#REF!</v>
      </c>
      <c r="M20" s="97"/>
      <c r="N20" s="98"/>
      <c r="O20" s="99" t="e">
        <f>IF(B20=Data!B17,Data!H17,(IF(B20=Data!B20,Data!H20,(IF(B20=Data!#REF!,Data!#REF!,(IF(B20=Data!#REF!,Data!#REF!,(IF(B20=Data!#REF!,Data!#REF!,(IF(B20=Data!B50,Data!H50,(IF(B20=Data!#REF!,Data!#REF!,(IF(B20=Data!#REF!,Data!#REF!,Data!#REF!)))))))))))))))&amp;IF(B20=Data!#REF!,Data!#REF!,(IF(B20=Data!#REF!,Data!#REF!,(IF(B20=Data!#REF!,Data!#REF!,(IF(B20=Data!#REF!,Data!#REF!,(IF(B20=Data!#REF!,Data!#REF!,(IF(B20=Data!#REF!,Data!H816,(IF(B20=Data!#REF!,Data!#REF!,(IF(B20=Data!#REF!,Data!#REF!,Data!#REF!)))))))))))))))&amp;IF(B20=Data!#REF!,Data!#REF!,(IF(B20=Data!#REF!,Data!#REF!,(IF(B20=Data!#REF!,Data!#REF!,(IF(B20=Data!#REF!,Data!#REF!,(IF(B20=Data!#REF!,Data!#REF!,Data!#REF!)))))))))</f>
        <v>#REF!</v>
      </c>
      <c r="P20" s="98"/>
      <c r="Q20" s="98"/>
      <c r="R20" s="99" t="e">
        <f>IF(B20=Data!B17,Data!I17,(IF(B20=Data!B20,Data!I20,(IF(B20=Data!#REF!,Data!#REF!,(IF(B20=Data!#REF!,Data!#REF!,(IF(B20=Data!#REF!,Data!#REF!,(IF(B20=Data!B50,Data!I50,(IF(B20=Data!#REF!,Data!#REF!,(IF(B20=Data!#REF!,Data!#REF!,Data!#REF!)))))))))))))))&amp;IF(B20=Data!#REF!,Data!#REF!,(IF(B20=Data!#REF!,Data!#REF!,(IF(B20=Data!#REF!,Data!#REF!,(IF(B20=Data!#REF!,Data!#REF!,(IF(B20=Data!#REF!,Data!#REF!,(IF(B20=Data!#REF!,Data!I816,(IF(B20=Data!#REF!,Data!#REF!,(IF(B20=Data!#REF!,Data!#REF!,Data!#REF!)))))))))))))))&amp;IF(B20=Data!#REF!,Data!#REF!,(IF(B20=Data!#REF!,Data!#REF!,(IF(B20=Data!#REF!,Data!#REF!,(IF(B20=Data!#REF!,Data!#REF!,(IF(B20=Data!#REF!,Data!#REF!,Data!#REF!)))))))))</f>
        <v>#REF!</v>
      </c>
      <c r="S20" s="100"/>
      <c r="T20" s="99" t="e">
        <f>IF(B20=Data!B17,Data!J17,(IF(B20=Data!B20,Data!J20,(IF(B20=Data!#REF!,Data!#REF!,(IF(B20=Data!#REF!,Data!#REF!,(IF(B20=Data!#REF!,Data!#REF!,(IF(B20=Data!B50,Data!J50,(IF(B20=Data!#REF!,Data!#REF!,(IF(B20=Data!#REF!,Data!#REF!,Data!#REF!)))))))))))))))&amp;IF(B20=Data!#REF!,Data!#REF!,(IF(B20=Data!#REF!,Data!#REF!,(IF(B20=Data!#REF!,Data!#REF!,(IF(B20=Data!#REF!,Data!#REF!,(IF(B20=Data!#REF!,Data!#REF!,(IF(B20=Data!#REF!,Data!J816,(IF(B20=Data!#REF!,Data!#REF!,(IF(B20=Data!#REF!,Data!#REF!,Data!#REF!)))))))))))))))&amp;IF(B20=Data!#REF!,Data!#REF!,(IF(B20=Data!#REF!,Data!#REF!,(IF(B20=Data!#REF!,Data!#REF!,(IF(B20=Data!#REF!,Data!#REF!,(IF(B20=Data!#REF!,Data!#REF!,Data!#REF!)))))))))</f>
        <v>#REF!</v>
      </c>
      <c r="U20" s="128" t="str">
        <f>IF(D20="","",VLOOKUP(B20,Data!$B$5:$J$319,9,FALSE)*D20)</f>
        <v/>
      </c>
    </row>
    <row r="21" spans="1:21" ht="14">
      <c r="A21" s="91"/>
      <c r="B21" s="92"/>
      <c r="C21" s="126" t="str">
        <f>IF(D21="","",VLOOKUP(B21,Data!$B$5:$L$319,2,FALSE))</f>
        <v/>
      </c>
      <c r="D21" s="93"/>
      <c r="E21" s="95"/>
      <c r="F21" s="126" t="str">
        <f>IF(D21="","",VLOOKUP(B21,Data!$B$5:$L$319,11,FALSE))</f>
        <v/>
      </c>
      <c r="G21" s="96" t="str">
        <f t="shared" si="0"/>
        <v>-</v>
      </c>
      <c r="H21" s="94" t="str">
        <f>IF(D21="","",VLOOKUP(B21,Data!$B$5:$D$319,3,FALSE))</f>
        <v/>
      </c>
      <c r="I21" s="94" t="str">
        <f>IF(D21="","",VLOOKUP(B21,Data!$B$5:$M$319,12,FALSE))</f>
        <v/>
      </c>
      <c r="J21" s="126" t="str">
        <f>IF(D21="","",VLOOKUP(B21,Data!$B$5:$E$319,4,FALSE)*D21)</f>
        <v/>
      </c>
      <c r="K21" s="126" t="str">
        <f>IF(D21="","",VLOOKUP(B21,Data!$B$5:$F$319,5,FALSE)*D21)</f>
        <v/>
      </c>
      <c r="L21" s="96" t="e">
        <f>IF(B21=Data!B19,Data!G19,(IF(B21=Data!#REF!,Data!#REF!,(IF(B21=Data!B22,Data!G22,(IF(B21=Data!B27,Data!G27,(IF(B21=Data!#REF!,Data!#REF!,(IF(B21=Data!#REF!,Data!#REF!,(IF(B21=Data!B5,Data!G5,(IF(B21=Data!#REF!,Data!#REF!,Data!#REF!)))))))))))))))&amp;IF(B21=Data!#REF!,Data!#REF!,(IF(B21=Data!#REF!,Data!#REF!,(IF(B21=Data!#REF!,Data!#REF!,(IF(B21=Data!#REF!,Data!#REF!,(IF(B21=Data!#REF!,Data!#REF!,(IF(B21=Data!#REF!,Data!G817,(IF(B21=Data!#REF!,Data!#REF!,(IF(B21=Data!#REF!,Data!#REF!,Data!#REF!)))))))))))))))&amp;IF(B21=Data!#REF!,Data!#REF!,(IF(B21=Data!#REF!,Data!#REF!,(IF(B21=Data!#REF!,Data!#REF!,(IF(B21=Data!#REF!,Data!#REF!,(IF(B21=Data!#REF!,Data!#REF!,Data!#REF!)))))))))</f>
        <v>#REF!</v>
      </c>
      <c r="M21" s="97"/>
      <c r="N21" s="98"/>
      <c r="O21" s="99" t="e">
        <f>IF(B21=Data!B19,Data!H19,(IF(B21=Data!#REF!,Data!#REF!,(IF(B21=Data!B22,Data!H22,(IF(B21=Data!B27,Data!H27,(IF(B21=Data!#REF!,Data!#REF!,(IF(B21=Data!#REF!,Data!#REF!,(IF(B21=Data!B5,Data!H5,(IF(B21=Data!#REF!,Data!#REF!,Data!#REF!)))))))))))))))&amp;IF(B21=Data!#REF!,Data!#REF!,(IF(B21=Data!#REF!,Data!#REF!,(IF(B21=Data!#REF!,Data!#REF!,(IF(B21=Data!#REF!,Data!#REF!,(IF(B21=Data!#REF!,Data!#REF!,(IF(B21=Data!#REF!,Data!H817,(IF(B21=Data!#REF!,Data!#REF!,(IF(B21=Data!#REF!,Data!#REF!,Data!#REF!)))))))))))))))&amp;IF(B21=Data!#REF!,Data!#REF!,(IF(B21=Data!#REF!,Data!#REF!,(IF(B21=Data!#REF!,Data!#REF!,(IF(B21=Data!#REF!,Data!#REF!,(IF(B21=Data!#REF!,Data!#REF!,Data!#REF!)))))))))</f>
        <v>#REF!</v>
      </c>
      <c r="P21" s="98"/>
      <c r="Q21" s="98"/>
      <c r="R21" s="99" t="e">
        <f>IF(B21=Data!B19,Data!I19,(IF(B21=Data!#REF!,Data!#REF!,(IF(B21=Data!B22,Data!I22,(IF(B21=Data!B27,Data!I27,(IF(B21=Data!#REF!,Data!#REF!,(IF(B21=Data!#REF!,Data!#REF!,(IF(B21=Data!B5,Data!I5,(IF(B21=Data!#REF!,Data!#REF!,Data!#REF!)))))))))))))))&amp;IF(B21=Data!#REF!,Data!#REF!,(IF(B21=Data!#REF!,Data!#REF!,(IF(B21=Data!#REF!,Data!#REF!,(IF(B21=Data!#REF!,Data!#REF!,(IF(B21=Data!#REF!,Data!#REF!,(IF(B21=Data!#REF!,Data!I817,(IF(B21=Data!#REF!,Data!#REF!,(IF(B21=Data!#REF!,Data!#REF!,Data!#REF!)))))))))))))))&amp;IF(B21=Data!#REF!,Data!#REF!,(IF(B21=Data!#REF!,Data!#REF!,(IF(B21=Data!#REF!,Data!#REF!,(IF(B21=Data!#REF!,Data!#REF!,(IF(B21=Data!#REF!,Data!#REF!,Data!#REF!)))))))))</f>
        <v>#REF!</v>
      </c>
      <c r="S21" s="100"/>
      <c r="T21" s="99" t="e">
        <f>IF(B21=Data!B19,Data!J19,(IF(B21=Data!#REF!,Data!#REF!,(IF(B21=Data!B22,Data!J22,(IF(B21=Data!B27,Data!J27,(IF(B21=Data!#REF!,Data!#REF!,(IF(B21=Data!#REF!,Data!#REF!,(IF(B21=Data!B5,Data!J5,(IF(B21=Data!#REF!,Data!#REF!,Data!#REF!)))))))))))))))&amp;IF(B21=Data!#REF!,Data!#REF!,(IF(B21=Data!#REF!,Data!#REF!,(IF(B21=Data!#REF!,Data!#REF!,(IF(B21=Data!#REF!,Data!#REF!,(IF(B21=Data!#REF!,Data!#REF!,(IF(B21=Data!#REF!,Data!J817,(IF(B21=Data!#REF!,Data!#REF!,(IF(B21=Data!#REF!,Data!#REF!,Data!#REF!)))))))))))))))&amp;IF(B21=Data!#REF!,Data!#REF!,(IF(B21=Data!#REF!,Data!#REF!,(IF(B21=Data!#REF!,Data!#REF!,(IF(B21=Data!#REF!,Data!#REF!,(IF(B21=Data!#REF!,Data!#REF!,Data!#REF!)))))))))</f>
        <v>#REF!</v>
      </c>
      <c r="U21" s="128" t="str">
        <f>IF(D21="","",VLOOKUP(B21,Data!$B$5:$J$319,9,FALSE)*D21)</f>
        <v/>
      </c>
    </row>
    <row r="22" spans="1:21" ht="14">
      <c r="A22" s="91"/>
      <c r="B22" s="92"/>
      <c r="C22" s="126" t="str">
        <f>IF(D22="","",VLOOKUP(B22,Data!$B$5:$L$319,2,FALSE))</f>
        <v/>
      </c>
      <c r="D22" s="93"/>
      <c r="E22" s="95"/>
      <c r="F22" s="126" t="str">
        <f>IF(D22="","",VLOOKUP(B22,Data!$B$5:$L$319,11,FALSE))</f>
        <v/>
      </c>
      <c r="G22" s="96" t="str">
        <f t="shared" si="0"/>
        <v>-</v>
      </c>
      <c r="H22" s="94" t="str">
        <f>IF(D22="","",VLOOKUP(B22,Data!$B$5:$D$319,3,FALSE))</f>
        <v/>
      </c>
      <c r="I22" s="94" t="str">
        <f>IF(D22="","",VLOOKUP(B22,Data!$B$5:$M$319,12,FALSE))</f>
        <v/>
      </c>
      <c r="J22" s="126" t="str">
        <f>IF(D22="","",VLOOKUP(B22,Data!$B$5:$E$319,4,FALSE)*D22)</f>
        <v/>
      </c>
      <c r="K22" s="126" t="str">
        <f>IF(D22="","",VLOOKUP(B22,Data!$B$5:$F$319,5,FALSE)*D22)</f>
        <v/>
      </c>
      <c r="L22" s="96" t="e">
        <f>IF(B22=Data!B20,Data!G20,(IF(B22=Data!#REF!,Data!#REF!,(IF(B22=Data!B23,Data!G23,(IF(B22=Data!B28,Data!G28,(IF(B22=Data!#REF!,Data!#REF!,(IF(B22=Data!#REF!,Data!#REF!,(IF(B22=Data!B6,Data!G6,(IF(B22=Data!#REF!,Data!#REF!,Data!#REF!)))))))))))))))&amp;IF(B22=Data!#REF!,Data!#REF!,(IF(B22=Data!#REF!,Data!#REF!,(IF(B22=Data!#REF!,Data!#REF!,(IF(B22=Data!#REF!,Data!#REF!,(IF(B22=Data!#REF!,Data!#REF!,(IF(B22=Data!B47,Data!G818,(IF(B22=Data!#REF!,Data!#REF!,(IF(B22=Data!#REF!,Data!#REF!,Data!#REF!)))))))))))))))&amp;IF(B22=Data!#REF!,Data!#REF!,(IF(B22=Data!#REF!,Data!#REF!,(IF(B22=Data!#REF!,Data!#REF!,(IF(B22=Data!#REF!,Data!#REF!,(IF(B22=Data!#REF!,Data!#REF!,Data!#REF!)))))))))</f>
        <v>#REF!</v>
      </c>
      <c r="M22" s="97"/>
      <c r="N22" s="98"/>
      <c r="O22" s="99" t="e">
        <f>IF(B22=Data!B20,Data!H20,(IF(B22=Data!#REF!,Data!#REF!,(IF(B22=Data!B23,Data!H23,(IF(B22=Data!B28,Data!H28,(IF(B22=Data!#REF!,Data!#REF!,(IF(B22=Data!#REF!,Data!#REF!,(IF(B22=Data!B6,Data!H6,(IF(B22=Data!#REF!,Data!#REF!,Data!#REF!)))))))))))))))&amp;IF(B22=Data!#REF!,Data!#REF!,(IF(B22=Data!#REF!,Data!#REF!,(IF(B22=Data!#REF!,Data!#REF!,(IF(B22=Data!#REF!,Data!#REF!,(IF(B22=Data!#REF!,Data!#REF!,(IF(B22=Data!B47,Data!H818,(IF(B22=Data!#REF!,Data!#REF!,(IF(B22=Data!#REF!,Data!#REF!,Data!#REF!)))))))))))))))&amp;IF(B22=Data!#REF!,Data!#REF!,(IF(B22=Data!#REF!,Data!#REF!,(IF(B22=Data!#REF!,Data!#REF!,(IF(B22=Data!#REF!,Data!#REF!,(IF(B22=Data!#REF!,Data!#REF!,Data!#REF!)))))))))</f>
        <v>#REF!</v>
      </c>
      <c r="P22" s="98"/>
      <c r="Q22" s="98"/>
      <c r="R22" s="99" t="e">
        <f>IF(B22=Data!B20,Data!I20,(IF(B22=Data!#REF!,Data!#REF!,(IF(B22=Data!B23,Data!I23,(IF(B22=Data!B28,Data!I28,(IF(B22=Data!#REF!,Data!#REF!,(IF(B22=Data!#REF!,Data!#REF!,(IF(B22=Data!B6,Data!I6,(IF(B22=Data!#REF!,Data!#REF!,Data!#REF!)))))))))))))))&amp;IF(B22=Data!#REF!,Data!#REF!,(IF(B22=Data!#REF!,Data!#REF!,(IF(B22=Data!#REF!,Data!#REF!,(IF(B22=Data!#REF!,Data!#REF!,(IF(B22=Data!#REF!,Data!#REF!,(IF(B22=Data!B47,Data!I818,(IF(B22=Data!#REF!,Data!#REF!,(IF(B22=Data!#REF!,Data!#REF!,Data!#REF!)))))))))))))))&amp;IF(B22=Data!#REF!,Data!#REF!,(IF(B22=Data!#REF!,Data!#REF!,(IF(B22=Data!#REF!,Data!#REF!,(IF(B22=Data!#REF!,Data!#REF!,(IF(B22=Data!#REF!,Data!#REF!,Data!#REF!)))))))))</f>
        <v>#REF!</v>
      </c>
      <c r="S22" s="100"/>
      <c r="T22" s="99" t="e">
        <f>IF(B22=Data!B20,Data!J20,(IF(B22=Data!#REF!,Data!#REF!,(IF(B22=Data!B23,Data!J23,(IF(B22=Data!B28,Data!J28,(IF(B22=Data!#REF!,Data!#REF!,(IF(B22=Data!#REF!,Data!#REF!,(IF(B22=Data!B6,Data!J6,(IF(B22=Data!#REF!,Data!#REF!,Data!#REF!)))))))))))))))&amp;IF(B22=Data!#REF!,Data!#REF!,(IF(B22=Data!#REF!,Data!#REF!,(IF(B22=Data!#REF!,Data!#REF!,(IF(B22=Data!#REF!,Data!#REF!,(IF(B22=Data!#REF!,Data!#REF!,(IF(B22=Data!B47,Data!J818,(IF(B22=Data!#REF!,Data!#REF!,(IF(B22=Data!#REF!,Data!#REF!,Data!#REF!)))))))))))))))&amp;IF(B22=Data!#REF!,Data!#REF!,(IF(B22=Data!#REF!,Data!#REF!,(IF(B22=Data!#REF!,Data!#REF!,(IF(B22=Data!#REF!,Data!#REF!,(IF(B22=Data!#REF!,Data!#REF!,Data!#REF!)))))))))</f>
        <v>#REF!</v>
      </c>
      <c r="U22" s="128" t="str">
        <f>IF(D22="","",VLOOKUP(B22,Data!$B$5:$J$319,9,FALSE)*D22)</f>
        <v/>
      </c>
    </row>
    <row r="23" spans="1:21" ht="14">
      <c r="A23" s="91"/>
      <c r="B23" s="132" t="s">
        <v>75</v>
      </c>
      <c r="C23" s="126" t="e">
        <f>IF(D23="","",VLOOKUP(B23,Data!$B$5:$L$319,2,FALSE))</f>
        <v>#N/A</v>
      </c>
      <c r="D23" s="93">
        <v>1</v>
      </c>
      <c r="E23" s="95"/>
      <c r="F23" s="126" t="e">
        <f>IF(D23="","",VLOOKUP(B23,Data!$B$5:$L$319,11,FALSE))</f>
        <v>#N/A</v>
      </c>
      <c r="G23" s="96" t="e">
        <f t="shared" si="0"/>
        <v>#N/A</v>
      </c>
      <c r="H23" s="94" t="e">
        <f>IF(D23="","",VLOOKUP(B23,Data!$B$5:$D$319,3,FALSE))</f>
        <v>#N/A</v>
      </c>
      <c r="I23" s="94" t="e">
        <f>IF(D23="","",VLOOKUP(B23,Data!$B$5:$M$319,12,FALSE))</f>
        <v>#N/A</v>
      </c>
      <c r="J23" s="126" t="e">
        <f>IF(D23="","",VLOOKUP(B23,Data!$B$5:$E$319,4,FALSE)*D23)</f>
        <v>#N/A</v>
      </c>
      <c r="K23" s="126" t="e">
        <f>IF(D23="","",VLOOKUP(B23,Data!$B$5:$F$319,5,FALSE)*D23)</f>
        <v>#N/A</v>
      </c>
      <c r="L23" s="96" t="e">
        <f>IF(B23=Data!#REF!,Data!#REF!,(IF(B23=Data!B22,Data!G22,(IF(B23=Data!B24,Data!G24,(IF(B23=Data!#REF!,Data!#REF!,(IF(B23=Data!#REF!,Data!#REF!,(IF(B23=Data!B5,Data!G5,(IF(B23=Data!B7,Data!G7,(IF(B23=Data!#REF!,Data!#REF!,Data!#REF!)))))))))))))))&amp;IF(B23=Data!#REF!,Data!#REF!,(IF(B23=Data!#REF!,Data!#REF!,(IF(B23=Data!#REF!,Data!#REF!,(IF(B23=Data!#REF!,Data!#REF!,(IF(B23=Data!#REF!,Data!#REF!,(IF(B23=Data!B48,Data!G819,(IF(B23=Data!#REF!,Data!#REF!,(IF(B23=Data!#REF!,Data!#REF!,Data!#REF!)))))))))))))))&amp;IF(B23=Data!#REF!,Data!#REF!,(IF(B23=Data!#REF!,Data!#REF!,(IF(B23=Data!#REF!,Data!#REF!,(IF(B23=Data!#REF!,Data!#REF!,(IF(B23=Data!#REF!,Data!#REF!,Data!#REF!)))))))))</f>
        <v>#REF!</v>
      </c>
      <c r="M23" s="97"/>
      <c r="N23" s="98"/>
      <c r="O23" s="99" t="e">
        <f>IF(B23=Data!#REF!,Data!#REF!,(IF(B23=Data!B22,Data!H22,(IF(B23=Data!B24,Data!H24,(IF(B23=Data!#REF!,Data!#REF!,(IF(B23=Data!#REF!,Data!#REF!,(IF(B23=Data!B5,Data!H5,(IF(B23=Data!B7,Data!H7,(IF(B23=Data!#REF!,Data!#REF!,Data!#REF!)))))))))))))))&amp;IF(B23=Data!#REF!,Data!#REF!,(IF(B23=Data!#REF!,Data!#REF!,(IF(B23=Data!#REF!,Data!#REF!,(IF(B23=Data!#REF!,Data!#REF!,(IF(B23=Data!#REF!,Data!#REF!,(IF(B23=Data!B48,Data!H819,(IF(B23=Data!#REF!,Data!#REF!,(IF(B23=Data!#REF!,Data!#REF!,Data!#REF!)))))))))))))))&amp;IF(B23=Data!#REF!,Data!#REF!,(IF(B23=Data!#REF!,Data!#REF!,(IF(B23=Data!#REF!,Data!#REF!,(IF(B23=Data!#REF!,Data!#REF!,(IF(B23=Data!#REF!,Data!#REF!,Data!#REF!)))))))))</f>
        <v>#REF!</v>
      </c>
      <c r="P23" s="98"/>
      <c r="Q23" s="98"/>
      <c r="R23" s="99" t="e">
        <f>IF(B23=Data!#REF!,Data!#REF!,(IF(B23=Data!B22,Data!I22,(IF(B23=Data!B24,Data!I24,(IF(B23=Data!#REF!,Data!#REF!,(IF(B23=Data!#REF!,Data!#REF!,(IF(B23=Data!B5,Data!I5,(IF(B23=Data!B7,Data!I7,(IF(B23=Data!#REF!,Data!#REF!,Data!#REF!)))))))))))))))&amp;IF(B23=Data!#REF!,Data!#REF!,(IF(B23=Data!#REF!,Data!#REF!,(IF(B23=Data!#REF!,Data!#REF!,(IF(B23=Data!#REF!,Data!#REF!,(IF(B23=Data!#REF!,Data!#REF!,(IF(B23=Data!B48,Data!I819,(IF(B23=Data!#REF!,Data!#REF!,(IF(B23=Data!#REF!,Data!#REF!,Data!#REF!)))))))))))))))&amp;IF(B23=Data!#REF!,Data!#REF!,(IF(B23=Data!#REF!,Data!#REF!,(IF(B23=Data!#REF!,Data!#REF!,(IF(B23=Data!#REF!,Data!#REF!,(IF(B23=Data!#REF!,Data!#REF!,Data!#REF!)))))))))</f>
        <v>#REF!</v>
      </c>
      <c r="S23" s="100"/>
      <c r="T23" s="99" t="e">
        <f>IF(B23=Data!#REF!,Data!#REF!,(IF(B23=Data!B22,Data!J22,(IF(B23=Data!B24,Data!J24,(IF(B23=Data!#REF!,Data!#REF!,(IF(B23=Data!#REF!,Data!#REF!,(IF(B23=Data!B5,Data!J5,(IF(B23=Data!B7,Data!J7,(IF(B23=Data!#REF!,Data!#REF!,Data!#REF!)))))))))))))))&amp;IF(B23=Data!#REF!,Data!#REF!,(IF(B23=Data!#REF!,Data!#REF!,(IF(B23=Data!#REF!,Data!#REF!,(IF(B23=Data!#REF!,Data!#REF!,(IF(B23=Data!#REF!,Data!#REF!,(IF(B23=Data!B48,Data!J819,(IF(B23=Data!#REF!,Data!#REF!,(IF(B23=Data!#REF!,Data!#REF!,Data!#REF!)))))))))))))))&amp;IF(B23=Data!#REF!,Data!#REF!,(IF(B23=Data!#REF!,Data!#REF!,(IF(B23=Data!#REF!,Data!#REF!,(IF(B23=Data!#REF!,Data!#REF!,(IF(B23=Data!#REF!,Data!#REF!,Data!#REF!)))))))))</f>
        <v>#REF!</v>
      </c>
      <c r="U23" s="128" t="e">
        <f>IF(D23="","",VLOOKUP(B23,Data!$B$5:$J$319,9,FALSE)*D23)</f>
        <v>#N/A</v>
      </c>
    </row>
    <row r="24" spans="1:21" ht="14">
      <c r="A24" s="91"/>
      <c r="B24" s="92"/>
      <c r="C24" s="126" t="str">
        <f>IF(D24="","",VLOOKUP(B24,Data!$B$5:$L$319,2,FALSE))</f>
        <v/>
      </c>
      <c r="D24" s="93"/>
      <c r="E24" s="95"/>
      <c r="F24" s="126" t="str">
        <f>IF(D24="","",VLOOKUP(B24,Data!$B$5:$L$319,11,FALSE))</f>
        <v/>
      </c>
      <c r="G24" s="96" t="str">
        <f t="shared" si="0"/>
        <v>-</v>
      </c>
      <c r="H24" s="94" t="str">
        <f>IF(D24="","",VLOOKUP(B24,Data!$B$5:$D$319,3,FALSE))</f>
        <v/>
      </c>
      <c r="I24" s="94" t="str">
        <f>IF(D24="","",VLOOKUP(B24,Data!$B$5:$M$319,12,FALSE))</f>
        <v/>
      </c>
      <c r="J24" s="126" t="str">
        <f>IF(D24="","",VLOOKUP(B24,Data!$B$5:$E$319,4,FALSE)*D24)</f>
        <v/>
      </c>
      <c r="K24" s="126" t="str">
        <f>IF(D24="","",VLOOKUP(B24,Data!$B$5:$F$319,5,FALSE)*D24)</f>
        <v/>
      </c>
      <c r="L24" s="96" t="e">
        <f>IF(B24=Data!#REF!,Data!#REF!,(IF(B24=Data!B23,Data!G23,(IF(B24=Data!B25,Data!G25,(IF(B24=Data!#REF!,Data!#REF!,(IF(B24=Data!#REF!,Data!#REF!,(IF(B24=Data!B6,Data!G6,(IF(B24=Data!#REF!,Data!#REF!,(IF(B24=Data!#REF!,Data!#REF!,Data!#REF!)))))))))))))))&amp;IF(B24=Data!#REF!,Data!#REF!,(IF(B24=Data!#REF!,Data!#REF!,(IF(B24=Data!#REF!,Data!#REF!,(IF(B24=Data!#REF!,Data!#REF!,(IF(B24=Data!B47,Data!G47,(IF(B24=Data!B49,Data!G820,(IF(B24=Data!#REF!,Data!#REF!,(IF(B24=Data!#REF!,Data!#REF!,Data!#REF!)))))))))))))))&amp;IF(B24=Data!#REF!,Data!#REF!,(IF(B24=Data!#REF!,Data!#REF!,(IF(B24=Data!#REF!,Data!#REF!,(IF(B24=Data!#REF!,Data!#REF!,(IF(B24=Data!#REF!,Data!#REF!,Data!#REF!)))))))))</f>
        <v>#REF!</v>
      </c>
      <c r="M24" s="97"/>
      <c r="N24" s="98"/>
      <c r="O24" s="99" t="e">
        <f>IF(B24=Data!#REF!,Data!#REF!,(IF(B24=Data!B23,Data!H23,(IF(B24=Data!B25,Data!H25,(IF(B24=Data!#REF!,Data!#REF!,(IF(B24=Data!#REF!,Data!#REF!,(IF(B24=Data!B6,Data!H6,(IF(B24=Data!#REF!,Data!#REF!,(IF(B24=Data!#REF!,Data!#REF!,Data!#REF!)))))))))))))))&amp;IF(B24=Data!#REF!,Data!#REF!,(IF(B24=Data!#REF!,Data!#REF!,(IF(B24=Data!#REF!,Data!#REF!,(IF(B24=Data!#REF!,Data!#REF!,(IF(B24=Data!B47,Data!H47,(IF(B24=Data!B49,Data!H820,(IF(B24=Data!#REF!,Data!#REF!,(IF(B24=Data!#REF!,Data!#REF!,Data!#REF!)))))))))))))))&amp;IF(B24=Data!#REF!,Data!#REF!,(IF(B24=Data!#REF!,Data!#REF!,(IF(B24=Data!#REF!,Data!#REF!,(IF(B24=Data!#REF!,Data!#REF!,(IF(B24=Data!#REF!,Data!#REF!,Data!#REF!)))))))))</f>
        <v>#REF!</v>
      </c>
      <c r="P24" s="98"/>
      <c r="Q24" s="98"/>
      <c r="R24" s="99" t="e">
        <f>IF(B24=Data!#REF!,Data!#REF!,(IF(B24=Data!B23,Data!I23,(IF(B24=Data!B25,Data!I25,(IF(B24=Data!#REF!,Data!#REF!,(IF(B24=Data!#REF!,Data!#REF!,(IF(B24=Data!B6,Data!I6,(IF(B24=Data!#REF!,Data!#REF!,(IF(B24=Data!#REF!,Data!#REF!,Data!#REF!)))))))))))))))&amp;IF(B24=Data!#REF!,Data!#REF!,(IF(B24=Data!#REF!,Data!#REF!,(IF(B24=Data!#REF!,Data!#REF!,(IF(B24=Data!#REF!,Data!#REF!,(IF(B24=Data!B47,Data!I47,(IF(B24=Data!B49,Data!I820,(IF(B24=Data!#REF!,Data!#REF!,(IF(B24=Data!#REF!,Data!#REF!,Data!#REF!)))))))))))))))&amp;IF(B24=Data!#REF!,Data!#REF!,(IF(B24=Data!#REF!,Data!#REF!,(IF(B24=Data!#REF!,Data!#REF!,(IF(B24=Data!#REF!,Data!#REF!,(IF(B24=Data!#REF!,Data!#REF!,Data!#REF!)))))))))</f>
        <v>#REF!</v>
      </c>
      <c r="S24" s="100"/>
      <c r="T24" s="99" t="e">
        <f>IF(B24=Data!#REF!,Data!#REF!,(IF(B24=Data!B23,Data!J23,(IF(B24=Data!B25,Data!J25,(IF(B24=Data!#REF!,Data!#REF!,(IF(B24=Data!#REF!,Data!#REF!,(IF(B24=Data!B6,Data!J6,(IF(B24=Data!#REF!,Data!#REF!,(IF(B24=Data!#REF!,Data!#REF!,Data!#REF!)))))))))))))))&amp;IF(B24=Data!#REF!,Data!#REF!,(IF(B24=Data!#REF!,Data!#REF!,(IF(B24=Data!#REF!,Data!#REF!,(IF(B24=Data!#REF!,Data!#REF!,(IF(B24=Data!B47,Data!J47,(IF(B24=Data!B49,Data!J820,(IF(B24=Data!#REF!,Data!#REF!,(IF(B24=Data!#REF!,Data!#REF!,Data!#REF!)))))))))))))))&amp;IF(B24=Data!#REF!,Data!#REF!,(IF(B24=Data!#REF!,Data!#REF!,(IF(B24=Data!#REF!,Data!#REF!,(IF(B24=Data!#REF!,Data!#REF!,(IF(B24=Data!#REF!,Data!#REF!,Data!#REF!)))))))))</f>
        <v>#REF!</v>
      </c>
      <c r="U24" s="128" t="str">
        <f>IF(D24="","",VLOOKUP(B24,Data!$B$5:$J$319,9,FALSE)*D24)</f>
        <v/>
      </c>
    </row>
    <row r="25" spans="1:21" ht="14">
      <c r="A25" s="101"/>
      <c r="B25" s="92"/>
      <c r="C25" s="126" t="str">
        <f>IF(D25="","",VLOOKUP(B25,Data!$B$5:$L$319,2,FALSE))</f>
        <v/>
      </c>
      <c r="D25" s="93"/>
      <c r="E25" s="95"/>
      <c r="F25" s="126" t="str">
        <f>IF(D25="","",VLOOKUP(B25,Data!$B$5:$L$319,11,FALSE))</f>
        <v/>
      </c>
      <c r="G25" s="96" t="str">
        <f t="shared" si="0"/>
        <v>-</v>
      </c>
      <c r="H25" s="94" t="str">
        <f>IF(D25="","",VLOOKUP(B25,Data!$B$5:$D$319,3,FALSE))</f>
        <v/>
      </c>
      <c r="I25" s="94" t="str">
        <f>IF(D25="","",VLOOKUP(B25,Data!$B$5:$M$319,12,FALSE))</f>
        <v/>
      </c>
      <c r="J25" s="126" t="str">
        <f>IF(D25="","",VLOOKUP(B25,Data!$B$5:$E$319,4,FALSE)*D25)</f>
        <v/>
      </c>
      <c r="K25" s="126" t="str">
        <f>IF(D25="","",VLOOKUP(B25,Data!$B$5:$F$319,5,FALSE)*D25)</f>
        <v/>
      </c>
      <c r="L25" s="96" t="e">
        <f>IF(B25=Data!B22,Data!G22,(IF(B25=Data!B24,Data!G24,(IF(B25=Data!B26,Data!G26,(IF(B25=Data!#REF!,Data!#REF!,(IF(B25=Data!#REF!,Data!#REF!,(IF(B25=Data!B7,Data!G7,(IF(B25=Data!#REF!,Data!#REF!,(IF(B25=Data!#REF!,Data!#REF!,Data!#REF!)))))))))))))))&amp;IF(B25=Data!#REF!,Data!#REF!,(IF(B25=Data!#REF!,Data!#REF!,(IF(B25=Data!#REF!,Data!#REF!,(IF(B25=Data!B47,Data!G47,(IF(B25=Data!B48,Data!G48,(IF(B25=Data!B50,Data!G821,(IF(B25=Data!#REF!,Data!#REF!,(IF(B25=Data!#REF!,Data!#REF!,Data!#REF!)))))))))))))))&amp;IF(B25=Data!#REF!,Data!#REF!,(IF(B25=Data!#REF!,Data!#REF!,(IF(B25=Data!#REF!,Data!#REF!,(IF(B25=Data!#REF!,Data!#REF!,(IF(B25=Data!#REF!,Data!#REF!,Data!#REF!)))))))))</f>
        <v>#REF!</v>
      </c>
      <c r="M25" s="97"/>
      <c r="N25" s="98"/>
      <c r="O25" s="99" t="e">
        <f>IF(B25=Data!B22,Data!H22,(IF(B25=Data!B24,Data!H24,(IF(B25=Data!B26,Data!H26,(IF(B25=Data!#REF!,Data!#REF!,(IF(B25=Data!#REF!,Data!#REF!,(IF(B25=Data!B7,Data!H7,(IF(B25=Data!#REF!,Data!#REF!,(IF(B25=Data!#REF!,Data!#REF!,Data!#REF!)))))))))))))))&amp;IF(B25=Data!#REF!,Data!#REF!,(IF(B25=Data!#REF!,Data!#REF!,(IF(B25=Data!#REF!,Data!#REF!,(IF(B25=Data!B47,Data!H47,(IF(B25=Data!B48,Data!H48,(IF(B25=Data!B50,Data!H821,(IF(B25=Data!#REF!,Data!#REF!,(IF(B25=Data!#REF!,Data!#REF!,Data!#REF!)))))))))))))))&amp;IF(B25=Data!#REF!,Data!#REF!,(IF(B25=Data!#REF!,Data!#REF!,(IF(B25=Data!#REF!,Data!#REF!,(IF(B25=Data!#REF!,Data!#REF!,(IF(B25=Data!#REF!,Data!#REF!,Data!#REF!)))))))))</f>
        <v>#REF!</v>
      </c>
      <c r="P25" s="98"/>
      <c r="Q25" s="98"/>
      <c r="R25" s="99" t="e">
        <f>IF(B25=Data!B22,Data!I22,(IF(B25=Data!B24,Data!I24,(IF(B25=Data!B26,Data!I26,(IF(B25=Data!#REF!,Data!#REF!,(IF(B25=Data!#REF!,Data!#REF!,(IF(B25=Data!B7,Data!I7,(IF(B25=Data!#REF!,Data!#REF!,(IF(B25=Data!#REF!,Data!#REF!,Data!#REF!)))))))))))))))&amp;IF(B25=Data!#REF!,Data!#REF!,(IF(B25=Data!#REF!,Data!#REF!,(IF(B25=Data!#REF!,Data!#REF!,(IF(B25=Data!B47,Data!I47,(IF(B25=Data!B48,Data!I48,(IF(B25=Data!B50,Data!I821,(IF(B25=Data!#REF!,Data!#REF!,(IF(B25=Data!#REF!,Data!#REF!,Data!#REF!)))))))))))))))&amp;IF(B25=Data!#REF!,Data!#REF!,(IF(B25=Data!#REF!,Data!#REF!,(IF(B25=Data!#REF!,Data!#REF!,(IF(B25=Data!#REF!,Data!#REF!,(IF(B25=Data!#REF!,Data!#REF!,Data!#REF!)))))))))</f>
        <v>#REF!</v>
      </c>
      <c r="S25" s="100"/>
      <c r="T25" s="99" t="e">
        <f>IF(B25=Data!B22,Data!J22,(IF(B25=Data!B24,Data!J24,(IF(B25=Data!B26,Data!J26,(IF(B25=Data!#REF!,Data!#REF!,(IF(B25=Data!#REF!,Data!#REF!,(IF(B25=Data!B7,Data!J7,(IF(B25=Data!#REF!,Data!#REF!,(IF(B25=Data!#REF!,Data!#REF!,Data!#REF!)))))))))))))))&amp;IF(B25=Data!#REF!,Data!#REF!,(IF(B25=Data!#REF!,Data!#REF!,(IF(B25=Data!#REF!,Data!#REF!,(IF(B25=Data!B47,Data!J47,(IF(B25=Data!B48,Data!J48,(IF(B25=Data!B50,Data!J821,(IF(B25=Data!#REF!,Data!#REF!,(IF(B25=Data!#REF!,Data!#REF!,Data!#REF!)))))))))))))))&amp;IF(B25=Data!#REF!,Data!#REF!,(IF(B25=Data!#REF!,Data!#REF!,(IF(B25=Data!#REF!,Data!#REF!,(IF(B25=Data!#REF!,Data!#REF!,(IF(B25=Data!#REF!,Data!#REF!,Data!#REF!)))))))))</f>
        <v>#REF!</v>
      </c>
      <c r="U25" s="128" t="str">
        <f>IF(D25="","",VLOOKUP(B25,Data!$B$5:$J$319,9,FALSE)*D25)</f>
        <v/>
      </c>
    </row>
    <row r="26" spans="1:21" ht="14">
      <c r="A26" s="91"/>
      <c r="B26" s="92"/>
      <c r="C26" s="126" t="str">
        <f>IF(D26="","",VLOOKUP(B26,Data!$B$5:$L$319,2,FALSE))</f>
        <v/>
      </c>
      <c r="D26" s="93"/>
      <c r="E26" s="95"/>
      <c r="F26" s="126" t="str">
        <f>IF(D26="","",VLOOKUP(B26,Data!$B$5:$L$319,11,FALSE))</f>
        <v/>
      </c>
      <c r="G26" s="96" t="str">
        <f t="shared" si="0"/>
        <v>-</v>
      </c>
      <c r="H26" s="94" t="str">
        <f>IF(D26="","",VLOOKUP(B26,Data!$B$5:$D$319,3,FALSE))</f>
        <v/>
      </c>
      <c r="I26" s="94" t="str">
        <f>IF(D26="","",VLOOKUP(B26,Data!$B$5:$M$319,12,FALSE))</f>
        <v/>
      </c>
      <c r="J26" s="126" t="str">
        <f>IF(D26="","",VLOOKUP(B26,Data!$B$5:$E$319,4,FALSE)*D26)</f>
        <v/>
      </c>
      <c r="K26" s="126" t="str">
        <f>IF(D26="","",VLOOKUP(B26,Data!$B$5:$F$319,5,FALSE)*D26)</f>
        <v/>
      </c>
      <c r="L26" s="96" t="e">
        <f>IF(B26=Data!B23,Data!G23,(IF(B26=Data!B25,Data!G25,(IF(B26=Data!#REF!,Data!#REF!,(IF(B26=Data!#REF!,Data!#REF!,(IF(B26=Data!#REF!,Data!#REF!,(IF(B26=Data!#REF!,Data!#REF!,(IF(B26=Data!#REF!,Data!#REF!,(IF(B26=Data!#REF!,Data!#REF!,Data!#REF!)))))))))))))))&amp;IF(B26=Data!#REF!,Data!#REF!,(IF(B26=Data!#REF!,Data!#REF!,(IF(B26=Data!B47,Data!G47,(IF(B26=Data!B48,Data!G48,(IF(B26=Data!B49,Data!G49,(IF(B26=Data!#REF!,Data!G822,(IF(B26=Data!#REF!,Data!#REF!,(IF(B26=Data!#REF!,Data!#REF!,Data!#REF!)))))))))))))))&amp;IF(B26=Data!#REF!,Data!#REF!,(IF(B26=Data!#REF!,Data!#REF!,(IF(B26=Data!#REF!,Data!#REF!,(IF(B26=Data!#REF!,Data!#REF!,(IF(B26=Data!#REF!,Data!#REF!,Data!#REF!)))))))))</f>
        <v>#REF!</v>
      </c>
      <c r="M26" s="97"/>
      <c r="N26" s="98"/>
      <c r="O26" s="99" t="e">
        <f>IF(B26=Data!B23,Data!H23,(IF(B26=Data!B25,Data!H25,(IF(B26=Data!#REF!,Data!#REF!,(IF(B26=Data!#REF!,Data!#REF!,(IF(B26=Data!#REF!,Data!#REF!,(IF(B26=Data!#REF!,Data!#REF!,(IF(B26=Data!#REF!,Data!#REF!,(IF(B26=Data!#REF!,Data!#REF!,Data!#REF!)))))))))))))))&amp;IF(B26=Data!#REF!,Data!#REF!,(IF(B26=Data!#REF!,Data!#REF!,(IF(B26=Data!B47,Data!H47,(IF(B26=Data!B48,Data!H48,(IF(B26=Data!B49,Data!H49,(IF(B26=Data!#REF!,Data!H822,(IF(B26=Data!#REF!,Data!#REF!,(IF(B26=Data!#REF!,Data!#REF!,Data!#REF!)))))))))))))))&amp;IF(B26=Data!#REF!,Data!#REF!,(IF(B26=Data!#REF!,Data!#REF!,(IF(B26=Data!#REF!,Data!#REF!,(IF(B26=Data!#REF!,Data!#REF!,(IF(B26=Data!#REF!,Data!#REF!,Data!#REF!)))))))))</f>
        <v>#REF!</v>
      </c>
      <c r="P26" s="98"/>
      <c r="Q26" s="98"/>
      <c r="R26" s="99" t="e">
        <f>IF(B26=Data!B23,Data!I23,(IF(B26=Data!B25,Data!I25,(IF(B26=Data!#REF!,Data!#REF!,(IF(B26=Data!#REF!,Data!#REF!,(IF(B26=Data!#REF!,Data!#REF!,(IF(B26=Data!#REF!,Data!#REF!,(IF(B26=Data!#REF!,Data!#REF!,(IF(B26=Data!#REF!,Data!#REF!,Data!#REF!)))))))))))))))&amp;IF(B26=Data!#REF!,Data!#REF!,(IF(B26=Data!#REF!,Data!#REF!,(IF(B26=Data!B47,Data!I47,(IF(B26=Data!B48,Data!I48,(IF(B26=Data!B49,Data!I49,(IF(B26=Data!#REF!,Data!I822,(IF(B26=Data!#REF!,Data!#REF!,(IF(B26=Data!#REF!,Data!#REF!,Data!#REF!)))))))))))))))&amp;IF(B26=Data!#REF!,Data!#REF!,(IF(B26=Data!#REF!,Data!#REF!,(IF(B26=Data!#REF!,Data!#REF!,(IF(B26=Data!#REF!,Data!#REF!,(IF(B26=Data!#REF!,Data!#REF!,Data!#REF!)))))))))</f>
        <v>#REF!</v>
      </c>
      <c r="S26" s="100"/>
      <c r="T26" s="99" t="e">
        <f>IF(B26=Data!B23,Data!J23,(IF(B26=Data!B25,Data!J25,(IF(B26=Data!#REF!,Data!#REF!,(IF(B26=Data!#REF!,Data!#REF!,(IF(B26=Data!#REF!,Data!#REF!,(IF(B26=Data!#REF!,Data!#REF!,(IF(B26=Data!#REF!,Data!#REF!,(IF(B26=Data!#REF!,Data!#REF!,Data!#REF!)))))))))))))))&amp;IF(B26=Data!#REF!,Data!#REF!,(IF(B26=Data!#REF!,Data!#REF!,(IF(B26=Data!B47,Data!J47,(IF(B26=Data!B48,Data!J48,(IF(B26=Data!B49,Data!J49,(IF(B26=Data!#REF!,Data!J822,(IF(B26=Data!#REF!,Data!#REF!,(IF(B26=Data!#REF!,Data!#REF!,Data!#REF!)))))))))))))))&amp;IF(B26=Data!#REF!,Data!#REF!,(IF(B26=Data!#REF!,Data!#REF!,(IF(B26=Data!#REF!,Data!#REF!,(IF(B26=Data!#REF!,Data!#REF!,(IF(B26=Data!#REF!,Data!#REF!,Data!#REF!)))))))))</f>
        <v>#REF!</v>
      </c>
      <c r="U26" s="128" t="str">
        <f>IF(D26="","",VLOOKUP(B26,Data!$B$5:$J$319,9,FALSE)*D26)</f>
        <v/>
      </c>
    </row>
    <row r="27" spans="1:21" ht="14">
      <c r="A27" s="101"/>
      <c r="B27" s="92"/>
      <c r="C27" s="126" t="str">
        <f>IF(D27="","",VLOOKUP(B27,Data!$B$5:$L$319,2,FALSE))</f>
        <v/>
      </c>
      <c r="D27" s="93"/>
      <c r="E27" s="95"/>
      <c r="F27" s="126" t="str">
        <f>IF(D27="","",VLOOKUP(B27,Data!$B$5:$L$319,11,FALSE))</f>
        <v/>
      </c>
      <c r="G27" s="96" t="str">
        <f t="shared" si="0"/>
        <v>-</v>
      </c>
      <c r="H27" s="94" t="str">
        <f>IF(D27="","",VLOOKUP(B27,Data!$B$5:$D$319,3,FALSE))</f>
        <v/>
      </c>
      <c r="I27" s="94" t="str">
        <f>IF(D27="","",VLOOKUP(B27,Data!$B$5:$M$319,12,FALSE))</f>
        <v/>
      </c>
      <c r="J27" s="126" t="str">
        <f>IF(D27="","",VLOOKUP(B27,Data!$B$5:$E$319,4,FALSE)*D27)</f>
        <v/>
      </c>
      <c r="K27" s="126" t="str">
        <f>IF(D27="","",VLOOKUP(B27,Data!$B$5:$F$319,5,FALSE)*D27)</f>
        <v/>
      </c>
      <c r="L27" s="96" t="e">
        <f>IF(B27=Data!B24,Data!G24,(IF(B27=Data!B26,Data!G26,(IF(B27=Data!#REF!,Data!#REF!,(IF(B27=Data!#REF!,Data!#REF!,(IF(B27=Data!#REF!,Data!#REF!,(IF(B27=Data!#REF!,Data!#REF!,(IF(B27=Data!#REF!,Data!#REF!,(IF(B27=Data!#REF!,Data!#REF!,Data!#REF!)))))))))))))))&amp;IF(B27=Data!#REF!,Data!#REF!,(IF(B27=Data!#REF!,Data!#REF!,(IF(B27=Data!B48,Data!G48,(IF(B27=Data!B49,Data!G49,(IF(B27=Data!B50,Data!G50,(IF(B27=Data!#REF!,Data!G823,(IF(B27=Data!#REF!,Data!#REF!,(IF(B27=Data!#REF!,Data!#REF!,Data!#REF!)))))))))))))))&amp;IF(B27=Data!#REF!,Data!#REF!,(IF(B27=Data!#REF!,Data!#REF!,(IF(B27=Data!#REF!,Data!#REF!,(IF(B27=Data!#REF!,Data!#REF!,(IF(B27=Data!#REF!,Data!#REF!,Data!#REF!)))))))))</f>
        <v>#REF!</v>
      </c>
      <c r="M27" s="97"/>
      <c r="N27" s="98"/>
      <c r="O27" s="99" t="e">
        <f>IF(B27=Data!B24,Data!H24,(IF(B27=Data!B26,Data!H26,(IF(B27=Data!#REF!,Data!#REF!,(IF(B27=Data!#REF!,Data!#REF!,(IF(B27=Data!#REF!,Data!#REF!,(IF(B27=Data!#REF!,Data!#REF!,(IF(B27=Data!#REF!,Data!#REF!,(IF(B27=Data!#REF!,Data!#REF!,Data!#REF!)))))))))))))))&amp;IF(B27=Data!#REF!,Data!#REF!,(IF(B27=Data!#REF!,Data!#REF!,(IF(B27=Data!B48,Data!H48,(IF(B27=Data!B49,Data!H49,(IF(B27=Data!B50,Data!H50,(IF(B27=Data!#REF!,Data!H823,(IF(B27=Data!#REF!,Data!#REF!,(IF(B27=Data!#REF!,Data!#REF!,Data!#REF!)))))))))))))))&amp;IF(B27=Data!#REF!,Data!#REF!,(IF(B27=Data!#REF!,Data!#REF!,(IF(B27=Data!#REF!,Data!#REF!,(IF(B27=Data!#REF!,Data!#REF!,(IF(B27=Data!#REF!,Data!#REF!,Data!#REF!)))))))))</f>
        <v>#REF!</v>
      </c>
      <c r="P27" s="98"/>
      <c r="Q27" s="98"/>
      <c r="R27" s="99" t="e">
        <f>IF(B27=Data!B24,Data!I24,(IF(B27=Data!B26,Data!I26,(IF(B27=Data!#REF!,Data!#REF!,(IF(B27=Data!#REF!,Data!#REF!,(IF(B27=Data!#REF!,Data!#REF!,(IF(B27=Data!#REF!,Data!#REF!,(IF(B27=Data!#REF!,Data!#REF!,(IF(B27=Data!#REF!,Data!#REF!,Data!#REF!)))))))))))))))&amp;IF(B27=Data!#REF!,Data!#REF!,(IF(B27=Data!#REF!,Data!#REF!,(IF(B27=Data!B48,Data!I48,(IF(B27=Data!B49,Data!I49,(IF(B27=Data!B50,Data!I50,(IF(B27=Data!#REF!,Data!I823,(IF(B27=Data!#REF!,Data!#REF!,(IF(B27=Data!#REF!,Data!#REF!,Data!#REF!)))))))))))))))&amp;IF(B27=Data!#REF!,Data!#REF!,(IF(B27=Data!#REF!,Data!#REF!,(IF(B27=Data!#REF!,Data!#REF!,(IF(B27=Data!#REF!,Data!#REF!,(IF(B27=Data!#REF!,Data!#REF!,Data!#REF!)))))))))</f>
        <v>#REF!</v>
      </c>
      <c r="S27" s="100"/>
      <c r="T27" s="99" t="e">
        <f>IF(B27=Data!B24,Data!J24,(IF(B27=Data!B26,Data!J26,(IF(B27=Data!#REF!,Data!#REF!,(IF(B27=Data!#REF!,Data!#REF!,(IF(B27=Data!#REF!,Data!#REF!,(IF(B27=Data!#REF!,Data!#REF!,(IF(B27=Data!#REF!,Data!#REF!,(IF(B27=Data!#REF!,Data!#REF!,Data!#REF!)))))))))))))))&amp;IF(B27=Data!#REF!,Data!#REF!,(IF(B27=Data!#REF!,Data!#REF!,(IF(B27=Data!B48,Data!J48,(IF(B27=Data!B49,Data!J49,(IF(B27=Data!B50,Data!J50,(IF(B27=Data!#REF!,Data!J823,(IF(B27=Data!#REF!,Data!#REF!,(IF(B27=Data!#REF!,Data!#REF!,Data!#REF!)))))))))))))))&amp;IF(B27=Data!#REF!,Data!#REF!,(IF(B27=Data!#REF!,Data!#REF!,(IF(B27=Data!#REF!,Data!#REF!,(IF(B27=Data!#REF!,Data!#REF!,(IF(B27=Data!#REF!,Data!#REF!,Data!#REF!)))))))))</f>
        <v>#REF!</v>
      </c>
      <c r="U27" s="128" t="str">
        <f>IF(D27="","",VLOOKUP(B27,Data!$B$5:$J$319,9,FALSE)*D27)</f>
        <v/>
      </c>
    </row>
    <row r="28" spans="1:21" ht="14">
      <c r="A28" s="101"/>
      <c r="B28" s="92" t="s">
        <v>76</v>
      </c>
      <c r="C28" s="126" t="e">
        <f>IF(D28="","",VLOOKUP(B28,Data!$B$5:$L$319,2,FALSE))</f>
        <v>#N/A</v>
      </c>
      <c r="D28" s="93">
        <v>100</v>
      </c>
      <c r="E28" s="95"/>
      <c r="F28" s="126" t="e">
        <f>IF(D28="","",VLOOKUP(B28,Data!$B$5:$L$319,11,FALSE))</f>
        <v>#N/A</v>
      </c>
      <c r="G28" s="96" t="e">
        <f t="shared" ref="G28:G35" si="1">IF(D28&gt;0,D28*F28,"-")</f>
        <v>#N/A</v>
      </c>
      <c r="H28" s="94" t="e">
        <f>IF(D28="","",VLOOKUP(B28,Data!$B$5:$D$319,3,FALSE))</f>
        <v>#N/A</v>
      </c>
      <c r="I28" s="94" t="e">
        <f>IF(D28="","",VLOOKUP(B28,Data!$B$5:$M$319,12,FALSE))</f>
        <v>#N/A</v>
      </c>
      <c r="J28" s="126" t="e">
        <f>IF(D28="","",VLOOKUP(B28,Data!$B$5:$E$319,4,FALSE)*D28)</f>
        <v>#N/A</v>
      </c>
      <c r="K28" s="126" t="e">
        <f>IF(D28="","",VLOOKUP(B28,Data!$B$5:$F$319,5,FALSE)*D28)</f>
        <v>#N/A</v>
      </c>
      <c r="L28" s="96" t="e">
        <f>IF(B28=Data!B25,Data!G25,(IF(B28=Data!#REF!,Data!#REF!,(IF(B28=Data!B27,Data!G27,(IF(B28=Data!#REF!,Data!#REF!,(IF(B28=Data!#REF!,Data!#REF!,(IF(B28=Data!#REF!,Data!#REF!,(IF(B28=Data!#REF!,Data!#REF!,(IF(B28=Data!#REF!,Data!#REF!,Data!#REF!)))))))))))))))&amp;IF(B28=Data!#REF!,Data!#REF!,(IF(B28=Data!#REF!,Data!#REF!,(IF(B28=Data!B49,Data!G49,(IF(B28=Data!B50,Data!G50,(IF(B28=Data!#REF!,Data!#REF!,(IF(B28=Data!#REF!,Data!G824,(IF(B28=Data!#REF!,Data!#REF!,(IF(B28=Data!#REF!,Data!#REF!,Data!#REF!)))))))))))))))&amp;IF(B28=Data!#REF!,Data!#REF!,(IF(B28=Data!#REF!,Data!#REF!,(IF(B28=Data!#REF!,Data!#REF!,(IF(B28=Data!#REF!,Data!#REF!,(IF(B28=Data!#REF!,Data!#REF!,Data!#REF!)))))))))</f>
        <v>#REF!</v>
      </c>
      <c r="M28" s="97"/>
      <c r="N28" s="98"/>
      <c r="O28" s="99" t="e">
        <f>IF(B28=Data!B25,Data!H25,(IF(B28=Data!#REF!,Data!#REF!,(IF(B28=Data!B27,Data!H27,(IF(B28=Data!#REF!,Data!#REF!,(IF(B28=Data!#REF!,Data!#REF!,(IF(B28=Data!#REF!,Data!#REF!,(IF(B28=Data!#REF!,Data!#REF!,(IF(B28=Data!#REF!,Data!#REF!,Data!#REF!)))))))))))))))&amp;IF(B28=Data!#REF!,Data!#REF!,(IF(B28=Data!#REF!,Data!#REF!,(IF(B28=Data!B49,Data!H49,(IF(B28=Data!B50,Data!H50,(IF(B28=Data!#REF!,Data!#REF!,(IF(B28=Data!#REF!,Data!H824,(IF(B28=Data!#REF!,Data!#REF!,(IF(B28=Data!#REF!,Data!#REF!,Data!#REF!)))))))))))))))&amp;IF(B28=Data!#REF!,Data!#REF!,(IF(B28=Data!#REF!,Data!#REF!,(IF(B28=Data!#REF!,Data!#REF!,(IF(B28=Data!#REF!,Data!#REF!,(IF(B28=Data!#REF!,Data!#REF!,Data!#REF!)))))))))</f>
        <v>#REF!</v>
      </c>
      <c r="P28" s="98"/>
      <c r="Q28" s="98"/>
      <c r="R28" s="99" t="e">
        <f>IF(B28=Data!B25,Data!I25,(IF(B28=Data!#REF!,Data!#REF!,(IF(B28=Data!B27,Data!I27,(IF(B28=Data!#REF!,Data!#REF!,(IF(B28=Data!#REF!,Data!#REF!,(IF(B28=Data!#REF!,Data!#REF!,(IF(B28=Data!#REF!,Data!#REF!,(IF(B28=Data!#REF!,Data!#REF!,Data!#REF!)))))))))))))))&amp;IF(B28=Data!#REF!,Data!#REF!,(IF(B28=Data!#REF!,Data!#REF!,(IF(B28=Data!B49,Data!I49,(IF(B28=Data!B50,Data!I50,(IF(B28=Data!#REF!,Data!#REF!,(IF(B28=Data!#REF!,Data!I824,(IF(B28=Data!#REF!,Data!#REF!,(IF(B28=Data!#REF!,Data!#REF!,Data!#REF!)))))))))))))))&amp;IF(B28=Data!#REF!,Data!#REF!,(IF(B28=Data!#REF!,Data!#REF!,(IF(B28=Data!#REF!,Data!#REF!,(IF(B28=Data!#REF!,Data!#REF!,(IF(B28=Data!#REF!,Data!#REF!,Data!#REF!)))))))))</f>
        <v>#REF!</v>
      </c>
      <c r="S28" s="100"/>
      <c r="T28" s="99" t="e">
        <f>IF(B28=Data!B25,Data!J25,(IF(B28=Data!#REF!,Data!#REF!,(IF(B28=Data!B27,Data!J27,(IF(B28=Data!#REF!,Data!#REF!,(IF(B28=Data!#REF!,Data!#REF!,(IF(B28=Data!#REF!,Data!#REF!,(IF(B28=Data!#REF!,Data!#REF!,(IF(B28=Data!#REF!,Data!#REF!,Data!#REF!)))))))))))))))&amp;IF(B28=Data!#REF!,Data!#REF!,(IF(B28=Data!#REF!,Data!#REF!,(IF(B28=Data!B49,Data!J49,(IF(B28=Data!B50,Data!J50,(IF(B28=Data!#REF!,Data!#REF!,(IF(B28=Data!#REF!,Data!J824,(IF(B28=Data!#REF!,Data!#REF!,(IF(B28=Data!#REF!,Data!#REF!,Data!#REF!)))))))))))))))&amp;IF(B28=Data!#REF!,Data!#REF!,(IF(B28=Data!#REF!,Data!#REF!,(IF(B28=Data!#REF!,Data!#REF!,(IF(B28=Data!#REF!,Data!#REF!,(IF(B28=Data!#REF!,Data!#REF!,Data!#REF!)))))))))</f>
        <v>#REF!</v>
      </c>
      <c r="U28" s="128" t="e">
        <f>IF(D28="","",VLOOKUP(B28,Data!$B$5:$J$319,9,FALSE)*D28)</f>
        <v>#N/A</v>
      </c>
    </row>
    <row r="29" spans="1:21" ht="14">
      <c r="A29" s="101"/>
      <c r="B29" s="92"/>
      <c r="C29" s="126" t="str">
        <f>IF(D29="","",VLOOKUP(B29,Data!$B$5:$L$319,2,FALSE))</f>
        <v/>
      </c>
      <c r="D29" s="93"/>
      <c r="E29" s="95"/>
      <c r="F29" s="126" t="str">
        <f>IF(D29="","",VLOOKUP(B29,Data!$B$5:$L$319,11,FALSE))</f>
        <v/>
      </c>
      <c r="G29" s="96" t="str">
        <f t="shared" si="1"/>
        <v>-</v>
      </c>
      <c r="H29" s="94" t="str">
        <f>IF(D29="","",VLOOKUP(B29,Data!$B$5:$D$319,3,FALSE))</f>
        <v/>
      </c>
      <c r="I29" s="94" t="str">
        <f>IF(D29="","",VLOOKUP(B29,Data!$B$5:$M$319,12,FALSE))</f>
        <v/>
      </c>
      <c r="J29" s="126" t="str">
        <f>IF(D29="","",VLOOKUP(B29,Data!$B$5:$E$319,4,FALSE)*D29)</f>
        <v/>
      </c>
      <c r="K29" s="126" t="str">
        <f>IF(D29="","",VLOOKUP(B29,Data!$B$5:$F$319,5,FALSE)*D29)</f>
        <v/>
      </c>
      <c r="L29" s="96" t="e">
        <f>IF(B29=Data!B26,Data!G26,(IF(B29=Data!#REF!,Data!#REF!,(IF(B29=Data!B28,Data!G28,(IF(B29=Data!#REF!,Data!#REF!,(IF(B29=Data!#REF!,Data!#REF!,(IF(B29=Data!#REF!,Data!#REF!,(IF(B29=Data!#REF!,Data!#REF!,(IF(B29=Data!#REF!,Data!#REF!,Data!#REF!)))))))))))))))&amp;IF(B29=Data!#REF!,Data!#REF!,(IF(B29=Data!#REF!,Data!#REF!,(IF(B29=Data!B50,Data!G50,(IF(B29=Data!#REF!,Data!#REF!,(IF(B29=Data!#REF!,Data!#REF!,(IF(B29=Data!#REF!,Data!G825,(IF(B29=Data!#REF!,Data!#REF!,(IF(B29=Data!#REF!,Data!#REF!,Data!#REF!)))))))))))))))&amp;IF(B29=Data!#REF!,Data!#REF!,(IF(B29=Data!#REF!,Data!#REF!,(IF(B29=Data!#REF!,Data!#REF!,(IF(B29=Data!#REF!,Data!#REF!,(IF(B29=Data!#REF!,Data!#REF!,Data!#REF!)))))))))</f>
        <v>#REF!</v>
      </c>
      <c r="M29" s="97"/>
      <c r="N29" s="98"/>
      <c r="O29" s="99" t="e">
        <f>IF(B29=Data!B26,Data!H26,(IF(B29=Data!#REF!,Data!#REF!,(IF(B29=Data!B28,Data!H28,(IF(B29=Data!#REF!,Data!#REF!,(IF(B29=Data!#REF!,Data!#REF!,(IF(B29=Data!#REF!,Data!#REF!,(IF(B29=Data!#REF!,Data!#REF!,(IF(B29=Data!#REF!,Data!#REF!,Data!#REF!)))))))))))))))&amp;IF(B29=Data!#REF!,Data!#REF!,(IF(B29=Data!#REF!,Data!#REF!,(IF(B29=Data!B50,Data!H50,(IF(B29=Data!#REF!,Data!#REF!,(IF(B29=Data!#REF!,Data!#REF!,(IF(B29=Data!#REF!,Data!H825,(IF(B29=Data!#REF!,Data!#REF!,(IF(B29=Data!#REF!,Data!#REF!,Data!#REF!)))))))))))))))&amp;IF(B29=Data!#REF!,Data!#REF!,(IF(B29=Data!#REF!,Data!#REF!,(IF(B29=Data!#REF!,Data!#REF!,(IF(B29=Data!#REF!,Data!#REF!,(IF(B29=Data!#REF!,Data!#REF!,Data!#REF!)))))))))</f>
        <v>#REF!</v>
      </c>
      <c r="P29" s="98"/>
      <c r="Q29" s="98"/>
      <c r="R29" s="99" t="e">
        <f>IF(B29=Data!B26,Data!I26,(IF(B29=Data!#REF!,Data!#REF!,(IF(B29=Data!B28,Data!I28,(IF(B29=Data!#REF!,Data!#REF!,(IF(B29=Data!#REF!,Data!#REF!,(IF(B29=Data!#REF!,Data!#REF!,(IF(B29=Data!#REF!,Data!#REF!,(IF(B29=Data!#REF!,Data!#REF!,Data!#REF!)))))))))))))))&amp;IF(B29=Data!#REF!,Data!#REF!,(IF(B29=Data!#REF!,Data!#REF!,(IF(B29=Data!B50,Data!I50,(IF(B29=Data!#REF!,Data!#REF!,(IF(B29=Data!#REF!,Data!#REF!,(IF(B29=Data!#REF!,Data!I825,(IF(B29=Data!#REF!,Data!#REF!,(IF(B29=Data!#REF!,Data!#REF!,Data!#REF!)))))))))))))))&amp;IF(B29=Data!#REF!,Data!#REF!,(IF(B29=Data!#REF!,Data!#REF!,(IF(B29=Data!#REF!,Data!#REF!,(IF(B29=Data!#REF!,Data!#REF!,(IF(B29=Data!#REF!,Data!#REF!,Data!#REF!)))))))))</f>
        <v>#REF!</v>
      </c>
      <c r="S29" s="100"/>
      <c r="T29" s="99" t="e">
        <f>IF(B29=Data!B26,Data!J26,(IF(B29=Data!#REF!,Data!#REF!,(IF(B29=Data!B28,Data!J28,(IF(B29=Data!#REF!,Data!#REF!,(IF(B29=Data!#REF!,Data!#REF!,(IF(B29=Data!#REF!,Data!#REF!,(IF(B29=Data!#REF!,Data!#REF!,(IF(B29=Data!#REF!,Data!#REF!,Data!#REF!)))))))))))))))&amp;IF(B29=Data!#REF!,Data!#REF!,(IF(B29=Data!#REF!,Data!#REF!,(IF(B29=Data!B50,Data!J50,(IF(B29=Data!#REF!,Data!#REF!,(IF(B29=Data!#REF!,Data!#REF!,(IF(B29=Data!#REF!,Data!J825,(IF(B29=Data!#REF!,Data!#REF!,(IF(B29=Data!#REF!,Data!#REF!,Data!#REF!)))))))))))))))&amp;IF(B29=Data!#REF!,Data!#REF!,(IF(B29=Data!#REF!,Data!#REF!,(IF(B29=Data!#REF!,Data!#REF!,(IF(B29=Data!#REF!,Data!#REF!,(IF(B29=Data!#REF!,Data!#REF!,Data!#REF!)))))))))</f>
        <v>#REF!</v>
      </c>
      <c r="U29" s="128" t="str">
        <f>IF(D29="","",VLOOKUP(B29,Data!$B$5:$J$319,9,FALSE)*D29)</f>
        <v/>
      </c>
    </row>
    <row r="30" spans="1:21" ht="14">
      <c r="A30" s="101"/>
      <c r="B30" s="92"/>
      <c r="C30" s="126" t="str">
        <f>IF(D30="","",VLOOKUP(B30,Data!$B$5:$L$319,2,FALSE))</f>
        <v/>
      </c>
      <c r="D30" s="93"/>
      <c r="E30" s="95"/>
      <c r="F30" s="126" t="str">
        <f>IF(D30="","",VLOOKUP(B30,Data!$B$5:$L$319,11,FALSE))</f>
        <v/>
      </c>
      <c r="G30" s="96" t="str">
        <f t="shared" si="1"/>
        <v>-</v>
      </c>
      <c r="H30" s="94" t="str">
        <f>IF(D30="","",VLOOKUP(B30,Data!$B$5:$D$319,3,FALSE))</f>
        <v/>
      </c>
      <c r="I30" s="94" t="str">
        <f>IF(D30="","",VLOOKUP(B30,Data!$B$5:$M$319,12,FALSE))</f>
        <v/>
      </c>
      <c r="J30" s="126" t="str">
        <f>IF(D30="","",VLOOKUP(B30,Data!$B$5:$E$319,4,FALSE)*D30)</f>
        <v/>
      </c>
      <c r="K30" s="126" t="str">
        <f>IF(D30="","",VLOOKUP(B30,Data!$B$5:$F$319,5,FALSE)*D30)</f>
        <v/>
      </c>
      <c r="L30" s="96" t="e">
        <f>IF(B30=Data!#REF!,Data!#REF!,(IF(B30=Data!B27,Data!G27,(IF(B30=Data!#REF!,Data!#REF!,(IF(B30=Data!#REF!,Data!#REF!,(IF(B30=Data!#REF!,Data!#REF!,(IF(B30=Data!#REF!,Data!#REF!,(IF(B30=Data!#REF!,Data!#REF!,(IF(B30=Data!#REF!,Data!#REF!,Data!#REF!)))))))))))))))&amp;IF(B30=Data!#REF!,Data!#REF!,(IF(B30=Data!#REF!,Data!#REF!,(IF(B30=Data!#REF!,Data!#REF!,(IF(B30=Data!#REF!,Data!#REF!,(IF(B30=Data!#REF!,Data!#REF!,(IF(B30=Data!B5,Data!G826,(IF(B30=Data!#REF!,Data!#REF!,(IF(B30=Data!#REF!,Data!#REF!,Data!#REF!)))))))))))))))&amp;IF(B30=Data!#REF!,Data!#REF!,(IF(B30=Data!#REF!,Data!#REF!,(IF(B30=Data!#REF!,Data!#REF!,(IF(B30=Data!#REF!,Data!#REF!,(IF(B30=Data!#REF!,Data!#REF!,Data!#REF!)))))))))</f>
        <v>#REF!</v>
      </c>
      <c r="M30" s="97"/>
      <c r="N30" s="98"/>
      <c r="O30" s="99" t="e">
        <f>IF(B30=Data!#REF!,Data!#REF!,(IF(B30=Data!B27,Data!H27,(IF(B30=Data!#REF!,Data!#REF!,(IF(B30=Data!#REF!,Data!#REF!,(IF(B30=Data!#REF!,Data!#REF!,(IF(B30=Data!#REF!,Data!#REF!,(IF(B30=Data!#REF!,Data!#REF!,(IF(B30=Data!#REF!,Data!#REF!,Data!#REF!)))))))))))))))&amp;IF(B30=Data!#REF!,Data!#REF!,(IF(B30=Data!#REF!,Data!#REF!,(IF(B30=Data!#REF!,Data!#REF!,(IF(B30=Data!#REF!,Data!#REF!,(IF(B30=Data!#REF!,Data!#REF!,(IF(B30=Data!B5,Data!H826,(IF(B30=Data!#REF!,Data!#REF!,(IF(B30=Data!#REF!,Data!#REF!,Data!#REF!)))))))))))))))&amp;IF(B30=Data!#REF!,Data!#REF!,(IF(B30=Data!#REF!,Data!#REF!,(IF(B30=Data!#REF!,Data!#REF!,(IF(B30=Data!#REF!,Data!#REF!,(IF(B30=Data!#REF!,Data!#REF!,Data!#REF!)))))))))</f>
        <v>#REF!</v>
      </c>
      <c r="P30" s="98"/>
      <c r="Q30" s="98"/>
      <c r="R30" s="99" t="e">
        <f>IF(B30=Data!#REF!,Data!#REF!,(IF(B30=Data!B27,Data!I27,(IF(B30=Data!#REF!,Data!#REF!,(IF(B30=Data!#REF!,Data!#REF!,(IF(B30=Data!#REF!,Data!#REF!,(IF(B30=Data!#REF!,Data!#REF!,(IF(B30=Data!#REF!,Data!#REF!,(IF(B30=Data!#REF!,Data!#REF!,Data!#REF!)))))))))))))))&amp;IF(B30=Data!#REF!,Data!#REF!,(IF(B30=Data!#REF!,Data!#REF!,(IF(B30=Data!#REF!,Data!#REF!,(IF(B30=Data!#REF!,Data!#REF!,(IF(B30=Data!#REF!,Data!#REF!,(IF(B30=Data!B5,Data!I826,(IF(B30=Data!#REF!,Data!#REF!,(IF(B30=Data!#REF!,Data!#REF!,Data!#REF!)))))))))))))))&amp;IF(B30=Data!#REF!,Data!#REF!,(IF(B30=Data!#REF!,Data!#REF!,(IF(B30=Data!#REF!,Data!#REF!,(IF(B30=Data!#REF!,Data!#REF!,(IF(B30=Data!#REF!,Data!#REF!,Data!#REF!)))))))))</f>
        <v>#REF!</v>
      </c>
      <c r="S30" s="100"/>
      <c r="T30" s="99" t="e">
        <f>IF(B30=Data!#REF!,Data!#REF!,(IF(B30=Data!B27,Data!J27,(IF(B30=Data!#REF!,Data!#REF!,(IF(B30=Data!#REF!,Data!#REF!,(IF(B30=Data!#REF!,Data!#REF!,(IF(B30=Data!#REF!,Data!#REF!,(IF(B30=Data!#REF!,Data!#REF!,(IF(B30=Data!#REF!,Data!#REF!,Data!#REF!)))))))))))))))&amp;IF(B30=Data!#REF!,Data!#REF!,(IF(B30=Data!#REF!,Data!#REF!,(IF(B30=Data!#REF!,Data!#REF!,(IF(B30=Data!#REF!,Data!#REF!,(IF(B30=Data!#REF!,Data!#REF!,(IF(B30=Data!B5,Data!J826,(IF(B30=Data!#REF!,Data!#REF!,(IF(B30=Data!#REF!,Data!#REF!,Data!#REF!)))))))))))))))&amp;IF(B30=Data!#REF!,Data!#REF!,(IF(B30=Data!#REF!,Data!#REF!,(IF(B30=Data!#REF!,Data!#REF!,(IF(B30=Data!#REF!,Data!#REF!,(IF(B30=Data!#REF!,Data!#REF!,Data!#REF!)))))))))</f>
        <v>#REF!</v>
      </c>
      <c r="U30" s="128" t="str">
        <f>IF(D30="","",VLOOKUP(B30,Data!$B$5:$J$319,9,FALSE)*D30)</f>
        <v/>
      </c>
    </row>
    <row r="31" spans="1:21" ht="14">
      <c r="A31" s="101"/>
      <c r="B31" s="92"/>
      <c r="C31" s="126" t="str">
        <f>IF(D31="","",VLOOKUP(B31,Data!$B$5:$L$319,2,FALSE))</f>
        <v/>
      </c>
      <c r="D31" s="93"/>
      <c r="E31" s="95"/>
      <c r="F31" s="126" t="str">
        <f>IF(D31="","",VLOOKUP(B31,Data!$B$5:$L$319,11,FALSE))</f>
        <v/>
      </c>
      <c r="G31" s="96" t="str">
        <f t="shared" si="1"/>
        <v>-</v>
      </c>
      <c r="H31" s="94" t="str">
        <f>IF(D31="","",VLOOKUP(B31,Data!$B$5:$D$319,3,FALSE))</f>
        <v/>
      </c>
      <c r="I31" s="94" t="str">
        <f>IF(D31="","",VLOOKUP(B31,Data!$B$5:$M$319,12,FALSE))</f>
        <v/>
      </c>
      <c r="J31" s="126" t="str">
        <f>IF(D31="","",VLOOKUP(B31,Data!$B$5:$E$319,4,FALSE)*D31)</f>
        <v/>
      </c>
      <c r="K31" s="126" t="str">
        <f>IF(D31="","",VLOOKUP(B31,Data!$B$5:$F$319,5,FALSE)*D31)</f>
        <v/>
      </c>
      <c r="L31" s="96" t="e">
        <f>IF(B31=Data!#REF!,Data!#REF!,(IF(B31=Data!B28,Data!G28,(IF(B31=Data!#REF!,Data!#REF!,(IF(B31=Data!#REF!,Data!#REF!,(IF(B31=Data!B29,Data!G29,(IF(B31=Data!#REF!,Data!#REF!,(IF(B31=Data!#REF!,Data!#REF!,(IF(B31=Data!#REF!,Data!#REF!,Data!#REF!)))))))))))))))&amp;IF(B31=Data!#REF!,Data!#REF!,(IF(B31=Data!B47,Data!G47,(IF(B31=Data!#REF!,Data!#REF!,(IF(B31=Data!#REF!,Data!#REF!,(IF(B31=Data!#REF!,Data!#REF!,(IF(B31=Data!B6,Data!G827,(IF(B31=Data!#REF!,Data!#REF!,(IF(B31=Data!#REF!,Data!#REF!,Data!#REF!)))))))))))))))&amp;IF(B31=Data!#REF!,Data!#REF!,(IF(B31=Data!#REF!,Data!#REF!,(IF(B31=Data!#REF!,Data!#REF!,(IF(B31=Data!#REF!,Data!#REF!,(IF(B31=Data!#REF!,Data!#REF!,Data!#REF!)))))))))</f>
        <v>#REF!</v>
      </c>
      <c r="M31" s="97"/>
      <c r="N31" s="98"/>
      <c r="O31" s="99" t="e">
        <f>IF(B31=Data!#REF!,Data!#REF!,(IF(B31=Data!B28,Data!H28,(IF(B31=Data!#REF!,Data!#REF!,(IF(B31=Data!#REF!,Data!#REF!,(IF(B31=Data!B29,Data!H29,(IF(B31=Data!#REF!,Data!#REF!,(IF(B31=Data!#REF!,Data!#REF!,(IF(B31=Data!#REF!,Data!#REF!,Data!#REF!)))))))))))))))&amp;IF(B31=Data!#REF!,Data!#REF!,(IF(B31=Data!B47,Data!H47,(IF(B31=Data!#REF!,Data!#REF!,(IF(B31=Data!#REF!,Data!#REF!,(IF(B31=Data!#REF!,Data!#REF!,(IF(B31=Data!B6,Data!H827,(IF(B31=Data!#REF!,Data!#REF!,(IF(B31=Data!#REF!,Data!#REF!,Data!#REF!)))))))))))))))&amp;IF(B31=Data!#REF!,Data!#REF!,(IF(B31=Data!#REF!,Data!#REF!,(IF(B31=Data!#REF!,Data!#REF!,(IF(B31=Data!#REF!,Data!#REF!,(IF(B31=Data!#REF!,Data!#REF!,Data!#REF!)))))))))</f>
        <v>#REF!</v>
      </c>
      <c r="P31" s="98"/>
      <c r="Q31" s="98"/>
      <c r="R31" s="99" t="e">
        <f>IF(B31=Data!#REF!,Data!#REF!,(IF(B31=Data!B28,Data!I28,(IF(B31=Data!#REF!,Data!#REF!,(IF(B31=Data!#REF!,Data!#REF!,(IF(B31=Data!B29,Data!I29,(IF(B31=Data!#REF!,Data!#REF!,(IF(B31=Data!#REF!,Data!#REF!,(IF(B31=Data!#REF!,Data!#REF!,Data!#REF!)))))))))))))))&amp;IF(B31=Data!#REF!,Data!#REF!,(IF(B31=Data!B47,Data!I47,(IF(B31=Data!#REF!,Data!#REF!,(IF(B31=Data!#REF!,Data!#REF!,(IF(B31=Data!#REF!,Data!#REF!,(IF(B31=Data!B6,Data!I827,(IF(B31=Data!#REF!,Data!#REF!,(IF(B31=Data!#REF!,Data!#REF!,Data!#REF!)))))))))))))))&amp;IF(B31=Data!#REF!,Data!#REF!,(IF(B31=Data!#REF!,Data!#REF!,(IF(B31=Data!#REF!,Data!#REF!,(IF(B31=Data!#REF!,Data!#REF!,(IF(B31=Data!#REF!,Data!#REF!,Data!#REF!)))))))))</f>
        <v>#REF!</v>
      </c>
      <c r="S31" s="100"/>
      <c r="T31" s="99" t="e">
        <f>IF(B31=Data!#REF!,Data!#REF!,(IF(B31=Data!B28,Data!J28,(IF(B31=Data!#REF!,Data!#REF!,(IF(B31=Data!#REF!,Data!#REF!,(IF(B31=Data!B29,Data!J29,(IF(B31=Data!#REF!,Data!#REF!,(IF(B31=Data!#REF!,Data!#REF!,(IF(B31=Data!#REF!,Data!#REF!,Data!#REF!)))))))))))))))&amp;IF(B31=Data!#REF!,Data!#REF!,(IF(B31=Data!B47,Data!J47,(IF(B31=Data!#REF!,Data!#REF!,(IF(B31=Data!#REF!,Data!#REF!,(IF(B31=Data!#REF!,Data!#REF!,(IF(B31=Data!B6,Data!J827,(IF(B31=Data!#REF!,Data!#REF!,(IF(B31=Data!#REF!,Data!#REF!,Data!#REF!)))))))))))))))&amp;IF(B31=Data!#REF!,Data!#REF!,(IF(B31=Data!#REF!,Data!#REF!,(IF(B31=Data!#REF!,Data!#REF!,(IF(B31=Data!#REF!,Data!#REF!,(IF(B31=Data!#REF!,Data!#REF!,Data!#REF!)))))))))</f>
        <v>#REF!</v>
      </c>
      <c r="U31" s="128" t="str">
        <f>IF(D31="","",VLOOKUP(B31,Data!$B$5:$J$319,9,FALSE)*D31)</f>
        <v/>
      </c>
    </row>
    <row r="32" spans="1:21" ht="14">
      <c r="A32" s="101"/>
      <c r="B32" s="92"/>
      <c r="C32" s="126" t="str">
        <f>IF(D32="","",VLOOKUP(B32,Data!$B$5:$L$319,2,FALSE))</f>
        <v/>
      </c>
      <c r="D32" s="93"/>
      <c r="E32" s="95"/>
      <c r="F32" s="126" t="str">
        <f>IF(D32="","",VLOOKUP(B32,Data!$B$5:$L$319,11,FALSE))</f>
        <v/>
      </c>
      <c r="G32" s="96" t="str">
        <f t="shared" si="1"/>
        <v>-</v>
      </c>
      <c r="H32" s="94" t="str">
        <f>IF(D32="","",VLOOKUP(B32,Data!$B$5:$D$319,3,FALSE))</f>
        <v/>
      </c>
      <c r="I32" s="94" t="str">
        <f>IF(D32="","",VLOOKUP(B32,Data!$B$5:$M$319,12,FALSE))</f>
        <v/>
      </c>
      <c r="J32" s="126" t="str">
        <f>IF(D32="","",VLOOKUP(B32,Data!$B$5:$E$319,4,FALSE)*D32)</f>
        <v/>
      </c>
      <c r="K32" s="126" t="str">
        <f>IF(D32="","",VLOOKUP(B32,Data!$B$5:$F$319,5,FALSE)*D32)</f>
        <v/>
      </c>
      <c r="L32" s="96" t="e">
        <f>IF(B32=Data!B27,Data!G27,(IF(B32=Data!#REF!,Data!#REF!,(IF(B32=Data!#REF!,Data!#REF!,(IF(B32=Data!#REF!,Data!#REF!,(IF(B32=Data!B31,Data!G31,(IF(B32=Data!#REF!,Data!#REF!,(IF(B32=Data!#REF!,Data!#REF!,(IF(B32=Data!#REF!,Data!#REF!,Data!#REF!)))))))))))))))&amp;IF(B32=Data!B47,Data!G47,(IF(B32=Data!B48,Data!G48,(IF(B32=Data!#REF!,Data!#REF!,(IF(B32=Data!#REF!,Data!#REF!,(IF(B32=Data!B5,Data!G5,(IF(B32=Data!B7,Data!G828,(IF(B32=Data!#REF!,Data!#REF!,(IF(B32=Data!#REF!,Data!#REF!,Data!#REF!)))))))))))))))&amp;IF(B32=Data!#REF!,Data!#REF!,(IF(B32=Data!#REF!,Data!#REF!,(IF(B32=Data!#REF!,Data!#REF!,(IF(B32=Data!#REF!,Data!#REF!,(IF(B32=Data!#REF!,Data!#REF!,Data!#REF!)))))))))</f>
        <v>#REF!</v>
      </c>
      <c r="M32" s="97"/>
      <c r="N32" s="98"/>
      <c r="O32" s="99" t="e">
        <f>IF(B32=Data!B27,Data!H27,(IF(B32=Data!#REF!,Data!#REF!,(IF(B32=Data!#REF!,Data!#REF!,(IF(B32=Data!#REF!,Data!#REF!,(IF(B32=Data!B31,Data!H31,(IF(B32=Data!#REF!,Data!#REF!,(IF(B32=Data!#REF!,Data!#REF!,(IF(B32=Data!#REF!,Data!#REF!,Data!#REF!)))))))))))))))&amp;IF(B32=Data!B47,Data!H47,(IF(B32=Data!B48,Data!H48,(IF(B32=Data!#REF!,Data!#REF!,(IF(B32=Data!#REF!,Data!#REF!,(IF(B32=Data!B5,Data!H5,(IF(B32=Data!B7,Data!H828,(IF(B32=Data!#REF!,Data!#REF!,(IF(B32=Data!#REF!,Data!#REF!,Data!#REF!)))))))))))))))&amp;IF(B32=Data!#REF!,Data!#REF!,(IF(B32=Data!#REF!,Data!#REF!,(IF(B32=Data!#REF!,Data!#REF!,(IF(B32=Data!#REF!,Data!#REF!,(IF(B32=Data!#REF!,Data!#REF!,Data!#REF!)))))))))</f>
        <v>#REF!</v>
      </c>
      <c r="P32" s="98"/>
      <c r="Q32" s="98"/>
      <c r="R32" s="99" t="e">
        <f>IF(B32=Data!B27,Data!I27,(IF(B32=Data!#REF!,Data!#REF!,(IF(B32=Data!#REF!,Data!#REF!,(IF(B32=Data!#REF!,Data!#REF!,(IF(B32=Data!B31,Data!I31,(IF(B32=Data!#REF!,Data!#REF!,(IF(B32=Data!#REF!,Data!#REF!,(IF(B32=Data!#REF!,Data!#REF!,Data!#REF!)))))))))))))))&amp;IF(B32=Data!B47,Data!I47,(IF(B32=Data!B48,Data!I48,(IF(B32=Data!#REF!,Data!#REF!,(IF(B32=Data!#REF!,Data!#REF!,(IF(B32=Data!B5,Data!I5,(IF(B32=Data!B7,Data!I828,(IF(B32=Data!#REF!,Data!#REF!,(IF(B32=Data!#REF!,Data!#REF!,Data!#REF!)))))))))))))))&amp;IF(B32=Data!#REF!,Data!#REF!,(IF(B32=Data!#REF!,Data!#REF!,(IF(B32=Data!#REF!,Data!#REF!,(IF(B32=Data!#REF!,Data!#REF!,(IF(B32=Data!#REF!,Data!#REF!,Data!#REF!)))))))))</f>
        <v>#REF!</v>
      </c>
      <c r="S32" s="100"/>
      <c r="T32" s="99" t="e">
        <f>IF(B32=Data!B27,Data!J27,(IF(B32=Data!#REF!,Data!#REF!,(IF(B32=Data!#REF!,Data!#REF!,(IF(B32=Data!#REF!,Data!#REF!,(IF(B32=Data!B31,Data!J31,(IF(B32=Data!#REF!,Data!#REF!,(IF(B32=Data!#REF!,Data!#REF!,(IF(B32=Data!#REF!,Data!#REF!,Data!#REF!)))))))))))))))&amp;IF(B32=Data!B47,Data!J47,(IF(B32=Data!B48,Data!J48,(IF(B32=Data!#REF!,Data!#REF!,(IF(B32=Data!#REF!,Data!#REF!,(IF(B32=Data!B5,Data!J5,(IF(B32=Data!B7,Data!J828,(IF(B32=Data!#REF!,Data!#REF!,(IF(B32=Data!#REF!,Data!#REF!,Data!#REF!)))))))))))))))&amp;IF(B32=Data!#REF!,Data!#REF!,(IF(B32=Data!#REF!,Data!#REF!,(IF(B32=Data!#REF!,Data!#REF!,(IF(B32=Data!#REF!,Data!#REF!,(IF(B32=Data!#REF!,Data!#REF!,Data!#REF!)))))))))</f>
        <v>#REF!</v>
      </c>
      <c r="U32" s="128" t="str">
        <f>IF(D32="","",VLOOKUP(B32,Data!$B$5:$J$319,9,FALSE)*D32)</f>
        <v/>
      </c>
    </row>
    <row r="33" spans="1:21" ht="14">
      <c r="A33" s="101"/>
      <c r="B33" s="92"/>
      <c r="C33" s="126" t="str">
        <f>IF(D33="","",VLOOKUP(B33,Data!$B$5:$L$319,2,FALSE))</f>
        <v/>
      </c>
      <c r="D33" s="93"/>
      <c r="E33" s="95"/>
      <c r="F33" s="126" t="str">
        <f>IF(D33="","",VLOOKUP(B33,Data!$B$5:$L$319,11,FALSE))</f>
        <v/>
      </c>
      <c r="G33" s="96" t="str">
        <f t="shared" si="1"/>
        <v>-</v>
      </c>
      <c r="H33" s="94" t="str">
        <f>IF(D33="","",VLOOKUP(B33,Data!$B$5:$D$319,3,FALSE))</f>
        <v/>
      </c>
      <c r="I33" s="94" t="str">
        <f>IF(D33="","",VLOOKUP(B33,Data!$B$5:$M$319,12,FALSE))</f>
        <v/>
      </c>
      <c r="J33" s="126" t="str">
        <f>IF(D33="","",VLOOKUP(B33,Data!$B$5:$E$319,4,FALSE)*D33)</f>
        <v/>
      </c>
      <c r="K33" s="126" t="str">
        <f>IF(D33="","",VLOOKUP(B33,Data!$B$5:$F$319,5,FALSE)*D33)</f>
        <v/>
      </c>
      <c r="L33" s="96" t="e">
        <f>IF(B33=Data!B28,Data!G28,(IF(B33=Data!#REF!,Data!#REF!,(IF(B33=Data!#REF!,Data!#REF!,(IF(B33=Data!#REF!,Data!#REF!,(IF(B33=Data!B32,Data!G32,(IF(B33=Data!#REF!,Data!#REF!,(IF(B33=Data!#REF!,Data!#REF!,(IF(B33=Data!#REF!,Data!#REF!,Data!#REF!)))))))))))))))&amp;IF(B33=Data!B48,Data!G48,(IF(B33=Data!B49,Data!G49,(IF(B33=Data!#REF!,Data!#REF!,(IF(B33=Data!B5,Data!G5,(IF(B33=Data!B6,Data!G6,(IF(B33=Data!#REF!,Data!G829,(IF(B33=Data!#REF!,Data!#REF!,(IF(B33=Data!#REF!,Data!#REF!,Data!#REF!)))))))))))))))&amp;IF(B33=Data!#REF!,Data!#REF!,(IF(B33=Data!#REF!,Data!#REF!,(IF(B33=Data!#REF!,Data!#REF!,(IF(B33=Data!#REF!,Data!#REF!,(IF(B33=Data!#REF!,Data!#REF!,Data!#REF!)))))))))</f>
        <v>#REF!</v>
      </c>
      <c r="M33" s="97"/>
      <c r="N33" s="98"/>
      <c r="O33" s="99" t="e">
        <f>IF(B33=Data!B28,Data!H28,(IF(B33=Data!#REF!,Data!#REF!,(IF(B33=Data!#REF!,Data!#REF!,(IF(B33=Data!#REF!,Data!#REF!,(IF(B33=Data!B32,Data!H32,(IF(B33=Data!#REF!,Data!#REF!,(IF(B33=Data!#REF!,Data!#REF!,(IF(B33=Data!#REF!,Data!#REF!,Data!#REF!)))))))))))))))&amp;IF(B33=Data!B48,Data!H48,(IF(B33=Data!B49,Data!H49,(IF(B33=Data!#REF!,Data!#REF!,(IF(B33=Data!B5,Data!H5,(IF(B33=Data!B6,Data!H6,(IF(B33=Data!#REF!,Data!H829,(IF(B33=Data!#REF!,Data!#REF!,(IF(B33=Data!#REF!,Data!#REF!,Data!#REF!)))))))))))))))&amp;IF(B33=Data!#REF!,Data!#REF!,(IF(B33=Data!#REF!,Data!#REF!,(IF(B33=Data!#REF!,Data!#REF!,(IF(B33=Data!#REF!,Data!#REF!,(IF(B33=Data!#REF!,Data!#REF!,Data!#REF!)))))))))</f>
        <v>#REF!</v>
      </c>
      <c r="P33" s="98"/>
      <c r="Q33" s="98"/>
      <c r="R33" s="99" t="e">
        <f>IF(B33=Data!B28,Data!I28,(IF(B33=Data!#REF!,Data!#REF!,(IF(B33=Data!#REF!,Data!#REF!,(IF(B33=Data!#REF!,Data!#REF!,(IF(B33=Data!B32,Data!I32,(IF(B33=Data!#REF!,Data!#REF!,(IF(B33=Data!#REF!,Data!#REF!,(IF(B33=Data!#REF!,Data!#REF!,Data!#REF!)))))))))))))))&amp;IF(B33=Data!B48,Data!I48,(IF(B33=Data!B49,Data!I49,(IF(B33=Data!#REF!,Data!#REF!,(IF(B33=Data!B5,Data!I5,(IF(B33=Data!B6,Data!I6,(IF(B33=Data!#REF!,Data!I829,(IF(B33=Data!#REF!,Data!#REF!,(IF(B33=Data!#REF!,Data!#REF!,Data!#REF!)))))))))))))))&amp;IF(B33=Data!#REF!,Data!#REF!,(IF(B33=Data!#REF!,Data!#REF!,(IF(B33=Data!#REF!,Data!#REF!,(IF(B33=Data!#REF!,Data!#REF!,(IF(B33=Data!#REF!,Data!#REF!,Data!#REF!)))))))))</f>
        <v>#REF!</v>
      </c>
      <c r="S33" s="100"/>
      <c r="T33" s="99" t="e">
        <f>IF(B33=Data!B28,Data!J28,(IF(B33=Data!#REF!,Data!#REF!,(IF(B33=Data!#REF!,Data!#REF!,(IF(B33=Data!#REF!,Data!#REF!,(IF(B33=Data!B32,Data!J32,(IF(B33=Data!#REF!,Data!#REF!,(IF(B33=Data!#REF!,Data!#REF!,(IF(B33=Data!#REF!,Data!#REF!,Data!#REF!)))))))))))))))&amp;IF(B33=Data!B48,Data!J48,(IF(B33=Data!B49,Data!J49,(IF(B33=Data!#REF!,Data!#REF!,(IF(B33=Data!B5,Data!J5,(IF(B33=Data!B6,Data!J6,(IF(B33=Data!#REF!,Data!J829,(IF(B33=Data!#REF!,Data!#REF!,(IF(B33=Data!#REF!,Data!#REF!,Data!#REF!)))))))))))))))&amp;IF(B33=Data!#REF!,Data!#REF!,(IF(B33=Data!#REF!,Data!#REF!,(IF(B33=Data!#REF!,Data!#REF!,(IF(B33=Data!#REF!,Data!#REF!,(IF(B33=Data!#REF!,Data!#REF!,Data!#REF!)))))))))</f>
        <v>#REF!</v>
      </c>
      <c r="U33" s="128" t="str">
        <f>IF(D33="","",VLOOKUP(B33,Data!$B$5:$J$319,9,FALSE)*D33)</f>
        <v/>
      </c>
    </row>
    <row r="34" spans="1:21" ht="14">
      <c r="A34" s="101"/>
      <c r="B34" s="92"/>
      <c r="C34" s="126" t="str">
        <f>IF(D34="","",VLOOKUP(B34,Data!$B$5:$L$319,2,FALSE))</f>
        <v/>
      </c>
      <c r="D34" s="93"/>
      <c r="E34" s="95"/>
      <c r="F34" s="126" t="str">
        <f>IF(D34="","",VLOOKUP(B34,Data!$B$5:$L$319,11,FALSE))</f>
        <v/>
      </c>
      <c r="G34" s="96" t="str">
        <f t="shared" si="1"/>
        <v>-</v>
      </c>
      <c r="H34" s="94" t="str">
        <f>IF(D34="","",VLOOKUP(B34,Data!$B$5:$D$319,3,FALSE))</f>
        <v/>
      </c>
      <c r="I34" s="94" t="str">
        <f>IF(D34="","",VLOOKUP(B34,Data!$B$5:$M$319,12,FALSE))</f>
        <v/>
      </c>
      <c r="J34" s="126" t="str">
        <f>IF(D34="","",VLOOKUP(B34,Data!$B$5:$E$319,4,FALSE)*D34)</f>
        <v/>
      </c>
      <c r="K34" s="126" t="str">
        <f>IF(D34="","",VLOOKUP(B34,Data!$B$5:$F$319,5,FALSE)*D34)</f>
        <v/>
      </c>
      <c r="L34" s="96" t="e">
        <f>IF(B34=Data!#REF!,Data!#REF!,(IF(B34=Data!#REF!,Data!#REF!,(IF(B34=Data!#REF!,Data!#REF!,(IF(B34=Data!#REF!,Data!#REF!,(IF(B34=Data!B34,Data!G34,(IF(B34=Data!#REF!,Data!#REF!,(IF(B34=Data!#REF!,Data!#REF!,(IF(B34=Data!B47,Data!G47,Data!#REF!)))))))))))))))&amp;IF(B34=Data!B49,Data!G49,(IF(B34=Data!B50,Data!G50,(IF(B34=Data!B5,Data!G5,(IF(B34=Data!B6,Data!G6,(IF(B34=Data!B7,Data!G7,(IF(B34=Data!#REF!,Data!G830,(IF(B34=Data!#REF!,Data!#REF!,(IF(B34=Data!#REF!,Data!#REF!,Data!#REF!)))))))))))))))&amp;IF(B34=Data!#REF!,Data!#REF!,(IF(B34=Data!#REF!,Data!#REF!,(IF(B34=Data!#REF!,Data!#REF!,(IF(B34=Data!#REF!,Data!#REF!,(IF(B34=Data!#REF!,Data!#REF!,Data!#REF!)))))))))</f>
        <v>#REF!</v>
      </c>
      <c r="M34" s="97"/>
      <c r="N34" s="98"/>
      <c r="O34" s="99" t="e">
        <f>IF(B34=Data!#REF!,Data!#REF!,(IF(B34=Data!#REF!,Data!#REF!,(IF(B34=Data!#REF!,Data!#REF!,(IF(B34=Data!#REF!,Data!#REF!,(IF(B34=Data!B34,Data!H34,(IF(B34=Data!#REF!,Data!#REF!,(IF(B34=Data!#REF!,Data!#REF!,(IF(B34=Data!B47,Data!H47,Data!#REF!)))))))))))))))&amp;IF(B34=Data!B49,Data!H49,(IF(B34=Data!B50,Data!H50,(IF(B34=Data!B5,Data!H5,(IF(B34=Data!B6,Data!H6,(IF(B34=Data!B7,Data!H7,(IF(B34=Data!#REF!,Data!H830,(IF(B34=Data!#REF!,Data!#REF!,(IF(B34=Data!#REF!,Data!#REF!,Data!#REF!)))))))))))))))&amp;IF(B34=Data!#REF!,Data!#REF!,(IF(B34=Data!#REF!,Data!#REF!,(IF(B34=Data!#REF!,Data!#REF!,(IF(B34=Data!#REF!,Data!#REF!,(IF(B34=Data!#REF!,Data!#REF!,Data!#REF!)))))))))</f>
        <v>#REF!</v>
      </c>
      <c r="P34" s="98"/>
      <c r="Q34" s="98"/>
      <c r="R34" s="99" t="e">
        <f>IF(B34=Data!#REF!,Data!#REF!,(IF(B34=Data!#REF!,Data!#REF!,(IF(B34=Data!#REF!,Data!#REF!,(IF(B34=Data!#REF!,Data!#REF!,(IF(B34=Data!B34,Data!I34,(IF(B34=Data!#REF!,Data!#REF!,(IF(B34=Data!#REF!,Data!#REF!,(IF(B34=Data!B47,Data!I47,Data!#REF!)))))))))))))))&amp;IF(B34=Data!B49,Data!I49,(IF(B34=Data!B50,Data!I50,(IF(B34=Data!B5,Data!I5,(IF(B34=Data!B6,Data!I6,(IF(B34=Data!B7,Data!I7,(IF(B34=Data!#REF!,Data!I830,(IF(B34=Data!#REF!,Data!#REF!,(IF(B34=Data!#REF!,Data!#REF!,Data!#REF!)))))))))))))))&amp;IF(B34=Data!#REF!,Data!#REF!,(IF(B34=Data!#REF!,Data!#REF!,(IF(B34=Data!#REF!,Data!#REF!,(IF(B34=Data!#REF!,Data!#REF!,(IF(B34=Data!#REF!,Data!#REF!,Data!#REF!)))))))))</f>
        <v>#REF!</v>
      </c>
      <c r="S34" s="100"/>
      <c r="T34" s="99" t="e">
        <f>IF(B34=Data!#REF!,Data!#REF!,(IF(B34=Data!#REF!,Data!#REF!,(IF(B34=Data!#REF!,Data!#REF!,(IF(B34=Data!#REF!,Data!#REF!,(IF(B34=Data!B34,Data!J34,(IF(B34=Data!#REF!,Data!#REF!,(IF(B34=Data!#REF!,Data!#REF!,(IF(B34=Data!B47,Data!J47,Data!#REF!)))))))))))))))&amp;IF(B34=Data!B49,Data!J49,(IF(B34=Data!B50,Data!J50,(IF(B34=Data!B5,Data!J5,(IF(B34=Data!B6,Data!J6,(IF(B34=Data!B7,Data!J7,(IF(B34=Data!#REF!,Data!J830,(IF(B34=Data!#REF!,Data!#REF!,(IF(B34=Data!#REF!,Data!#REF!,Data!#REF!)))))))))))))))&amp;IF(B34=Data!#REF!,Data!#REF!,(IF(B34=Data!#REF!,Data!#REF!,(IF(B34=Data!#REF!,Data!#REF!,(IF(B34=Data!#REF!,Data!#REF!,(IF(B34=Data!#REF!,Data!#REF!,Data!#REF!)))))))))</f>
        <v>#REF!</v>
      </c>
      <c r="U34" s="128" t="str">
        <f>IF(D34="","",VLOOKUP(B34,Data!$B$5:$J$319,9,FALSE)*D34)</f>
        <v/>
      </c>
    </row>
    <row r="35" spans="1:21" ht="14">
      <c r="A35" s="91"/>
      <c r="B35" s="92"/>
      <c r="C35" s="126" t="str">
        <f>IF(D35="","",VLOOKUP(B35,Data!$B$5:$L$319,2,FALSE))</f>
        <v/>
      </c>
      <c r="D35" s="93"/>
      <c r="E35" s="95"/>
      <c r="F35" s="126" t="str">
        <f>IF(D35="","",VLOOKUP(B35,Data!$B$5:$L$319,11,FALSE))</f>
        <v/>
      </c>
      <c r="G35" s="96" t="str">
        <f t="shared" si="1"/>
        <v>-</v>
      </c>
      <c r="H35" s="94" t="str">
        <f>IF(D35="","",VLOOKUP(B35,Data!$B$5:$D$319,3,FALSE))</f>
        <v/>
      </c>
      <c r="I35" s="94" t="str">
        <f>IF(D35="","",VLOOKUP(B35,Data!$B$5:$M$319,12,FALSE))</f>
        <v/>
      </c>
      <c r="J35" s="126" t="str">
        <f>IF(D35="","",VLOOKUP(B35,Data!$B$5:$E$319,4,FALSE)*D35)</f>
        <v/>
      </c>
      <c r="K35" s="126" t="str">
        <f>IF(D35="","",VLOOKUP(B35,Data!$B$5:$F$319,5,FALSE)*D35)</f>
        <v/>
      </c>
      <c r="L35" s="96" t="e">
        <f>IF(B35=Data!#REF!,Data!#REF!,(IF(B35=Data!#REF!,Data!#REF!,(IF(B35=Data!#REF!,Data!#REF!,(IF(B35=Data!B29,Data!G29,(IF(B35=Data!B35,Data!G35,(IF(B35=Data!#REF!,Data!#REF!,(IF(B35=Data!#REF!,Data!#REF!,(IF(B35=Data!B48,Data!G48,Data!#REF!)))))))))))))))&amp;IF(B35=Data!B50,Data!G50,(IF(B35=Data!#REF!,Data!#REF!,(IF(B35=Data!B6,Data!G6,(IF(B35=Data!B7,Data!G7,(IF(B35=Data!#REF!,Data!#REF!,(IF(B35=Data!#REF!,Data!G831,(IF(B35=Data!#REF!,Data!#REF!,(IF(B35=Data!#REF!,Data!#REF!,Data!#REF!)))))))))))))))&amp;IF(B35=Data!#REF!,Data!#REF!,(IF(B35=Data!#REF!,Data!#REF!,(IF(B35=Data!#REF!,Data!#REF!,(IF(B35=Data!#REF!,Data!#REF!,(IF(B35=Data!#REF!,Data!#REF!,Data!#REF!)))))))))</f>
        <v>#REF!</v>
      </c>
      <c r="M35" s="97"/>
      <c r="N35" s="98"/>
      <c r="O35" s="99" t="e">
        <f>IF(B35=Data!#REF!,Data!#REF!,(IF(B35=Data!#REF!,Data!#REF!,(IF(B35=Data!#REF!,Data!#REF!,(IF(B35=Data!B29,Data!H29,(IF(B35=Data!B35,Data!H35,(IF(B35=Data!#REF!,Data!#REF!,(IF(B35=Data!#REF!,Data!#REF!,(IF(B35=Data!B48,Data!H48,Data!#REF!)))))))))))))))&amp;IF(B35=Data!B50,Data!H50,(IF(B35=Data!#REF!,Data!#REF!,(IF(B35=Data!B6,Data!H6,(IF(B35=Data!B7,Data!H7,(IF(B35=Data!#REF!,Data!#REF!,(IF(B35=Data!#REF!,Data!H831,(IF(B35=Data!#REF!,Data!#REF!,(IF(B35=Data!#REF!,Data!#REF!,Data!#REF!)))))))))))))))&amp;IF(B35=Data!#REF!,Data!#REF!,(IF(B35=Data!#REF!,Data!#REF!,(IF(B35=Data!#REF!,Data!#REF!,(IF(B35=Data!#REF!,Data!#REF!,(IF(B35=Data!#REF!,Data!#REF!,Data!#REF!)))))))))</f>
        <v>#REF!</v>
      </c>
      <c r="P35" s="98"/>
      <c r="Q35" s="98"/>
      <c r="R35" s="99" t="e">
        <f>IF(B35=Data!#REF!,Data!#REF!,(IF(B35=Data!#REF!,Data!#REF!,(IF(B35=Data!#REF!,Data!#REF!,(IF(B35=Data!B29,Data!I29,(IF(B35=Data!B35,Data!I35,(IF(B35=Data!#REF!,Data!#REF!,(IF(B35=Data!#REF!,Data!#REF!,(IF(B35=Data!B48,Data!I48,Data!#REF!)))))))))))))))&amp;IF(B35=Data!B50,Data!I50,(IF(B35=Data!#REF!,Data!#REF!,(IF(B35=Data!B6,Data!I6,(IF(B35=Data!B7,Data!I7,(IF(B35=Data!#REF!,Data!#REF!,(IF(B35=Data!#REF!,Data!I831,(IF(B35=Data!#REF!,Data!#REF!,(IF(B35=Data!#REF!,Data!#REF!,Data!#REF!)))))))))))))))&amp;IF(B35=Data!#REF!,Data!#REF!,(IF(B35=Data!#REF!,Data!#REF!,(IF(B35=Data!#REF!,Data!#REF!,(IF(B35=Data!#REF!,Data!#REF!,(IF(B35=Data!#REF!,Data!#REF!,Data!#REF!)))))))))</f>
        <v>#REF!</v>
      </c>
      <c r="S35" s="100"/>
      <c r="T35" s="99" t="e">
        <f>IF(B35=Data!#REF!,Data!#REF!,(IF(B35=Data!#REF!,Data!#REF!,(IF(B35=Data!#REF!,Data!#REF!,(IF(B35=Data!B29,Data!J29,(IF(B35=Data!B35,Data!J35,(IF(B35=Data!#REF!,Data!#REF!,(IF(B35=Data!#REF!,Data!#REF!,(IF(B35=Data!B48,Data!J48,Data!#REF!)))))))))))))))&amp;IF(B35=Data!B50,Data!J50,(IF(B35=Data!#REF!,Data!#REF!,(IF(B35=Data!B6,Data!J6,(IF(B35=Data!B7,Data!J7,(IF(B35=Data!#REF!,Data!#REF!,(IF(B35=Data!#REF!,Data!J831,(IF(B35=Data!#REF!,Data!#REF!,(IF(B35=Data!#REF!,Data!#REF!,Data!#REF!)))))))))))))))&amp;IF(B35=Data!#REF!,Data!#REF!,(IF(B35=Data!#REF!,Data!#REF!,(IF(B35=Data!#REF!,Data!#REF!,(IF(B35=Data!#REF!,Data!#REF!,(IF(B35=Data!#REF!,Data!#REF!,Data!#REF!)))))))))</f>
        <v>#REF!</v>
      </c>
      <c r="U35" s="128" t="str">
        <f>IF(D35="","",VLOOKUP(B35,Data!$B$5:$J$319,9,FALSE)*D35)</f>
        <v/>
      </c>
    </row>
    <row r="36" spans="1:21" ht="14">
      <c r="A36" s="91"/>
      <c r="B36" s="92"/>
      <c r="C36" s="126" t="str">
        <f>IF(D36="","",VLOOKUP(B36,Data!$B$5:$L$319,2,FALSE))</f>
        <v/>
      </c>
      <c r="D36" s="93"/>
      <c r="E36" s="93"/>
      <c r="F36" s="126" t="str">
        <f>IF(D36="","",VLOOKUP(B36,Data!$B$5:$L$319,11,FALSE))</f>
        <v/>
      </c>
      <c r="G36" s="96" t="str">
        <f t="shared" si="0"/>
        <v>-</v>
      </c>
      <c r="H36" s="94" t="str">
        <f>IF(D36="","",VLOOKUP(B36,Data!$B$5:$D$319,3,FALSE))</f>
        <v/>
      </c>
      <c r="I36" s="94" t="str">
        <f>IF(D36="","",VLOOKUP(B36,Data!$B$5:$M$319,12,FALSE))</f>
        <v/>
      </c>
      <c r="J36" s="126" t="str">
        <f>IF(D36="","",VLOOKUP(B36,Data!$B$5:$E$319,4,FALSE)*D36)</f>
        <v/>
      </c>
      <c r="K36" s="126" t="str">
        <f>IF(D36="","",VLOOKUP(B36,Data!$B$5:$F$319,5,FALSE)*D36)</f>
        <v/>
      </c>
      <c r="L36" s="96" t="e">
        <f>IF(B36=Data!#REF!,Data!#REF!,(IF(B36=Data!B27,Data!G27,(IF(B36=Data!#REF!,Data!#REF!,(IF(B36=Data!#REF!,Data!#REF!,(IF(B36=Data!#REF!,Data!#REF!,(IF(B36=Data!#REF!,Data!#REF!,(IF(B36=Data!#REF!,Data!#REF!,(IF(B36=Data!#REF!,Data!#REF!,Data!#REF!)))))))))))))))&amp;IF(B36=Data!#REF!,Data!#REF!,(IF(B36=Data!#REF!,Data!#REF!,(IF(B36=Data!#REF!,Data!#REF!,(IF(B36=Data!#REF!,Data!#REF!,(IF(B36=Data!B5,Data!G5,(IF(B36=Data!B7,Data!G826,(IF(B36=Data!#REF!,Data!#REF!,(IF(B36=Data!#REF!,Data!#REF!,Data!#REF!)))))))))))))))&amp;IF(B36=Data!#REF!,Data!#REF!,(IF(B36=Data!#REF!,Data!#REF!,(IF(B36=Data!#REF!,Data!#REF!,(IF(B36=Data!#REF!,Data!#REF!,(IF(B36=Data!#REF!,Data!#REF!,Data!#REF!)))))))))</f>
        <v>#REF!</v>
      </c>
      <c r="M36" s="97"/>
      <c r="N36" s="98"/>
      <c r="O36" s="99" t="e">
        <f>IF(B36=Data!#REF!,Data!#REF!,(IF(B36=Data!B27,Data!H27,(IF(B36=Data!#REF!,Data!#REF!,(IF(B36=Data!#REF!,Data!#REF!,(IF(B36=Data!#REF!,Data!#REF!,(IF(B36=Data!#REF!,Data!#REF!,(IF(B36=Data!#REF!,Data!#REF!,(IF(B36=Data!#REF!,Data!#REF!,Data!#REF!)))))))))))))))&amp;IF(B36=Data!#REF!,Data!#REF!,(IF(B36=Data!#REF!,Data!#REF!,(IF(B36=Data!#REF!,Data!#REF!,(IF(B36=Data!#REF!,Data!#REF!,(IF(B36=Data!B5,Data!H5,(IF(B36=Data!B7,Data!H826,(IF(B36=Data!#REF!,Data!#REF!,(IF(B36=Data!#REF!,Data!#REF!,Data!#REF!)))))))))))))))&amp;IF(B36=Data!#REF!,Data!#REF!,(IF(B36=Data!#REF!,Data!#REF!,(IF(B36=Data!#REF!,Data!#REF!,(IF(B36=Data!#REF!,Data!#REF!,(IF(B36=Data!#REF!,Data!#REF!,Data!#REF!)))))))))</f>
        <v>#REF!</v>
      </c>
      <c r="P36" s="98"/>
      <c r="Q36" s="98"/>
      <c r="R36" s="99" t="e">
        <f>IF(B36=Data!#REF!,Data!#REF!,(IF(B36=Data!B27,Data!I27,(IF(B36=Data!#REF!,Data!#REF!,(IF(B36=Data!#REF!,Data!#REF!,(IF(B36=Data!#REF!,Data!#REF!,(IF(B36=Data!#REF!,Data!#REF!,(IF(B36=Data!#REF!,Data!#REF!,(IF(B36=Data!#REF!,Data!#REF!,Data!#REF!)))))))))))))))&amp;IF(B36=Data!#REF!,Data!#REF!,(IF(B36=Data!#REF!,Data!#REF!,(IF(B36=Data!#REF!,Data!#REF!,(IF(B36=Data!#REF!,Data!#REF!,(IF(B36=Data!B5,Data!I5,(IF(B36=Data!B7,Data!I826,(IF(B36=Data!#REF!,Data!#REF!,(IF(B36=Data!#REF!,Data!#REF!,Data!#REF!)))))))))))))))&amp;IF(B36=Data!#REF!,Data!#REF!,(IF(B36=Data!#REF!,Data!#REF!,(IF(B36=Data!#REF!,Data!#REF!,(IF(B36=Data!#REF!,Data!#REF!,(IF(B36=Data!#REF!,Data!#REF!,Data!#REF!)))))))))</f>
        <v>#REF!</v>
      </c>
      <c r="S36" s="100"/>
      <c r="T36" s="99" t="e">
        <f>IF(B36=Data!#REF!,Data!#REF!,(IF(B36=Data!B27,Data!J27,(IF(B36=Data!#REF!,Data!#REF!,(IF(B36=Data!#REF!,Data!#REF!,(IF(B36=Data!#REF!,Data!#REF!,(IF(B36=Data!#REF!,Data!#REF!,(IF(B36=Data!#REF!,Data!#REF!,(IF(B36=Data!#REF!,Data!#REF!,Data!#REF!)))))))))))))))&amp;IF(B36=Data!#REF!,Data!#REF!,(IF(B36=Data!#REF!,Data!#REF!,(IF(B36=Data!#REF!,Data!#REF!,(IF(B36=Data!#REF!,Data!#REF!,(IF(B36=Data!B5,Data!J5,(IF(B36=Data!B7,Data!J826,(IF(B36=Data!#REF!,Data!#REF!,(IF(B36=Data!#REF!,Data!#REF!,Data!#REF!)))))))))))))))&amp;IF(B36=Data!#REF!,Data!#REF!,(IF(B36=Data!#REF!,Data!#REF!,(IF(B36=Data!#REF!,Data!#REF!,(IF(B36=Data!#REF!,Data!#REF!,(IF(B36=Data!#REF!,Data!#REF!,Data!#REF!)))))))))</f>
        <v>#REF!</v>
      </c>
      <c r="U36" s="128" t="str">
        <f>IF(D36="","",VLOOKUP(B36,Data!$B$5:$J$319,9,FALSE)*D36)</f>
        <v/>
      </c>
    </row>
    <row r="37" spans="1:21" ht="14">
      <c r="A37" s="91"/>
      <c r="B37" s="92"/>
      <c r="C37" s="126" t="str">
        <f>IF(D37="","",VLOOKUP(B37,Data!$B$5:$L$319,2,FALSE))</f>
        <v/>
      </c>
      <c r="D37" s="93"/>
      <c r="E37" s="93"/>
      <c r="F37" s="126" t="str">
        <f>IF(D37="","",VLOOKUP(B37,Data!$B$5:$L$319,11,FALSE))</f>
        <v/>
      </c>
      <c r="G37" s="96" t="str">
        <f t="shared" si="0"/>
        <v>-</v>
      </c>
      <c r="H37" s="94" t="str">
        <f>IF(D37="","",VLOOKUP(B37,Data!$B$5:$D$319,3,FALSE))</f>
        <v/>
      </c>
      <c r="I37" s="94" t="str">
        <f>IF(D37="","",VLOOKUP(B37,Data!$B$5:$M$319,12,FALSE))</f>
        <v/>
      </c>
      <c r="J37" s="126" t="str">
        <f>IF(D37="","",VLOOKUP(B37,Data!$B$5:$E$319,4,FALSE)*D37)</f>
        <v/>
      </c>
      <c r="K37" s="126" t="str">
        <f>IF(D37="","",VLOOKUP(B37,Data!$B$5:$F$319,5,FALSE)*D37)</f>
        <v/>
      </c>
      <c r="L37" s="96" t="e">
        <f>IF(B37=Data!#REF!,Data!#REF!,(IF(B37=Data!B28,Data!G28,(IF(B37=Data!#REF!,Data!#REF!,(IF(B37=Data!#REF!,Data!#REF!,(IF(B37=Data!B29,Data!G29,(IF(B37=Data!#REF!,Data!#REF!,(IF(B37=Data!#REF!,Data!#REF!,(IF(B37=Data!#REF!,Data!#REF!,Data!#REF!)))))))))))))))&amp;IF(B37=Data!#REF!,Data!#REF!,(IF(B37=Data!B47,Data!G47,(IF(B37=Data!#REF!,Data!#REF!,(IF(B37=Data!B5,Data!G5,(IF(B37=Data!B6,Data!G6,(IF(B37=Data!#REF!,Data!G827,(IF(B37=Data!#REF!,Data!#REF!,(IF(B37=Data!#REF!,Data!#REF!,Data!#REF!)))))))))))))))&amp;IF(B37=Data!#REF!,Data!#REF!,(IF(B37=Data!#REF!,Data!#REF!,(IF(B37=Data!#REF!,Data!#REF!,(IF(B37=Data!#REF!,Data!#REF!,(IF(B37=Data!#REF!,Data!#REF!,Data!#REF!)))))))))</f>
        <v>#REF!</v>
      </c>
      <c r="M37" s="97"/>
      <c r="N37" s="98"/>
      <c r="O37" s="99" t="e">
        <f>IF(B37=Data!#REF!,Data!#REF!,(IF(B37=Data!B28,Data!H28,(IF(B37=Data!#REF!,Data!#REF!,(IF(B37=Data!#REF!,Data!#REF!,(IF(B37=Data!B29,Data!H29,(IF(B37=Data!#REF!,Data!#REF!,(IF(B37=Data!#REF!,Data!#REF!,(IF(B37=Data!#REF!,Data!#REF!,Data!#REF!)))))))))))))))&amp;IF(B37=Data!#REF!,Data!#REF!,(IF(B37=Data!B47,Data!H47,(IF(B37=Data!#REF!,Data!#REF!,(IF(B37=Data!B5,Data!H5,(IF(B37=Data!B6,Data!H6,(IF(B37=Data!#REF!,Data!H827,(IF(B37=Data!#REF!,Data!#REF!,(IF(B37=Data!#REF!,Data!#REF!,Data!#REF!)))))))))))))))&amp;IF(B37=Data!#REF!,Data!#REF!,(IF(B37=Data!#REF!,Data!#REF!,(IF(B37=Data!#REF!,Data!#REF!,(IF(B37=Data!#REF!,Data!#REF!,(IF(B37=Data!#REF!,Data!#REF!,Data!#REF!)))))))))</f>
        <v>#REF!</v>
      </c>
      <c r="P37" s="98"/>
      <c r="Q37" s="98"/>
      <c r="R37" s="99" t="e">
        <f>IF(B37=Data!#REF!,Data!#REF!,(IF(B37=Data!B28,Data!I28,(IF(B37=Data!#REF!,Data!#REF!,(IF(B37=Data!#REF!,Data!#REF!,(IF(B37=Data!B29,Data!I29,(IF(B37=Data!#REF!,Data!#REF!,(IF(B37=Data!#REF!,Data!#REF!,(IF(B37=Data!#REF!,Data!#REF!,Data!#REF!)))))))))))))))&amp;IF(B37=Data!#REF!,Data!#REF!,(IF(B37=Data!B47,Data!I47,(IF(B37=Data!#REF!,Data!#REF!,(IF(B37=Data!B5,Data!I5,(IF(B37=Data!B6,Data!I6,(IF(B37=Data!#REF!,Data!I827,(IF(B37=Data!#REF!,Data!#REF!,(IF(B37=Data!#REF!,Data!#REF!,Data!#REF!)))))))))))))))&amp;IF(B37=Data!#REF!,Data!#REF!,(IF(B37=Data!#REF!,Data!#REF!,(IF(B37=Data!#REF!,Data!#REF!,(IF(B37=Data!#REF!,Data!#REF!,(IF(B37=Data!#REF!,Data!#REF!,Data!#REF!)))))))))</f>
        <v>#REF!</v>
      </c>
      <c r="S37" s="100"/>
      <c r="T37" s="99" t="e">
        <f>IF(B37=Data!#REF!,Data!#REF!,(IF(B37=Data!B28,Data!J28,(IF(B37=Data!#REF!,Data!#REF!,(IF(B37=Data!#REF!,Data!#REF!,(IF(B37=Data!B29,Data!J29,(IF(B37=Data!#REF!,Data!#REF!,(IF(B37=Data!#REF!,Data!#REF!,(IF(B37=Data!#REF!,Data!#REF!,Data!#REF!)))))))))))))))&amp;IF(B37=Data!#REF!,Data!#REF!,(IF(B37=Data!B47,Data!J47,(IF(B37=Data!#REF!,Data!#REF!,(IF(B37=Data!B5,Data!J5,(IF(B37=Data!B6,Data!J6,(IF(B37=Data!#REF!,Data!J827,(IF(B37=Data!#REF!,Data!#REF!,(IF(B37=Data!#REF!,Data!#REF!,Data!#REF!)))))))))))))))&amp;IF(B37=Data!#REF!,Data!#REF!,(IF(B37=Data!#REF!,Data!#REF!,(IF(B37=Data!#REF!,Data!#REF!,(IF(B37=Data!#REF!,Data!#REF!,(IF(B37=Data!#REF!,Data!#REF!,Data!#REF!)))))))))</f>
        <v>#REF!</v>
      </c>
      <c r="U37" s="128" t="str">
        <f>IF(D37="","",VLOOKUP(B37,Data!$B$5:$J$319,9,FALSE)*D37)</f>
        <v/>
      </c>
    </row>
    <row r="38" spans="1:21" ht="14">
      <c r="A38" s="91"/>
      <c r="B38" s="92"/>
      <c r="C38" s="126" t="str">
        <f>IF(D38="","",VLOOKUP(B38,Data!$B$5:$L$319,2,FALSE))</f>
        <v/>
      </c>
      <c r="D38" s="93"/>
      <c r="E38" s="93"/>
      <c r="F38" s="126" t="str">
        <f>IF(D38="","",VLOOKUP(B38,Data!$B$5:$L$319,11,FALSE))</f>
        <v/>
      </c>
      <c r="G38" s="96" t="str">
        <f t="shared" si="0"/>
        <v>-</v>
      </c>
      <c r="H38" s="94" t="str">
        <f>IF(D38="","",VLOOKUP(B38,Data!$B$5:$D$319,3,FALSE))</f>
        <v/>
      </c>
      <c r="I38" s="94" t="str">
        <f>IF(D38="","",VLOOKUP(B38,Data!$B$5:$M$319,12,FALSE))</f>
        <v/>
      </c>
      <c r="J38" s="126" t="str">
        <f>IF(D38="","",VLOOKUP(B38,Data!$B$5:$E$319,4,FALSE)*D38)</f>
        <v/>
      </c>
      <c r="K38" s="126" t="str">
        <f>IF(D38="","",VLOOKUP(B38,Data!$B$5:$F$319,5,FALSE)*D38)</f>
        <v/>
      </c>
      <c r="L38" s="96" t="e">
        <f>IF(B38=Data!B27,Data!G27,(IF(B38=Data!#REF!,Data!#REF!,(IF(B38=Data!#REF!,Data!#REF!,(IF(B38=Data!#REF!,Data!#REF!,(IF(B38=Data!B31,Data!G31,(IF(B38=Data!#REF!,Data!#REF!,(IF(B38=Data!#REF!,Data!#REF!,(IF(B38=Data!#REF!,Data!#REF!,Data!#REF!)))))))))))))))&amp;IF(B38=Data!B47,Data!G47,(IF(B38=Data!B48,Data!G48,(IF(B38=Data!B5,Data!G5,(IF(B38=Data!B6,Data!G6,(IF(B38=Data!B7,Data!G7,(IF(B38=Data!#REF!,Data!G828,(IF(B38=Data!#REF!,Data!#REF!,(IF(B38=Data!#REF!,Data!#REF!,Data!#REF!)))))))))))))))&amp;IF(B38=Data!#REF!,Data!#REF!,(IF(B38=Data!#REF!,Data!#REF!,(IF(B38=Data!#REF!,Data!#REF!,(IF(B38=Data!#REF!,Data!#REF!,(IF(B38=Data!#REF!,Data!#REF!,Data!#REF!)))))))))</f>
        <v>#REF!</v>
      </c>
      <c r="M38" s="97"/>
      <c r="N38" s="98"/>
      <c r="O38" s="99" t="e">
        <f>IF(B38=Data!B27,Data!H27,(IF(B38=Data!#REF!,Data!#REF!,(IF(B38=Data!#REF!,Data!#REF!,(IF(B38=Data!#REF!,Data!#REF!,(IF(B38=Data!B31,Data!H31,(IF(B38=Data!#REF!,Data!#REF!,(IF(B38=Data!#REF!,Data!#REF!,(IF(B38=Data!#REF!,Data!#REF!,Data!#REF!)))))))))))))))&amp;IF(B38=Data!B47,Data!H47,(IF(B38=Data!B48,Data!H48,(IF(B38=Data!B5,Data!H5,(IF(B38=Data!B6,Data!H6,(IF(B38=Data!B7,Data!H7,(IF(B38=Data!#REF!,Data!H828,(IF(B38=Data!#REF!,Data!#REF!,(IF(B38=Data!#REF!,Data!#REF!,Data!#REF!)))))))))))))))&amp;IF(B38=Data!#REF!,Data!#REF!,(IF(B38=Data!#REF!,Data!#REF!,(IF(B38=Data!#REF!,Data!#REF!,(IF(B38=Data!#REF!,Data!#REF!,(IF(B38=Data!#REF!,Data!#REF!,Data!#REF!)))))))))</f>
        <v>#REF!</v>
      </c>
      <c r="P38" s="98"/>
      <c r="Q38" s="98"/>
      <c r="R38" s="99" t="e">
        <f>IF(B38=Data!B27,Data!I27,(IF(B38=Data!#REF!,Data!#REF!,(IF(B38=Data!#REF!,Data!#REF!,(IF(B38=Data!#REF!,Data!#REF!,(IF(B38=Data!B31,Data!I31,(IF(B38=Data!#REF!,Data!#REF!,(IF(B38=Data!#REF!,Data!#REF!,(IF(B38=Data!#REF!,Data!#REF!,Data!#REF!)))))))))))))))&amp;IF(B38=Data!B47,Data!I47,(IF(B38=Data!B48,Data!I48,(IF(B38=Data!B5,Data!I5,(IF(B38=Data!B6,Data!I6,(IF(B38=Data!B7,Data!I7,(IF(B38=Data!#REF!,Data!I828,(IF(B38=Data!#REF!,Data!#REF!,(IF(B38=Data!#REF!,Data!#REF!,Data!#REF!)))))))))))))))&amp;IF(B38=Data!#REF!,Data!#REF!,(IF(B38=Data!#REF!,Data!#REF!,(IF(B38=Data!#REF!,Data!#REF!,(IF(B38=Data!#REF!,Data!#REF!,(IF(B38=Data!#REF!,Data!#REF!,Data!#REF!)))))))))</f>
        <v>#REF!</v>
      </c>
      <c r="S38" s="100"/>
      <c r="T38" s="99" t="e">
        <f>IF(B38=Data!B27,Data!J27,(IF(B38=Data!#REF!,Data!#REF!,(IF(B38=Data!#REF!,Data!#REF!,(IF(B38=Data!#REF!,Data!#REF!,(IF(B38=Data!B31,Data!J31,(IF(B38=Data!#REF!,Data!#REF!,(IF(B38=Data!#REF!,Data!#REF!,(IF(B38=Data!#REF!,Data!#REF!,Data!#REF!)))))))))))))))&amp;IF(B38=Data!B47,Data!J47,(IF(B38=Data!B48,Data!J48,(IF(B38=Data!B5,Data!J5,(IF(B38=Data!B6,Data!J6,(IF(B38=Data!B7,Data!J7,(IF(B38=Data!#REF!,Data!J828,(IF(B38=Data!#REF!,Data!#REF!,(IF(B38=Data!#REF!,Data!#REF!,Data!#REF!)))))))))))))))&amp;IF(B38=Data!#REF!,Data!#REF!,(IF(B38=Data!#REF!,Data!#REF!,(IF(B38=Data!#REF!,Data!#REF!,(IF(B38=Data!#REF!,Data!#REF!,(IF(B38=Data!#REF!,Data!#REF!,Data!#REF!)))))))))</f>
        <v>#REF!</v>
      </c>
      <c r="U38" s="128" t="str">
        <f>IF(D38="","",VLOOKUP(B38,Data!$B$5:$J$319,9,FALSE)*D38)</f>
        <v/>
      </c>
    </row>
    <row r="39" spans="1:21" ht="14">
      <c r="A39" s="91"/>
      <c r="B39" s="102"/>
      <c r="C39" s="126" t="str">
        <f>IF(D39="","",VLOOKUP(B39,Data!$B$5:$L$319,2,FALSE))</f>
        <v/>
      </c>
      <c r="D39" s="93"/>
      <c r="E39" s="93"/>
      <c r="F39" s="126" t="str">
        <f>IF(D39="","",VLOOKUP(B39,Data!$B$5:$L$319,11,FALSE))</f>
        <v/>
      </c>
      <c r="G39" s="96" t="str">
        <f t="shared" si="0"/>
        <v>-</v>
      </c>
      <c r="H39" s="94" t="str">
        <f>IF(D39="","",VLOOKUP(B39,Data!$B$5:$D$319,3,FALSE))</f>
        <v/>
      </c>
      <c r="I39" s="94" t="str">
        <f>IF(D39="","",VLOOKUP(B39,Data!$B$5:$M$319,12,FALSE))</f>
        <v/>
      </c>
      <c r="J39" s="126" t="str">
        <f>IF(D39="","",VLOOKUP(B39,Data!$B$5:$E$319,4,FALSE)*D39)</f>
        <v/>
      </c>
      <c r="K39" s="126" t="str">
        <f>IF(D39="","",VLOOKUP(B39,Data!$B$5:$F$319,5,FALSE)*D39)</f>
        <v/>
      </c>
      <c r="L39" s="96" t="e">
        <f>IF(B39=Data!B28,Data!G28,(IF(B39=Data!#REF!,Data!#REF!,(IF(B39=Data!#REF!,Data!#REF!,(IF(B39=Data!#REF!,Data!#REF!,(IF(B39=Data!B32,Data!G32,(IF(B39=Data!#REF!,Data!#REF!,(IF(B39=Data!#REF!,Data!#REF!,(IF(B39=Data!#REF!,Data!#REF!,Data!#REF!)))))))))))))))&amp;IF(B39=Data!B48,Data!G48,(IF(B39=Data!B49,Data!G49,(IF(B39=Data!B6,Data!G6,(IF(B39=Data!B7,Data!G7,(IF(B39=Data!#REF!,Data!#REF!,(IF(B39=Data!#REF!,Data!G829,(IF(B39=Data!#REF!,Data!#REF!,(IF(B39=Data!#REF!,Data!#REF!,Data!#REF!)))))))))))))))&amp;IF(B39=Data!#REF!,Data!#REF!,(IF(B39=Data!#REF!,Data!#REF!,(IF(B39=Data!#REF!,Data!#REF!,(IF(B39=Data!#REF!,Data!#REF!,(IF(B39=Data!#REF!,Data!#REF!,Data!#REF!)))))))))</f>
        <v>#REF!</v>
      </c>
      <c r="M39" s="97"/>
      <c r="N39" s="98"/>
      <c r="O39" s="99" t="e">
        <f>IF(B39=Data!B28,Data!H28,(IF(B39=Data!#REF!,Data!#REF!,(IF(B39=Data!#REF!,Data!#REF!,(IF(B39=Data!#REF!,Data!#REF!,(IF(B39=Data!B32,Data!H32,(IF(B39=Data!#REF!,Data!#REF!,(IF(B39=Data!#REF!,Data!#REF!,(IF(B39=Data!#REF!,Data!#REF!,Data!#REF!)))))))))))))))&amp;IF(B39=Data!B48,Data!H48,(IF(B39=Data!B49,Data!H49,(IF(B39=Data!B6,Data!H6,(IF(B39=Data!B7,Data!H7,(IF(B39=Data!#REF!,Data!#REF!,(IF(B39=Data!#REF!,Data!H829,(IF(B39=Data!#REF!,Data!#REF!,(IF(B39=Data!#REF!,Data!#REF!,Data!#REF!)))))))))))))))&amp;IF(B39=Data!#REF!,Data!#REF!,(IF(B39=Data!#REF!,Data!#REF!,(IF(B39=Data!#REF!,Data!#REF!,(IF(B39=Data!#REF!,Data!#REF!,(IF(B39=Data!#REF!,Data!#REF!,Data!#REF!)))))))))</f>
        <v>#REF!</v>
      </c>
      <c r="P39" s="98"/>
      <c r="Q39" s="98"/>
      <c r="R39" s="99" t="e">
        <f>IF(B39=Data!B28,Data!I28,(IF(B39=Data!#REF!,Data!#REF!,(IF(B39=Data!#REF!,Data!#REF!,(IF(B39=Data!#REF!,Data!#REF!,(IF(B39=Data!B32,Data!I32,(IF(B39=Data!#REF!,Data!#REF!,(IF(B39=Data!#REF!,Data!#REF!,(IF(B39=Data!#REF!,Data!#REF!,Data!#REF!)))))))))))))))&amp;IF(B39=Data!B48,Data!I48,(IF(B39=Data!B49,Data!I49,(IF(B39=Data!B6,Data!I6,(IF(B39=Data!B7,Data!I7,(IF(B39=Data!#REF!,Data!#REF!,(IF(B39=Data!#REF!,Data!I829,(IF(B39=Data!#REF!,Data!#REF!,(IF(B39=Data!#REF!,Data!#REF!,Data!#REF!)))))))))))))))&amp;IF(B39=Data!#REF!,Data!#REF!,(IF(B39=Data!#REF!,Data!#REF!,(IF(B39=Data!#REF!,Data!#REF!,(IF(B39=Data!#REF!,Data!#REF!,(IF(B39=Data!#REF!,Data!#REF!,Data!#REF!)))))))))</f>
        <v>#REF!</v>
      </c>
      <c r="S39" s="100"/>
      <c r="T39" s="99" t="e">
        <f>IF(B39=Data!B28,Data!J28,(IF(B39=Data!#REF!,Data!#REF!,(IF(B39=Data!#REF!,Data!#REF!,(IF(B39=Data!#REF!,Data!#REF!,(IF(B39=Data!B32,Data!J32,(IF(B39=Data!#REF!,Data!#REF!,(IF(B39=Data!#REF!,Data!#REF!,(IF(B39=Data!#REF!,Data!#REF!,Data!#REF!)))))))))))))))&amp;IF(B39=Data!B48,Data!J48,(IF(B39=Data!B49,Data!J49,(IF(B39=Data!B6,Data!J6,(IF(B39=Data!B7,Data!J7,(IF(B39=Data!#REF!,Data!#REF!,(IF(B39=Data!#REF!,Data!J829,(IF(B39=Data!#REF!,Data!#REF!,(IF(B39=Data!#REF!,Data!#REF!,Data!#REF!)))))))))))))))&amp;IF(B39=Data!#REF!,Data!#REF!,(IF(B39=Data!#REF!,Data!#REF!,(IF(B39=Data!#REF!,Data!#REF!,(IF(B39=Data!#REF!,Data!#REF!,(IF(B39=Data!#REF!,Data!#REF!,Data!#REF!)))))))))</f>
        <v>#REF!</v>
      </c>
      <c r="U39" s="128" t="str">
        <f>IF(D39="","",VLOOKUP(B39,Data!$B$5:$J$319,9,FALSE)*D39)</f>
        <v/>
      </c>
    </row>
    <row r="40" spans="1:21" ht="14">
      <c r="A40" s="91"/>
      <c r="B40" s="102"/>
      <c r="C40" s="126" t="str">
        <f>IF(D40="","",VLOOKUP(B40,Data!$B$5:$L$319,2,FALSE))</f>
        <v/>
      </c>
      <c r="D40" s="93"/>
      <c r="E40" s="93"/>
      <c r="F40" s="126" t="str">
        <f>IF(D40="","",VLOOKUP(B40,Data!$B$5:$L$319,11,FALSE))</f>
        <v/>
      </c>
      <c r="G40" s="96" t="str">
        <f t="shared" si="0"/>
        <v>-</v>
      </c>
      <c r="H40" s="94" t="str">
        <f>IF(D40="","",VLOOKUP(B40,Data!$B$5:$D$319,3,FALSE))</f>
        <v/>
      </c>
      <c r="I40" s="94" t="str">
        <f>IF(D40="","",VLOOKUP(B40,Data!$B$5:$M$319,12,FALSE))</f>
        <v/>
      </c>
      <c r="J40" s="126" t="str">
        <f>IF(D40="","",VLOOKUP(B40,Data!$B$5:$E$319,4,FALSE)*D40)</f>
        <v/>
      </c>
      <c r="K40" s="126" t="str">
        <f>IF(D40="","",VLOOKUP(B40,Data!$B$5:$F$319,5,FALSE)*D40)</f>
        <v/>
      </c>
      <c r="L40" s="96" t="e">
        <f>IF(B40=Data!#REF!,Data!#REF!,(IF(B40=Data!#REF!,Data!#REF!,(IF(B40=Data!#REF!,Data!#REF!,(IF(B40=Data!#REF!,Data!#REF!,(IF(B40=Data!B34,Data!G34,(IF(B40=Data!#REF!,Data!#REF!,(IF(B40=Data!#REF!,Data!#REF!,(IF(B40=Data!B47,Data!G47,Data!#REF!)))))))))))))))&amp;IF(B40=Data!B49,Data!G49,(IF(B40=Data!B50,Data!G50,(IF(B40=Data!B7,Data!G7,(IF(B40=Data!#REF!,Data!#REF!,(IF(B40=Data!#REF!,Data!#REF!,(IF(B40=Data!#REF!,Data!G830,(IF(B40=Data!#REF!,Data!#REF!,(IF(B40=Data!#REF!,Data!#REF!,Data!#REF!)))))))))))))))&amp;IF(B40=Data!#REF!,Data!#REF!,(IF(B40=Data!#REF!,Data!#REF!,(IF(B40=Data!#REF!,Data!#REF!,(IF(B40=Data!#REF!,Data!#REF!,(IF(B40=Data!#REF!,Data!#REF!,Data!#REF!)))))))))</f>
        <v>#REF!</v>
      </c>
      <c r="M40" s="97"/>
      <c r="N40" s="98"/>
      <c r="O40" s="99" t="e">
        <f>IF(B40=Data!#REF!,Data!#REF!,(IF(B40=Data!#REF!,Data!#REF!,(IF(B40=Data!#REF!,Data!#REF!,(IF(B40=Data!#REF!,Data!#REF!,(IF(B40=Data!B34,Data!H34,(IF(B40=Data!#REF!,Data!#REF!,(IF(B40=Data!#REF!,Data!#REF!,(IF(B40=Data!B47,Data!H47,Data!#REF!)))))))))))))))&amp;IF(B40=Data!B49,Data!H49,(IF(B40=Data!B50,Data!H50,(IF(B40=Data!B7,Data!H7,(IF(B40=Data!#REF!,Data!#REF!,(IF(B40=Data!#REF!,Data!#REF!,(IF(B40=Data!#REF!,Data!H830,(IF(B40=Data!#REF!,Data!#REF!,(IF(B40=Data!#REF!,Data!#REF!,Data!#REF!)))))))))))))))&amp;IF(B40=Data!#REF!,Data!#REF!,(IF(B40=Data!#REF!,Data!#REF!,(IF(B40=Data!#REF!,Data!#REF!,(IF(B40=Data!#REF!,Data!#REF!,(IF(B40=Data!#REF!,Data!#REF!,Data!#REF!)))))))))</f>
        <v>#REF!</v>
      </c>
      <c r="P40" s="98"/>
      <c r="Q40" s="98"/>
      <c r="R40" s="99" t="e">
        <f>IF(B40=Data!#REF!,Data!#REF!,(IF(B40=Data!#REF!,Data!#REF!,(IF(B40=Data!#REF!,Data!#REF!,(IF(B40=Data!#REF!,Data!#REF!,(IF(B40=Data!B34,Data!I34,(IF(B40=Data!#REF!,Data!#REF!,(IF(B40=Data!#REF!,Data!#REF!,(IF(B40=Data!B47,Data!I47,Data!#REF!)))))))))))))))&amp;IF(B40=Data!B49,Data!I49,(IF(B40=Data!B50,Data!I50,(IF(B40=Data!B7,Data!I7,(IF(B40=Data!#REF!,Data!#REF!,(IF(B40=Data!#REF!,Data!#REF!,(IF(B40=Data!#REF!,Data!I830,(IF(B40=Data!#REF!,Data!#REF!,(IF(B40=Data!#REF!,Data!#REF!,Data!#REF!)))))))))))))))&amp;IF(B40=Data!#REF!,Data!#REF!,(IF(B40=Data!#REF!,Data!#REF!,(IF(B40=Data!#REF!,Data!#REF!,(IF(B40=Data!#REF!,Data!#REF!,(IF(B40=Data!#REF!,Data!#REF!,Data!#REF!)))))))))</f>
        <v>#REF!</v>
      </c>
      <c r="S40" s="100"/>
      <c r="T40" s="99" t="e">
        <f>IF(B40=Data!#REF!,Data!#REF!,(IF(B40=Data!#REF!,Data!#REF!,(IF(B40=Data!#REF!,Data!#REF!,(IF(B40=Data!#REF!,Data!#REF!,(IF(B40=Data!B34,Data!J34,(IF(B40=Data!#REF!,Data!#REF!,(IF(B40=Data!#REF!,Data!#REF!,(IF(B40=Data!B47,Data!J47,Data!#REF!)))))))))))))))&amp;IF(B40=Data!B49,Data!J49,(IF(B40=Data!B50,Data!J50,(IF(B40=Data!B7,Data!J7,(IF(B40=Data!#REF!,Data!#REF!,(IF(B40=Data!#REF!,Data!#REF!,(IF(B40=Data!#REF!,Data!J830,(IF(B40=Data!#REF!,Data!#REF!,(IF(B40=Data!#REF!,Data!#REF!,Data!#REF!)))))))))))))))&amp;IF(B40=Data!#REF!,Data!#REF!,(IF(B40=Data!#REF!,Data!#REF!,(IF(B40=Data!#REF!,Data!#REF!,(IF(B40=Data!#REF!,Data!#REF!,(IF(B40=Data!#REF!,Data!#REF!,Data!#REF!)))))))))</f>
        <v>#REF!</v>
      </c>
      <c r="U40" s="128" t="str">
        <f>IF(D40="","",VLOOKUP(B40,Data!$B$5:$J$319,9,FALSE)*D40)</f>
        <v/>
      </c>
    </row>
    <row r="41" spans="1:21" ht="14">
      <c r="A41" s="91"/>
      <c r="B41" s="102"/>
      <c r="C41" s="126" t="str">
        <f>IF(D41="","",VLOOKUP(B41,Data!$B$5:$L$319,2,FALSE))</f>
        <v/>
      </c>
      <c r="D41" s="93"/>
      <c r="E41" s="93"/>
      <c r="F41" s="126" t="str">
        <f>IF(D41="","",VLOOKUP(B41,Data!$B$5:$L$319,11,FALSE))</f>
        <v/>
      </c>
      <c r="G41" s="96" t="str">
        <f t="shared" si="0"/>
        <v>-</v>
      </c>
      <c r="H41" s="94" t="str">
        <f>IF(D41="","",VLOOKUP(B41,Data!$B$5:$D$319,3,FALSE))</f>
        <v/>
      </c>
      <c r="I41" s="94" t="str">
        <f>IF(D41="","",VLOOKUP(B41,Data!$B$5:$M$319,12,FALSE))</f>
        <v/>
      </c>
      <c r="J41" s="126" t="str">
        <f>IF(D41="","",VLOOKUP(B41,Data!$B$5:$E$319,4,FALSE)*D41)</f>
        <v/>
      </c>
      <c r="K41" s="126" t="str">
        <f>IF(D41="","",VLOOKUP(B41,Data!$B$5:$F$319,5,FALSE)*D41)</f>
        <v/>
      </c>
      <c r="L41" s="96" t="e">
        <f>IF(B41=Data!#REF!,Data!#REF!,(IF(B41=Data!#REF!,Data!#REF!,(IF(B41=Data!#REF!,Data!#REF!,(IF(B41=Data!B29,Data!G29,(IF(B41=Data!B35,Data!G35,(IF(B41=Data!#REF!,Data!#REF!,(IF(B41=Data!#REF!,Data!#REF!,(IF(B41=Data!B48,Data!G48,Data!#REF!)))))))))))))))&amp;IF(B41=Data!B50,Data!G50,(IF(B41=Data!#REF!,Data!#REF!,(IF(B41=Data!#REF!,Data!#REF!,(IF(B41=Data!#REF!,Data!#REF!,(IF(B41=Data!#REF!,Data!#REF!,(IF(B41=Data!#REF!,Data!G831,(IF(B41=Data!#REF!,Data!#REF!,(IF(B41=Data!#REF!,Data!#REF!,Data!#REF!)))))))))))))))&amp;IF(B41=Data!#REF!,Data!#REF!,(IF(B41=Data!#REF!,Data!#REF!,(IF(B41=Data!#REF!,Data!#REF!,(IF(B41=Data!#REF!,Data!#REF!,(IF(B41=Data!#REF!,Data!#REF!,Data!#REF!)))))))))</f>
        <v>#REF!</v>
      </c>
      <c r="M41" s="97"/>
      <c r="N41" s="98"/>
      <c r="O41" s="99" t="e">
        <f>IF(B41=Data!#REF!,Data!#REF!,(IF(B41=Data!#REF!,Data!#REF!,(IF(B41=Data!#REF!,Data!#REF!,(IF(B41=Data!B29,Data!H29,(IF(B41=Data!B35,Data!H35,(IF(B41=Data!#REF!,Data!#REF!,(IF(B41=Data!#REF!,Data!#REF!,(IF(B41=Data!B48,Data!H48,Data!#REF!)))))))))))))))&amp;IF(B41=Data!B50,Data!H50,(IF(B41=Data!#REF!,Data!#REF!,(IF(B41=Data!#REF!,Data!#REF!,(IF(B41=Data!#REF!,Data!#REF!,(IF(B41=Data!#REF!,Data!#REF!,(IF(B41=Data!#REF!,Data!H831,(IF(B41=Data!#REF!,Data!#REF!,(IF(B41=Data!#REF!,Data!#REF!,Data!#REF!)))))))))))))))&amp;IF(B41=Data!#REF!,Data!#REF!,(IF(B41=Data!#REF!,Data!#REF!,(IF(B41=Data!#REF!,Data!#REF!,(IF(B41=Data!#REF!,Data!#REF!,(IF(B41=Data!#REF!,Data!#REF!,Data!#REF!)))))))))</f>
        <v>#REF!</v>
      </c>
      <c r="P41" s="98"/>
      <c r="Q41" s="98"/>
      <c r="R41" s="99" t="e">
        <f>IF(B41=Data!#REF!,Data!#REF!,(IF(B41=Data!#REF!,Data!#REF!,(IF(B41=Data!#REF!,Data!#REF!,(IF(B41=Data!B29,Data!I29,(IF(B41=Data!B35,Data!I35,(IF(B41=Data!#REF!,Data!#REF!,(IF(B41=Data!#REF!,Data!#REF!,(IF(B41=Data!B48,Data!I48,Data!#REF!)))))))))))))))&amp;IF(B41=Data!B50,Data!I50,(IF(B41=Data!#REF!,Data!#REF!,(IF(B41=Data!#REF!,Data!#REF!,(IF(B41=Data!#REF!,Data!#REF!,(IF(B41=Data!#REF!,Data!#REF!,(IF(B41=Data!#REF!,Data!I831,(IF(B41=Data!#REF!,Data!#REF!,(IF(B41=Data!#REF!,Data!#REF!,Data!#REF!)))))))))))))))&amp;IF(B41=Data!#REF!,Data!#REF!,(IF(B41=Data!#REF!,Data!#REF!,(IF(B41=Data!#REF!,Data!#REF!,(IF(B41=Data!#REF!,Data!#REF!,(IF(B41=Data!#REF!,Data!#REF!,Data!#REF!)))))))))</f>
        <v>#REF!</v>
      </c>
      <c r="S41" s="100"/>
      <c r="T41" s="99" t="e">
        <f>IF(B41=Data!#REF!,Data!#REF!,(IF(B41=Data!#REF!,Data!#REF!,(IF(B41=Data!#REF!,Data!#REF!,(IF(B41=Data!B29,Data!J29,(IF(B41=Data!B35,Data!J35,(IF(B41=Data!#REF!,Data!#REF!,(IF(B41=Data!#REF!,Data!#REF!,(IF(B41=Data!B48,Data!J48,Data!#REF!)))))))))))))))&amp;IF(B41=Data!B50,Data!J50,(IF(B41=Data!#REF!,Data!#REF!,(IF(B41=Data!#REF!,Data!#REF!,(IF(B41=Data!#REF!,Data!#REF!,(IF(B41=Data!#REF!,Data!#REF!,(IF(B41=Data!#REF!,Data!J831,(IF(B41=Data!#REF!,Data!#REF!,(IF(B41=Data!#REF!,Data!#REF!,Data!#REF!)))))))))))))))&amp;IF(B41=Data!#REF!,Data!#REF!,(IF(B41=Data!#REF!,Data!#REF!,(IF(B41=Data!#REF!,Data!#REF!,(IF(B41=Data!#REF!,Data!#REF!,(IF(B41=Data!#REF!,Data!#REF!,Data!#REF!)))))))))</f>
        <v>#REF!</v>
      </c>
      <c r="U41" s="128" t="str">
        <f>IF(D41="","",VLOOKUP(B41,Data!$B$5:$J$319,9,FALSE)*D41)</f>
        <v/>
      </c>
    </row>
    <row r="42" spans="1:21" ht="14">
      <c r="A42" s="91"/>
      <c r="B42" s="92"/>
      <c r="C42" s="126" t="str">
        <f>IF(D42="","",VLOOKUP(B42,Data!$B$5:$L$319,2,FALSE))</f>
        <v/>
      </c>
      <c r="D42" s="93"/>
      <c r="E42" s="93"/>
      <c r="F42" s="126" t="str">
        <f>IF(D42="","",VLOOKUP(B42,Data!$B$5:$L$319,11,FALSE))</f>
        <v/>
      </c>
      <c r="G42" s="96" t="str">
        <f t="shared" si="0"/>
        <v>-</v>
      </c>
      <c r="H42" s="94" t="str">
        <f>IF(D42="","",VLOOKUP(B42,Data!$B$5:$D$319,3,FALSE))</f>
        <v/>
      </c>
      <c r="I42" s="94" t="str">
        <f>IF(D42="","",VLOOKUP(B42,Data!$B$5:$M$319,12,FALSE))</f>
        <v/>
      </c>
      <c r="J42" s="126" t="str">
        <f>IF(D42="","",VLOOKUP(B42,Data!$B$5:$E$319,4,FALSE)*D42)</f>
        <v/>
      </c>
      <c r="K42" s="126" t="str">
        <f>IF(D42="","",VLOOKUP(B42,Data!$B$5:$F$319,5,FALSE)*D42)</f>
        <v/>
      </c>
      <c r="L42" s="96" t="e">
        <f>IF(B42=Data!#REF!,Data!#REF!,(IF(B42=Data!#REF!,Data!#REF!,(IF(B42=Data!#REF!,Data!#REF!,(IF(B42=Data!#REF!,Data!#REF!,(IF(B42=Data!B34,Data!G34,(IF(B42=Data!#REF!,Data!#REF!,(IF(B42=Data!#REF!,Data!#REF!,(IF(B42=Data!B47,Data!G47,Data!#REF!)))))))))))))))&amp;IF(B42=Data!B49,Data!G49,(IF(B42=Data!B50,Data!G50,(IF(B42=Data!B7,Data!G7,(IF(B42=Data!#REF!,Data!#REF!,(IF(B42=Data!#REF!,Data!#REF!,(IF(B42=Data!#REF!,Data!G830,(IF(B42=Data!#REF!,Data!#REF!,(IF(B42=Data!#REF!,Data!#REF!,Data!#REF!)))))))))))))))&amp;IF(B42=Data!#REF!,Data!#REF!,(IF(B42=Data!#REF!,Data!#REF!,(IF(B42=Data!#REF!,Data!#REF!,(IF(B42=Data!#REF!,Data!#REF!,(IF(B42=Data!#REF!,Data!#REF!,Data!#REF!)))))))))</f>
        <v>#REF!</v>
      </c>
      <c r="M42" s="97"/>
      <c r="N42" s="98"/>
      <c r="O42" s="99" t="e">
        <f>IF(B42=Data!#REF!,Data!#REF!,(IF(B42=Data!#REF!,Data!#REF!,(IF(B42=Data!#REF!,Data!#REF!,(IF(B42=Data!#REF!,Data!#REF!,(IF(B42=Data!B34,Data!H34,(IF(B42=Data!#REF!,Data!#REF!,(IF(B42=Data!#REF!,Data!#REF!,(IF(B42=Data!B47,Data!H47,Data!#REF!)))))))))))))))&amp;IF(B42=Data!B49,Data!H49,(IF(B42=Data!B50,Data!H50,(IF(B42=Data!B7,Data!H7,(IF(B42=Data!#REF!,Data!#REF!,(IF(B42=Data!#REF!,Data!#REF!,(IF(B42=Data!#REF!,Data!H830,(IF(B42=Data!#REF!,Data!#REF!,(IF(B42=Data!#REF!,Data!#REF!,Data!#REF!)))))))))))))))&amp;IF(B42=Data!#REF!,Data!#REF!,(IF(B42=Data!#REF!,Data!#REF!,(IF(B42=Data!#REF!,Data!#REF!,(IF(B42=Data!#REF!,Data!#REF!,(IF(B42=Data!#REF!,Data!#REF!,Data!#REF!)))))))))</f>
        <v>#REF!</v>
      </c>
      <c r="P42" s="98"/>
      <c r="Q42" s="98"/>
      <c r="R42" s="99" t="e">
        <f>IF(B42=Data!#REF!,Data!#REF!,(IF(B42=Data!#REF!,Data!#REF!,(IF(B42=Data!#REF!,Data!#REF!,(IF(B42=Data!#REF!,Data!#REF!,(IF(B42=Data!B34,Data!I34,(IF(B42=Data!#REF!,Data!#REF!,(IF(B42=Data!#REF!,Data!#REF!,(IF(B42=Data!B47,Data!I47,Data!#REF!)))))))))))))))&amp;IF(B42=Data!B49,Data!I49,(IF(B42=Data!B50,Data!I50,(IF(B42=Data!B7,Data!I7,(IF(B42=Data!#REF!,Data!#REF!,(IF(B42=Data!#REF!,Data!#REF!,(IF(B42=Data!#REF!,Data!I830,(IF(B42=Data!#REF!,Data!#REF!,(IF(B42=Data!#REF!,Data!#REF!,Data!#REF!)))))))))))))))&amp;IF(B42=Data!#REF!,Data!#REF!,(IF(B42=Data!#REF!,Data!#REF!,(IF(B42=Data!#REF!,Data!#REF!,(IF(B42=Data!#REF!,Data!#REF!,(IF(B42=Data!#REF!,Data!#REF!,Data!#REF!)))))))))</f>
        <v>#REF!</v>
      </c>
      <c r="S42" s="100"/>
      <c r="T42" s="99" t="e">
        <f>IF(B42=Data!#REF!,Data!#REF!,(IF(B42=Data!#REF!,Data!#REF!,(IF(B42=Data!#REF!,Data!#REF!,(IF(B42=Data!#REF!,Data!#REF!,(IF(B42=Data!B34,Data!J34,(IF(B42=Data!#REF!,Data!#REF!,(IF(B42=Data!#REF!,Data!#REF!,(IF(B42=Data!B47,Data!J47,Data!#REF!)))))))))))))))&amp;IF(B42=Data!B49,Data!J49,(IF(B42=Data!B50,Data!J50,(IF(B42=Data!B7,Data!J7,(IF(B42=Data!#REF!,Data!#REF!,(IF(B42=Data!#REF!,Data!#REF!,(IF(B42=Data!#REF!,Data!J830,(IF(B42=Data!#REF!,Data!#REF!,(IF(B42=Data!#REF!,Data!#REF!,Data!#REF!)))))))))))))))&amp;IF(B42=Data!#REF!,Data!#REF!,(IF(B42=Data!#REF!,Data!#REF!,(IF(B42=Data!#REF!,Data!#REF!,(IF(B42=Data!#REF!,Data!#REF!,(IF(B42=Data!#REF!,Data!#REF!,Data!#REF!)))))))))</f>
        <v>#REF!</v>
      </c>
      <c r="U42" s="128" t="str">
        <f>IF(D42="","",VLOOKUP(B42,Data!$B$5:$J$319,9,FALSE)*D42)</f>
        <v/>
      </c>
    </row>
    <row r="43" spans="1:21" ht="14">
      <c r="A43" s="91"/>
      <c r="B43" s="92"/>
      <c r="C43" s="126" t="str">
        <f>IF(D43="","",VLOOKUP(B43,Data!$B$5:$L$319,2,FALSE))</f>
        <v/>
      </c>
      <c r="D43" s="93"/>
      <c r="E43" s="93"/>
      <c r="F43" s="126" t="str">
        <f>IF(D43="","",VLOOKUP(B43,Data!$B$5:$L$319,11,FALSE))</f>
        <v/>
      </c>
      <c r="G43" s="96" t="str">
        <f t="shared" si="0"/>
        <v>-</v>
      </c>
      <c r="H43" s="94" t="str">
        <f>IF(D43="","",VLOOKUP(B43,Data!$B$5:$D$319,3,FALSE))</f>
        <v/>
      </c>
      <c r="I43" s="94" t="str">
        <f>IF(D43="","",VLOOKUP(B43,Data!$B$5:$M$319,12,FALSE))</f>
        <v/>
      </c>
      <c r="J43" s="126" t="str">
        <f>IF(D43="","",VLOOKUP(B43,Data!$B$5:$E$319,4,FALSE)*D43)</f>
        <v/>
      </c>
      <c r="K43" s="126" t="str">
        <f>IF(D43="","",VLOOKUP(B43,Data!$B$5:$F$319,5,FALSE)*D43)</f>
        <v/>
      </c>
      <c r="L43" s="96" t="e">
        <f>IF(B43=Data!#REF!,Data!#REF!,(IF(B43=Data!#REF!,Data!#REF!,(IF(B43=Data!#REF!,Data!#REF!,(IF(B43=Data!B29,Data!G29,(IF(B43=Data!B35,Data!G35,(IF(B43=Data!#REF!,Data!#REF!,(IF(B43=Data!#REF!,Data!#REF!,(IF(B43=Data!B48,Data!G48,Data!#REF!)))))))))))))))&amp;IF(B43=Data!B50,Data!G50,(IF(B43=Data!#REF!,Data!#REF!,(IF(B43=Data!#REF!,Data!#REF!,(IF(B43=Data!#REF!,Data!#REF!,(IF(B43=Data!#REF!,Data!#REF!,(IF(B43=Data!#REF!,Data!G831,(IF(B43=Data!#REF!,Data!#REF!,(IF(B43=Data!#REF!,Data!#REF!,Data!#REF!)))))))))))))))&amp;IF(B43=Data!#REF!,Data!#REF!,(IF(B43=Data!#REF!,Data!#REF!,(IF(B43=Data!#REF!,Data!#REF!,(IF(B43=Data!#REF!,Data!#REF!,(IF(B43=Data!#REF!,Data!#REF!,Data!#REF!)))))))))</f>
        <v>#REF!</v>
      </c>
      <c r="M43" s="97"/>
      <c r="N43" s="98"/>
      <c r="O43" s="99" t="e">
        <f>IF(B43=Data!#REF!,Data!#REF!,(IF(B43=Data!#REF!,Data!#REF!,(IF(B43=Data!#REF!,Data!#REF!,(IF(B43=Data!B29,Data!H29,(IF(B43=Data!B35,Data!H35,(IF(B43=Data!#REF!,Data!#REF!,(IF(B43=Data!#REF!,Data!#REF!,(IF(B43=Data!B48,Data!H48,Data!#REF!)))))))))))))))&amp;IF(B43=Data!B50,Data!H50,(IF(B43=Data!#REF!,Data!#REF!,(IF(B43=Data!#REF!,Data!#REF!,(IF(B43=Data!#REF!,Data!#REF!,(IF(B43=Data!#REF!,Data!#REF!,(IF(B43=Data!#REF!,Data!H831,(IF(B43=Data!#REF!,Data!#REF!,(IF(B43=Data!#REF!,Data!#REF!,Data!#REF!)))))))))))))))&amp;IF(B43=Data!#REF!,Data!#REF!,(IF(B43=Data!#REF!,Data!#REF!,(IF(B43=Data!#REF!,Data!#REF!,(IF(B43=Data!#REF!,Data!#REF!,(IF(B43=Data!#REF!,Data!#REF!,Data!#REF!)))))))))</f>
        <v>#REF!</v>
      </c>
      <c r="P43" s="98"/>
      <c r="Q43" s="98"/>
      <c r="R43" s="99" t="e">
        <f>IF(B43=Data!#REF!,Data!#REF!,(IF(B43=Data!#REF!,Data!#REF!,(IF(B43=Data!#REF!,Data!#REF!,(IF(B43=Data!B29,Data!I29,(IF(B43=Data!B35,Data!I35,(IF(B43=Data!#REF!,Data!#REF!,(IF(B43=Data!#REF!,Data!#REF!,(IF(B43=Data!B48,Data!I48,Data!#REF!)))))))))))))))&amp;IF(B43=Data!B50,Data!I50,(IF(B43=Data!#REF!,Data!#REF!,(IF(B43=Data!#REF!,Data!#REF!,(IF(B43=Data!#REF!,Data!#REF!,(IF(B43=Data!#REF!,Data!#REF!,(IF(B43=Data!#REF!,Data!I831,(IF(B43=Data!#REF!,Data!#REF!,(IF(B43=Data!#REF!,Data!#REF!,Data!#REF!)))))))))))))))&amp;IF(B43=Data!#REF!,Data!#REF!,(IF(B43=Data!#REF!,Data!#REF!,(IF(B43=Data!#REF!,Data!#REF!,(IF(B43=Data!#REF!,Data!#REF!,(IF(B43=Data!#REF!,Data!#REF!,Data!#REF!)))))))))</f>
        <v>#REF!</v>
      </c>
      <c r="S43" s="100"/>
      <c r="T43" s="99" t="e">
        <f>IF(B43=Data!#REF!,Data!#REF!,(IF(B43=Data!#REF!,Data!#REF!,(IF(B43=Data!#REF!,Data!#REF!,(IF(B43=Data!B29,Data!J29,(IF(B43=Data!B35,Data!J35,(IF(B43=Data!#REF!,Data!#REF!,(IF(B43=Data!#REF!,Data!#REF!,(IF(B43=Data!B48,Data!J48,Data!#REF!)))))))))))))))&amp;IF(B43=Data!B50,Data!J50,(IF(B43=Data!#REF!,Data!#REF!,(IF(B43=Data!#REF!,Data!#REF!,(IF(B43=Data!#REF!,Data!#REF!,(IF(B43=Data!#REF!,Data!#REF!,(IF(B43=Data!#REF!,Data!J831,(IF(B43=Data!#REF!,Data!#REF!,(IF(B43=Data!#REF!,Data!#REF!,Data!#REF!)))))))))))))))&amp;IF(B43=Data!#REF!,Data!#REF!,(IF(B43=Data!#REF!,Data!#REF!,(IF(B43=Data!#REF!,Data!#REF!,(IF(B43=Data!#REF!,Data!#REF!,(IF(B43=Data!#REF!,Data!#REF!,Data!#REF!)))))))))</f>
        <v>#REF!</v>
      </c>
      <c r="U43" s="128" t="str">
        <f>IF(D43="","",VLOOKUP(B43,Data!$B$5:$J$319,9,FALSE)*D43)</f>
        <v/>
      </c>
    </row>
    <row r="44" spans="1:21" ht="14">
      <c r="A44" s="91"/>
      <c r="B44" s="92"/>
      <c r="C44" s="126" t="str">
        <f>IF(D44="","",VLOOKUP(B44,Data!$B$5:$L$319,2,FALSE))</f>
        <v/>
      </c>
      <c r="D44" s="93"/>
      <c r="E44" s="95"/>
      <c r="F44" s="126" t="str">
        <f>IF(D44="","",VLOOKUP(B44,Data!$B$5:$L$319,11,FALSE))</f>
        <v/>
      </c>
      <c r="G44" s="96" t="str">
        <f t="shared" si="0"/>
        <v>-</v>
      </c>
      <c r="H44" s="94" t="str">
        <f>IF(D44="","",VLOOKUP(B44,Data!$B$5:$D$319,3,FALSE))</f>
        <v/>
      </c>
      <c r="I44" s="94" t="str">
        <f>IF(D44="","",VLOOKUP(B44,Data!$B$5:$M$319,12,FALSE))</f>
        <v/>
      </c>
      <c r="J44" s="126" t="str">
        <f>IF(D44="","",VLOOKUP(B44,Data!$B$5:$E$319,4,FALSE)*D44)</f>
        <v/>
      </c>
      <c r="K44" s="126" t="str">
        <f>IF(D44="","",VLOOKUP(B44,Data!$B$5:$F$319,5,FALSE)*D44)</f>
        <v/>
      </c>
      <c r="L44" s="96" t="e">
        <f>IF(B44=Data!B28,Data!G28,(IF(B44=Data!#REF!,Data!#REF!,(IF(B44=Data!#REF!,Data!#REF!,(IF(B44=Data!#REF!,Data!#REF!,(IF(B44=Data!B32,Data!G32,(IF(B44=Data!#REF!,Data!#REF!,(IF(B44=Data!#REF!,Data!#REF!,(IF(B44=Data!#REF!,Data!#REF!,Data!#REF!)))))))))))))))&amp;IF(B44=Data!B48,Data!G48,(IF(B44=Data!B49,Data!G49,(IF(B44=Data!B6,Data!G6,(IF(B44=Data!B7,Data!G7,(IF(B44=Data!#REF!,Data!#REF!,(IF(B44=Data!#REF!,Data!G829,(IF(B44=Data!#REF!,Data!#REF!,(IF(B44=Data!#REF!,Data!#REF!,Data!#REF!)))))))))))))))&amp;IF(B44=Data!#REF!,Data!#REF!,(IF(B44=Data!#REF!,Data!#REF!,(IF(B44=Data!#REF!,Data!#REF!,(IF(B44=Data!#REF!,Data!#REF!,(IF(B44=Data!#REF!,Data!#REF!,Data!#REF!)))))))))</f>
        <v>#REF!</v>
      </c>
      <c r="M44" s="97"/>
      <c r="N44" s="98"/>
      <c r="O44" s="99" t="e">
        <f>IF(B44=Data!B28,Data!H28,(IF(B44=Data!#REF!,Data!#REF!,(IF(B44=Data!#REF!,Data!#REF!,(IF(B44=Data!#REF!,Data!#REF!,(IF(B44=Data!B32,Data!H32,(IF(B44=Data!#REF!,Data!#REF!,(IF(B44=Data!#REF!,Data!#REF!,(IF(B44=Data!#REF!,Data!#REF!,Data!#REF!)))))))))))))))&amp;IF(B44=Data!B48,Data!H48,(IF(B44=Data!B49,Data!H49,(IF(B44=Data!B6,Data!H6,(IF(B44=Data!B7,Data!H7,(IF(B44=Data!#REF!,Data!#REF!,(IF(B44=Data!#REF!,Data!H829,(IF(B44=Data!#REF!,Data!#REF!,(IF(B44=Data!#REF!,Data!#REF!,Data!#REF!)))))))))))))))&amp;IF(B44=Data!#REF!,Data!#REF!,(IF(B44=Data!#REF!,Data!#REF!,(IF(B44=Data!#REF!,Data!#REF!,(IF(B44=Data!#REF!,Data!#REF!,(IF(B44=Data!#REF!,Data!#REF!,Data!#REF!)))))))))</f>
        <v>#REF!</v>
      </c>
      <c r="P44" s="98"/>
      <c r="Q44" s="98"/>
      <c r="R44" s="99" t="e">
        <f>IF(B44=Data!B28,Data!I28,(IF(B44=Data!#REF!,Data!#REF!,(IF(B44=Data!#REF!,Data!#REF!,(IF(B44=Data!#REF!,Data!#REF!,(IF(B44=Data!B32,Data!I32,(IF(B44=Data!#REF!,Data!#REF!,(IF(B44=Data!#REF!,Data!#REF!,(IF(B44=Data!#REF!,Data!#REF!,Data!#REF!)))))))))))))))&amp;IF(B44=Data!B48,Data!I48,(IF(B44=Data!B49,Data!I49,(IF(B44=Data!B6,Data!I6,(IF(B44=Data!B7,Data!I7,(IF(B44=Data!#REF!,Data!#REF!,(IF(B44=Data!#REF!,Data!I829,(IF(B44=Data!#REF!,Data!#REF!,(IF(B44=Data!#REF!,Data!#REF!,Data!#REF!)))))))))))))))&amp;IF(B44=Data!#REF!,Data!#REF!,(IF(B44=Data!#REF!,Data!#REF!,(IF(B44=Data!#REF!,Data!#REF!,(IF(B44=Data!#REF!,Data!#REF!,(IF(B44=Data!#REF!,Data!#REF!,Data!#REF!)))))))))</f>
        <v>#REF!</v>
      </c>
      <c r="S44" s="100"/>
      <c r="T44" s="99" t="e">
        <f>IF(B44=Data!B28,Data!J28,(IF(B44=Data!#REF!,Data!#REF!,(IF(B44=Data!#REF!,Data!#REF!,(IF(B44=Data!#REF!,Data!#REF!,(IF(B44=Data!B32,Data!J32,(IF(B44=Data!#REF!,Data!#REF!,(IF(B44=Data!#REF!,Data!#REF!,(IF(B44=Data!#REF!,Data!#REF!,Data!#REF!)))))))))))))))&amp;IF(B44=Data!B48,Data!J48,(IF(B44=Data!B49,Data!J49,(IF(B44=Data!B6,Data!J6,(IF(B44=Data!B7,Data!J7,(IF(B44=Data!#REF!,Data!#REF!,(IF(B44=Data!#REF!,Data!J829,(IF(B44=Data!#REF!,Data!#REF!,(IF(B44=Data!#REF!,Data!#REF!,Data!#REF!)))))))))))))))&amp;IF(B44=Data!#REF!,Data!#REF!,(IF(B44=Data!#REF!,Data!#REF!,(IF(B44=Data!#REF!,Data!#REF!,(IF(B44=Data!#REF!,Data!#REF!,(IF(B44=Data!#REF!,Data!#REF!,Data!#REF!)))))))))</f>
        <v>#REF!</v>
      </c>
      <c r="U44" s="128" t="str">
        <f>IF(D44="","",VLOOKUP(B44,Data!$B$5:$J$319,9,FALSE)*D44)</f>
        <v/>
      </c>
    </row>
    <row r="45" spans="1:21" ht="14">
      <c r="A45" s="91"/>
      <c r="B45" s="92"/>
      <c r="C45" s="126" t="str">
        <f>IF(D45="","",VLOOKUP(B45,Data!$B$5:$L$319,2,FALSE))</f>
        <v/>
      </c>
      <c r="D45" s="93"/>
      <c r="E45" s="93"/>
      <c r="F45" s="126" t="str">
        <f>IF(D45="","",VLOOKUP(B45,Data!$B$5:$L$319,11,FALSE))</f>
        <v/>
      </c>
      <c r="G45" s="96" t="str">
        <f t="shared" si="0"/>
        <v>-</v>
      </c>
      <c r="H45" s="94" t="str">
        <f>IF(D45="","",VLOOKUP(B45,Data!$B$5:$D$319,3,FALSE))</f>
        <v/>
      </c>
      <c r="I45" s="94" t="str">
        <f>IF(D45="","",VLOOKUP(B45,Data!$B$5:$M$319,12,FALSE))</f>
        <v/>
      </c>
      <c r="J45" s="126" t="str">
        <f>IF(D45="","",VLOOKUP(B45,Data!$B$5:$E$319,4,FALSE)*D45)</f>
        <v/>
      </c>
      <c r="K45" s="126" t="str">
        <f>IF(D45="","",VLOOKUP(B45,Data!$B$5:$F$319,5,FALSE)*D45)</f>
        <v/>
      </c>
      <c r="L45" s="96" t="e">
        <f>IF(B45=Data!#REF!,Data!#REF!,(IF(B45=Data!#REF!,Data!#REF!,(IF(B45=Data!#REF!,Data!#REF!,(IF(B45=Data!#REF!,Data!#REF!,(IF(B45=Data!B35,Data!G35,(IF(B45=Data!#REF!,Data!#REF!,(IF(B45=Data!#REF!,Data!#REF!,(IF(B45=Data!B47,Data!G47,Data!#REF!)))))))))))))))&amp;IF(B45=Data!B49,Data!G49,(IF(B45=Data!B50,Data!G50,(IF(B45=Data!B7,Data!G7,(IF(B45=Data!#REF!,Data!#REF!,(IF(B45=Data!#REF!,Data!#REF!,(IF(B45=Data!#REF!,Data!G830,(IF(B45=Data!#REF!,Data!#REF!,(IF(B45=Data!#REF!,Data!#REF!,Data!#REF!)))))))))))))))&amp;IF(B45=Data!#REF!,Data!#REF!,(IF(B45=Data!#REF!,Data!#REF!,(IF(B45=Data!#REF!,Data!#REF!,(IF(B45=Data!#REF!,Data!#REF!,(IF(B45=Data!#REF!,Data!#REF!,Data!#REF!)))))))))</f>
        <v>#REF!</v>
      </c>
      <c r="M45" s="97"/>
      <c r="N45" s="98"/>
      <c r="O45" s="99" t="e">
        <f>IF(B45=Data!#REF!,Data!#REF!,(IF(B45=Data!#REF!,Data!#REF!,(IF(B45=Data!#REF!,Data!#REF!,(IF(B45=Data!#REF!,Data!#REF!,(IF(B45=Data!B35,Data!H35,(IF(B45=Data!#REF!,Data!#REF!,(IF(B45=Data!#REF!,Data!#REF!,(IF(B45=Data!B47,Data!H47,Data!#REF!)))))))))))))))&amp;IF(B45=Data!B49,Data!H49,(IF(B45=Data!B50,Data!H50,(IF(B45=Data!B7,Data!H7,(IF(B45=Data!#REF!,Data!#REF!,(IF(B45=Data!#REF!,Data!#REF!,(IF(B45=Data!#REF!,Data!H830,(IF(B45=Data!#REF!,Data!#REF!,(IF(B45=Data!#REF!,Data!#REF!,Data!#REF!)))))))))))))))&amp;IF(B45=Data!#REF!,Data!#REF!,(IF(B45=Data!#REF!,Data!#REF!,(IF(B45=Data!#REF!,Data!#REF!,(IF(B45=Data!#REF!,Data!#REF!,(IF(B45=Data!#REF!,Data!#REF!,Data!#REF!)))))))))</f>
        <v>#REF!</v>
      </c>
      <c r="P45" s="98"/>
      <c r="Q45" s="98"/>
      <c r="R45" s="99" t="e">
        <f>IF(B45=Data!#REF!,Data!#REF!,(IF(B45=Data!#REF!,Data!#REF!,(IF(B45=Data!#REF!,Data!#REF!,(IF(B45=Data!#REF!,Data!#REF!,(IF(B45=Data!B35,Data!I35,(IF(B45=Data!#REF!,Data!#REF!,(IF(B45=Data!#REF!,Data!#REF!,(IF(B45=Data!B47,Data!I47,Data!#REF!)))))))))))))))&amp;IF(B45=Data!B49,Data!I49,(IF(B45=Data!B50,Data!I50,(IF(B45=Data!B7,Data!I7,(IF(B45=Data!#REF!,Data!#REF!,(IF(B45=Data!#REF!,Data!#REF!,(IF(B45=Data!#REF!,Data!I830,(IF(B45=Data!#REF!,Data!#REF!,(IF(B45=Data!#REF!,Data!#REF!,Data!#REF!)))))))))))))))&amp;IF(B45=Data!#REF!,Data!#REF!,(IF(B45=Data!#REF!,Data!#REF!,(IF(B45=Data!#REF!,Data!#REF!,(IF(B45=Data!#REF!,Data!#REF!,(IF(B45=Data!#REF!,Data!#REF!,Data!#REF!)))))))))</f>
        <v>#REF!</v>
      </c>
      <c r="S45" s="100"/>
      <c r="T45" s="99" t="e">
        <f>IF(B45=Data!#REF!,Data!#REF!,(IF(B45=Data!#REF!,Data!#REF!,(IF(B45=Data!#REF!,Data!#REF!,(IF(B45=Data!#REF!,Data!#REF!,(IF(B45=Data!B35,Data!J35,(IF(B45=Data!#REF!,Data!#REF!,(IF(B45=Data!#REF!,Data!#REF!,(IF(B45=Data!B47,Data!J47,Data!#REF!)))))))))))))))&amp;IF(B45=Data!B49,Data!J49,(IF(B45=Data!B50,Data!J50,(IF(B45=Data!B7,Data!J7,(IF(B45=Data!#REF!,Data!#REF!,(IF(B45=Data!#REF!,Data!#REF!,(IF(B45=Data!#REF!,Data!J830,(IF(B45=Data!#REF!,Data!#REF!,(IF(B45=Data!#REF!,Data!#REF!,Data!#REF!)))))))))))))))&amp;IF(B45=Data!#REF!,Data!#REF!,(IF(B45=Data!#REF!,Data!#REF!,(IF(B45=Data!#REF!,Data!#REF!,(IF(B45=Data!#REF!,Data!#REF!,(IF(B45=Data!#REF!,Data!#REF!,Data!#REF!)))))))))</f>
        <v>#REF!</v>
      </c>
      <c r="U45" s="128" t="str">
        <f>IF(D45="","",VLOOKUP(B45,Data!$B$5:$J$319,9,FALSE)*D45)</f>
        <v/>
      </c>
    </row>
    <row r="46" spans="1:21" ht="14">
      <c r="A46" s="91"/>
      <c r="B46" s="92"/>
      <c r="C46" s="126" t="str">
        <f>IF(D46="","",VLOOKUP(B46,Data!$B$5:$L$319,2,FALSE))</f>
        <v/>
      </c>
      <c r="D46" s="93"/>
      <c r="E46" s="95"/>
      <c r="F46" s="126" t="str">
        <f>IF(D46="","",VLOOKUP(B46,Data!$B$5:$L$319,11,FALSE))</f>
        <v/>
      </c>
      <c r="G46" s="96" t="str">
        <f t="shared" si="0"/>
        <v>-</v>
      </c>
      <c r="H46" s="94" t="str">
        <f>IF(D46="","",VLOOKUP(B46,Data!$B$5:$D$319,3,FALSE))</f>
        <v/>
      </c>
      <c r="I46" s="94" t="str">
        <f>IF(D46="","",VLOOKUP(B46,Data!$B$5:$M$319,12,FALSE))</f>
        <v/>
      </c>
      <c r="J46" s="126" t="str">
        <f>IF(D46="","",VLOOKUP(B46,Data!$B$5:$E$319,4,FALSE)*D46)</f>
        <v/>
      </c>
      <c r="K46" s="126" t="str">
        <f>IF(D46="","",VLOOKUP(B46,Data!$B$5:$F$319,5,FALSE)*D46)</f>
        <v/>
      </c>
      <c r="L46" s="96" t="e">
        <f>IF(B46=Data!#REF!,Data!#REF!,(IF(B46=Data!#REF!,Data!#REF!,(IF(B46=Data!#REF!,Data!#REF!,(IF(B46=Data!B31,Data!G31,(IF(B46=Data!B37,Data!G37,(IF(B46=Data!#REF!,Data!#REF!,(IF(B46=Data!#REF!,Data!#REF!,(IF(B46=Data!B49,Data!G49,Data!#REF!)))))))))))))))&amp;IF(B46=Data!#REF!,Data!#REF!,(IF(B46=Data!#REF!,Data!#REF!,(IF(B46=Data!#REF!,Data!#REF!,(IF(B46=Data!#REF!,Data!#REF!,(IF(B46=Data!#REF!,Data!#REF!,(IF(B46=Data!#REF!,Data!G832,(IF(B46=Data!#REF!,Data!#REF!,(IF(B46=Data!#REF!,Data!#REF!,Data!#REF!)))))))))))))))&amp;IF(B46=Data!#REF!,Data!#REF!,(IF(B46=Data!#REF!,Data!#REF!,(IF(B46=Data!#REF!,Data!#REF!,(IF(B46=Data!#REF!,Data!#REF!,(IF(B46=Data!#REF!,Data!#REF!,Data!#REF!)))))))))</f>
        <v>#REF!</v>
      </c>
      <c r="M46" s="97"/>
      <c r="N46" s="98"/>
      <c r="O46" s="99" t="e">
        <f>IF(B46=Data!#REF!,Data!#REF!,(IF(B46=Data!#REF!,Data!#REF!,(IF(B46=Data!#REF!,Data!#REF!,(IF(B46=Data!B31,Data!H31,(IF(B46=Data!B37,Data!H37,(IF(B46=Data!#REF!,Data!#REF!,(IF(B46=Data!#REF!,Data!#REF!,(IF(B46=Data!B49,Data!H49,Data!#REF!)))))))))))))))&amp;IF(B46=Data!#REF!,Data!#REF!,(IF(B46=Data!#REF!,Data!#REF!,(IF(B46=Data!#REF!,Data!#REF!,(IF(B46=Data!#REF!,Data!#REF!,(IF(B46=Data!#REF!,Data!#REF!,(IF(B46=Data!#REF!,Data!H832,(IF(B46=Data!#REF!,Data!#REF!,(IF(B46=Data!#REF!,Data!#REF!,Data!#REF!)))))))))))))))&amp;IF(B46=Data!#REF!,Data!#REF!,(IF(B46=Data!#REF!,Data!#REF!,(IF(B46=Data!#REF!,Data!#REF!,(IF(B46=Data!#REF!,Data!#REF!,(IF(B46=Data!#REF!,Data!#REF!,Data!#REF!)))))))))</f>
        <v>#REF!</v>
      </c>
      <c r="P46" s="98"/>
      <c r="Q46" s="98"/>
      <c r="R46" s="99" t="e">
        <f>IF(B46=Data!#REF!,Data!#REF!,(IF(B46=Data!#REF!,Data!#REF!,(IF(B46=Data!#REF!,Data!#REF!,(IF(B46=Data!B31,Data!I31,(IF(B46=Data!B37,Data!I37,(IF(B46=Data!#REF!,Data!#REF!,(IF(B46=Data!#REF!,Data!#REF!,(IF(B46=Data!B49,Data!I49,Data!#REF!)))))))))))))))&amp;IF(B46=Data!#REF!,Data!#REF!,(IF(B46=Data!#REF!,Data!#REF!,(IF(B46=Data!#REF!,Data!#REF!,(IF(B46=Data!#REF!,Data!#REF!,(IF(B46=Data!#REF!,Data!#REF!,(IF(B46=Data!#REF!,Data!I832,(IF(B46=Data!#REF!,Data!#REF!,(IF(B46=Data!#REF!,Data!#REF!,Data!#REF!)))))))))))))))&amp;IF(B46=Data!#REF!,Data!#REF!,(IF(B46=Data!#REF!,Data!#REF!,(IF(B46=Data!#REF!,Data!#REF!,(IF(B46=Data!#REF!,Data!#REF!,(IF(B46=Data!#REF!,Data!#REF!,Data!#REF!)))))))))</f>
        <v>#REF!</v>
      </c>
      <c r="S46" s="100"/>
      <c r="T46" s="99" t="e">
        <f>IF(B46=Data!#REF!,Data!#REF!,(IF(B46=Data!#REF!,Data!#REF!,(IF(B46=Data!#REF!,Data!#REF!,(IF(B46=Data!B31,Data!J31,(IF(B46=Data!B37,Data!J37,(IF(B46=Data!#REF!,Data!#REF!,(IF(B46=Data!#REF!,Data!#REF!,(IF(B46=Data!B49,Data!J49,Data!#REF!)))))))))))))))&amp;IF(B46=Data!#REF!,Data!#REF!,(IF(B46=Data!#REF!,Data!#REF!,(IF(B46=Data!#REF!,Data!#REF!,(IF(B46=Data!#REF!,Data!#REF!,(IF(B46=Data!#REF!,Data!#REF!,(IF(B46=Data!#REF!,Data!J832,(IF(B46=Data!#REF!,Data!#REF!,(IF(B46=Data!#REF!,Data!#REF!,Data!#REF!)))))))))))))))&amp;IF(B46=Data!#REF!,Data!#REF!,(IF(B46=Data!#REF!,Data!#REF!,(IF(B46=Data!#REF!,Data!#REF!,(IF(B46=Data!#REF!,Data!#REF!,(IF(B46=Data!#REF!,Data!#REF!,Data!#REF!)))))))))</f>
        <v>#REF!</v>
      </c>
      <c r="U46" s="128" t="str">
        <f>IF(D46="","",VLOOKUP(B46,Data!$B$5:$J$319,9,FALSE)*D46)</f>
        <v/>
      </c>
    </row>
    <row r="47" spans="1:21" ht="14">
      <c r="A47" s="91"/>
      <c r="B47" s="92"/>
      <c r="C47" s="126" t="str">
        <f>IF(D47="","",VLOOKUP(B47,Data!$B$5:$L$319,2,FALSE))</f>
        <v/>
      </c>
      <c r="D47" s="93"/>
      <c r="E47" s="93"/>
      <c r="F47" s="126" t="str">
        <f>IF(D47="","",VLOOKUP(B47,Data!$B$5:$L$319,11,FALSE))</f>
        <v/>
      </c>
      <c r="G47" s="96" t="str">
        <f t="shared" si="0"/>
        <v>-</v>
      </c>
      <c r="H47" s="94" t="str">
        <f>IF(D47="","",VLOOKUP(B47,Data!$B$5:$D$319,3,FALSE))</f>
        <v/>
      </c>
      <c r="I47" s="94" t="str">
        <f>IF(D47="","",VLOOKUP(B47,Data!$B$5:$M$319,12,FALSE))</f>
        <v/>
      </c>
      <c r="J47" s="126" t="str">
        <f>IF(D47="","",VLOOKUP(B47,Data!$B$5:$E$319,4,FALSE)*D47)</f>
        <v/>
      </c>
      <c r="K47" s="126" t="str">
        <f>IF(D47="","",VLOOKUP(B47,Data!$B$5:$F$319,5,FALSE)*D47)</f>
        <v/>
      </c>
      <c r="L47" s="96" t="e">
        <f>IF(B47=Data!#REF!,Data!#REF!,(IF(B47=Data!#REF!,Data!#REF!,(IF(B47=Data!#REF!,Data!#REF!,(IF(B47=Data!B31,Data!G31,(IF(B47=Data!B37,Data!G37,(IF(B47=Data!#REF!,Data!#REF!,(IF(B47=Data!#REF!,Data!#REF!,(IF(B47=Data!B49,Data!G49,Data!#REF!)))))))))))))))&amp;IF(B47=Data!#REF!,Data!#REF!,(IF(B47=Data!#REF!,Data!#REF!,(IF(B47=Data!#REF!,Data!#REF!,(IF(B47=Data!#REF!,Data!#REF!,(IF(B47=Data!#REF!,Data!#REF!,(IF(B47=Data!#REF!,Data!G832,(IF(B47=Data!#REF!,Data!#REF!,(IF(B47=Data!#REF!,Data!#REF!,Data!#REF!)))))))))))))))&amp;IF(B47=Data!#REF!,Data!#REF!,(IF(B47=Data!#REF!,Data!#REF!,(IF(B47=Data!#REF!,Data!#REF!,(IF(B47=Data!#REF!,Data!#REF!,(IF(B47=Data!#REF!,Data!#REF!,Data!#REF!)))))))))</f>
        <v>#REF!</v>
      </c>
      <c r="M47" s="97"/>
      <c r="N47" s="98"/>
      <c r="O47" s="99" t="e">
        <f>IF(B47=Data!#REF!,Data!#REF!,(IF(B47=Data!#REF!,Data!#REF!,(IF(B47=Data!#REF!,Data!#REF!,(IF(B47=Data!B31,Data!H31,(IF(B47=Data!B37,Data!H37,(IF(B47=Data!#REF!,Data!#REF!,(IF(B47=Data!#REF!,Data!#REF!,(IF(B47=Data!B49,Data!H49,Data!#REF!)))))))))))))))&amp;IF(B47=Data!#REF!,Data!#REF!,(IF(B47=Data!#REF!,Data!#REF!,(IF(B47=Data!#REF!,Data!#REF!,(IF(B47=Data!#REF!,Data!#REF!,(IF(B47=Data!#REF!,Data!#REF!,(IF(B47=Data!#REF!,Data!H832,(IF(B47=Data!#REF!,Data!#REF!,(IF(B47=Data!#REF!,Data!#REF!,Data!#REF!)))))))))))))))&amp;IF(B47=Data!#REF!,Data!#REF!,(IF(B47=Data!#REF!,Data!#REF!,(IF(B47=Data!#REF!,Data!#REF!,(IF(B47=Data!#REF!,Data!#REF!,(IF(B47=Data!#REF!,Data!#REF!,Data!#REF!)))))))))</f>
        <v>#REF!</v>
      </c>
      <c r="P47" s="98"/>
      <c r="Q47" s="98"/>
      <c r="R47" s="99" t="e">
        <f>IF(B47=Data!#REF!,Data!#REF!,(IF(B47=Data!#REF!,Data!#REF!,(IF(B47=Data!#REF!,Data!#REF!,(IF(B47=Data!B31,Data!I31,(IF(B47=Data!B37,Data!I37,(IF(B47=Data!#REF!,Data!#REF!,(IF(B47=Data!#REF!,Data!#REF!,(IF(B47=Data!B49,Data!I49,Data!#REF!)))))))))))))))&amp;IF(B47=Data!#REF!,Data!#REF!,(IF(B47=Data!#REF!,Data!#REF!,(IF(B47=Data!#REF!,Data!#REF!,(IF(B47=Data!#REF!,Data!#REF!,(IF(B47=Data!#REF!,Data!#REF!,(IF(B47=Data!#REF!,Data!I832,(IF(B47=Data!#REF!,Data!#REF!,(IF(B47=Data!#REF!,Data!#REF!,Data!#REF!)))))))))))))))&amp;IF(B47=Data!#REF!,Data!#REF!,(IF(B47=Data!#REF!,Data!#REF!,(IF(B47=Data!#REF!,Data!#REF!,(IF(B47=Data!#REF!,Data!#REF!,(IF(B47=Data!#REF!,Data!#REF!,Data!#REF!)))))))))</f>
        <v>#REF!</v>
      </c>
      <c r="S47" s="100"/>
      <c r="T47" s="99" t="e">
        <f>IF(B47=Data!#REF!,Data!#REF!,(IF(B47=Data!#REF!,Data!#REF!,(IF(B47=Data!#REF!,Data!#REF!,(IF(B47=Data!B31,Data!J31,(IF(B47=Data!B37,Data!J37,(IF(B47=Data!#REF!,Data!#REF!,(IF(B47=Data!#REF!,Data!#REF!,(IF(B47=Data!B49,Data!J49,Data!#REF!)))))))))))))))&amp;IF(B47=Data!#REF!,Data!#REF!,(IF(B47=Data!#REF!,Data!#REF!,(IF(B47=Data!#REF!,Data!#REF!,(IF(B47=Data!#REF!,Data!#REF!,(IF(B47=Data!#REF!,Data!#REF!,(IF(B47=Data!#REF!,Data!J832,(IF(B47=Data!#REF!,Data!#REF!,(IF(B47=Data!#REF!,Data!#REF!,Data!#REF!)))))))))))))))&amp;IF(B47=Data!#REF!,Data!#REF!,(IF(B47=Data!#REF!,Data!#REF!,(IF(B47=Data!#REF!,Data!#REF!,(IF(B47=Data!#REF!,Data!#REF!,(IF(B47=Data!#REF!,Data!#REF!,Data!#REF!)))))))))</f>
        <v>#REF!</v>
      </c>
      <c r="U47" s="128" t="str">
        <f>IF(D47="","",VLOOKUP(B47,Data!$B$5:$J$319,9,FALSE)*D47)</f>
        <v/>
      </c>
    </row>
    <row r="48" spans="1:21" ht="14">
      <c r="A48" s="103"/>
      <c r="B48" s="104"/>
      <c r="C48" s="105"/>
      <c r="D48" s="106"/>
      <c r="E48" s="106"/>
      <c r="F48" s="107"/>
      <c r="G48" s="107"/>
      <c r="H48" s="107"/>
      <c r="I48" s="106"/>
      <c r="J48" s="107"/>
      <c r="K48" s="107"/>
      <c r="L48" s="107"/>
      <c r="M48" s="108"/>
      <c r="N48" s="109"/>
      <c r="O48" s="110"/>
      <c r="P48" s="109"/>
      <c r="Q48" s="109"/>
      <c r="R48" s="110"/>
      <c r="S48" s="111"/>
      <c r="T48" s="110"/>
      <c r="U48" s="112"/>
    </row>
    <row r="49" spans="1:21" ht="14">
      <c r="A49" s="106"/>
      <c r="B49" s="104"/>
      <c r="C49" s="105"/>
      <c r="D49" s="113">
        <f>SUM(D18:D47)</f>
        <v>101</v>
      </c>
      <c r="E49" s="113"/>
      <c r="F49" s="115"/>
      <c r="G49" s="115" t="e">
        <f>SUM(G18:G47)</f>
        <v>#N/A</v>
      </c>
      <c r="H49" s="106"/>
      <c r="I49" s="106"/>
      <c r="J49" s="115" t="e">
        <f>SUM(J18:J47)</f>
        <v>#N/A</v>
      </c>
      <c r="K49" s="115" t="e">
        <f>SUM(K18:K47)</f>
        <v>#N/A</v>
      </c>
      <c r="L49" s="115" t="e">
        <f>SUM(L16:L48)</f>
        <v>#REF!</v>
      </c>
      <c r="M49" s="114">
        <f>SUM(M18:M47)</f>
        <v>0</v>
      </c>
      <c r="N49" s="115">
        <f>SUM(N16:N48)</f>
        <v>0</v>
      </c>
      <c r="O49" s="115" t="e">
        <f>SUM(O16:O48)</f>
        <v>#REF!</v>
      </c>
      <c r="P49" s="114">
        <f>SUM(P18:P47)</f>
        <v>0</v>
      </c>
      <c r="Q49" s="115">
        <f>SUM(Q16:Q48)</f>
        <v>0</v>
      </c>
      <c r="R49" s="115" t="e">
        <f>SUM(R16:R48)</f>
        <v>#REF!</v>
      </c>
      <c r="S49" s="114">
        <f>SUM(S18:S47)</f>
        <v>0</v>
      </c>
      <c r="T49" s="115" t="e">
        <f>SUM(T16:T48)</f>
        <v>#REF!</v>
      </c>
      <c r="U49" s="116" t="e">
        <f>SUM(U18:U47)</f>
        <v>#N/A</v>
      </c>
    </row>
    <row r="50" spans="1:21">
      <c r="A50" s="55"/>
      <c r="B50" s="34"/>
      <c r="C50" s="36"/>
      <c r="D50" s="55"/>
      <c r="E50" s="34"/>
      <c r="F50" s="88"/>
      <c r="G50" s="70"/>
      <c r="H50" s="55"/>
      <c r="I50" s="55"/>
      <c r="J50" s="84"/>
      <c r="K50" s="70"/>
      <c r="L50" s="36"/>
      <c r="M50" s="35"/>
      <c r="N50" s="35"/>
      <c r="O50" s="35"/>
      <c r="P50" s="35"/>
      <c r="Q50" s="35"/>
      <c r="R50" s="35"/>
      <c r="S50" s="36"/>
      <c r="T50" s="36"/>
      <c r="U50" s="37"/>
    </row>
    <row r="51" spans="1:21" ht="13" hidden="1">
      <c r="A51" s="16" t="s">
        <v>79</v>
      </c>
      <c r="B51" s="17"/>
      <c r="C51" s="1"/>
      <c r="D51" s="27" t="s">
        <v>80</v>
      </c>
      <c r="E51" s="27"/>
      <c r="F51" s="81" t="s">
        <v>81</v>
      </c>
      <c r="G51" s="85"/>
      <c r="H51" s="32" t="s">
        <v>82</v>
      </c>
      <c r="I51" s="56"/>
      <c r="J51" s="75" t="s">
        <v>83</v>
      </c>
      <c r="K51" s="75"/>
      <c r="L51" s="27"/>
      <c r="M51" s="57"/>
      <c r="N51" s="58" t="s">
        <v>84</v>
      </c>
      <c r="O51" s="27"/>
      <c r="P51" s="27"/>
      <c r="Q51" s="27"/>
      <c r="R51" s="27"/>
      <c r="S51" s="27"/>
      <c r="T51" s="27"/>
      <c r="U51" s="59"/>
    </row>
    <row r="52" spans="1:21" ht="13" hidden="1">
      <c r="A52" s="19" t="s">
        <v>85</v>
      </c>
      <c r="B52" s="20"/>
      <c r="C52" s="60"/>
      <c r="D52" s="20" t="s">
        <v>86</v>
      </c>
      <c r="E52" s="20"/>
      <c r="F52" s="403"/>
      <c r="G52" s="404"/>
      <c r="H52" s="19" t="s">
        <v>87</v>
      </c>
      <c r="I52" s="61"/>
      <c r="J52" s="76" t="s">
        <v>88</v>
      </c>
      <c r="K52" s="76"/>
      <c r="L52" s="20"/>
      <c r="M52" s="21"/>
      <c r="N52" s="20"/>
      <c r="O52" s="20"/>
      <c r="P52" s="20"/>
      <c r="Q52" s="20"/>
      <c r="R52" s="20"/>
      <c r="S52" s="20"/>
      <c r="T52" s="20"/>
      <c r="U52" s="29"/>
    </row>
    <row r="53" spans="1:21" hidden="1">
      <c r="A53" s="19" t="s">
        <v>91</v>
      </c>
      <c r="B53" s="20"/>
      <c r="C53" s="21"/>
      <c r="D53" s="20"/>
      <c r="E53" s="20"/>
      <c r="F53" s="403"/>
      <c r="G53" s="404"/>
      <c r="H53" s="19"/>
      <c r="I53" s="61"/>
      <c r="J53" s="76" t="s">
        <v>92</v>
      </c>
      <c r="K53" s="76"/>
      <c r="L53" s="20"/>
      <c r="M53" s="21"/>
      <c r="N53" s="20"/>
      <c r="O53" s="20"/>
      <c r="P53" s="20"/>
      <c r="Q53" s="20"/>
      <c r="R53" s="20"/>
      <c r="S53" s="20"/>
      <c r="T53" s="20"/>
      <c r="U53" s="29"/>
    </row>
    <row r="54" spans="1:21" hidden="1">
      <c r="A54" s="34"/>
      <c r="B54" s="35"/>
      <c r="C54" s="131"/>
      <c r="D54" s="20" t="s">
        <v>93</v>
      </c>
      <c r="E54" s="20"/>
      <c r="F54" s="403"/>
      <c r="G54" s="404"/>
      <c r="H54" s="19" t="s">
        <v>94</v>
      </c>
      <c r="I54" s="61"/>
      <c r="J54" s="76"/>
      <c r="K54" s="76"/>
      <c r="L54" s="20"/>
      <c r="M54" s="21"/>
      <c r="N54" s="20"/>
      <c r="O54" s="20"/>
      <c r="P54" s="20"/>
      <c r="Q54" s="20"/>
      <c r="R54" s="20"/>
      <c r="S54" s="20"/>
      <c r="T54" s="20"/>
      <c r="U54" s="29"/>
    </row>
    <row r="55" spans="1:21" ht="13" hidden="1">
      <c r="A55" s="16" t="s">
        <v>95</v>
      </c>
      <c r="B55" s="27"/>
      <c r="C55" s="12"/>
      <c r="D55" s="20" t="s">
        <v>96</v>
      </c>
      <c r="E55" s="20"/>
      <c r="F55" s="89" t="s">
        <v>97</v>
      </c>
      <c r="G55" s="86"/>
      <c r="H55" s="19" t="s">
        <v>87</v>
      </c>
      <c r="I55" s="61"/>
      <c r="J55" s="76" t="s">
        <v>98</v>
      </c>
      <c r="K55" s="76"/>
      <c r="L55" s="20"/>
      <c r="M55" s="21"/>
      <c r="N55" s="20"/>
      <c r="O55" s="20"/>
      <c r="P55" s="20"/>
      <c r="Q55" s="20"/>
      <c r="R55" s="20"/>
      <c r="S55" s="20"/>
      <c r="T55" s="20"/>
      <c r="U55" s="29"/>
    </row>
    <row r="56" spans="1:21" ht="13" hidden="1">
      <c r="A56" s="19"/>
      <c r="B56" s="20"/>
      <c r="C56" s="21"/>
      <c r="D56" s="20" t="s">
        <v>99</v>
      </c>
      <c r="E56" s="20"/>
      <c r="F56" s="90"/>
      <c r="G56" s="87"/>
      <c r="H56" s="19" t="s">
        <v>100</v>
      </c>
      <c r="I56" s="61"/>
      <c r="J56" s="76" t="s">
        <v>101</v>
      </c>
      <c r="K56" s="76"/>
      <c r="L56" s="20"/>
      <c r="M56" s="53"/>
      <c r="N56" s="54" t="s">
        <v>102</v>
      </c>
      <c r="O56" s="54"/>
      <c r="P56" s="54"/>
      <c r="Q56" s="54"/>
      <c r="R56" s="54"/>
      <c r="S56" s="54"/>
      <c r="T56" s="54"/>
      <c r="U56" s="62"/>
    </row>
    <row r="57" spans="1:21" hidden="1">
      <c r="A57" s="34"/>
      <c r="B57" s="35"/>
      <c r="C57" s="36"/>
      <c r="D57" s="35"/>
      <c r="E57" s="35"/>
      <c r="F57" s="399"/>
      <c r="G57" s="405"/>
      <c r="H57" s="399"/>
      <c r="I57" s="400"/>
      <c r="J57" s="77" t="s">
        <v>103</v>
      </c>
      <c r="K57" s="77"/>
      <c r="L57" s="35"/>
      <c r="M57" s="63"/>
      <c r="N57" s="64" t="s">
        <v>104</v>
      </c>
      <c r="O57" s="64"/>
      <c r="P57" s="64"/>
      <c r="Q57" s="64"/>
      <c r="R57" s="64"/>
      <c r="S57" s="64"/>
      <c r="T57" s="64"/>
      <c r="U57" s="65"/>
    </row>
    <row r="58" spans="1:21" hidden="1"/>
    <row r="59" spans="1:21" hidden="1"/>
  </sheetData>
  <mergeCells count="6">
    <mergeCell ref="H57:I57"/>
    <mergeCell ref="A15:B16"/>
    <mergeCell ref="F52:G52"/>
    <mergeCell ref="F53:G53"/>
    <mergeCell ref="F54:G54"/>
    <mergeCell ref="F57:G57"/>
  </mergeCells>
  <phoneticPr fontId="7" type="noConversion"/>
  <printOptions horizontalCentered="1"/>
  <pageMargins left="0" right="0" top="0.25" bottom="0" header="0.51111111111111107" footer="0.51111111111111107"/>
  <pageSetup paperSize="9" scale="81" firstPageNumber="429496319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0F731-997E-42F6-900C-3D8158FAD475}">
  <dimension ref="A1:W50"/>
  <sheetViews>
    <sheetView topLeftCell="A28" zoomScale="80" zoomScaleNormal="80" zoomScaleSheetLayoutView="85" workbookViewId="0">
      <selection activeCell="G16" sqref="G16"/>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920</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v>1</v>
      </c>
      <c r="B19" s="324" t="s">
        <v>356</v>
      </c>
      <c r="C19" s="230" t="str">
        <f>IF(E19="","",VLOOKUP(B19,Data!$B$5:$N$503,13,FALSE))</f>
        <v>Ymh</v>
      </c>
      <c r="D19" s="223" t="str">
        <f>IF(E19="","",VLOOKUP(B19,Data!$B$5:$L$503,2,FALSE))</f>
        <v>WQ78230</v>
      </c>
      <c r="E19" s="232">
        <v>5</v>
      </c>
      <c r="F19" s="226" t="s">
        <v>523</v>
      </c>
      <c r="G19" s="223">
        <f>IF(E19="","",VLOOKUP(B19,Data!$B$5:$L$503,11,FALSE))</f>
        <v>4233.07</v>
      </c>
      <c r="H19" s="228">
        <f>IF(E19&gt;0,E19*G19,"-")</f>
        <v>21165.35</v>
      </c>
      <c r="I19" s="229" t="str">
        <f>IF(E19="","",VLOOKUP(B19,Data!$B$5:$D$503,3,FALSE))</f>
        <v>C/T</v>
      </c>
      <c r="J19" s="220" t="str">
        <f>IF(E19="","",VLOOKUP(B19,Data!$B$5:$M$503,12,FALSE))</f>
        <v>Indonesia</v>
      </c>
      <c r="K19" s="328" t="s">
        <v>919</v>
      </c>
      <c r="L19" s="221">
        <f>IF(E19="","",VLOOKUP(B19,Data!$B$5:$E$503,4,FALSE)*E19)</f>
        <v>1485</v>
      </c>
      <c r="M19" s="221">
        <f>IF(E19="","",VLOOKUP(B19,Data!$B$5:$F$503,5,FALSE)*E19)</f>
        <v>1310</v>
      </c>
      <c r="N19" s="224" t="e">
        <f>IF(B19=Data!#REF!,Data!#REF!,(IF(B19=Data!#REF!,Data!#REF!,(IF(B19=Data!#REF!,Data!#REF!,(IF(B19=Data!#REF!,Data!#REF!,(IF(B19=Data!#REF!,Data!#REF!,(IF(B19=Data!B262,Data!G262,(IF(B19=Data!B264,Data!G264,(IF(B19=Data!#REF!,Data!#REF!,Data!#REF!)))))))))))))))&amp;IF(B19=Data!#REF!,Data!#REF!,(IF(B19=Data!#REF!,Data!#REF!,(IF(B19=Data!#REF!,Data!#REF!,(IF(B19=Data!#REF!,Data!#REF!,(IF(B19=Data!#REF!,Data!#REF!,(IF(B19=Data!#REF!,Data!G940,(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262,Data!H262,(IF(B19=Data!B264,Data!H264,(IF(B19=Data!#REF!,Data!#REF!,Data!#REF!)))))))))))))))&amp;IF(B19=Data!#REF!,Data!#REF!,(IF(B19=Data!#REF!,Data!#REF!,(IF(B19=Data!#REF!,Data!#REF!,(IF(B19=Data!#REF!,Data!#REF!,(IF(B19=Data!#REF!,Data!#REF!,(IF(B19=Data!#REF!,Data!H940,(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262,Data!I262,(IF(B19=Data!B264,Data!I264,(IF(B19=Data!#REF!,Data!#REF!,Data!#REF!)))))))))))))))&amp;IF(B19=Data!#REF!,Data!#REF!,(IF(B19=Data!#REF!,Data!#REF!,(IF(B19=Data!#REF!,Data!#REF!,(IF(B19=Data!#REF!,Data!#REF!,(IF(B19=Data!#REF!,Data!#REF!,(IF(B19=Data!#REF!,Data!I940,(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262,Data!J262,(IF(B19=Data!B264,Data!J264,(IF(B19=Data!#REF!,Data!#REF!,Data!#REF!)))))))))))))))&amp;IF(B19=Data!#REF!,Data!#REF!,(IF(B19=Data!#REF!,Data!#REF!,(IF(B19=Data!#REF!,Data!#REF!,(IF(B19=Data!#REF!,Data!#REF!,(IF(B19=Data!#REF!,Data!#REF!,(IF(B19=Data!#REF!,Data!J940,(IF(B19=Data!#REF!,Data!#REF!,(IF(B19=Data!#REF!,Data!#REF!,Data!#REF!)))))))))))))))&amp;IF(B19=Data!#REF!,Data!#REF!,(IF(B19=Data!#REF!,Data!#REF!,(IF(B19=Data!#REF!,Data!#REF!,(IF(B19=Data!#REF!,Data!#REF!,(IF(B19=Data!#REF!,Data!#REF!,Data!#REF!)))))))))</f>
        <v>#REF!</v>
      </c>
      <c r="W19" s="222">
        <f>IF(E19="","",VLOOKUP(B19,Data!$B$5:$J$503,9,FALSE)*E19)</f>
        <v>7.67</v>
      </c>
    </row>
    <row r="20" spans="1:23" s="234" customFormat="1" ht="20.149999999999999" customHeight="1">
      <c r="A20" s="334">
        <v>2</v>
      </c>
      <c r="B20" s="324" t="s">
        <v>667</v>
      </c>
      <c r="C20" s="230" t="str">
        <f>IF(E20="","",VLOOKUP(B20,Data!$B$5:$N$503,13,FALSE))</f>
        <v>Ymh</v>
      </c>
      <c r="D20" s="223" t="str">
        <f>IF(E20="","",VLOOKUP(B20,Data!$B$5:$L$503,2,FALSE))</f>
        <v>VAC9580</v>
      </c>
      <c r="E20" s="232">
        <v>2</v>
      </c>
      <c r="F20" s="226"/>
      <c r="G20" s="223">
        <f>IF(E20="","",VLOOKUP(B20,Data!$B$5:$L$503,11,FALSE))</f>
        <v>5024.08</v>
      </c>
      <c r="H20" s="228">
        <f t="shared" ref="H20:H32" si="0">IF(E20&gt;0,E20*G20,"-")</f>
        <v>10048.16</v>
      </c>
      <c r="I20" s="229" t="str">
        <f>IF(E20="","",VLOOKUP(B20,Data!$B$5:$D$503,3,FALSE))</f>
        <v>C/T</v>
      </c>
      <c r="J20" s="220" t="str">
        <f>IF(E20="","",VLOOKUP(B20,Data!$B$5:$M$503,12,FALSE))</f>
        <v>Indonesia</v>
      </c>
      <c r="K20" s="328" t="s">
        <v>919</v>
      </c>
      <c r="L20" s="221">
        <f>IF(E20="","",VLOOKUP(B20,Data!$B$5:$E$503,4,FALSE)*E20)</f>
        <v>604</v>
      </c>
      <c r="M20" s="221">
        <f>IF(E20="","",VLOOKUP(B20,Data!$B$5:$F$503,5,FALSE)*E20)</f>
        <v>534</v>
      </c>
      <c r="N20" s="224" t="e">
        <f>IF(B20=Data!#REF!,Data!#REF!,(IF(B20=Data!#REF!,Data!#REF!,(IF(B20=Data!#REF!,Data!#REF!,(IF(B20=Data!#REF!,Data!#REF!,(IF(B20=Data!#REF!,Data!#REF!,(IF(B20=Data!B261,Data!G261,(IF(B20=Data!B263,Data!G263,(IF(B20=Data!#REF!,Data!#REF!,Data!#REF!)))))))))))))))&amp;IF(B20=Data!#REF!,Data!#REF!,(IF(B20=Data!#REF!,Data!#REF!,(IF(B20=Data!#REF!,Data!#REF!,(IF(B20=Data!#REF!,Data!#REF!,(IF(B20=Data!#REF!,Data!#REF!,(IF(B20=Data!#REF!,Data!G939,(IF(B20=Data!#REF!,Data!#REF!,(IF(B20=Data!#REF!,Data!#REF!,Data!#REF!)))))))))))))))&amp;IF(B20=Data!#REF!,Data!#REF!,(IF(B20=Data!#REF!,Data!#REF!,(IF(B20=Data!#REF!,Data!#REF!,(IF(B20=Data!#REF!,Data!#REF!,(IF(B20=Data!#REF!,Data!#REF!,Data!#REF!)))))))))</f>
        <v>#REF!</v>
      </c>
      <c r="O20" s="339"/>
      <c r="P20" s="340"/>
      <c r="Q20" s="225" t="e">
        <f>IF(B20=Data!#REF!,Data!#REF!,(IF(B20=Data!#REF!,Data!#REF!,(IF(B20=Data!#REF!,Data!#REF!,(IF(B20=Data!#REF!,Data!#REF!,(IF(B20=Data!#REF!,Data!#REF!,(IF(B20=Data!B261,Data!H261,(IF(B20=Data!B263,Data!H263,(IF(B20=Data!#REF!,Data!#REF!,Data!#REF!)))))))))))))))&amp;IF(B20=Data!#REF!,Data!#REF!,(IF(B20=Data!#REF!,Data!#REF!,(IF(B20=Data!#REF!,Data!#REF!,(IF(B20=Data!#REF!,Data!#REF!,(IF(B20=Data!#REF!,Data!#REF!,(IF(B20=Data!#REF!,Data!H939,(IF(B20=Data!#REF!,Data!#REF!,(IF(B20=Data!#REF!,Data!#REF!,Data!#REF!)))))))))))))))&amp;IF(B20=Data!#REF!,Data!#REF!,(IF(B20=Data!#REF!,Data!#REF!,(IF(B20=Data!#REF!,Data!#REF!,(IF(B20=Data!#REF!,Data!#REF!,(IF(B20=Data!#REF!,Data!#REF!,Data!#REF!)))))))))</f>
        <v>#REF!</v>
      </c>
      <c r="R20" s="340"/>
      <c r="S20" s="340"/>
      <c r="T20" s="225" t="e">
        <f>IF(B20=Data!#REF!,Data!#REF!,(IF(B20=Data!#REF!,Data!#REF!,(IF(B20=Data!#REF!,Data!#REF!,(IF(B20=Data!#REF!,Data!#REF!,(IF(B20=Data!#REF!,Data!#REF!,(IF(B20=Data!B261,Data!I261,(IF(B20=Data!B263,Data!I263,(IF(B20=Data!#REF!,Data!#REF!,Data!#REF!)))))))))))))))&amp;IF(B20=Data!#REF!,Data!#REF!,(IF(B20=Data!#REF!,Data!#REF!,(IF(B20=Data!#REF!,Data!#REF!,(IF(B20=Data!#REF!,Data!#REF!,(IF(B20=Data!#REF!,Data!#REF!,(IF(B20=Data!#REF!,Data!I939,(IF(B20=Data!#REF!,Data!#REF!,(IF(B20=Data!#REF!,Data!#REF!,Data!#REF!)))))))))))))))&amp;IF(B20=Data!#REF!,Data!#REF!,(IF(B20=Data!#REF!,Data!#REF!,(IF(B20=Data!#REF!,Data!#REF!,(IF(B20=Data!#REF!,Data!#REF!,(IF(B20=Data!#REF!,Data!#REF!,Data!#REF!)))))))))</f>
        <v>#REF!</v>
      </c>
      <c r="U20" s="341"/>
      <c r="V20" s="225" t="e">
        <f>IF(B20=Data!#REF!,Data!#REF!,(IF(B20=Data!#REF!,Data!#REF!,(IF(B20=Data!#REF!,Data!#REF!,(IF(B20=Data!#REF!,Data!#REF!,(IF(B20=Data!#REF!,Data!#REF!,(IF(B20=Data!B261,Data!J261,(IF(B20=Data!B263,Data!J263,(IF(B20=Data!#REF!,Data!#REF!,Data!#REF!)))))))))))))))&amp;IF(B20=Data!#REF!,Data!#REF!,(IF(B20=Data!#REF!,Data!#REF!,(IF(B20=Data!#REF!,Data!#REF!,(IF(B20=Data!#REF!,Data!#REF!,(IF(B20=Data!#REF!,Data!#REF!,(IF(B20=Data!#REF!,Data!J939,(IF(B20=Data!#REF!,Data!#REF!,(IF(B20=Data!#REF!,Data!#REF!,Data!#REF!)))))))))))))))&amp;IF(B20=Data!#REF!,Data!#REF!,(IF(B20=Data!#REF!,Data!#REF!,(IF(B20=Data!#REF!,Data!#REF!,(IF(B20=Data!#REF!,Data!#REF!,(IF(B20=Data!#REF!,Data!#REF!,Data!#REF!)))))))))</f>
        <v>#REF!</v>
      </c>
      <c r="W20" s="222">
        <f>IF(E20="","",VLOOKUP(B20,Data!$B$5:$J$503,9,FALSE)*E20)</f>
        <v>3.0680000000000001</v>
      </c>
    </row>
    <row r="21" spans="1:23" s="234" customFormat="1" ht="20.149999999999999" customHeight="1">
      <c r="A21" s="334">
        <v>3</v>
      </c>
      <c r="B21" s="324" t="s">
        <v>664</v>
      </c>
      <c r="C21" s="325" t="str">
        <f>IF(E21="","",VLOOKUP(B21,Data!$B$5:$N$503,13,FALSE))</f>
        <v>Ymh</v>
      </c>
      <c r="D21" s="227" t="str">
        <f>IF(E21="","",VLOOKUP(B21,Data!$B$5:$L$503,2,FALSE))</f>
        <v>VAC9480</v>
      </c>
      <c r="E21" s="232">
        <v>8</v>
      </c>
      <c r="F21" s="233" t="s">
        <v>524</v>
      </c>
      <c r="G21" s="227">
        <f>IF(E21="","",VLOOKUP(B21,Data!$B$5:$L$503,11,FALSE))</f>
        <v>2008.01</v>
      </c>
      <c r="H21" s="326">
        <f t="shared" si="0"/>
        <v>16064.08</v>
      </c>
      <c r="I21" s="327" t="str">
        <f>IF(E21="","",VLOOKUP(B21,Data!$B$5:$D$503,3,FALSE))</f>
        <v>C/T</v>
      </c>
      <c r="J21" s="235" t="str">
        <f>IF(E21="","",VLOOKUP(B21,Data!$B$5:$M$503,12,FALSE))</f>
        <v>Indonesia</v>
      </c>
      <c r="K21" s="328" t="s">
        <v>919</v>
      </c>
      <c r="L21" s="219">
        <f>IF(E21="","",VLOOKUP(B21,Data!$B$5:$E$503,4,FALSE)*E21)</f>
        <v>1592</v>
      </c>
      <c r="M21" s="219">
        <f>IF(E21="","",VLOOKUP(B21,Data!$B$5:$F$503,5,FALSE)*E21)</f>
        <v>1432</v>
      </c>
      <c r="N21" s="329" t="e">
        <f>IF(B21=Data!#REF!,Data!#REF!,(IF(B21=Data!#REF!,Data!#REF!,(IF(B21=Data!#REF!,Data!#REF!,(IF(B21=Data!#REF!,Data!#REF!,(IF(B21=Data!#REF!,Data!#REF!,(IF(B21=Data!B258,Data!G258,(IF(B21=Data!B260,Data!G260,(IF(B21=Data!#REF!,Data!#REF!,Data!#REF!)))))))))))))))&amp;IF(B21=Data!#REF!,Data!#REF!,(IF(B21=Data!#REF!,Data!#REF!,(IF(B21=Data!#REF!,Data!#REF!,(IF(B21=Data!#REF!,Data!#REF!,(IF(B21=Data!#REF!,Data!#REF!,(IF(B21=Data!#REF!,Data!G936,(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258,Data!H258,(IF(B21=Data!B260,Data!H260,(IF(B21=Data!#REF!,Data!#REF!,Data!#REF!)))))))))))))))&amp;IF(B21=Data!#REF!,Data!#REF!,(IF(B21=Data!#REF!,Data!#REF!,(IF(B21=Data!#REF!,Data!#REF!,(IF(B21=Data!#REF!,Data!#REF!,(IF(B21=Data!#REF!,Data!#REF!,(IF(B21=Data!#REF!,Data!H936,(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258,Data!I258,(IF(B21=Data!B260,Data!I260,(IF(B21=Data!#REF!,Data!#REF!,Data!#REF!)))))))))))))))&amp;IF(B21=Data!#REF!,Data!#REF!,(IF(B21=Data!#REF!,Data!#REF!,(IF(B21=Data!#REF!,Data!#REF!,(IF(B21=Data!#REF!,Data!#REF!,(IF(B21=Data!#REF!,Data!#REF!,(IF(B21=Data!#REF!,Data!I936,(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258,Data!J258,(IF(B21=Data!B260,Data!J260,(IF(B21=Data!#REF!,Data!#REF!,Data!#REF!)))))))))))))))&amp;IF(B21=Data!#REF!,Data!#REF!,(IF(B21=Data!#REF!,Data!#REF!,(IF(B21=Data!#REF!,Data!#REF!,(IF(B21=Data!#REF!,Data!#REF!,(IF(B21=Data!#REF!,Data!#REF!,(IF(B21=Data!#REF!,Data!J936,(IF(B21=Data!#REF!,Data!#REF!,(IF(B21=Data!#REF!,Data!#REF!,Data!#REF!)))))))))))))))&amp;IF(B21=Data!#REF!,Data!#REF!,(IF(B21=Data!#REF!,Data!#REF!,(IF(B21=Data!#REF!,Data!#REF!,(IF(B21=Data!#REF!,Data!#REF!,(IF(B21=Data!#REF!,Data!#REF!,Data!#REF!)))))))))</f>
        <v>#REF!</v>
      </c>
      <c r="W21" s="236">
        <f>IF(E21="","",VLOOKUP(B21,Data!$B$5:$J$503,9,FALSE)*E21)</f>
        <v>9.032</v>
      </c>
    </row>
    <row r="22" spans="1:23" s="234" customFormat="1" ht="20.149999999999999" customHeight="1">
      <c r="A22" s="334">
        <v>4</v>
      </c>
      <c r="B22" s="324" t="s">
        <v>670</v>
      </c>
      <c r="C22" s="325" t="str">
        <f>IF(E22="","",VLOOKUP(B22,Data!$B$5:$N$503,13,FALSE))</f>
        <v>Ymh</v>
      </c>
      <c r="D22" s="227" t="str">
        <f>IF(E22="","",VLOOKUP(B22,Data!$B$5:$L$503,2,FALSE))</f>
        <v>VAD6640</v>
      </c>
      <c r="E22" s="232">
        <v>1</v>
      </c>
      <c r="F22" s="318"/>
      <c r="G22" s="227">
        <f>IF(E22="","",VLOOKUP(B22,Data!$B$5:$L$503,11,FALSE))</f>
        <v>2137.2600000000002</v>
      </c>
      <c r="H22" s="326">
        <f t="shared" si="0"/>
        <v>2137.2600000000002</v>
      </c>
      <c r="I22" s="327" t="str">
        <f>IF(E22="","",VLOOKUP(B22,Data!$B$5:$D$503,3,FALSE))</f>
        <v>C/T</v>
      </c>
      <c r="J22" s="235" t="str">
        <f>IF(E22="","",VLOOKUP(B22,Data!$B$5:$M$503,12,FALSE))</f>
        <v>Indonesia</v>
      </c>
      <c r="K22" s="328" t="s">
        <v>919</v>
      </c>
      <c r="L22" s="219">
        <f>IF(E22="","",VLOOKUP(B22,Data!$B$5:$E$503,4,FALSE)*E22)</f>
        <v>199</v>
      </c>
      <c r="M22" s="219">
        <f>IF(E22="","",VLOOKUP(B22,Data!$B$5:$F$503,5,FALSE)*E22)</f>
        <v>179</v>
      </c>
      <c r="N22" s="329" t="e">
        <f>IF(B22=Data!#REF!,Data!#REF!,(IF(B22=Data!#REF!,Data!#REF!,(IF(B22=Data!#REF!,Data!#REF!,(IF(B22=Data!#REF!,Data!#REF!,(IF(B22=Data!#REF!,Data!#REF!,(IF(B22=Data!B239,Data!G239,(IF(B22=Data!B241,Data!G241,(IF(B22=Data!#REF!,Data!#REF!,Data!#REF!)))))))))))))))&amp;IF(B22=Data!#REF!,Data!#REF!,(IF(B22=Data!#REF!,Data!#REF!,(IF(B22=Data!#REF!,Data!#REF!,(IF(B22=Data!#REF!,Data!#REF!,(IF(B22=Data!#REF!,Data!#REF!,(IF(B22=Data!#REF!,Data!G917,(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239,Data!H239,(IF(B22=Data!B241,Data!H241,(IF(B22=Data!#REF!,Data!#REF!,Data!#REF!)))))))))))))))&amp;IF(B22=Data!#REF!,Data!#REF!,(IF(B22=Data!#REF!,Data!#REF!,(IF(B22=Data!#REF!,Data!#REF!,(IF(B22=Data!#REF!,Data!#REF!,(IF(B22=Data!#REF!,Data!#REF!,(IF(B22=Data!#REF!,Data!H917,(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239,Data!I239,(IF(B22=Data!B241,Data!I241,(IF(B22=Data!#REF!,Data!#REF!,Data!#REF!)))))))))))))))&amp;IF(B22=Data!#REF!,Data!#REF!,(IF(B22=Data!#REF!,Data!#REF!,(IF(B22=Data!#REF!,Data!#REF!,(IF(B22=Data!#REF!,Data!#REF!,(IF(B22=Data!#REF!,Data!#REF!,(IF(B22=Data!#REF!,Data!I917,(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239,Data!J239,(IF(B22=Data!B241,Data!J241,(IF(B22=Data!#REF!,Data!#REF!,Data!#REF!)))))))))))))))&amp;IF(B22=Data!#REF!,Data!#REF!,(IF(B22=Data!#REF!,Data!#REF!,(IF(B22=Data!#REF!,Data!#REF!,(IF(B22=Data!#REF!,Data!#REF!,(IF(B22=Data!#REF!,Data!#REF!,(IF(B22=Data!#REF!,Data!J917,(IF(B22=Data!#REF!,Data!#REF!,(IF(B22=Data!#REF!,Data!#REF!,Data!#REF!)))))))))))))))&amp;IF(B22=Data!#REF!,Data!#REF!,(IF(B22=Data!#REF!,Data!#REF!,(IF(B22=Data!#REF!,Data!#REF!,(IF(B22=Data!#REF!,Data!#REF!,(IF(B22=Data!#REF!,Data!#REF!,Data!#REF!)))))))))</f>
        <v>#REF!</v>
      </c>
      <c r="W22" s="236">
        <f>IF(E22="","",VLOOKUP(B22,Data!$B$5:$J$503,9,FALSE)*E22)</f>
        <v>1.129</v>
      </c>
    </row>
    <row r="23" spans="1:23" s="234" customFormat="1" ht="20.149999999999999" customHeight="1">
      <c r="A23" s="334">
        <v>5</v>
      </c>
      <c r="B23" s="324" t="s">
        <v>481</v>
      </c>
      <c r="C23" s="325" t="str">
        <f>IF(E23="","",VLOOKUP(B23,Data!$B$5:$N$503,13,FALSE))</f>
        <v>Ymh</v>
      </c>
      <c r="D23" s="227" t="str">
        <f>IF(E23="","",VLOOKUP(B23,Data!$B$5:$L$503,2,FALSE))</f>
        <v>ZH66330</v>
      </c>
      <c r="E23" s="232">
        <v>1</v>
      </c>
      <c r="F23" s="318" t="s">
        <v>530</v>
      </c>
      <c r="G23" s="227">
        <f>IF(E23="","",VLOOKUP(B23,Data!$B$5:$L$503,11,FALSE))</f>
        <v>2172.6799999999998</v>
      </c>
      <c r="H23" s="326">
        <f t="shared" si="0"/>
        <v>2172.6799999999998</v>
      </c>
      <c r="I23" s="327" t="str">
        <f>IF(E23="","",VLOOKUP(B23,Data!$B$5:$D$503,3,FALSE))</f>
        <v>C/T</v>
      </c>
      <c r="J23" s="235" t="str">
        <f>IF(E23="","",VLOOKUP(B23,Data!$B$5:$M$503,12,FALSE))</f>
        <v>Indonesia</v>
      </c>
      <c r="K23" s="328" t="s">
        <v>919</v>
      </c>
      <c r="L23" s="219">
        <f>IF(E23="","",VLOOKUP(B23,Data!$B$5:$E$503,4,FALSE)*E23)</f>
        <v>215</v>
      </c>
      <c r="M23" s="219">
        <f>IF(E23="","",VLOOKUP(B23,Data!$B$5:$F$503,5,FALSE)*E23)</f>
        <v>194</v>
      </c>
      <c r="N23" s="329" t="e">
        <f>IF(B23=Data!#REF!,Data!#REF!,(IF(B23=Data!#REF!,Data!#REF!,(IF(B23=Data!#REF!,Data!#REF!,(IF(B23=Data!#REF!,Data!#REF!,(IF(B23=Data!#REF!,Data!#REF!,(IF(B23=Data!B240,Data!G240,(IF(B23=Data!B242,Data!G242,(IF(B23=Data!#REF!,Data!#REF!,Data!#REF!)))))))))))))))&amp;IF(B23=Data!#REF!,Data!#REF!,(IF(B23=Data!#REF!,Data!#REF!,(IF(B23=Data!#REF!,Data!#REF!,(IF(B23=Data!#REF!,Data!#REF!,(IF(B23=Data!#REF!,Data!#REF!,(IF(B23=Data!#REF!,Data!G918,(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240,Data!H240,(IF(B23=Data!B242,Data!H242,(IF(B23=Data!#REF!,Data!#REF!,Data!#REF!)))))))))))))))&amp;IF(B23=Data!#REF!,Data!#REF!,(IF(B23=Data!#REF!,Data!#REF!,(IF(B23=Data!#REF!,Data!#REF!,(IF(B23=Data!#REF!,Data!#REF!,(IF(B23=Data!#REF!,Data!#REF!,(IF(B23=Data!#REF!,Data!H918,(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240,Data!I240,(IF(B23=Data!B242,Data!I242,(IF(B23=Data!#REF!,Data!#REF!,Data!#REF!)))))))))))))))&amp;IF(B23=Data!#REF!,Data!#REF!,(IF(B23=Data!#REF!,Data!#REF!,(IF(B23=Data!#REF!,Data!#REF!,(IF(B23=Data!#REF!,Data!#REF!,(IF(B23=Data!#REF!,Data!#REF!,(IF(B23=Data!#REF!,Data!I918,(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240,Data!J240,(IF(B23=Data!B242,Data!J242,(IF(B23=Data!#REF!,Data!#REF!,Data!#REF!)))))))))))))))&amp;IF(B23=Data!#REF!,Data!#REF!,(IF(B23=Data!#REF!,Data!#REF!,(IF(B23=Data!#REF!,Data!#REF!,(IF(B23=Data!#REF!,Data!#REF!,(IF(B23=Data!#REF!,Data!#REF!,(IF(B23=Data!#REF!,Data!J918,(IF(B23=Data!#REF!,Data!#REF!,(IF(B23=Data!#REF!,Data!#REF!,Data!#REF!)))))))))))))))&amp;IF(B23=Data!#REF!,Data!#REF!,(IF(B23=Data!#REF!,Data!#REF!,(IF(B23=Data!#REF!,Data!#REF!,(IF(B23=Data!#REF!,Data!#REF!,(IF(B23=Data!#REF!,Data!#REF!,Data!#REF!)))))))))</f>
        <v>#REF!</v>
      </c>
      <c r="W23" s="236">
        <f>IF(E23="","",VLOOKUP(B23,Data!$B$5:$J$503,9,FALSE)*E23)</f>
        <v>1.1850000000000001</v>
      </c>
    </row>
    <row r="24" spans="1:23" s="234" customFormat="1" ht="20.149999999999999" customHeight="1">
      <c r="A24" s="334">
        <v>6</v>
      </c>
      <c r="B24" s="324" t="s">
        <v>467</v>
      </c>
      <c r="C24" s="325" t="str">
        <f>IF(E24="","",VLOOKUP(B24,Data!$B$5:$N$503,13,FALSE))</f>
        <v>Ymh</v>
      </c>
      <c r="D24" s="227" t="str">
        <f>IF(E24="","",VLOOKUP(B24,Data!$B$5:$L$503,2,FALSE))</f>
        <v>ZH66310</v>
      </c>
      <c r="E24" s="232">
        <v>1</v>
      </c>
      <c r="F24" s="318"/>
      <c r="G24" s="227">
        <f>IF(E24="","",VLOOKUP(B24,Data!$B$5:$L$503,11,FALSE))</f>
        <v>1933.89</v>
      </c>
      <c r="H24" s="326">
        <f t="shared" si="0"/>
        <v>1933.89</v>
      </c>
      <c r="I24" s="327" t="str">
        <f>IF(E24="","",VLOOKUP(B24,Data!$B$5:$D$503,3,FALSE))</f>
        <v>C/T</v>
      </c>
      <c r="J24" s="235" t="str">
        <f>IF(E24="","",VLOOKUP(B24,Data!$B$5:$M$503,12,FALSE))</f>
        <v>Indonesia</v>
      </c>
      <c r="K24" s="328" t="s">
        <v>919</v>
      </c>
      <c r="L24" s="219">
        <f>IF(E24="","",VLOOKUP(B24,Data!$B$5:$E$503,4,FALSE)*E24)</f>
        <v>215</v>
      </c>
      <c r="M24" s="219">
        <f>IF(E24="","",VLOOKUP(B24,Data!$B$5:$F$503,5,FALSE)*E24)</f>
        <v>194</v>
      </c>
      <c r="N24" s="329" t="e">
        <f>IF(B24=Data!#REF!,Data!#REF!,(IF(B24=Data!#REF!,Data!#REF!,(IF(B24=Data!#REF!,Data!#REF!,(IF(B24=Data!#REF!,Data!#REF!,(IF(B24=Data!#REF!,Data!#REF!,(IF(B24=Data!B241,Data!G241,(IF(B24=Data!B243,Data!G243,(IF(B24=Data!#REF!,Data!#REF!,Data!#REF!)))))))))))))))&amp;IF(B24=Data!#REF!,Data!#REF!,(IF(B24=Data!#REF!,Data!#REF!,(IF(B24=Data!#REF!,Data!#REF!,(IF(B24=Data!#REF!,Data!#REF!,(IF(B24=Data!#REF!,Data!#REF!,(IF(B24=Data!#REF!,Data!G919,(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241,Data!H241,(IF(B24=Data!B243,Data!H243,(IF(B24=Data!#REF!,Data!#REF!,Data!#REF!)))))))))))))))&amp;IF(B24=Data!#REF!,Data!#REF!,(IF(B24=Data!#REF!,Data!#REF!,(IF(B24=Data!#REF!,Data!#REF!,(IF(B24=Data!#REF!,Data!#REF!,(IF(B24=Data!#REF!,Data!#REF!,(IF(B24=Data!#REF!,Data!H919,(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241,Data!I241,(IF(B24=Data!B243,Data!I243,(IF(B24=Data!#REF!,Data!#REF!,Data!#REF!)))))))))))))))&amp;IF(B24=Data!#REF!,Data!#REF!,(IF(B24=Data!#REF!,Data!#REF!,(IF(B24=Data!#REF!,Data!#REF!,(IF(B24=Data!#REF!,Data!#REF!,(IF(B24=Data!#REF!,Data!#REF!,(IF(B24=Data!#REF!,Data!I919,(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241,Data!J241,(IF(B24=Data!B243,Data!J243,(IF(B24=Data!#REF!,Data!#REF!,Data!#REF!)))))))))))))))&amp;IF(B24=Data!#REF!,Data!#REF!,(IF(B24=Data!#REF!,Data!#REF!,(IF(B24=Data!#REF!,Data!#REF!,(IF(B24=Data!#REF!,Data!#REF!,(IF(B24=Data!#REF!,Data!#REF!,(IF(B24=Data!#REF!,Data!J919,(IF(B24=Data!#REF!,Data!#REF!,(IF(B24=Data!#REF!,Data!#REF!,Data!#REF!)))))))))))))))&amp;IF(B24=Data!#REF!,Data!#REF!,(IF(B24=Data!#REF!,Data!#REF!,(IF(B24=Data!#REF!,Data!#REF!,(IF(B24=Data!#REF!,Data!#REF!,(IF(B24=Data!#REF!,Data!#REF!,Data!#REF!)))))))))</f>
        <v>#REF!</v>
      </c>
      <c r="W24" s="236">
        <f>IF(E24="","",VLOOKUP(B24,Data!$B$5:$J$503,9,FALSE)*E24)</f>
        <v>1.1850000000000001</v>
      </c>
    </row>
    <row r="25" spans="1:23" s="234" customFormat="1" ht="20.149999999999999" customHeight="1">
      <c r="A25" s="334">
        <v>7</v>
      </c>
      <c r="B25" s="324" t="s">
        <v>665</v>
      </c>
      <c r="C25" s="325" t="str">
        <f>IF(E25="","",VLOOKUP(B25,Data!$B$5:$N$503,13,FALSE))</f>
        <v>Ymh</v>
      </c>
      <c r="D25" s="227" t="str">
        <f>IF(E25="","",VLOOKUP(B25,Data!$B$5:$L$503,2,FALSE))</f>
        <v>VAC9490</v>
      </c>
      <c r="E25" s="232">
        <v>4</v>
      </c>
      <c r="F25" s="318"/>
      <c r="G25" s="227">
        <f>IF(E25="","",VLOOKUP(B25,Data!$B$5:$L$503,11,FALSE))</f>
        <v>2297.34</v>
      </c>
      <c r="H25" s="326">
        <f t="shared" si="0"/>
        <v>9189.36</v>
      </c>
      <c r="I25" s="327" t="str">
        <f>IF(E25="","",VLOOKUP(B25,Data!$B$5:$D$503,3,FALSE))</f>
        <v>C/T</v>
      </c>
      <c r="J25" s="235" t="str">
        <f>IF(E25="","",VLOOKUP(B25,Data!$B$5:$M$503,12,FALSE))</f>
        <v>Indonesia</v>
      </c>
      <c r="K25" s="328" t="s">
        <v>919</v>
      </c>
      <c r="L25" s="219">
        <f>IF(E25="","",VLOOKUP(B25,Data!$B$5:$E$503,4,FALSE)*E25)</f>
        <v>880</v>
      </c>
      <c r="M25" s="219">
        <f>IF(E25="","",VLOOKUP(B25,Data!$B$5:$F$503,5,FALSE)*E25)</f>
        <v>796</v>
      </c>
      <c r="N25" s="329" t="e">
        <f>IF(B25=Data!#REF!,Data!#REF!,(IF(B25=Data!#REF!,Data!#REF!,(IF(B25=Data!#REF!,Data!#REF!,(IF(B25=Data!#REF!,Data!#REF!,(IF(B25=Data!#REF!,Data!#REF!,(IF(B25=Data!B242,Data!G242,(IF(B25=Data!B244,Data!G244,(IF(B25=Data!#REF!,Data!#REF!,Data!#REF!)))))))))))))))&amp;IF(B25=Data!#REF!,Data!#REF!,(IF(B25=Data!#REF!,Data!#REF!,(IF(B25=Data!#REF!,Data!#REF!,(IF(B25=Data!#REF!,Data!#REF!,(IF(B25=Data!#REF!,Data!#REF!,(IF(B25=Data!#REF!,Data!G920,(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242,Data!H242,(IF(B25=Data!B244,Data!H244,(IF(B25=Data!#REF!,Data!#REF!,Data!#REF!)))))))))))))))&amp;IF(B25=Data!#REF!,Data!#REF!,(IF(B25=Data!#REF!,Data!#REF!,(IF(B25=Data!#REF!,Data!#REF!,(IF(B25=Data!#REF!,Data!#REF!,(IF(B25=Data!#REF!,Data!#REF!,(IF(B25=Data!#REF!,Data!H920,(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242,Data!I242,(IF(B25=Data!B244,Data!I244,(IF(B25=Data!#REF!,Data!#REF!,Data!#REF!)))))))))))))))&amp;IF(B25=Data!#REF!,Data!#REF!,(IF(B25=Data!#REF!,Data!#REF!,(IF(B25=Data!#REF!,Data!#REF!,(IF(B25=Data!#REF!,Data!#REF!,(IF(B25=Data!#REF!,Data!#REF!,(IF(B25=Data!#REF!,Data!I920,(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242,Data!J242,(IF(B25=Data!B244,Data!J244,(IF(B25=Data!#REF!,Data!#REF!,Data!#REF!)))))))))))))))&amp;IF(B25=Data!#REF!,Data!#REF!,(IF(B25=Data!#REF!,Data!#REF!,(IF(B25=Data!#REF!,Data!#REF!,(IF(B25=Data!#REF!,Data!#REF!,(IF(B25=Data!#REF!,Data!#REF!,(IF(B25=Data!#REF!,Data!J920,(IF(B25=Data!#REF!,Data!#REF!,(IF(B25=Data!#REF!,Data!#REF!,Data!#REF!)))))))))))))))&amp;IF(B25=Data!#REF!,Data!#REF!,(IF(B25=Data!#REF!,Data!#REF!,(IF(B25=Data!#REF!,Data!#REF!,(IF(B25=Data!#REF!,Data!#REF!,(IF(B25=Data!#REF!,Data!#REF!,Data!#REF!)))))))))</f>
        <v>#REF!</v>
      </c>
      <c r="W25" s="236">
        <f>IF(E25="","",VLOOKUP(B25,Data!$B$5:$J$503,9,FALSE)*E25)</f>
        <v>4.74</v>
      </c>
    </row>
    <row r="26" spans="1:23" s="234" customFormat="1" ht="20.149999999999999" customHeight="1">
      <c r="A26" s="334">
        <v>8</v>
      </c>
      <c r="B26" s="324" t="s">
        <v>673</v>
      </c>
      <c r="C26" s="325" t="str">
        <f>IF(E26="","",VLOOKUP(B26,Data!$B$5:$N$503,13,FALSE))</f>
        <v>Ymh</v>
      </c>
      <c r="D26" s="227" t="str">
        <f>IF(E26="","",VLOOKUP(B26,Data!$B$5:$L$503,2,FALSE))</f>
        <v>VAD6650</v>
      </c>
      <c r="E26" s="232">
        <v>1</v>
      </c>
      <c r="F26" s="318"/>
      <c r="G26" s="227">
        <f>IF(E26="","",VLOOKUP(B26,Data!$B$5:$L$503,11,FALSE))</f>
        <v>2449.66</v>
      </c>
      <c r="H26" s="326">
        <f t="shared" si="0"/>
        <v>2449.66</v>
      </c>
      <c r="I26" s="327" t="str">
        <f>IF(E26="","",VLOOKUP(B26,Data!$B$5:$D$503,3,FALSE))</f>
        <v>C/T</v>
      </c>
      <c r="J26" s="235" t="str">
        <f>IF(E26="","",VLOOKUP(B26,Data!$B$5:$M$503,12,FALSE))</f>
        <v>Indonesia</v>
      </c>
      <c r="K26" s="328" t="s">
        <v>919</v>
      </c>
      <c r="L26" s="219">
        <f>IF(E26="","",VLOOKUP(B26,Data!$B$5:$E$503,4,FALSE)*E26)</f>
        <v>220</v>
      </c>
      <c r="M26" s="219">
        <f>IF(E26="","",VLOOKUP(B26,Data!$B$5:$F$503,5,FALSE)*E26)</f>
        <v>199</v>
      </c>
      <c r="N26" s="329" t="e">
        <f>IF(B26=Data!#REF!,Data!#REF!,(IF(B26=Data!#REF!,Data!#REF!,(IF(B26=Data!#REF!,Data!#REF!,(IF(B26=Data!#REF!,Data!#REF!,(IF(B26=Data!#REF!,Data!#REF!,(IF(B26=Data!B243,Data!G243,(IF(B26=Data!B245,Data!G245,(IF(B26=Data!#REF!,Data!#REF!,Data!#REF!)))))))))))))))&amp;IF(B26=Data!#REF!,Data!#REF!,(IF(B26=Data!#REF!,Data!#REF!,(IF(B26=Data!#REF!,Data!#REF!,(IF(B26=Data!#REF!,Data!#REF!,(IF(B26=Data!#REF!,Data!#REF!,(IF(B26=Data!#REF!,Data!G921,(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243,Data!H243,(IF(B26=Data!B245,Data!H245,(IF(B26=Data!#REF!,Data!#REF!,Data!#REF!)))))))))))))))&amp;IF(B26=Data!#REF!,Data!#REF!,(IF(B26=Data!#REF!,Data!#REF!,(IF(B26=Data!#REF!,Data!#REF!,(IF(B26=Data!#REF!,Data!#REF!,(IF(B26=Data!#REF!,Data!#REF!,(IF(B26=Data!#REF!,Data!H921,(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243,Data!I243,(IF(B26=Data!B245,Data!I245,(IF(B26=Data!#REF!,Data!#REF!,Data!#REF!)))))))))))))))&amp;IF(B26=Data!#REF!,Data!#REF!,(IF(B26=Data!#REF!,Data!#REF!,(IF(B26=Data!#REF!,Data!#REF!,(IF(B26=Data!#REF!,Data!#REF!,(IF(B26=Data!#REF!,Data!#REF!,(IF(B26=Data!#REF!,Data!I921,(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243,Data!J243,(IF(B26=Data!B245,Data!J245,(IF(B26=Data!#REF!,Data!#REF!,Data!#REF!)))))))))))))))&amp;IF(B26=Data!#REF!,Data!#REF!,(IF(B26=Data!#REF!,Data!#REF!,(IF(B26=Data!#REF!,Data!#REF!,(IF(B26=Data!#REF!,Data!#REF!,(IF(B26=Data!#REF!,Data!#REF!,(IF(B26=Data!#REF!,Data!J921,(IF(B26=Data!#REF!,Data!#REF!,(IF(B26=Data!#REF!,Data!#REF!,Data!#REF!)))))))))))))))&amp;IF(B26=Data!#REF!,Data!#REF!,(IF(B26=Data!#REF!,Data!#REF!,(IF(B26=Data!#REF!,Data!#REF!,(IF(B26=Data!#REF!,Data!#REF!,(IF(B26=Data!#REF!,Data!#REF!,Data!#REF!)))))))))</f>
        <v>#REF!</v>
      </c>
      <c r="W26" s="236">
        <f>IF(E26="","",VLOOKUP(B26,Data!$B$5:$J$503,9,FALSE)*E26)</f>
        <v>1.1850000000000001</v>
      </c>
    </row>
    <row r="27" spans="1:23" s="234" customFormat="1" ht="20" customHeight="1">
      <c r="A27" s="334">
        <v>9</v>
      </c>
      <c r="B27" s="324" t="s">
        <v>484</v>
      </c>
      <c r="C27" s="325" t="str">
        <f>IF(E27="","",VLOOKUP(B27,Data!$B$5:$N$503,13,FALSE))</f>
        <v>Ymh</v>
      </c>
      <c r="D27" s="227" t="str">
        <f>IF(E27="","",VLOOKUP(B27,Data!$B$5:$L$503,2,FALSE))</f>
        <v>ZH66250</v>
      </c>
      <c r="E27" s="232">
        <v>2</v>
      </c>
      <c r="F27" s="318"/>
      <c r="G27" s="227">
        <f>IF(E27="","",VLOOKUP(B27,Data!$B$5:$L$503,11,FALSE))</f>
        <v>2244.61</v>
      </c>
      <c r="H27" s="326">
        <f t="shared" ref="H27:H31" si="1">IF(E27&gt;0,E27*G27,"-")</f>
        <v>4489.22</v>
      </c>
      <c r="I27" s="327" t="str">
        <f>IF(E27="","",VLOOKUP(B27,Data!$B$5:$D$503,3,FALSE))</f>
        <v>C/T</v>
      </c>
      <c r="J27" s="235" t="str">
        <f>IF(E27="","",VLOOKUP(B27,Data!$B$5:$M$503,12,FALSE))</f>
        <v>Indonesia</v>
      </c>
      <c r="K27" s="328" t="s">
        <v>919</v>
      </c>
      <c r="L27" s="219">
        <f>IF(E27="","",VLOOKUP(B27,Data!$B$5:$E$503,4,FALSE)*E27)</f>
        <v>524</v>
      </c>
      <c r="M27" s="219">
        <f>IF(E27="","",VLOOKUP(B27,Data!$B$5:$F$503,5,FALSE)*E27)</f>
        <v>474</v>
      </c>
      <c r="N27" s="329" t="e">
        <f>IF(B27=Data!#REF!,Data!#REF!,(IF(B27=Data!#REF!,Data!#REF!,(IF(B27=Data!#REF!,Data!#REF!,(IF(B27=Data!#REF!,Data!#REF!,(IF(B27=Data!#REF!,Data!#REF!,(IF(B27=Data!B238,Data!G238,(IF(B27=Data!B240,Data!G240,(IF(B27=Data!#REF!,Data!#REF!,Data!#REF!)))))))))))))))&amp;IF(B27=Data!#REF!,Data!#REF!,(IF(B27=Data!#REF!,Data!#REF!,(IF(B27=Data!#REF!,Data!#REF!,(IF(B27=Data!#REF!,Data!#REF!,(IF(B27=Data!#REF!,Data!#REF!,(IF(B27=Data!#REF!,Data!G916,(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238,Data!H238,(IF(B27=Data!B240,Data!H240,(IF(B27=Data!#REF!,Data!#REF!,Data!#REF!)))))))))))))))&amp;IF(B27=Data!#REF!,Data!#REF!,(IF(B27=Data!#REF!,Data!#REF!,(IF(B27=Data!#REF!,Data!#REF!,(IF(B27=Data!#REF!,Data!#REF!,(IF(B27=Data!#REF!,Data!#REF!,(IF(B27=Data!#REF!,Data!H916,(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238,Data!I238,(IF(B27=Data!B240,Data!I240,(IF(B27=Data!#REF!,Data!#REF!,Data!#REF!)))))))))))))))&amp;IF(B27=Data!#REF!,Data!#REF!,(IF(B27=Data!#REF!,Data!#REF!,(IF(B27=Data!#REF!,Data!#REF!,(IF(B27=Data!#REF!,Data!#REF!,(IF(B27=Data!#REF!,Data!#REF!,(IF(B27=Data!#REF!,Data!I916,(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238,Data!J238,(IF(B27=Data!B240,Data!J240,(IF(B27=Data!#REF!,Data!#REF!,Data!#REF!)))))))))))))))&amp;IF(B27=Data!#REF!,Data!#REF!,(IF(B27=Data!#REF!,Data!#REF!,(IF(B27=Data!#REF!,Data!#REF!,(IF(B27=Data!#REF!,Data!#REF!,(IF(B27=Data!#REF!,Data!#REF!,(IF(B27=Data!#REF!,Data!J916,(IF(B27=Data!#REF!,Data!#REF!,(IF(B27=Data!#REF!,Data!#REF!,Data!#REF!)))))))))))))))&amp;IF(B27=Data!#REF!,Data!#REF!,(IF(B27=Data!#REF!,Data!#REF!,(IF(B27=Data!#REF!,Data!#REF!,(IF(B27=Data!#REF!,Data!#REF!,(IF(B27=Data!#REF!,Data!#REF!,Data!#REF!)))))))))</f>
        <v>#REF!</v>
      </c>
      <c r="W27" s="236">
        <f>IF(E27="","",VLOOKUP(B27,Data!$B$5:$J$503,9,FALSE)*E27)</f>
        <v>2.976</v>
      </c>
    </row>
    <row r="28" spans="1:23" s="234" customFormat="1" ht="20" customHeight="1">
      <c r="A28" s="334">
        <v>10</v>
      </c>
      <c r="B28" s="324" t="s">
        <v>681</v>
      </c>
      <c r="C28" s="325" t="str">
        <f>IF(E28="","",VLOOKUP(B28,Data!$B$5:$N$503,13,FALSE))</f>
        <v>Ymh</v>
      </c>
      <c r="D28" s="227" t="str">
        <f>IF(E28="","",VLOOKUP(B28,Data!$B$5:$L$503,2,FALSE))</f>
        <v>VAC9510</v>
      </c>
      <c r="E28" s="232">
        <v>2</v>
      </c>
      <c r="F28" s="318"/>
      <c r="G28" s="227">
        <f>IF(E28="","",VLOOKUP(B28,Data!$B$5:$L$503,11,FALSE))</f>
        <v>2665.96</v>
      </c>
      <c r="H28" s="326">
        <f t="shared" si="1"/>
        <v>5331.92</v>
      </c>
      <c r="I28" s="327" t="str">
        <f>IF(E28="","",VLOOKUP(B28,Data!$B$5:$D$503,3,FALSE))</f>
        <v>C/T</v>
      </c>
      <c r="J28" s="235" t="str">
        <f>IF(E28="","",VLOOKUP(B28,Data!$B$5:$M$503,12,FALSE))</f>
        <v>Indonesia</v>
      </c>
      <c r="K28" s="328" t="s">
        <v>919</v>
      </c>
      <c r="L28" s="219">
        <f>IF(E28="","",VLOOKUP(B28,Data!$B$5:$E$503,4,FALSE)*E28)</f>
        <v>476</v>
      </c>
      <c r="M28" s="219">
        <f>IF(E28="","",VLOOKUP(B28,Data!$B$5:$F$503,5,FALSE)*E28)</f>
        <v>432</v>
      </c>
      <c r="N28" s="329" t="e">
        <f>IF(B28=Data!#REF!,Data!#REF!,(IF(B28=Data!#REF!,Data!#REF!,(IF(B28=Data!#REF!,Data!#REF!,(IF(B28=Data!#REF!,Data!#REF!,(IF(B28=Data!#REF!,Data!#REF!,(IF(B28=Data!B239,Data!G239,(IF(B28=Data!B241,Data!G241,(IF(B28=Data!#REF!,Data!#REF!,Data!#REF!)))))))))))))))&amp;IF(B28=Data!#REF!,Data!#REF!,(IF(B28=Data!#REF!,Data!#REF!,(IF(B28=Data!#REF!,Data!#REF!,(IF(B28=Data!#REF!,Data!#REF!,(IF(B28=Data!#REF!,Data!#REF!,(IF(B28=Data!#REF!,Data!G917,(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239,Data!H239,(IF(B28=Data!B241,Data!H241,(IF(B28=Data!#REF!,Data!#REF!,Data!#REF!)))))))))))))))&amp;IF(B28=Data!#REF!,Data!#REF!,(IF(B28=Data!#REF!,Data!#REF!,(IF(B28=Data!#REF!,Data!#REF!,(IF(B28=Data!#REF!,Data!#REF!,(IF(B28=Data!#REF!,Data!#REF!,(IF(B28=Data!#REF!,Data!H917,(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239,Data!I239,(IF(B28=Data!B241,Data!I241,(IF(B28=Data!#REF!,Data!#REF!,Data!#REF!)))))))))))))))&amp;IF(B28=Data!#REF!,Data!#REF!,(IF(B28=Data!#REF!,Data!#REF!,(IF(B28=Data!#REF!,Data!#REF!,(IF(B28=Data!#REF!,Data!#REF!,(IF(B28=Data!#REF!,Data!#REF!,(IF(B28=Data!#REF!,Data!I917,(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239,Data!J239,(IF(B28=Data!B241,Data!J241,(IF(B28=Data!#REF!,Data!#REF!,Data!#REF!)))))))))))))))&amp;IF(B28=Data!#REF!,Data!#REF!,(IF(B28=Data!#REF!,Data!#REF!,(IF(B28=Data!#REF!,Data!#REF!,(IF(B28=Data!#REF!,Data!#REF!,(IF(B28=Data!#REF!,Data!#REF!,(IF(B28=Data!#REF!,Data!J917,(IF(B28=Data!#REF!,Data!#REF!,(IF(B28=Data!#REF!,Data!#REF!,Data!#REF!)))))))))))))))&amp;IF(B28=Data!#REF!,Data!#REF!,(IF(B28=Data!#REF!,Data!#REF!,(IF(B28=Data!#REF!,Data!#REF!,(IF(B28=Data!#REF!,Data!#REF!,(IF(B28=Data!#REF!,Data!#REF!,Data!#REF!)))))))))</f>
        <v>#REF!</v>
      </c>
      <c r="W28" s="236">
        <f>IF(E28="","",VLOOKUP(B28,Data!$B$5:$J$503,9,FALSE)*E28)</f>
        <v>2.6280000000000001</v>
      </c>
    </row>
    <row r="29" spans="1:23" s="234" customFormat="1" ht="20" customHeight="1">
      <c r="A29" s="334">
        <v>11</v>
      </c>
      <c r="B29" s="324" t="s">
        <v>272</v>
      </c>
      <c r="C29" s="325" t="str">
        <f>IF(E29="","",VLOOKUP(B29,Data!$B$5:$N$503,13,FALSE))</f>
        <v>Ymh</v>
      </c>
      <c r="D29" s="227" t="str">
        <f>IF(E29="","",VLOOKUP(B29,Data!$B$5:$L$503,2,FALSE))</f>
        <v>WT58060</v>
      </c>
      <c r="E29" s="232">
        <v>1</v>
      </c>
      <c r="F29" s="318"/>
      <c r="G29" s="227">
        <f>IF(E29="","",VLOOKUP(B29,Data!$B$5:$L$503,11,FALSE))</f>
        <v>2511.65</v>
      </c>
      <c r="H29" s="326">
        <f t="shared" si="1"/>
        <v>2511.65</v>
      </c>
      <c r="I29" s="327" t="str">
        <f>IF(E29="","",VLOOKUP(B29,Data!$B$5:$D$503,3,FALSE))</f>
        <v>C/T</v>
      </c>
      <c r="J29" s="235" t="str">
        <f>IF(E29="","",VLOOKUP(B29,Data!$B$5:$M$503,12,FALSE))</f>
        <v>Indonesia</v>
      </c>
      <c r="K29" s="328" t="s">
        <v>919</v>
      </c>
      <c r="L29" s="219">
        <f>IF(E29="","",VLOOKUP(B29,Data!$B$5:$E$503,4,FALSE)*E29)</f>
        <v>254</v>
      </c>
      <c r="M29" s="219">
        <f>IF(E29="","",VLOOKUP(B29,Data!$B$5:$F$503,5,FALSE)*E29)</f>
        <v>229</v>
      </c>
      <c r="N29" s="329" t="e">
        <f>IF(B29=Data!#REF!,Data!#REF!,(IF(B29=Data!#REF!,Data!#REF!,(IF(B29=Data!#REF!,Data!#REF!,(IF(B29=Data!#REF!,Data!#REF!,(IF(B29=Data!#REF!,Data!#REF!,(IF(B29=Data!B240,Data!G240,(IF(B29=Data!B242,Data!G242,(IF(B29=Data!#REF!,Data!#REF!,Data!#REF!)))))))))))))))&amp;IF(B29=Data!#REF!,Data!#REF!,(IF(B29=Data!#REF!,Data!#REF!,(IF(B29=Data!#REF!,Data!#REF!,(IF(B29=Data!#REF!,Data!#REF!,(IF(B29=Data!#REF!,Data!#REF!,(IF(B29=Data!#REF!,Data!G918,(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240,Data!H240,(IF(B29=Data!B242,Data!H242,(IF(B29=Data!#REF!,Data!#REF!,Data!#REF!)))))))))))))))&amp;IF(B29=Data!#REF!,Data!#REF!,(IF(B29=Data!#REF!,Data!#REF!,(IF(B29=Data!#REF!,Data!#REF!,(IF(B29=Data!#REF!,Data!#REF!,(IF(B29=Data!#REF!,Data!#REF!,(IF(B29=Data!#REF!,Data!H918,(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240,Data!I240,(IF(B29=Data!B242,Data!I242,(IF(B29=Data!#REF!,Data!#REF!,Data!#REF!)))))))))))))))&amp;IF(B29=Data!#REF!,Data!#REF!,(IF(B29=Data!#REF!,Data!#REF!,(IF(B29=Data!#REF!,Data!#REF!,(IF(B29=Data!#REF!,Data!#REF!,(IF(B29=Data!#REF!,Data!#REF!,(IF(B29=Data!#REF!,Data!I918,(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240,Data!J240,(IF(B29=Data!B242,Data!J242,(IF(B29=Data!#REF!,Data!#REF!,Data!#REF!)))))))))))))))&amp;IF(B29=Data!#REF!,Data!#REF!,(IF(B29=Data!#REF!,Data!#REF!,(IF(B29=Data!#REF!,Data!#REF!,(IF(B29=Data!#REF!,Data!#REF!,(IF(B29=Data!#REF!,Data!#REF!,(IF(B29=Data!#REF!,Data!J918,(IF(B29=Data!#REF!,Data!#REF!,(IF(B29=Data!#REF!,Data!#REF!,Data!#REF!)))))))))))))))&amp;IF(B29=Data!#REF!,Data!#REF!,(IF(B29=Data!#REF!,Data!#REF!,(IF(B29=Data!#REF!,Data!#REF!,(IF(B29=Data!#REF!,Data!#REF!,(IF(B29=Data!#REF!,Data!#REF!,Data!#REF!)))))))))</f>
        <v>#REF!</v>
      </c>
      <c r="W29" s="236">
        <f>IF(E29="","",VLOOKUP(B29,Data!$B$5:$J$503,9,FALSE)*E29)</f>
        <v>1.484</v>
      </c>
    </row>
    <row r="30" spans="1:23" s="234" customFormat="1" ht="20" customHeight="1">
      <c r="A30" s="334">
        <v>12</v>
      </c>
      <c r="B30" s="324" t="s">
        <v>684</v>
      </c>
      <c r="C30" s="325" t="str">
        <f>IF(E30="","",VLOOKUP(B30,Data!$B$5:$N$503,13,FALSE))</f>
        <v>Ymh</v>
      </c>
      <c r="D30" s="227" t="str">
        <f>IF(E30="","",VLOOKUP(B30,Data!$B$5:$L$503,2,FALSE))</f>
        <v>VAD6680</v>
      </c>
      <c r="E30" s="232">
        <v>1</v>
      </c>
      <c r="F30" s="318"/>
      <c r="G30" s="227">
        <f>IF(E30="","",VLOOKUP(B30,Data!$B$5:$L$503,11,FALSE))</f>
        <v>3062.68</v>
      </c>
      <c r="H30" s="326">
        <f t="shared" si="1"/>
        <v>3062.68</v>
      </c>
      <c r="I30" s="327" t="str">
        <f>IF(E30="","",VLOOKUP(B30,Data!$B$5:$D$503,3,FALSE))</f>
        <v>C/T</v>
      </c>
      <c r="J30" s="235" t="str">
        <f>IF(E30="","",VLOOKUP(B30,Data!$B$5:$M$503,12,FALSE))</f>
        <v>Indonesia</v>
      </c>
      <c r="K30" s="328" t="s">
        <v>919</v>
      </c>
      <c r="L30" s="219">
        <f>IF(E30="","",VLOOKUP(B30,Data!$B$5:$E$503,4,FALSE)*E30)</f>
        <v>259</v>
      </c>
      <c r="M30" s="219">
        <f>IF(E30="","",VLOOKUP(B30,Data!$B$5:$F$503,5,FALSE)*E30)</f>
        <v>234</v>
      </c>
      <c r="N30" s="329" t="e">
        <f>IF(B30=Data!#REF!,Data!#REF!,(IF(B30=Data!#REF!,Data!#REF!,(IF(B30=Data!#REF!,Data!#REF!,(IF(B30=Data!#REF!,Data!#REF!,(IF(B30=Data!#REF!,Data!#REF!,(IF(B30=Data!B241,Data!G241,(IF(B30=Data!B243,Data!G243,(IF(B30=Data!#REF!,Data!#REF!,Data!#REF!)))))))))))))))&amp;IF(B30=Data!#REF!,Data!#REF!,(IF(B30=Data!#REF!,Data!#REF!,(IF(B30=Data!#REF!,Data!#REF!,(IF(B30=Data!#REF!,Data!#REF!,(IF(B30=Data!#REF!,Data!#REF!,(IF(B30=Data!#REF!,Data!G919,(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241,Data!H241,(IF(B30=Data!B243,Data!H243,(IF(B30=Data!#REF!,Data!#REF!,Data!#REF!)))))))))))))))&amp;IF(B30=Data!#REF!,Data!#REF!,(IF(B30=Data!#REF!,Data!#REF!,(IF(B30=Data!#REF!,Data!#REF!,(IF(B30=Data!#REF!,Data!#REF!,(IF(B30=Data!#REF!,Data!#REF!,(IF(B30=Data!#REF!,Data!H919,(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241,Data!I241,(IF(B30=Data!B243,Data!I243,(IF(B30=Data!#REF!,Data!#REF!,Data!#REF!)))))))))))))))&amp;IF(B30=Data!#REF!,Data!#REF!,(IF(B30=Data!#REF!,Data!#REF!,(IF(B30=Data!#REF!,Data!#REF!,(IF(B30=Data!#REF!,Data!#REF!,(IF(B30=Data!#REF!,Data!#REF!,(IF(B30=Data!#REF!,Data!I919,(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241,Data!J241,(IF(B30=Data!B243,Data!J243,(IF(B30=Data!#REF!,Data!#REF!,Data!#REF!)))))))))))))))&amp;IF(B30=Data!#REF!,Data!#REF!,(IF(B30=Data!#REF!,Data!#REF!,(IF(B30=Data!#REF!,Data!#REF!,(IF(B30=Data!#REF!,Data!#REF!,(IF(B30=Data!#REF!,Data!#REF!,(IF(B30=Data!#REF!,Data!J919,(IF(B30=Data!#REF!,Data!#REF!,(IF(B30=Data!#REF!,Data!#REF!,Data!#REF!)))))))))))))))&amp;IF(B30=Data!#REF!,Data!#REF!,(IF(B30=Data!#REF!,Data!#REF!,(IF(B30=Data!#REF!,Data!#REF!,(IF(B30=Data!#REF!,Data!#REF!,(IF(B30=Data!#REF!,Data!#REF!,Data!#REF!)))))))))</f>
        <v>#REF!</v>
      </c>
      <c r="W30" s="236">
        <f>IF(E30="","",VLOOKUP(B30,Data!$B$5:$J$503,9,FALSE)*E30)</f>
        <v>1.484</v>
      </c>
    </row>
    <row r="31" spans="1:23" s="234" customFormat="1" ht="20" customHeight="1">
      <c r="A31" s="334">
        <v>13</v>
      </c>
      <c r="B31" s="324" t="s">
        <v>796</v>
      </c>
      <c r="C31" s="325" t="str">
        <f>IF(E31="","",VLOOKUP(B31,Data!$B$5:$N$503,13,FALSE))</f>
        <v>Ymh</v>
      </c>
      <c r="D31" s="227" t="str">
        <f>IF(E31="","",VLOOKUP(B31,Data!$B$5:$L$503,2,FALSE))</f>
        <v>VCD5950</v>
      </c>
      <c r="E31" s="232">
        <v>1</v>
      </c>
      <c r="F31" s="318"/>
      <c r="G31" s="227">
        <f>IF(E31="","",VLOOKUP(B31,Data!$B$5:$L$503,11,FALSE))</f>
        <v>3106.4</v>
      </c>
      <c r="H31" s="326">
        <f t="shared" si="1"/>
        <v>3106.4</v>
      </c>
      <c r="I31" s="327" t="str">
        <f>IF(E31="","",VLOOKUP(B31,Data!$B$5:$D$503,3,FALSE))</f>
        <v>C/T</v>
      </c>
      <c r="J31" s="235" t="str">
        <f>IF(E31="","",VLOOKUP(B31,Data!$B$5:$M$503,12,FALSE))</f>
        <v>Indonesia</v>
      </c>
      <c r="K31" s="328" t="s">
        <v>919</v>
      </c>
      <c r="L31" s="219">
        <f>IF(E31="","",VLOOKUP(B31,Data!$B$5:$E$503,4,FALSE)*E31)</f>
        <v>259</v>
      </c>
      <c r="M31" s="219">
        <f>IF(E31="","",VLOOKUP(B31,Data!$B$5:$F$503,5,FALSE)*E31)</f>
        <v>234</v>
      </c>
      <c r="N31" s="329" t="e">
        <f>IF(B31=Data!#REF!,Data!#REF!,(IF(B31=Data!#REF!,Data!#REF!,(IF(B31=Data!#REF!,Data!#REF!,(IF(B31=Data!#REF!,Data!#REF!,(IF(B31=Data!#REF!,Data!#REF!,(IF(B31=Data!B242,Data!G242,(IF(B31=Data!B244,Data!G244,(IF(B31=Data!#REF!,Data!#REF!,Data!#REF!)))))))))))))))&amp;IF(B31=Data!#REF!,Data!#REF!,(IF(B31=Data!#REF!,Data!#REF!,(IF(B31=Data!#REF!,Data!#REF!,(IF(B31=Data!#REF!,Data!#REF!,(IF(B31=Data!#REF!,Data!#REF!,(IF(B31=Data!#REF!,Data!G920,(IF(B31=Data!#REF!,Data!#REF!,(IF(B31=Data!#REF!,Data!#REF!,Data!#REF!)))))))))))))))&amp;IF(B31=Data!#REF!,Data!#REF!,(IF(B31=Data!#REF!,Data!#REF!,(IF(B31=Data!#REF!,Data!#REF!,(IF(B31=Data!#REF!,Data!#REF!,(IF(B31=Data!#REF!,Data!#REF!,Data!#REF!)))))))))</f>
        <v>#REF!</v>
      </c>
      <c r="O31" s="330"/>
      <c r="P31" s="331"/>
      <c r="Q31" s="332" t="e">
        <f>IF(B31=Data!#REF!,Data!#REF!,(IF(B31=Data!#REF!,Data!#REF!,(IF(B31=Data!#REF!,Data!#REF!,(IF(B31=Data!#REF!,Data!#REF!,(IF(B31=Data!#REF!,Data!#REF!,(IF(B31=Data!B242,Data!H242,(IF(B31=Data!B244,Data!H244,(IF(B31=Data!#REF!,Data!#REF!,Data!#REF!)))))))))))))))&amp;IF(B31=Data!#REF!,Data!#REF!,(IF(B31=Data!#REF!,Data!#REF!,(IF(B31=Data!#REF!,Data!#REF!,(IF(B31=Data!#REF!,Data!#REF!,(IF(B31=Data!#REF!,Data!#REF!,(IF(B31=Data!#REF!,Data!H920,(IF(B31=Data!#REF!,Data!#REF!,(IF(B31=Data!#REF!,Data!#REF!,Data!#REF!)))))))))))))))&amp;IF(B31=Data!#REF!,Data!#REF!,(IF(B31=Data!#REF!,Data!#REF!,(IF(B31=Data!#REF!,Data!#REF!,(IF(B31=Data!#REF!,Data!#REF!,(IF(B31=Data!#REF!,Data!#REF!,Data!#REF!)))))))))</f>
        <v>#REF!</v>
      </c>
      <c r="R31" s="331"/>
      <c r="S31" s="331"/>
      <c r="T31" s="332" t="e">
        <f>IF(B31=Data!#REF!,Data!#REF!,(IF(B31=Data!#REF!,Data!#REF!,(IF(B31=Data!#REF!,Data!#REF!,(IF(B31=Data!#REF!,Data!#REF!,(IF(B31=Data!#REF!,Data!#REF!,(IF(B31=Data!B242,Data!I242,(IF(B31=Data!B244,Data!I244,(IF(B31=Data!#REF!,Data!#REF!,Data!#REF!)))))))))))))))&amp;IF(B31=Data!#REF!,Data!#REF!,(IF(B31=Data!#REF!,Data!#REF!,(IF(B31=Data!#REF!,Data!#REF!,(IF(B31=Data!#REF!,Data!#REF!,(IF(B31=Data!#REF!,Data!#REF!,(IF(B31=Data!#REF!,Data!I920,(IF(B31=Data!#REF!,Data!#REF!,(IF(B31=Data!#REF!,Data!#REF!,Data!#REF!)))))))))))))))&amp;IF(B31=Data!#REF!,Data!#REF!,(IF(B31=Data!#REF!,Data!#REF!,(IF(B31=Data!#REF!,Data!#REF!,(IF(B31=Data!#REF!,Data!#REF!,(IF(B31=Data!#REF!,Data!#REF!,Data!#REF!)))))))))</f>
        <v>#REF!</v>
      </c>
      <c r="U31" s="333"/>
      <c r="V31" s="332" t="e">
        <f>IF(B31=Data!#REF!,Data!#REF!,(IF(B31=Data!#REF!,Data!#REF!,(IF(B31=Data!#REF!,Data!#REF!,(IF(B31=Data!#REF!,Data!#REF!,(IF(B31=Data!#REF!,Data!#REF!,(IF(B31=Data!B242,Data!J242,(IF(B31=Data!B244,Data!J244,(IF(B31=Data!#REF!,Data!#REF!,Data!#REF!)))))))))))))))&amp;IF(B31=Data!#REF!,Data!#REF!,(IF(B31=Data!#REF!,Data!#REF!,(IF(B31=Data!#REF!,Data!#REF!,(IF(B31=Data!#REF!,Data!#REF!,(IF(B31=Data!#REF!,Data!#REF!,(IF(B31=Data!#REF!,Data!J920,(IF(B31=Data!#REF!,Data!#REF!,(IF(B31=Data!#REF!,Data!#REF!,Data!#REF!)))))))))))))))&amp;IF(B31=Data!#REF!,Data!#REF!,(IF(B31=Data!#REF!,Data!#REF!,(IF(B31=Data!#REF!,Data!#REF!,(IF(B31=Data!#REF!,Data!#REF!,(IF(B31=Data!#REF!,Data!#REF!,Data!#REF!)))))))))</f>
        <v>#REF!</v>
      </c>
      <c r="W31" s="236">
        <f>IF(E31="","",VLOOKUP(B31,Data!$B$5:$J$503,9,FALSE)*E31)</f>
        <v>1.48</v>
      </c>
    </row>
    <row r="32" spans="1:23" s="234" customFormat="1" ht="20.149999999999999" customHeight="1">
      <c r="A32" s="334"/>
      <c r="B32" s="231"/>
      <c r="C32" s="230" t="str">
        <f>IF(E32="","",VLOOKUP(B32,Data!$B$5:$N$503,13,FALSE))</f>
        <v/>
      </c>
      <c r="D32" s="223" t="str">
        <f>IF(E32="","",VLOOKUP(B32,Data!$B$5:$L$503,2,FALSE))</f>
        <v/>
      </c>
      <c r="E32" s="232"/>
      <c r="F32" s="233"/>
      <c r="G32" s="223" t="str">
        <f>IF(E32="","",VLOOKUP(B32,Data!$B$5:$L$503,11,FALSE))</f>
        <v/>
      </c>
      <c r="H32" s="228" t="str">
        <f t="shared" si="0"/>
        <v>-</v>
      </c>
      <c r="I32" s="229" t="str">
        <f>IF(E32="","",VLOOKUP(B32,Data!$B$5:$D$503,3,FALSE))</f>
        <v/>
      </c>
      <c r="J32" s="220" t="str">
        <f>IF(E32="","",VLOOKUP(B32,Data!$B$5:$M$503,12,FALSE))</f>
        <v/>
      </c>
      <c r="K32" s="328"/>
      <c r="L32" s="221" t="str">
        <f>IF(E32="","",VLOOKUP(B32,Data!$B$5:$E$503,4,FALSE)*E32)</f>
        <v/>
      </c>
      <c r="M32" s="221" t="str">
        <f>IF(E32="","",VLOOKUP(B32,Data!$B$5:$F$503,5,FALSE)*E32)</f>
        <v/>
      </c>
      <c r="N32" s="224" t="e">
        <f>IF(B32=Data!#REF!,Data!#REF!,(IF(B32=Data!#REF!,Data!#REF!,(IF(B32=Data!#REF!,Data!#REF!,(IF(B32=Data!#REF!,Data!#REF!,(IF(B32=Data!#REF!,Data!#REF!,(IF(B32=Data!B270,Data!G270,(IF(B32=Data!B272,Data!G272,(IF(B32=Data!#REF!,Data!#REF!,Data!#REF!)))))))))))))))&amp;IF(B32=Data!#REF!,Data!#REF!,(IF(B32=Data!#REF!,Data!#REF!,(IF(B32=Data!#REF!,Data!#REF!,(IF(B32=Data!#REF!,Data!#REF!,(IF(B32=Data!#REF!,Data!#REF!,(IF(B32=Data!#REF!,Data!G948,(IF(B32=Data!#REF!,Data!#REF!,(IF(B32=Data!#REF!,Data!#REF!,Data!#REF!)))))))))))))))&amp;IF(B32=Data!#REF!,Data!#REF!,(IF(B32=Data!#REF!,Data!#REF!,(IF(B32=Data!#REF!,Data!#REF!,(IF(B32=Data!#REF!,Data!#REF!,(IF(B32=Data!#REF!,Data!#REF!,Data!#REF!)))))))))</f>
        <v>#REF!</v>
      </c>
      <c r="O32" s="339"/>
      <c r="P32" s="340"/>
      <c r="Q32" s="225" t="e">
        <f>IF(B32=Data!#REF!,Data!#REF!,(IF(B32=Data!#REF!,Data!#REF!,(IF(B32=Data!#REF!,Data!#REF!,(IF(B32=Data!#REF!,Data!#REF!,(IF(B32=Data!#REF!,Data!#REF!,(IF(B32=Data!B270,Data!H270,(IF(B32=Data!B272,Data!H272,(IF(B32=Data!#REF!,Data!#REF!,Data!#REF!)))))))))))))))&amp;IF(B32=Data!#REF!,Data!#REF!,(IF(B32=Data!#REF!,Data!#REF!,(IF(B32=Data!#REF!,Data!#REF!,(IF(B32=Data!#REF!,Data!#REF!,(IF(B32=Data!#REF!,Data!#REF!,(IF(B32=Data!#REF!,Data!H948,(IF(B32=Data!#REF!,Data!#REF!,(IF(B32=Data!#REF!,Data!#REF!,Data!#REF!)))))))))))))))&amp;IF(B32=Data!#REF!,Data!#REF!,(IF(B32=Data!#REF!,Data!#REF!,(IF(B32=Data!#REF!,Data!#REF!,(IF(B32=Data!#REF!,Data!#REF!,(IF(B32=Data!#REF!,Data!#REF!,Data!#REF!)))))))))</f>
        <v>#REF!</v>
      </c>
      <c r="R32" s="340"/>
      <c r="S32" s="340"/>
      <c r="T32" s="225" t="e">
        <f>IF(B32=Data!#REF!,Data!#REF!,(IF(B32=Data!#REF!,Data!#REF!,(IF(B32=Data!#REF!,Data!#REF!,(IF(B32=Data!#REF!,Data!#REF!,(IF(B32=Data!#REF!,Data!#REF!,(IF(B32=Data!B270,Data!I270,(IF(B32=Data!B272,Data!I272,(IF(B32=Data!#REF!,Data!#REF!,Data!#REF!)))))))))))))))&amp;IF(B32=Data!#REF!,Data!#REF!,(IF(B32=Data!#REF!,Data!#REF!,(IF(B32=Data!#REF!,Data!#REF!,(IF(B32=Data!#REF!,Data!#REF!,(IF(B32=Data!#REF!,Data!#REF!,(IF(B32=Data!#REF!,Data!I948,(IF(B32=Data!#REF!,Data!#REF!,(IF(B32=Data!#REF!,Data!#REF!,Data!#REF!)))))))))))))))&amp;IF(B32=Data!#REF!,Data!#REF!,(IF(B32=Data!#REF!,Data!#REF!,(IF(B32=Data!#REF!,Data!#REF!,(IF(B32=Data!#REF!,Data!#REF!,(IF(B32=Data!#REF!,Data!#REF!,Data!#REF!)))))))))</f>
        <v>#REF!</v>
      </c>
      <c r="U32" s="341"/>
      <c r="V32" s="225" t="e">
        <f>IF(B32=Data!#REF!,Data!#REF!,(IF(B32=Data!#REF!,Data!#REF!,(IF(B32=Data!#REF!,Data!#REF!,(IF(B32=Data!#REF!,Data!#REF!,(IF(B32=Data!#REF!,Data!#REF!,(IF(B32=Data!B270,Data!J270,(IF(B32=Data!B272,Data!J272,(IF(B32=Data!#REF!,Data!#REF!,Data!#REF!)))))))))))))))&amp;IF(B32=Data!#REF!,Data!#REF!,(IF(B32=Data!#REF!,Data!#REF!,(IF(B32=Data!#REF!,Data!#REF!,(IF(B32=Data!#REF!,Data!#REF!,(IF(B32=Data!#REF!,Data!#REF!,(IF(B32=Data!#REF!,Data!J948,(IF(B32=Data!#REF!,Data!#REF!,(IF(B32=Data!#REF!,Data!#REF!,Data!#REF!)))))))))))))))&amp;IF(B32=Data!#REF!,Data!#REF!,(IF(B32=Data!#REF!,Data!#REF!,(IF(B32=Data!#REF!,Data!#REF!,(IF(B32=Data!#REF!,Data!#REF!,(IF(B32=Data!#REF!,Data!#REF!,Data!#REF!)))))))))</f>
        <v>#REF!</v>
      </c>
      <c r="W32" s="222" t="str">
        <f>IF(E32="","",VLOOKUP(B32,Data!$B$5:$J$503,9,FALSE)*E32)</f>
        <v/>
      </c>
    </row>
    <row r="33" spans="1:23" s="237" customFormat="1" ht="15" customHeight="1">
      <c r="A33" s="238"/>
      <c r="B33" s="239"/>
      <c r="C33" s="246"/>
      <c r="D33" s="240"/>
      <c r="E33" s="241">
        <f>SUM(E18:E32)</f>
        <v>30</v>
      </c>
      <c r="F33" s="242"/>
      <c r="G33" s="243"/>
      <c r="H33" s="243">
        <f>SUM(H18:H32)</f>
        <v>83662.309999999983</v>
      </c>
      <c r="I33" s="238"/>
      <c r="J33" s="238"/>
      <c r="K33" s="238"/>
      <c r="L33" s="243">
        <f>SUM(L18:L32)</f>
        <v>7182</v>
      </c>
      <c r="M33" s="243">
        <f>SUM(M18:M32)</f>
        <v>6441</v>
      </c>
      <c r="N33" s="243" t="e">
        <f>SUM(N16:N32)</f>
        <v>#REF!</v>
      </c>
      <c r="O33" s="244" t="e">
        <f>SUM(#REF!)</f>
        <v>#REF!</v>
      </c>
      <c r="P33" s="243">
        <f>SUM(P16:P32)</f>
        <v>0</v>
      </c>
      <c r="Q33" s="243" t="e">
        <f>SUM(Q16:Q32)</f>
        <v>#REF!</v>
      </c>
      <c r="R33" s="244" t="e">
        <f>SUM(#REF!)</f>
        <v>#REF!</v>
      </c>
      <c r="S33" s="243">
        <f>SUM(S16:S32)</f>
        <v>0</v>
      </c>
      <c r="T33" s="243" t="e">
        <f>SUM(T16:T32)</f>
        <v>#REF!</v>
      </c>
      <c r="U33" s="244" t="e">
        <f>SUM(#REF!)</f>
        <v>#REF!</v>
      </c>
      <c r="V33" s="243" t="e">
        <f>SUM(V16:V32)</f>
        <v>#REF!</v>
      </c>
      <c r="W33" s="245">
        <f>SUM(W18:W32)</f>
        <v>39.246000000000002</v>
      </c>
    </row>
    <row r="34" spans="1:23" ht="17.25" customHeight="1" thickBot="1">
      <c r="A34" s="214"/>
      <c r="B34" s="215"/>
      <c r="C34" s="216"/>
      <c r="D34" s="217"/>
      <c r="E34" s="193"/>
      <c r="F34" s="34"/>
      <c r="G34" s="180" t="s">
        <v>531</v>
      </c>
      <c r="H34" s="177"/>
      <c r="I34" s="55"/>
      <c r="J34" s="55"/>
      <c r="K34" s="55"/>
      <c r="L34" s="181"/>
      <c r="M34" s="177"/>
      <c r="N34" s="36"/>
      <c r="O34" s="35"/>
      <c r="P34" s="35"/>
      <c r="Q34" s="35"/>
      <c r="R34" s="35"/>
      <c r="S34" s="35"/>
      <c r="T34" s="35"/>
      <c r="U34" s="36"/>
      <c r="V34" s="36"/>
      <c r="W34" s="179"/>
    </row>
    <row r="35" spans="1:23" ht="13">
      <c r="A35" s="213" t="s">
        <v>525</v>
      </c>
      <c r="B35" s="161"/>
      <c r="C35" s="161"/>
      <c r="D35" s="60"/>
      <c r="E35" s="194" t="s">
        <v>532</v>
      </c>
      <c r="F35" s="27"/>
      <c r="G35" s="81" t="s">
        <v>81</v>
      </c>
      <c r="H35" s="85"/>
      <c r="I35" s="32" t="s">
        <v>82</v>
      </c>
      <c r="J35" s="56"/>
      <c r="K35" s="172" t="s">
        <v>83</v>
      </c>
      <c r="L35" s="172"/>
      <c r="M35" s="422" t="s">
        <v>84</v>
      </c>
      <c r="N35" s="423"/>
      <c r="O35" s="423"/>
      <c r="P35" s="423"/>
      <c r="Q35" s="423"/>
      <c r="R35" s="423"/>
      <c r="S35" s="423"/>
      <c r="T35" s="423"/>
      <c r="U35" s="423"/>
      <c r="V35" s="423"/>
      <c r="W35" s="424"/>
    </row>
    <row r="36" spans="1:23" ht="13">
      <c r="A36" s="19" t="s">
        <v>526</v>
      </c>
      <c r="B36" s="20"/>
      <c r="C36" s="20"/>
      <c r="D36" s="60"/>
      <c r="E36" s="191" t="s">
        <v>86</v>
      </c>
      <c r="F36" s="20"/>
      <c r="G36" s="425"/>
      <c r="H36" s="426"/>
      <c r="I36" s="19" t="s">
        <v>87</v>
      </c>
      <c r="J36" s="61"/>
      <c r="K36" s="174" t="s">
        <v>88</v>
      </c>
      <c r="L36" s="174"/>
      <c r="M36" s="170"/>
      <c r="N36" s="20"/>
      <c r="O36" s="20"/>
      <c r="P36" s="20"/>
      <c r="Q36" s="20"/>
      <c r="R36" s="20"/>
      <c r="S36" s="20"/>
      <c r="T36" s="20"/>
      <c r="U36" s="20"/>
      <c r="V36" s="20"/>
      <c r="W36" s="175"/>
    </row>
    <row r="37" spans="1:23">
      <c r="A37" s="19" t="s">
        <v>527</v>
      </c>
      <c r="B37" s="20"/>
      <c r="C37" s="20"/>
      <c r="D37" s="21"/>
      <c r="E37" s="191"/>
      <c r="F37" s="20"/>
      <c r="G37" s="425"/>
      <c r="H37" s="426"/>
      <c r="I37" s="19"/>
      <c r="J37" s="61"/>
      <c r="K37" s="174" t="s">
        <v>92</v>
      </c>
      <c r="L37" s="174"/>
      <c r="M37" s="170"/>
      <c r="N37" s="20"/>
      <c r="O37" s="20"/>
      <c r="P37" s="20"/>
      <c r="Q37" s="20"/>
      <c r="R37" s="20"/>
      <c r="S37" s="20"/>
      <c r="T37" s="20"/>
      <c r="U37" s="20"/>
      <c r="V37" s="20"/>
      <c r="W37" s="175"/>
    </row>
    <row r="38" spans="1:23">
      <c r="A38" s="34"/>
      <c r="B38" s="35"/>
      <c r="C38" s="35"/>
      <c r="D38" s="349"/>
      <c r="E38" s="191" t="s">
        <v>93</v>
      </c>
      <c r="F38" s="20"/>
      <c r="G38" s="425"/>
      <c r="H38" s="426"/>
      <c r="I38" s="19" t="s">
        <v>94</v>
      </c>
      <c r="J38" s="61"/>
      <c r="K38" s="174"/>
      <c r="L38" s="174"/>
      <c r="M38" s="170"/>
      <c r="N38" s="20"/>
      <c r="O38" s="20"/>
      <c r="P38" s="20"/>
      <c r="Q38" s="20"/>
      <c r="R38" s="20"/>
      <c r="S38" s="20"/>
      <c r="T38" s="20"/>
      <c r="U38" s="20"/>
      <c r="V38" s="20"/>
      <c r="W38" s="175"/>
    </row>
    <row r="39" spans="1:23" ht="13">
      <c r="A39" s="16" t="s">
        <v>95</v>
      </c>
      <c r="B39" s="27"/>
      <c r="C39" s="27"/>
      <c r="D39" s="12"/>
      <c r="E39" s="191" t="s">
        <v>96</v>
      </c>
      <c r="F39" s="20"/>
      <c r="G39" s="89" t="s">
        <v>97</v>
      </c>
      <c r="H39" s="86"/>
      <c r="I39" s="19" t="s">
        <v>87</v>
      </c>
      <c r="J39" s="61"/>
      <c r="K39" s="174" t="s">
        <v>98</v>
      </c>
      <c r="L39" s="174"/>
      <c r="M39" s="170"/>
      <c r="N39" s="20"/>
      <c r="O39" s="20"/>
      <c r="P39" s="20"/>
      <c r="Q39" s="20"/>
      <c r="R39" s="20"/>
      <c r="S39" s="20"/>
      <c r="T39" s="20"/>
      <c r="U39" s="20"/>
      <c r="V39" s="20"/>
      <c r="W39" s="175"/>
    </row>
    <row r="40" spans="1:23">
      <c r="A40" s="26" t="s">
        <v>550</v>
      </c>
      <c r="B40" s="20"/>
      <c r="C40" s="20"/>
      <c r="D40" s="21"/>
      <c r="E40" s="191" t="s">
        <v>99</v>
      </c>
      <c r="F40" s="20"/>
      <c r="G40" s="90"/>
      <c r="H40" s="182"/>
      <c r="I40" s="19" t="s">
        <v>100</v>
      </c>
      <c r="J40" s="61"/>
      <c r="K40" s="174" t="s">
        <v>528</v>
      </c>
      <c r="L40" s="174"/>
      <c r="M40" s="427" t="s">
        <v>568</v>
      </c>
      <c r="N40" s="428"/>
      <c r="O40" s="428"/>
      <c r="P40" s="428"/>
      <c r="Q40" s="428"/>
      <c r="R40" s="428"/>
      <c r="S40" s="428"/>
      <c r="T40" s="428"/>
      <c r="U40" s="428"/>
      <c r="V40" s="428"/>
      <c r="W40" s="429"/>
    </row>
    <row r="41" spans="1:23">
      <c r="A41" s="34"/>
      <c r="B41" s="35"/>
      <c r="C41" s="35"/>
      <c r="D41" s="36"/>
      <c r="E41" s="192"/>
      <c r="F41" s="35"/>
      <c r="G41" s="430" t="s">
        <v>918</v>
      </c>
      <c r="H41" s="431"/>
      <c r="I41" s="430" t="s">
        <v>917</v>
      </c>
      <c r="J41" s="431"/>
      <c r="K41" s="178" t="s">
        <v>103</v>
      </c>
      <c r="L41" s="178"/>
      <c r="M41" s="418" t="s">
        <v>104</v>
      </c>
      <c r="N41" s="419"/>
      <c r="O41" s="419"/>
      <c r="P41" s="419"/>
      <c r="Q41" s="419"/>
      <c r="R41" s="419"/>
      <c r="S41" s="419"/>
      <c r="T41" s="419"/>
      <c r="U41" s="419"/>
      <c r="V41" s="419"/>
      <c r="W41" s="420"/>
    </row>
    <row r="45" spans="1:23" ht="18.75" customHeight="1">
      <c r="A45" s="195" t="s">
        <v>888</v>
      </c>
      <c r="B45" s="166"/>
      <c r="C45" s="195" t="s">
        <v>576</v>
      </c>
      <c r="D45" s="319"/>
      <c r="E45" s="319"/>
      <c r="F45" s="320"/>
      <c r="G45" s="195" t="s">
        <v>882</v>
      </c>
      <c r="I45" s="195" t="s">
        <v>576</v>
      </c>
      <c r="K45" s="166"/>
      <c r="M45" s="4"/>
      <c r="V45" s="167"/>
      <c r="W45" s="4"/>
    </row>
    <row r="46" spans="1:23" ht="20">
      <c r="A46" s="195" t="s">
        <v>889</v>
      </c>
      <c r="B46" s="166"/>
      <c r="C46" s="195" t="s">
        <v>893</v>
      </c>
      <c r="D46" s="319"/>
      <c r="E46" s="319"/>
      <c r="F46" s="320"/>
      <c r="G46" s="300" t="s">
        <v>883</v>
      </c>
      <c r="H46" s="335"/>
      <c r="I46" s="300" t="s">
        <v>893</v>
      </c>
      <c r="K46" s="166"/>
      <c r="M46" s="4"/>
      <c r="V46" s="167"/>
      <c r="W46" s="4"/>
    </row>
    <row r="47" spans="1:23" ht="20">
      <c r="A47" s="195" t="s">
        <v>890</v>
      </c>
      <c r="B47" s="166"/>
      <c r="C47" s="195" t="s">
        <v>893</v>
      </c>
      <c r="D47" s="319"/>
      <c r="E47" s="319"/>
      <c r="F47" s="320"/>
      <c r="G47" s="195" t="s">
        <v>884</v>
      </c>
      <c r="I47" s="195" t="s">
        <v>576</v>
      </c>
      <c r="K47" s="166"/>
      <c r="M47" s="4"/>
      <c r="V47" s="167"/>
      <c r="W47" s="4"/>
    </row>
    <row r="48" spans="1:23" ht="20">
      <c r="A48" s="195" t="s">
        <v>891</v>
      </c>
      <c r="B48" s="166"/>
      <c r="C48" s="195" t="s">
        <v>576</v>
      </c>
      <c r="D48" s="319"/>
      <c r="E48" s="319"/>
      <c r="F48" s="320"/>
      <c r="G48" s="195" t="s">
        <v>885</v>
      </c>
      <c r="I48" s="195" t="s">
        <v>576</v>
      </c>
      <c r="K48" s="166"/>
      <c r="M48" s="4"/>
      <c r="V48" s="167"/>
      <c r="W48" s="4"/>
    </row>
    <row r="49" spans="1:23" ht="20">
      <c r="A49" s="195" t="s">
        <v>892</v>
      </c>
      <c r="B49" s="166"/>
      <c r="C49" s="195" t="s">
        <v>576</v>
      </c>
      <c r="D49" s="319"/>
      <c r="E49" s="319"/>
      <c r="F49" s="320"/>
      <c r="G49" s="195" t="s">
        <v>887</v>
      </c>
      <c r="I49" s="195" t="s">
        <v>576</v>
      </c>
      <c r="K49" s="166"/>
      <c r="M49" s="4"/>
      <c r="V49" s="167"/>
      <c r="W49" s="4"/>
    </row>
    <row r="50" spans="1:23" ht="20">
      <c r="A50" s="342"/>
      <c r="B50" s="342"/>
      <c r="C50" s="342"/>
      <c r="D50" s="342"/>
      <c r="E50" s="342"/>
      <c r="F50" s="317"/>
      <c r="G50" s="195" t="s">
        <v>886</v>
      </c>
      <c r="I50" s="195" t="s">
        <v>576</v>
      </c>
    </row>
  </sheetData>
  <mergeCells count="9">
    <mergeCell ref="G41:H41"/>
    <mergeCell ref="I41:J41"/>
    <mergeCell ref="M41:W41"/>
    <mergeCell ref="M2:P2"/>
    <mergeCell ref="M35:W35"/>
    <mergeCell ref="G36:H36"/>
    <mergeCell ref="G37:H37"/>
    <mergeCell ref="G38:H38"/>
    <mergeCell ref="M40:W40"/>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E3136-BD88-4889-A3D9-6A788317A9DA}">
  <dimension ref="A1:W44"/>
  <sheetViews>
    <sheetView topLeftCell="A11" zoomScale="80" zoomScaleNormal="80" zoomScaleSheetLayoutView="85" workbookViewId="0">
      <selection activeCell="G16" sqref="G16"/>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923</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v>1</v>
      </c>
      <c r="B19" s="324" t="s">
        <v>356</v>
      </c>
      <c r="C19" s="230" t="str">
        <f>IF(E19="","",VLOOKUP(B19,Data!$B$5:$N$503,13,FALSE))</f>
        <v>Ymh</v>
      </c>
      <c r="D19" s="223" t="str">
        <f>IF(E19="","",VLOOKUP(B19,Data!$B$5:$L$503,2,FALSE))</f>
        <v>WQ78230</v>
      </c>
      <c r="E19" s="232">
        <v>4</v>
      </c>
      <c r="F19" s="226" t="s">
        <v>523</v>
      </c>
      <c r="G19" s="223">
        <f>IF(E19="","",VLOOKUP(B19,Data!$B$5:$L$503,11,FALSE))</f>
        <v>4233.07</v>
      </c>
      <c r="H19" s="228">
        <f t="shared" ref="H19:H26" si="0">IF(E19&gt;0,E19*G19,"-")</f>
        <v>16932.28</v>
      </c>
      <c r="I19" s="229" t="str">
        <f>IF(E19="","",VLOOKUP(B19,Data!$B$5:$D$503,3,FALSE))</f>
        <v>C/T</v>
      </c>
      <c r="J19" s="220" t="str">
        <f>IF(E19="","",VLOOKUP(B19,Data!$B$5:$M$503,12,FALSE))</f>
        <v>Indonesia</v>
      </c>
      <c r="K19" s="328" t="s">
        <v>924</v>
      </c>
      <c r="L19" s="221">
        <f>IF(E19="","",VLOOKUP(B19,Data!$B$5:$E$503,4,FALSE)*E19)</f>
        <v>1188</v>
      </c>
      <c r="M19" s="221">
        <f>IF(E19="","",VLOOKUP(B19,Data!$B$5:$F$503,5,FALSE)*E19)</f>
        <v>1048</v>
      </c>
      <c r="N19" s="224" t="e">
        <f>IF(B19=Data!#REF!,Data!#REF!,(IF(B19=Data!#REF!,Data!#REF!,(IF(B19=Data!#REF!,Data!#REF!,(IF(B19=Data!#REF!,Data!#REF!,(IF(B19=Data!#REF!,Data!#REF!,(IF(B19=Data!B262,Data!G262,(IF(B19=Data!B264,Data!G264,(IF(B19=Data!#REF!,Data!#REF!,Data!#REF!)))))))))))))))&amp;IF(B19=Data!#REF!,Data!#REF!,(IF(B19=Data!#REF!,Data!#REF!,(IF(B19=Data!#REF!,Data!#REF!,(IF(B19=Data!#REF!,Data!#REF!,(IF(B19=Data!#REF!,Data!#REF!,(IF(B19=Data!#REF!,Data!G940,(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262,Data!H262,(IF(B19=Data!B264,Data!H264,(IF(B19=Data!#REF!,Data!#REF!,Data!#REF!)))))))))))))))&amp;IF(B19=Data!#REF!,Data!#REF!,(IF(B19=Data!#REF!,Data!#REF!,(IF(B19=Data!#REF!,Data!#REF!,(IF(B19=Data!#REF!,Data!#REF!,(IF(B19=Data!#REF!,Data!#REF!,(IF(B19=Data!#REF!,Data!H940,(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262,Data!I262,(IF(B19=Data!B264,Data!I264,(IF(B19=Data!#REF!,Data!#REF!,Data!#REF!)))))))))))))))&amp;IF(B19=Data!#REF!,Data!#REF!,(IF(B19=Data!#REF!,Data!#REF!,(IF(B19=Data!#REF!,Data!#REF!,(IF(B19=Data!#REF!,Data!#REF!,(IF(B19=Data!#REF!,Data!#REF!,(IF(B19=Data!#REF!,Data!I940,(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262,Data!J262,(IF(B19=Data!B264,Data!J264,(IF(B19=Data!#REF!,Data!#REF!,Data!#REF!)))))))))))))))&amp;IF(B19=Data!#REF!,Data!#REF!,(IF(B19=Data!#REF!,Data!#REF!,(IF(B19=Data!#REF!,Data!#REF!,(IF(B19=Data!#REF!,Data!#REF!,(IF(B19=Data!#REF!,Data!#REF!,(IF(B19=Data!#REF!,Data!J940,(IF(B19=Data!#REF!,Data!#REF!,(IF(B19=Data!#REF!,Data!#REF!,Data!#REF!)))))))))))))))&amp;IF(B19=Data!#REF!,Data!#REF!,(IF(B19=Data!#REF!,Data!#REF!,(IF(B19=Data!#REF!,Data!#REF!,(IF(B19=Data!#REF!,Data!#REF!,(IF(B19=Data!#REF!,Data!#REF!,Data!#REF!)))))))))</f>
        <v>#REF!</v>
      </c>
      <c r="W19" s="222">
        <f>IF(E19="","",VLOOKUP(B19,Data!$B$5:$J$503,9,FALSE)*E19)</f>
        <v>6.1360000000000001</v>
      </c>
    </row>
    <row r="20" spans="1:23" s="234" customFormat="1" ht="20.149999999999999" customHeight="1">
      <c r="A20" s="334">
        <v>2</v>
      </c>
      <c r="B20" s="324" t="s">
        <v>220</v>
      </c>
      <c r="C20" s="230" t="str">
        <f>IF(E20="","",VLOOKUP(B20,Data!$B$5:$N$503,13,FALSE))</f>
        <v>Ymh</v>
      </c>
      <c r="D20" s="223" t="str">
        <f>IF(E20="","",VLOOKUP(B20,Data!$B$5:$L$503,2,FALSE))</f>
        <v>AAE6337</v>
      </c>
      <c r="E20" s="232">
        <v>6</v>
      </c>
      <c r="F20" s="226"/>
      <c r="G20" s="223">
        <f>IF(E20="","",VLOOKUP(B20,Data!$B$5:$L$503,11,FALSE))</f>
        <v>1646.63</v>
      </c>
      <c r="H20" s="228">
        <f t="shared" si="0"/>
        <v>9879.7800000000007</v>
      </c>
      <c r="I20" s="229" t="str">
        <f>IF(E20="","",VLOOKUP(B20,Data!$B$5:$D$503,3,FALSE))</f>
        <v>C/T</v>
      </c>
      <c r="J20" s="220" t="str">
        <f>IF(E20="","",VLOOKUP(B20,Data!$B$5:$M$503,12,FALSE))</f>
        <v>Indonesia</v>
      </c>
      <c r="K20" s="328" t="s">
        <v>924</v>
      </c>
      <c r="L20" s="221">
        <f>IF(E20="","",VLOOKUP(B20,Data!$B$5:$E$503,4,FALSE)*E20)</f>
        <v>1164</v>
      </c>
      <c r="M20" s="221">
        <f>IF(E20="","",VLOOKUP(B20,Data!$B$5:$F$503,5,FALSE)*E20)</f>
        <v>1044</v>
      </c>
      <c r="N20" s="224" t="e">
        <f>IF(B20=Data!#REF!,Data!#REF!,(IF(B20=Data!#REF!,Data!#REF!,(IF(B20=Data!#REF!,Data!#REF!,(IF(B20=Data!#REF!,Data!#REF!,(IF(B20=Data!#REF!,Data!#REF!,(IF(B20=Data!B261,Data!G261,(IF(B20=Data!B263,Data!G263,(IF(B20=Data!#REF!,Data!#REF!,Data!#REF!)))))))))))))))&amp;IF(B20=Data!#REF!,Data!#REF!,(IF(B20=Data!#REF!,Data!#REF!,(IF(B20=Data!#REF!,Data!#REF!,(IF(B20=Data!#REF!,Data!#REF!,(IF(B20=Data!#REF!,Data!#REF!,(IF(B20=Data!#REF!,Data!G939,(IF(B20=Data!#REF!,Data!#REF!,(IF(B20=Data!#REF!,Data!#REF!,Data!#REF!)))))))))))))))&amp;IF(B20=Data!#REF!,Data!#REF!,(IF(B20=Data!#REF!,Data!#REF!,(IF(B20=Data!#REF!,Data!#REF!,(IF(B20=Data!#REF!,Data!#REF!,(IF(B20=Data!#REF!,Data!#REF!,Data!#REF!)))))))))</f>
        <v>#REF!</v>
      </c>
      <c r="O20" s="339"/>
      <c r="P20" s="340"/>
      <c r="Q20" s="225" t="e">
        <f>IF(B20=Data!#REF!,Data!#REF!,(IF(B20=Data!#REF!,Data!#REF!,(IF(B20=Data!#REF!,Data!#REF!,(IF(B20=Data!#REF!,Data!#REF!,(IF(B20=Data!#REF!,Data!#REF!,(IF(B20=Data!B261,Data!H261,(IF(B20=Data!B263,Data!H263,(IF(B20=Data!#REF!,Data!#REF!,Data!#REF!)))))))))))))))&amp;IF(B20=Data!#REF!,Data!#REF!,(IF(B20=Data!#REF!,Data!#REF!,(IF(B20=Data!#REF!,Data!#REF!,(IF(B20=Data!#REF!,Data!#REF!,(IF(B20=Data!#REF!,Data!#REF!,(IF(B20=Data!#REF!,Data!H939,(IF(B20=Data!#REF!,Data!#REF!,(IF(B20=Data!#REF!,Data!#REF!,Data!#REF!)))))))))))))))&amp;IF(B20=Data!#REF!,Data!#REF!,(IF(B20=Data!#REF!,Data!#REF!,(IF(B20=Data!#REF!,Data!#REF!,(IF(B20=Data!#REF!,Data!#REF!,(IF(B20=Data!#REF!,Data!#REF!,Data!#REF!)))))))))</f>
        <v>#REF!</v>
      </c>
      <c r="R20" s="340"/>
      <c r="S20" s="340"/>
      <c r="T20" s="225" t="e">
        <f>IF(B20=Data!#REF!,Data!#REF!,(IF(B20=Data!#REF!,Data!#REF!,(IF(B20=Data!#REF!,Data!#REF!,(IF(B20=Data!#REF!,Data!#REF!,(IF(B20=Data!#REF!,Data!#REF!,(IF(B20=Data!B261,Data!I261,(IF(B20=Data!B263,Data!I263,(IF(B20=Data!#REF!,Data!#REF!,Data!#REF!)))))))))))))))&amp;IF(B20=Data!#REF!,Data!#REF!,(IF(B20=Data!#REF!,Data!#REF!,(IF(B20=Data!#REF!,Data!#REF!,(IF(B20=Data!#REF!,Data!#REF!,(IF(B20=Data!#REF!,Data!#REF!,(IF(B20=Data!#REF!,Data!I939,(IF(B20=Data!#REF!,Data!#REF!,(IF(B20=Data!#REF!,Data!#REF!,Data!#REF!)))))))))))))))&amp;IF(B20=Data!#REF!,Data!#REF!,(IF(B20=Data!#REF!,Data!#REF!,(IF(B20=Data!#REF!,Data!#REF!,(IF(B20=Data!#REF!,Data!#REF!,(IF(B20=Data!#REF!,Data!#REF!,Data!#REF!)))))))))</f>
        <v>#REF!</v>
      </c>
      <c r="U20" s="341"/>
      <c r="V20" s="225" t="e">
        <f>IF(B20=Data!#REF!,Data!#REF!,(IF(B20=Data!#REF!,Data!#REF!,(IF(B20=Data!#REF!,Data!#REF!,(IF(B20=Data!#REF!,Data!#REF!,(IF(B20=Data!#REF!,Data!#REF!,(IF(B20=Data!B261,Data!J261,(IF(B20=Data!B263,Data!J263,(IF(B20=Data!#REF!,Data!#REF!,Data!#REF!)))))))))))))))&amp;IF(B20=Data!#REF!,Data!#REF!,(IF(B20=Data!#REF!,Data!#REF!,(IF(B20=Data!#REF!,Data!#REF!,(IF(B20=Data!#REF!,Data!#REF!,(IF(B20=Data!#REF!,Data!#REF!,(IF(B20=Data!#REF!,Data!J939,(IF(B20=Data!#REF!,Data!#REF!,(IF(B20=Data!#REF!,Data!#REF!,Data!#REF!)))))))))))))))&amp;IF(B20=Data!#REF!,Data!#REF!,(IF(B20=Data!#REF!,Data!#REF!,(IF(B20=Data!#REF!,Data!#REF!,(IF(B20=Data!#REF!,Data!#REF!,(IF(B20=Data!#REF!,Data!#REF!,Data!#REF!)))))))))</f>
        <v>#REF!</v>
      </c>
      <c r="W20" s="222">
        <f>IF(E20="","",VLOOKUP(B20,Data!$B$5:$J$503,9,FALSE)*E20)</f>
        <v>6.774</v>
      </c>
    </row>
    <row r="21" spans="1:23" s="234" customFormat="1" ht="20.149999999999999" customHeight="1">
      <c r="A21" s="334">
        <v>3</v>
      </c>
      <c r="B21" s="324" t="s">
        <v>664</v>
      </c>
      <c r="C21" s="325" t="str">
        <f>IF(E21="","",VLOOKUP(B21,Data!$B$5:$N$503,13,FALSE))</f>
        <v>Ymh</v>
      </c>
      <c r="D21" s="227" t="str">
        <f>IF(E21="","",VLOOKUP(B21,Data!$B$5:$L$503,2,FALSE))</f>
        <v>VAC9480</v>
      </c>
      <c r="E21" s="232">
        <v>4</v>
      </c>
      <c r="F21" s="233" t="s">
        <v>524</v>
      </c>
      <c r="G21" s="227">
        <f>IF(E21="","",VLOOKUP(B21,Data!$B$5:$L$503,11,FALSE))</f>
        <v>2008.01</v>
      </c>
      <c r="H21" s="326">
        <f t="shared" si="0"/>
        <v>8032.04</v>
      </c>
      <c r="I21" s="327" t="str">
        <f>IF(E21="","",VLOOKUP(B21,Data!$B$5:$D$503,3,FALSE))</f>
        <v>C/T</v>
      </c>
      <c r="J21" s="235" t="str">
        <f>IF(E21="","",VLOOKUP(B21,Data!$B$5:$M$503,12,FALSE))</f>
        <v>Indonesia</v>
      </c>
      <c r="K21" s="328" t="s">
        <v>924</v>
      </c>
      <c r="L21" s="219">
        <f>IF(E21="","",VLOOKUP(B21,Data!$B$5:$E$503,4,FALSE)*E21)</f>
        <v>796</v>
      </c>
      <c r="M21" s="219">
        <f>IF(E21="","",VLOOKUP(B21,Data!$B$5:$F$503,5,FALSE)*E21)</f>
        <v>716</v>
      </c>
      <c r="N21" s="329" t="e">
        <f>IF(B21=Data!#REF!,Data!#REF!,(IF(B21=Data!#REF!,Data!#REF!,(IF(B21=Data!#REF!,Data!#REF!,(IF(B21=Data!#REF!,Data!#REF!,(IF(B21=Data!#REF!,Data!#REF!,(IF(B21=Data!B258,Data!G258,(IF(B21=Data!B260,Data!G260,(IF(B21=Data!#REF!,Data!#REF!,Data!#REF!)))))))))))))))&amp;IF(B21=Data!#REF!,Data!#REF!,(IF(B21=Data!#REF!,Data!#REF!,(IF(B21=Data!#REF!,Data!#REF!,(IF(B21=Data!#REF!,Data!#REF!,(IF(B21=Data!#REF!,Data!#REF!,(IF(B21=Data!#REF!,Data!G936,(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258,Data!H258,(IF(B21=Data!B260,Data!H260,(IF(B21=Data!#REF!,Data!#REF!,Data!#REF!)))))))))))))))&amp;IF(B21=Data!#REF!,Data!#REF!,(IF(B21=Data!#REF!,Data!#REF!,(IF(B21=Data!#REF!,Data!#REF!,(IF(B21=Data!#REF!,Data!#REF!,(IF(B21=Data!#REF!,Data!#REF!,(IF(B21=Data!#REF!,Data!H936,(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258,Data!I258,(IF(B21=Data!B260,Data!I260,(IF(B21=Data!#REF!,Data!#REF!,Data!#REF!)))))))))))))))&amp;IF(B21=Data!#REF!,Data!#REF!,(IF(B21=Data!#REF!,Data!#REF!,(IF(B21=Data!#REF!,Data!#REF!,(IF(B21=Data!#REF!,Data!#REF!,(IF(B21=Data!#REF!,Data!#REF!,(IF(B21=Data!#REF!,Data!I936,(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258,Data!J258,(IF(B21=Data!B260,Data!J260,(IF(B21=Data!#REF!,Data!#REF!,Data!#REF!)))))))))))))))&amp;IF(B21=Data!#REF!,Data!#REF!,(IF(B21=Data!#REF!,Data!#REF!,(IF(B21=Data!#REF!,Data!#REF!,(IF(B21=Data!#REF!,Data!#REF!,(IF(B21=Data!#REF!,Data!#REF!,(IF(B21=Data!#REF!,Data!J936,(IF(B21=Data!#REF!,Data!#REF!,(IF(B21=Data!#REF!,Data!#REF!,Data!#REF!)))))))))))))))&amp;IF(B21=Data!#REF!,Data!#REF!,(IF(B21=Data!#REF!,Data!#REF!,(IF(B21=Data!#REF!,Data!#REF!,(IF(B21=Data!#REF!,Data!#REF!,(IF(B21=Data!#REF!,Data!#REF!,Data!#REF!)))))))))</f>
        <v>#REF!</v>
      </c>
      <c r="W21" s="236">
        <f>IF(E21="","",VLOOKUP(B21,Data!$B$5:$J$503,9,FALSE)*E21)</f>
        <v>4.516</v>
      </c>
    </row>
    <row r="22" spans="1:23" s="234" customFormat="1" ht="20.149999999999999" customHeight="1">
      <c r="A22" s="334">
        <v>4</v>
      </c>
      <c r="B22" s="324" t="s">
        <v>665</v>
      </c>
      <c r="C22" s="325" t="str">
        <f>IF(E22="","",VLOOKUP(B22,Data!$B$5:$N$503,13,FALSE))</f>
        <v>Ymh</v>
      </c>
      <c r="D22" s="227" t="str">
        <f>IF(E22="","",VLOOKUP(B22,Data!$B$5:$L$503,2,FALSE))</f>
        <v>VAC9490</v>
      </c>
      <c r="E22" s="232">
        <v>2</v>
      </c>
      <c r="F22" s="318"/>
      <c r="G22" s="227">
        <f>IF(E22="","",VLOOKUP(B22,Data!$B$5:$L$503,11,FALSE))</f>
        <v>2297.34</v>
      </c>
      <c r="H22" s="326">
        <f t="shared" si="0"/>
        <v>4594.68</v>
      </c>
      <c r="I22" s="327" t="str">
        <f>IF(E22="","",VLOOKUP(B22,Data!$B$5:$D$503,3,FALSE))</f>
        <v>C/T</v>
      </c>
      <c r="J22" s="235" t="str">
        <f>IF(E22="","",VLOOKUP(B22,Data!$B$5:$M$503,12,FALSE))</f>
        <v>Indonesia</v>
      </c>
      <c r="K22" s="328" t="s">
        <v>924</v>
      </c>
      <c r="L22" s="219">
        <f>IF(E22="","",VLOOKUP(B22,Data!$B$5:$E$503,4,FALSE)*E22)</f>
        <v>440</v>
      </c>
      <c r="M22" s="219">
        <f>IF(E22="","",VLOOKUP(B22,Data!$B$5:$F$503,5,FALSE)*E22)</f>
        <v>398</v>
      </c>
      <c r="N22" s="329" t="e">
        <f>IF(B22=Data!#REF!,Data!#REF!,(IF(B22=Data!#REF!,Data!#REF!,(IF(B22=Data!#REF!,Data!#REF!,(IF(B22=Data!#REF!,Data!#REF!,(IF(B22=Data!#REF!,Data!#REF!,(IF(B22=Data!B239,Data!G239,(IF(B22=Data!B241,Data!G241,(IF(B22=Data!#REF!,Data!#REF!,Data!#REF!)))))))))))))))&amp;IF(B22=Data!#REF!,Data!#REF!,(IF(B22=Data!#REF!,Data!#REF!,(IF(B22=Data!#REF!,Data!#REF!,(IF(B22=Data!#REF!,Data!#REF!,(IF(B22=Data!#REF!,Data!#REF!,(IF(B22=Data!#REF!,Data!G917,(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239,Data!H239,(IF(B22=Data!B241,Data!H241,(IF(B22=Data!#REF!,Data!#REF!,Data!#REF!)))))))))))))))&amp;IF(B22=Data!#REF!,Data!#REF!,(IF(B22=Data!#REF!,Data!#REF!,(IF(B22=Data!#REF!,Data!#REF!,(IF(B22=Data!#REF!,Data!#REF!,(IF(B22=Data!#REF!,Data!#REF!,(IF(B22=Data!#REF!,Data!H917,(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239,Data!I239,(IF(B22=Data!B241,Data!I241,(IF(B22=Data!#REF!,Data!#REF!,Data!#REF!)))))))))))))))&amp;IF(B22=Data!#REF!,Data!#REF!,(IF(B22=Data!#REF!,Data!#REF!,(IF(B22=Data!#REF!,Data!#REF!,(IF(B22=Data!#REF!,Data!#REF!,(IF(B22=Data!#REF!,Data!#REF!,(IF(B22=Data!#REF!,Data!I917,(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239,Data!J239,(IF(B22=Data!B241,Data!J241,(IF(B22=Data!#REF!,Data!#REF!,Data!#REF!)))))))))))))))&amp;IF(B22=Data!#REF!,Data!#REF!,(IF(B22=Data!#REF!,Data!#REF!,(IF(B22=Data!#REF!,Data!#REF!,(IF(B22=Data!#REF!,Data!#REF!,(IF(B22=Data!#REF!,Data!#REF!,(IF(B22=Data!#REF!,Data!J917,(IF(B22=Data!#REF!,Data!#REF!,(IF(B22=Data!#REF!,Data!#REF!,Data!#REF!)))))))))))))))&amp;IF(B22=Data!#REF!,Data!#REF!,(IF(B22=Data!#REF!,Data!#REF!,(IF(B22=Data!#REF!,Data!#REF!,(IF(B22=Data!#REF!,Data!#REF!,(IF(B22=Data!#REF!,Data!#REF!,Data!#REF!)))))))))</f>
        <v>#REF!</v>
      </c>
      <c r="W22" s="236">
        <f>IF(E22="","",VLOOKUP(B22,Data!$B$5:$J$503,9,FALSE)*E22)</f>
        <v>2.37</v>
      </c>
    </row>
    <row r="23" spans="1:23" s="234" customFormat="1" ht="20.149999999999999" customHeight="1">
      <c r="A23" s="334">
        <v>5</v>
      </c>
      <c r="B23" s="324" t="s">
        <v>484</v>
      </c>
      <c r="C23" s="325" t="str">
        <f>IF(E23="","",VLOOKUP(B23,Data!$B$5:$N$503,13,FALSE))</f>
        <v>Ymh</v>
      </c>
      <c r="D23" s="227" t="str">
        <f>IF(E23="","",VLOOKUP(B23,Data!$B$5:$L$503,2,FALSE))</f>
        <v>ZH66250</v>
      </c>
      <c r="E23" s="232">
        <v>3</v>
      </c>
      <c r="F23" s="318" t="s">
        <v>530</v>
      </c>
      <c r="G23" s="227">
        <f>IF(E23="","",VLOOKUP(B23,Data!$B$5:$L$503,11,FALSE))</f>
        <v>2244.61</v>
      </c>
      <c r="H23" s="326">
        <f t="shared" si="0"/>
        <v>6733.83</v>
      </c>
      <c r="I23" s="327" t="str">
        <f>IF(E23="","",VLOOKUP(B23,Data!$B$5:$D$503,3,FALSE))</f>
        <v>C/T</v>
      </c>
      <c r="J23" s="235" t="str">
        <f>IF(E23="","",VLOOKUP(B23,Data!$B$5:$M$503,12,FALSE))</f>
        <v>Indonesia</v>
      </c>
      <c r="K23" s="328" t="s">
        <v>924</v>
      </c>
      <c r="L23" s="219">
        <f>IF(E23="","",VLOOKUP(B23,Data!$B$5:$E$503,4,FALSE)*E23)</f>
        <v>786</v>
      </c>
      <c r="M23" s="219">
        <f>IF(E23="","",VLOOKUP(B23,Data!$B$5:$F$503,5,FALSE)*E23)</f>
        <v>711</v>
      </c>
      <c r="N23" s="329" t="e">
        <f>IF(B23=Data!#REF!,Data!#REF!,(IF(B23=Data!#REF!,Data!#REF!,(IF(B23=Data!#REF!,Data!#REF!,(IF(B23=Data!#REF!,Data!#REF!,(IF(B23=Data!#REF!,Data!#REF!,(IF(B23=Data!B240,Data!G240,(IF(B23=Data!B242,Data!G242,(IF(B23=Data!#REF!,Data!#REF!,Data!#REF!)))))))))))))))&amp;IF(B23=Data!#REF!,Data!#REF!,(IF(B23=Data!#REF!,Data!#REF!,(IF(B23=Data!#REF!,Data!#REF!,(IF(B23=Data!#REF!,Data!#REF!,(IF(B23=Data!#REF!,Data!#REF!,(IF(B23=Data!#REF!,Data!G918,(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240,Data!H240,(IF(B23=Data!B242,Data!H242,(IF(B23=Data!#REF!,Data!#REF!,Data!#REF!)))))))))))))))&amp;IF(B23=Data!#REF!,Data!#REF!,(IF(B23=Data!#REF!,Data!#REF!,(IF(B23=Data!#REF!,Data!#REF!,(IF(B23=Data!#REF!,Data!#REF!,(IF(B23=Data!#REF!,Data!#REF!,(IF(B23=Data!#REF!,Data!H918,(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240,Data!I240,(IF(B23=Data!B242,Data!I242,(IF(B23=Data!#REF!,Data!#REF!,Data!#REF!)))))))))))))))&amp;IF(B23=Data!#REF!,Data!#REF!,(IF(B23=Data!#REF!,Data!#REF!,(IF(B23=Data!#REF!,Data!#REF!,(IF(B23=Data!#REF!,Data!#REF!,(IF(B23=Data!#REF!,Data!#REF!,(IF(B23=Data!#REF!,Data!I918,(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240,Data!J240,(IF(B23=Data!B242,Data!J242,(IF(B23=Data!#REF!,Data!#REF!,Data!#REF!)))))))))))))))&amp;IF(B23=Data!#REF!,Data!#REF!,(IF(B23=Data!#REF!,Data!#REF!,(IF(B23=Data!#REF!,Data!#REF!,(IF(B23=Data!#REF!,Data!#REF!,(IF(B23=Data!#REF!,Data!#REF!,(IF(B23=Data!#REF!,Data!J918,(IF(B23=Data!#REF!,Data!#REF!,(IF(B23=Data!#REF!,Data!#REF!,Data!#REF!)))))))))))))))&amp;IF(B23=Data!#REF!,Data!#REF!,(IF(B23=Data!#REF!,Data!#REF!,(IF(B23=Data!#REF!,Data!#REF!,(IF(B23=Data!#REF!,Data!#REF!,(IF(B23=Data!#REF!,Data!#REF!,Data!#REF!)))))))))</f>
        <v>#REF!</v>
      </c>
      <c r="W23" s="236">
        <f>IF(E23="","",VLOOKUP(B23,Data!$B$5:$J$503,9,FALSE)*E23)</f>
        <v>4.4640000000000004</v>
      </c>
    </row>
    <row r="24" spans="1:23" s="234" customFormat="1" ht="20.149999999999999" customHeight="1">
      <c r="A24" s="334">
        <v>6</v>
      </c>
      <c r="B24" s="324" t="s">
        <v>666</v>
      </c>
      <c r="C24" s="325" t="str">
        <f>IF(E24="","",VLOOKUP(B24,Data!$B$5:$N$503,13,FALSE))</f>
        <v>Ymh</v>
      </c>
      <c r="D24" s="227" t="str">
        <f>IF(E24="","",VLOOKUP(B24,Data!$B$5:$L$503,2,FALSE))</f>
        <v>VAC9500</v>
      </c>
      <c r="E24" s="232">
        <v>1</v>
      </c>
      <c r="F24" s="318"/>
      <c r="G24" s="227">
        <f>IF(E24="","",VLOOKUP(B24,Data!$B$5:$L$503,11,FALSE))</f>
        <v>2627.86</v>
      </c>
      <c r="H24" s="326">
        <f t="shared" si="0"/>
        <v>2627.86</v>
      </c>
      <c r="I24" s="327" t="str">
        <f>IF(E24="","",VLOOKUP(B24,Data!$B$5:$D$503,3,FALSE))</f>
        <v>C/T</v>
      </c>
      <c r="J24" s="235" t="str">
        <f>IF(E24="","",VLOOKUP(B24,Data!$B$5:$M$503,12,FALSE))</f>
        <v>Indonesia</v>
      </c>
      <c r="K24" s="328" t="s">
        <v>924</v>
      </c>
      <c r="L24" s="219">
        <f>IF(E24="","",VLOOKUP(B24,Data!$B$5:$E$503,4,FALSE)*E24)</f>
        <v>267</v>
      </c>
      <c r="M24" s="219">
        <f>IF(E24="","",VLOOKUP(B24,Data!$B$5:$F$503,5,FALSE)*E24)</f>
        <v>247</v>
      </c>
      <c r="N24" s="329" t="e">
        <f>IF(B24=Data!#REF!,Data!#REF!,(IF(B24=Data!#REF!,Data!#REF!,(IF(B24=Data!#REF!,Data!#REF!,(IF(B24=Data!#REF!,Data!#REF!,(IF(B24=Data!#REF!,Data!#REF!,(IF(B24=Data!B241,Data!G241,(IF(B24=Data!B243,Data!G243,(IF(B24=Data!#REF!,Data!#REF!,Data!#REF!)))))))))))))))&amp;IF(B24=Data!#REF!,Data!#REF!,(IF(B24=Data!#REF!,Data!#REF!,(IF(B24=Data!#REF!,Data!#REF!,(IF(B24=Data!#REF!,Data!#REF!,(IF(B24=Data!#REF!,Data!#REF!,(IF(B24=Data!#REF!,Data!G919,(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241,Data!H241,(IF(B24=Data!B243,Data!H243,(IF(B24=Data!#REF!,Data!#REF!,Data!#REF!)))))))))))))))&amp;IF(B24=Data!#REF!,Data!#REF!,(IF(B24=Data!#REF!,Data!#REF!,(IF(B24=Data!#REF!,Data!#REF!,(IF(B24=Data!#REF!,Data!#REF!,(IF(B24=Data!#REF!,Data!#REF!,(IF(B24=Data!#REF!,Data!H919,(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241,Data!I241,(IF(B24=Data!B243,Data!I243,(IF(B24=Data!#REF!,Data!#REF!,Data!#REF!)))))))))))))))&amp;IF(B24=Data!#REF!,Data!#REF!,(IF(B24=Data!#REF!,Data!#REF!,(IF(B24=Data!#REF!,Data!#REF!,(IF(B24=Data!#REF!,Data!#REF!,(IF(B24=Data!#REF!,Data!#REF!,(IF(B24=Data!#REF!,Data!I919,(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241,Data!J241,(IF(B24=Data!B243,Data!J243,(IF(B24=Data!#REF!,Data!#REF!,Data!#REF!)))))))))))))))&amp;IF(B24=Data!#REF!,Data!#REF!,(IF(B24=Data!#REF!,Data!#REF!,(IF(B24=Data!#REF!,Data!#REF!,(IF(B24=Data!#REF!,Data!#REF!,(IF(B24=Data!#REF!,Data!#REF!,(IF(B24=Data!#REF!,Data!J919,(IF(B24=Data!#REF!,Data!#REF!,(IF(B24=Data!#REF!,Data!#REF!,Data!#REF!)))))))))))))))&amp;IF(B24=Data!#REF!,Data!#REF!,(IF(B24=Data!#REF!,Data!#REF!,(IF(B24=Data!#REF!,Data!#REF!,(IF(B24=Data!#REF!,Data!#REF!,(IF(B24=Data!#REF!,Data!#REF!,Data!#REF!)))))))))</f>
        <v>#REF!</v>
      </c>
      <c r="W24" s="236">
        <f>IF(E24="","",VLOOKUP(B24,Data!$B$5:$J$503,9,FALSE)*E24)</f>
        <v>1.488</v>
      </c>
    </row>
    <row r="25" spans="1:23" s="234" customFormat="1" ht="20" customHeight="1">
      <c r="A25" s="334"/>
      <c r="B25" s="324"/>
      <c r="C25" s="325" t="str">
        <f>IF(E25="","",VLOOKUP(B25,Data!$B$5:$N$503,13,FALSE))</f>
        <v/>
      </c>
      <c r="D25" s="227" t="str">
        <f>IF(E25="","",VLOOKUP(B25,Data!$B$5:$L$503,2,FALSE))</f>
        <v/>
      </c>
      <c r="E25" s="232"/>
      <c r="F25" s="318"/>
      <c r="G25" s="227" t="str">
        <f>IF(E25="","",VLOOKUP(B25,Data!$B$5:$L$503,11,FALSE))</f>
        <v/>
      </c>
      <c r="H25" s="326" t="str">
        <f t="shared" si="0"/>
        <v>-</v>
      </c>
      <c r="I25" s="327" t="str">
        <f>IF(E25="","",VLOOKUP(B25,Data!$B$5:$D$503,3,FALSE))</f>
        <v/>
      </c>
      <c r="J25" s="235" t="str">
        <f>IF(E25="","",VLOOKUP(B25,Data!$B$5:$M$503,12,FALSE))</f>
        <v/>
      </c>
      <c r="K25" s="328"/>
      <c r="L25" s="219" t="str">
        <f>IF(E25="","",VLOOKUP(B25,Data!$B$5:$E$503,4,FALSE)*E25)</f>
        <v/>
      </c>
      <c r="M25" s="219" t="str">
        <f>IF(E25="","",VLOOKUP(B25,Data!$B$5:$F$503,5,FALSE)*E25)</f>
        <v/>
      </c>
      <c r="N25" s="329" t="e">
        <f>IF(B25=Data!#REF!,Data!#REF!,(IF(B25=Data!#REF!,Data!#REF!,(IF(B25=Data!#REF!,Data!#REF!,(IF(B25=Data!#REF!,Data!#REF!,(IF(B25=Data!#REF!,Data!#REF!,(IF(B25=Data!B242,Data!G242,(IF(B25=Data!B244,Data!G244,(IF(B25=Data!#REF!,Data!#REF!,Data!#REF!)))))))))))))))&amp;IF(B25=Data!#REF!,Data!#REF!,(IF(B25=Data!#REF!,Data!#REF!,(IF(B25=Data!#REF!,Data!#REF!,(IF(B25=Data!#REF!,Data!#REF!,(IF(B25=Data!#REF!,Data!#REF!,(IF(B25=Data!#REF!,Data!G920,(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242,Data!H242,(IF(B25=Data!B244,Data!H244,(IF(B25=Data!#REF!,Data!#REF!,Data!#REF!)))))))))))))))&amp;IF(B25=Data!#REF!,Data!#REF!,(IF(B25=Data!#REF!,Data!#REF!,(IF(B25=Data!#REF!,Data!#REF!,(IF(B25=Data!#REF!,Data!#REF!,(IF(B25=Data!#REF!,Data!#REF!,(IF(B25=Data!#REF!,Data!H920,(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242,Data!I242,(IF(B25=Data!B244,Data!I244,(IF(B25=Data!#REF!,Data!#REF!,Data!#REF!)))))))))))))))&amp;IF(B25=Data!#REF!,Data!#REF!,(IF(B25=Data!#REF!,Data!#REF!,(IF(B25=Data!#REF!,Data!#REF!,(IF(B25=Data!#REF!,Data!#REF!,(IF(B25=Data!#REF!,Data!#REF!,(IF(B25=Data!#REF!,Data!I920,(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242,Data!J242,(IF(B25=Data!B244,Data!J244,(IF(B25=Data!#REF!,Data!#REF!,Data!#REF!)))))))))))))))&amp;IF(B25=Data!#REF!,Data!#REF!,(IF(B25=Data!#REF!,Data!#REF!,(IF(B25=Data!#REF!,Data!#REF!,(IF(B25=Data!#REF!,Data!#REF!,(IF(B25=Data!#REF!,Data!#REF!,(IF(B25=Data!#REF!,Data!J920,(IF(B25=Data!#REF!,Data!#REF!,(IF(B25=Data!#REF!,Data!#REF!,Data!#REF!)))))))))))))))&amp;IF(B25=Data!#REF!,Data!#REF!,(IF(B25=Data!#REF!,Data!#REF!,(IF(B25=Data!#REF!,Data!#REF!,(IF(B25=Data!#REF!,Data!#REF!,(IF(B25=Data!#REF!,Data!#REF!,Data!#REF!)))))))))</f>
        <v>#REF!</v>
      </c>
      <c r="W25" s="236" t="str">
        <f>IF(E25="","",VLOOKUP(B25,Data!$B$5:$J$503,9,FALSE)*E25)</f>
        <v/>
      </c>
    </row>
    <row r="26" spans="1:23" s="234" customFormat="1" ht="20.149999999999999" customHeight="1">
      <c r="A26" s="334"/>
      <c r="B26" s="231"/>
      <c r="C26" s="230" t="str">
        <f>IF(E26="","",VLOOKUP(B26,Data!$B$5:$N$503,13,FALSE))</f>
        <v/>
      </c>
      <c r="D26" s="223" t="str">
        <f>IF(E26="","",VLOOKUP(B26,Data!$B$5:$L$503,2,FALSE))</f>
        <v/>
      </c>
      <c r="E26" s="232"/>
      <c r="F26" s="233"/>
      <c r="G26" s="223" t="str">
        <f>IF(E26="","",VLOOKUP(B26,Data!$B$5:$L$503,11,FALSE))</f>
        <v/>
      </c>
      <c r="H26" s="228" t="str">
        <f t="shared" si="0"/>
        <v>-</v>
      </c>
      <c r="I26" s="229" t="str">
        <f>IF(E26="","",VLOOKUP(B26,Data!$B$5:$D$503,3,FALSE))</f>
        <v/>
      </c>
      <c r="J26" s="220" t="str">
        <f>IF(E26="","",VLOOKUP(B26,Data!$B$5:$M$503,12,FALSE))</f>
        <v/>
      </c>
      <c r="K26" s="328"/>
      <c r="L26" s="221" t="str">
        <f>IF(E26="","",VLOOKUP(B26,Data!$B$5:$E$503,4,FALSE)*E26)</f>
        <v/>
      </c>
      <c r="M26" s="221" t="str">
        <f>IF(E26="","",VLOOKUP(B26,Data!$B$5:$F$503,5,FALSE)*E26)</f>
        <v/>
      </c>
      <c r="N26" s="224" t="e">
        <f>IF(B26=Data!#REF!,Data!#REF!,(IF(B26=Data!#REF!,Data!#REF!,(IF(B26=Data!#REF!,Data!#REF!,(IF(B26=Data!#REF!,Data!#REF!,(IF(B26=Data!#REF!,Data!#REF!,(IF(B26=Data!B270,Data!G270,(IF(B26=Data!B272,Data!G272,(IF(B26=Data!#REF!,Data!#REF!,Data!#REF!)))))))))))))))&amp;IF(B26=Data!#REF!,Data!#REF!,(IF(B26=Data!#REF!,Data!#REF!,(IF(B26=Data!#REF!,Data!#REF!,(IF(B26=Data!#REF!,Data!#REF!,(IF(B26=Data!#REF!,Data!#REF!,(IF(B26=Data!#REF!,Data!G948,(IF(B26=Data!#REF!,Data!#REF!,(IF(B26=Data!#REF!,Data!#REF!,Data!#REF!)))))))))))))))&amp;IF(B26=Data!#REF!,Data!#REF!,(IF(B26=Data!#REF!,Data!#REF!,(IF(B26=Data!#REF!,Data!#REF!,(IF(B26=Data!#REF!,Data!#REF!,(IF(B26=Data!#REF!,Data!#REF!,Data!#REF!)))))))))</f>
        <v>#REF!</v>
      </c>
      <c r="O26" s="339"/>
      <c r="P26" s="340"/>
      <c r="Q26" s="225" t="e">
        <f>IF(B26=Data!#REF!,Data!#REF!,(IF(B26=Data!#REF!,Data!#REF!,(IF(B26=Data!#REF!,Data!#REF!,(IF(B26=Data!#REF!,Data!#REF!,(IF(B26=Data!#REF!,Data!#REF!,(IF(B26=Data!B270,Data!H270,(IF(B26=Data!B272,Data!H272,(IF(B26=Data!#REF!,Data!#REF!,Data!#REF!)))))))))))))))&amp;IF(B26=Data!#REF!,Data!#REF!,(IF(B26=Data!#REF!,Data!#REF!,(IF(B26=Data!#REF!,Data!#REF!,(IF(B26=Data!#REF!,Data!#REF!,(IF(B26=Data!#REF!,Data!#REF!,(IF(B26=Data!#REF!,Data!H948,(IF(B26=Data!#REF!,Data!#REF!,(IF(B26=Data!#REF!,Data!#REF!,Data!#REF!)))))))))))))))&amp;IF(B26=Data!#REF!,Data!#REF!,(IF(B26=Data!#REF!,Data!#REF!,(IF(B26=Data!#REF!,Data!#REF!,(IF(B26=Data!#REF!,Data!#REF!,(IF(B26=Data!#REF!,Data!#REF!,Data!#REF!)))))))))</f>
        <v>#REF!</v>
      </c>
      <c r="R26" s="340"/>
      <c r="S26" s="340"/>
      <c r="T26" s="225" t="e">
        <f>IF(B26=Data!#REF!,Data!#REF!,(IF(B26=Data!#REF!,Data!#REF!,(IF(B26=Data!#REF!,Data!#REF!,(IF(B26=Data!#REF!,Data!#REF!,(IF(B26=Data!#REF!,Data!#REF!,(IF(B26=Data!B270,Data!I270,(IF(B26=Data!B272,Data!I272,(IF(B26=Data!#REF!,Data!#REF!,Data!#REF!)))))))))))))))&amp;IF(B26=Data!#REF!,Data!#REF!,(IF(B26=Data!#REF!,Data!#REF!,(IF(B26=Data!#REF!,Data!#REF!,(IF(B26=Data!#REF!,Data!#REF!,(IF(B26=Data!#REF!,Data!#REF!,(IF(B26=Data!#REF!,Data!I948,(IF(B26=Data!#REF!,Data!#REF!,(IF(B26=Data!#REF!,Data!#REF!,Data!#REF!)))))))))))))))&amp;IF(B26=Data!#REF!,Data!#REF!,(IF(B26=Data!#REF!,Data!#REF!,(IF(B26=Data!#REF!,Data!#REF!,(IF(B26=Data!#REF!,Data!#REF!,(IF(B26=Data!#REF!,Data!#REF!,Data!#REF!)))))))))</f>
        <v>#REF!</v>
      </c>
      <c r="U26" s="341"/>
      <c r="V26" s="225" t="e">
        <f>IF(B26=Data!#REF!,Data!#REF!,(IF(B26=Data!#REF!,Data!#REF!,(IF(B26=Data!#REF!,Data!#REF!,(IF(B26=Data!#REF!,Data!#REF!,(IF(B26=Data!#REF!,Data!#REF!,(IF(B26=Data!B270,Data!J270,(IF(B26=Data!B272,Data!J272,(IF(B26=Data!#REF!,Data!#REF!,Data!#REF!)))))))))))))))&amp;IF(B26=Data!#REF!,Data!#REF!,(IF(B26=Data!#REF!,Data!#REF!,(IF(B26=Data!#REF!,Data!#REF!,(IF(B26=Data!#REF!,Data!#REF!,(IF(B26=Data!#REF!,Data!#REF!,(IF(B26=Data!#REF!,Data!J948,(IF(B26=Data!#REF!,Data!#REF!,(IF(B26=Data!#REF!,Data!#REF!,Data!#REF!)))))))))))))))&amp;IF(B26=Data!#REF!,Data!#REF!,(IF(B26=Data!#REF!,Data!#REF!,(IF(B26=Data!#REF!,Data!#REF!,(IF(B26=Data!#REF!,Data!#REF!,(IF(B26=Data!#REF!,Data!#REF!,Data!#REF!)))))))))</f>
        <v>#REF!</v>
      </c>
      <c r="W26" s="222" t="str">
        <f>IF(E26="","",VLOOKUP(B26,Data!$B$5:$J$503,9,FALSE)*E26)</f>
        <v/>
      </c>
    </row>
    <row r="27" spans="1:23" s="237" customFormat="1" ht="15" customHeight="1">
      <c r="A27" s="238"/>
      <c r="B27" s="239"/>
      <c r="C27" s="246"/>
      <c r="D27" s="240"/>
      <c r="E27" s="241">
        <f>SUM(E18:E26)</f>
        <v>20</v>
      </c>
      <c r="F27" s="242"/>
      <c r="G27" s="243"/>
      <c r="H27" s="243">
        <f>SUM(H18:H26)</f>
        <v>48800.47</v>
      </c>
      <c r="I27" s="238"/>
      <c r="J27" s="238"/>
      <c r="K27" s="238"/>
      <c r="L27" s="243">
        <f>SUM(L18:L26)</f>
        <v>4641</v>
      </c>
      <c r="M27" s="243">
        <f>SUM(M18:M26)</f>
        <v>4164</v>
      </c>
      <c r="N27" s="243" t="e">
        <f>SUM(N16:N26)</f>
        <v>#REF!</v>
      </c>
      <c r="O27" s="244" t="e">
        <f>SUM(#REF!)</f>
        <v>#REF!</v>
      </c>
      <c r="P27" s="243">
        <f>SUM(P16:P26)</f>
        <v>0</v>
      </c>
      <c r="Q27" s="243" t="e">
        <f>SUM(Q16:Q26)</f>
        <v>#REF!</v>
      </c>
      <c r="R27" s="244" t="e">
        <f>SUM(#REF!)</f>
        <v>#REF!</v>
      </c>
      <c r="S27" s="243">
        <f>SUM(S16:S26)</f>
        <v>0</v>
      </c>
      <c r="T27" s="243" t="e">
        <f>SUM(T16:T26)</f>
        <v>#REF!</v>
      </c>
      <c r="U27" s="244" t="e">
        <f>SUM(#REF!)</f>
        <v>#REF!</v>
      </c>
      <c r="V27" s="243" t="e">
        <f>SUM(V16:V26)</f>
        <v>#REF!</v>
      </c>
      <c r="W27" s="245">
        <f>SUM(W18:W26)</f>
        <v>25.748000000000005</v>
      </c>
    </row>
    <row r="28" spans="1:23" ht="17.25" customHeight="1" thickBot="1">
      <c r="A28" s="214"/>
      <c r="B28" s="215"/>
      <c r="C28" s="216"/>
      <c r="D28" s="217"/>
      <c r="E28" s="193"/>
      <c r="F28" s="34"/>
      <c r="G28" s="180" t="s">
        <v>531</v>
      </c>
      <c r="H28" s="177"/>
      <c r="I28" s="55"/>
      <c r="J28" s="55"/>
      <c r="K28" s="55"/>
      <c r="L28" s="181"/>
      <c r="M28" s="177"/>
      <c r="N28" s="36"/>
      <c r="O28" s="35"/>
      <c r="P28" s="35"/>
      <c r="Q28" s="35"/>
      <c r="R28" s="35"/>
      <c r="S28" s="35"/>
      <c r="T28" s="35"/>
      <c r="U28" s="36"/>
      <c r="V28" s="36"/>
      <c r="W28" s="179"/>
    </row>
    <row r="29" spans="1:23" ht="13">
      <c r="A29" s="213" t="s">
        <v>525</v>
      </c>
      <c r="B29" s="161"/>
      <c r="C29" s="161"/>
      <c r="D29" s="60"/>
      <c r="E29" s="194" t="s">
        <v>532</v>
      </c>
      <c r="F29" s="27"/>
      <c r="G29" s="81" t="s">
        <v>81</v>
      </c>
      <c r="H29" s="85"/>
      <c r="I29" s="32" t="s">
        <v>82</v>
      </c>
      <c r="J29" s="56"/>
      <c r="K29" s="172" t="s">
        <v>83</v>
      </c>
      <c r="L29" s="172"/>
      <c r="M29" s="422" t="s">
        <v>84</v>
      </c>
      <c r="N29" s="423"/>
      <c r="O29" s="423"/>
      <c r="P29" s="423"/>
      <c r="Q29" s="423"/>
      <c r="R29" s="423"/>
      <c r="S29" s="423"/>
      <c r="T29" s="423"/>
      <c r="U29" s="423"/>
      <c r="V29" s="423"/>
      <c r="W29" s="424"/>
    </row>
    <row r="30" spans="1:23" ht="13">
      <c r="A30" s="19" t="s">
        <v>526</v>
      </c>
      <c r="B30" s="20"/>
      <c r="C30" s="20"/>
      <c r="D30" s="60"/>
      <c r="E30" s="191" t="s">
        <v>86</v>
      </c>
      <c r="F30" s="20"/>
      <c r="G30" s="425"/>
      <c r="H30" s="426"/>
      <c r="I30" s="19" t="s">
        <v>87</v>
      </c>
      <c r="J30" s="61"/>
      <c r="K30" s="174" t="s">
        <v>88</v>
      </c>
      <c r="L30" s="174"/>
      <c r="M30" s="170"/>
      <c r="N30" s="20"/>
      <c r="O30" s="20"/>
      <c r="P30" s="20"/>
      <c r="Q30" s="20"/>
      <c r="R30" s="20"/>
      <c r="S30" s="20"/>
      <c r="T30" s="20"/>
      <c r="U30" s="20"/>
      <c r="V30" s="20"/>
      <c r="W30" s="175"/>
    </row>
    <row r="31" spans="1:23">
      <c r="A31" s="19" t="s">
        <v>527</v>
      </c>
      <c r="B31" s="20"/>
      <c r="C31" s="20"/>
      <c r="D31" s="21"/>
      <c r="E31" s="191"/>
      <c r="F31" s="20"/>
      <c r="G31" s="425"/>
      <c r="H31" s="426"/>
      <c r="I31" s="19"/>
      <c r="J31" s="61"/>
      <c r="K31" s="174" t="s">
        <v>92</v>
      </c>
      <c r="L31" s="174"/>
      <c r="M31" s="170"/>
      <c r="N31" s="20"/>
      <c r="O31" s="20"/>
      <c r="P31" s="20"/>
      <c r="Q31" s="20"/>
      <c r="R31" s="20"/>
      <c r="S31" s="20"/>
      <c r="T31" s="20"/>
      <c r="U31" s="20"/>
      <c r="V31" s="20"/>
      <c r="W31" s="175"/>
    </row>
    <row r="32" spans="1:23">
      <c r="A32" s="34"/>
      <c r="B32" s="35"/>
      <c r="C32" s="35"/>
      <c r="D32" s="358"/>
      <c r="E32" s="191" t="s">
        <v>93</v>
      </c>
      <c r="F32" s="20"/>
      <c r="G32" s="425"/>
      <c r="H32" s="426"/>
      <c r="I32" s="19" t="s">
        <v>94</v>
      </c>
      <c r="J32" s="61"/>
      <c r="K32" s="174"/>
      <c r="L32" s="174"/>
      <c r="M32" s="170"/>
      <c r="N32" s="20"/>
      <c r="O32" s="20"/>
      <c r="P32" s="20"/>
      <c r="Q32" s="20"/>
      <c r="R32" s="20"/>
      <c r="S32" s="20"/>
      <c r="T32" s="20"/>
      <c r="U32" s="20"/>
      <c r="V32" s="20"/>
      <c r="W32" s="175"/>
    </row>
    <row r="33" spans="1:23" ht="13">
      <c r="A33" s="16" t="s">
        <v>95</v>
      </c>
      <c r="B33" s="27"/>
      <c r="C33" s="27"/>
      <c r="D33" s="12"/>
      <c r="E33" s="191" t="s">
        <v>96</v>
      </c>
      <c r="F33" s="20"/>
      <c r="G33" s="89" t="s">
        <v>97</v>
      </c>
      <c r="H33" s="86"/>
      <c r="I33" s="19" t="s">
        <v>87</v>
      </c>
      <c r="J33" s="61"/>
      <c r="K33" s="174" t="s">
        <v>98</v>
      </c>
      <c r="L33" s="174"/>
      <c r="M33" s="170"/>
      <c r="N33" s="20"/>
      <c r="O33" s="20"/>
      <c r="P33" s="20"/>
      <c r="Q33" s="20"/>
      <c r="R33" s="20"/>
      <c r="S33" s="20"/>
      <c r="T33" s="20"/>
      <c r="U33" s="20"/>
      <c r="V33" s="20"/>
      <c r="W33" s="175"/>
    </row>
    <row r="34" spans="1:23">
      <c r="A34" s="26" t="s">
        <v>550</v>
      </c>
      <c r="B34" s="20"/>
      <c r="C34" s="20"/>
      <c r="D34" s="21"/>
      <c r="E34" s="191" t="s">
        <v>99</v>
      </c>
      <c r="F34" s="20"/>
      <c r="G34" s="90"/>
      <c r="H34" s="182"/>
      <c r="I34" s="19" t="s">
        <v>100</v>
      </c>
      <c r="J34" s="61"/>
      <c r="K34" s="174" t="s">
        <v>528</v>
      </c>
      <c r="L34" s="174"/>
      <c r="M34" s="427" t="s">
        <v>568</v>
      </c>
      <c r="N34" s="428"/>
      <c r="O34" s="428"/>
      <c r="P34" s="428"/>
      <c r="Q34" s="428"/>
      <c r="R34" s="428"/>
      <c r="S34" s="428"/>
      <c r="T34" s="428"/>
      <c r="U34" s="428"/>
      <c r="V34" s="428"/>
      <c r="W34" s="429"/>
    </row>
    <row r="35" spans="1:23">
      <c r="A35" s="34"/>
      <c r="B35" s="35"/>
      <c r="C35" s="35"/>
      <c r="D35" s="36"/>
      <c r="E35" s="192"/>
      <c r="F35" s="35"/>
      <c r="G35" s="430" t="s">
        <v>922</v>
      </c>
      <c r="H35" s="431"/>
      <c r="I35" s="430" t="s">
        <v>921</v>
      </c>
      <c r="J35" s="431"/>
      <c r="K35" s="178" t="s">
        <v>103</v>
      </c>
      <c r="L35" s="178"/>
      <c r="M35" s="418" t="s">
        <v>104</v>
      </c>
      <c r="N35" s="419"/>
      <c r="O35" s="419"/>
      <c r="P35" s="419"/>
      <c r="Q35" s="419"/>
      <c r="R35" s="419"/>
      <c r="S35" s="419"/>
      <c r="T35" s="419"/>
      <c r="U35" s="419"/>
      <c r="V35" s="419"/>
      <c r="W35" s="420"/>
    </row>
    <row r="39" spans="1:23" ht="18.75" customHeight="1">
      <c r="A39" s="195" t="s">
        <v>888</v>
      </c>
      <c r="B39" s="166"/>
      <c r="C39" s="195" t="s">
        <v>576</v>
      </c>
      <c r="D39" s="319"/>
      <c r="E39" s="319"/>
      <c r="F39" s="320"/>
      <c r="G39" s="195" t="s">
        <v>882</v>
      </c>
      <c r="I39" s="195" t="s">
        <v>576</v>
      </c>
      <c r="K39" s="166"/>
      <c r="M39" s="4"/>
      <c r="V39" s="167"/>
      <c r="W39" s="4"/>
    </row>
    <row r="40" spans="1:23" ht="20">
      <c r="A40" s="195" t="s">
        <v>889</v>
      </c>
      <c r="B40" s="166"/>
      <c r="C40" s="195" t="s">
        <v>893</v>
      </c>
      <c r="D40" s="319"/>
      <c r="E40" s="319"/>
      <c r="F40" s="320"/>
      <c r="G40" s="300" t="s">
        <v>883</v>
      </c>
      <c r="H40" s="335"/>
      <c r="I40" s="300" t="s">
        <v>893</v>
      </c>
      <c r="K40" s="166"/>
      <c r="M40" s="4"/>
      <c r="V40" s="167"/>
      <c r="W40" s="4"/>
    </row>
    <row r="41" spans="1:23" ht="20">
      <c r="A41" s="195" t="s">
        <v>890</v>
      </c>
      <c r="B41" s="166"/>
      <c r="C41" s="195" t="s">
        <v>893</v>
      </c>
      <c r="D41" s="319"/>
      <c r="E41" s="319"/>
      <c r="F41" s="320"/>
      <c r="G41" s="195" t="s">
        <v>884</v>
      </c>
      <c r="I41" s="195" t="s">
        <v>576</v>
      </c>
      <c r="K41" s="166"/>
      <c r="M41" s="4"/>
      <c r="V41" s="167"/>
      <c r="W41" s="4"/>
    </row>
    <row r="42" spans="1:23" ht="20">
      <c r="A42" s="195" t="s">
        <v>891</v>
      </c>
      <c r="B42" s="166"/>
      <c r="C42" s="195" t="s">
        <v>576</v>
      </c>
      <c r="D42" s="319"/>
      <c r="E42" s="319"/>
      <c r="F42" s="320"/>
      <c r="G42" s="195" t="s">
        <v>885</v>
      </c>
      <c r="I42" s="195" t="s">
        <v>576</v>
      </c>
      <c r="K42" s="166"/>
      <c r="M42" s="4"/>
      <c r="V42" s="167"/>
      <c r="W42" s="4"/>
    </row>
    <row r="43" spans="1:23" ht="20">
      <c r="A43" s="195" t="s">
        <v>892</v>
      </c>
      <c r="B43" s="166"/>
      <c r="C43" s="195" t="s">
        <v>576</v>
      </c>
      <c r="D43" s="319"/>
      <c r="E43" s="319"/>
      <c r="F43" s="320"/>
      <c r="G43" s="195" t="s">
        <v>887</v>
      </c>
      <c r="I43" s="195" t="s">
        <v>576</v>
      </c>
      <c r="K43" s="166"/>
      <c r="M43" s="4"/>
      <c r="V43" s="167"/>
      <c r="W43" s="4"/>
    </row>
    <row r="44" spans="1:23" ht="20">
      <c r="A44" s="342"/>
      <c r="B44" s="342"/>
      <c r="C44" s="342"/>
      <c r="D44" s="342"/>
      <c r="E44" s="342"/>
      <c r="F44" s="317"/>
      <c r="G44" s="195" t="s">
        <v>886</v>
      </c>
      <c r="I44" s="195" t="s">
        <v>576</v>
      </c>
    </row>
  </sheetData>
  <mergeCells count="9">
    <mergeCell ref="G35:H35"/>
    <mergeCell ref="I35:J35"/>
    <mergeCell ref="M35:W35"/>
    <mergeCell ref="M2:P2"/>
    <mergeCell ref="M29:W29"/>
    <mergeCell ref="G30:H30"/>
    <mergeCell ref="G31:H31"/>
    <mergeCell ref="G32:H32"/>
    <mergeCell ref="M34:W34"/>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90A76-6BFB-4716-A3C7-27937A05FE7B}">
  <dimension ref="A1:W50"/>
  <sheetViews>
    <sheetView topLeftCell="A16" zoomScale="80" zoomScaleNormal="80" zoomScaleSheetLayoutView="85" workbookViewId="0">
      <selection activeCell="G16" sqref="G16"/>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923</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v>1</v>
      </c>
      <c r="B19" s="324" t="s">
        <v>356</v>
      </c>
      <c r="C19" s="230" t="str">
        <f>IF(E19="","",VLOOKUP(B19,Data!$B$5:$N$503,13,FALSE))</f>
        <v>Ymh</v>
      </c>
      <c r="D19" s="223" t="str">
        <f>IF(E19="","",VLOOKUP(B19,Data!$B$5:$L$503,2,FALSE))</f>
        <v>WQ78230</v>
      </c>
      <c r="E19" s="232">
        <v>2</v>
      </c>
      <c r="F19" s="226" t="s">
        <v>523</v>
      </c>
      <c r="G19" s="223">
        <f>IF(E19="","",VLOOKUP(B19,Data!$B$5:$L$503,11,FALSE))</f>
        <v>4233.07</v>
      </c>
      <c r="H19" s="228">
        <f t="shared" ref="H19:H32" si="0">IF(E19&gt;0,E19*G19,"-")</f>
        <v>8466.14</v>
      </c>
      <c r="I19" s="229" t="str">
        <f>IF(E19="","",VLOOKUP(B19,Data!$B$5:$D$503,3,FALSE))</f>
        <v>C/T</v>
      </c>
      <c r="J19" s="220" t="str">
        <f>IF(E19="","",VLOOKUP(B19,Data!$B$5:$M$503,12,FALSE))</f>
        <v>Indonesia</v>
      </c>
      <c r="K19" s="328" t="s">
        <v>924</v>
      </c>
      <c r="L19" s="221">
        <f>IF(E19="","",VLOOKUP(B19,Data!$B$5:$E$503,4,FALSE)*E19)</f>
        <v>594</v>
      </c>
      <c r="M19" s="221">
        <f>IF(E19="","",VLOOKUP(B19,Data!$B$5:$F$503,5,FALSE)*E19)</f>
        <v>524</v>
      </c>
      <c r="N19" s="224" t="e">
        <f>IF(B19=Data!#REF!,Data!#REF!,(IF(B19=Data!#REF!,Data!#REF!,(IF(B19=Data!#REF!,Data!#REF!,(IF(B19=Data!#REF!,Data!#REF!,(IF(B19=Data!#REF!,Data!#REF!,(IF(B19=Data!B262,Data!G262,(IF(B19=Data!B264,Data!G264,(IF(B19=Data!#REF!,Data!#REF!,Data!#REF!)))))))))))))))&amp;IF(B19=Data!#REF!,Data!#REF!,(IF(B19=Data!#REF!,Data!#REF!,(IF(B19=Data!#REF!,Data!#REF!,(IF(B19=Data!#REF!,Data!#REF!,(IF(B19=Data!#REF!,Data!#REF!,(IF(B19=Data!#REF!,Data!G940,(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262,Data!H262,(IF(B19=Data!B264,Data!H264,(IF(B19=Data!#REF!,Data!#REF!,Data!#REF!)))))))))))))))&amp;IF(B19=Data!#REF!,Data!#REF!,(IF(B19=Data!#REF!,Data!#REF!,(IF(B19=Data!#REF!,Data!#REF!,(IF(B19=Data!#REF!,Data!#REF!,(IF(B19=Data!#REF!,Data!#REF!,(IF(B19=Data!#REF!,Data!H940,(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262,Data!I262,(IF(B19=Data!B264,Data!I264,(IF(B19=Data!#REF!,Data!#REF!,Data!#REF!)))))))))))))))&amp;IF(B19=Data!#REF!,Data!#REF!,(IF(B19=Data!#REF!,Data!#REF!,(IF(B19=Data!#REF!,Data!#REF!,(IF(B19=Data!#REF!,Data!#REF!,(IF(B19=Data!#REF!,Data!#REF!,(IF(B19=Data!#REF!,Data!I940,(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262,Data!J262,(IF(B19=Data!B264,Data!J264,(IF(B19=Data!#REF!,Data!#REF!,Data!#REF!)))))))))))))))&amp;IF(B19=Data!#REF!,Data!#REF!,(IF(B19=Data!#REF!,Data!#REF!,(IF(B19=Data!#REF!,Data!#REF!,(IF(B19=Data!#REF!,Data!#REF!,(IF(B19=Data!#REF!,Data!#REF!,(IF(B19=Data!#REF!,Data!J940,(IF(B19=Data!#REF!,Data!#REF!,(IF(B19=Data!#REF!,Data!#REF!,Data!#REF!)))))))))))))))&amp;IF(B19=Data!#REF!,Data!#REF!,(IF(B19=Data!#REF!,Data!#REF!,(IF(B19=Data!#REF!,Data!#REF!,(IF(B19=Data!#REF!,Data!#REF!,(IF(B19=Data!#REF!,Data!#REF!,Data!#REF!)))))))))</f>
        <v>#REF!</v>
      </c>
      <c r="W19" s="222">
        <f>IF(E19="","",VLOOKUP(B19,Data!$B$5:$J$503,9,FALSE)*E19)</f>
        <v>3.0680000000000001</v>
      </c>
    </row>
    <row r="20" spans="1:23" s="234" customFormat="1" ht="20.149999999999999" customHeight="1">
      <c r="A20" s="334">
        <v>2</v>
      </c>
      <c r="B20" s="324" t="s">
        <v>667</v>
      </c>
      <c r="C20" s="325" t="str">
        <f>IF(E20="","",VLOOKUP(B20,Data!$B$5:$N$503,13,FALSE))</f>
        <v>Ymh</v>
      </c>
      <c r="D20" s="227" t="str">
        <f>IF(E20="","",VLOOKUP(B20,Data!$B$5:$L$503,2,FALSE))</f>
        <v>VAC9580</v>
      </c>
      <c r="E20" s="232">
        <v>3</v>
      </c>
      <c r="F20" s="233"/>
      <c r="G20" s="227">
        <f>IF(E20="","",VLOOKUP(B20,Data!$B$5:$L$503,11,FALSE))</f>
        <v>5024.08</v>
      </c>
      <c r="H20" s="326">
        <f t="shared" si="0"/>
        <v>15072.24</v>
      </c>
      <c r="I20" s="327" t="str">
        <f>IF(E20="","",VLOOKUP(B20,Data!$B$5:$D$503,3,FALSE))</f>
        <v>C/T</v>
      </c>
      <c r="J20" s="235" t="str">
        <f>IF(E20="","",VLOOKUP(B20,Data!$B$5:$M$503,12,FALSE))</f>
        <v>Indonesia</v>
      </c>
      <c r="K20" s="328" t="s">
        <v>924</v>
      </c>
      <c r="L20" s="219">
        <f>IF(E20="","",VLOOKUP(B20,Data!$B$5:$E$503,4,FALSE)*E20)</f>
        <v>906</v>
      </c>
      <c r="M20" s="219">
        <f>IF(E20="","",VLOOKUP(B20,Data!$B$5:$F$503,5,FALSE)*E20)</f>
        <v>801</v>
      </c>
      <c r="N20" s="329" t="e">
        <f>IF(B20=Data!#REF!,Data!#REF!,(IF(B20=Data!#REF!,Data!#REF!,(IF(B20=Data!#REF!,Data!#REF!,(IF(B20=Data!#REF!,Data!#REF!,(IF(B20=Data!#REF!,Data!#REF!,(IF(B20=Data!B258,Data!G258,(IF(B20=Data!B260,Data!G260,(IF(B20=Data!#REF!,Data!#REF!,Data!#REF!)))))))))))))))&amp;IF(B20=Data!#REF!,Data!#REF!,(IF(B20=Data!#REF!,Data!#REF!,(IF(B20=Data!#REF!,Data!#REF!,(IF(B20=Data!#REF!,Data!#REF!,(IF(B20=Data!#REF!,Data!#REF!,(IF(B20=Data!#REF!,Data!G936,(IF(B20=Data!#REF!,Data!#REF!,(IF(B20=Data!#REF!,Data!#REF!,Data!#REF!)))))))))))))))&amp;IF(B20=Data!#REF!,Data!#REF!,(IF(B20=Data!#REF!,Data!#REF!,(IF(B20=Data!#REF!,Data!#REF!,(IF(B20=Data!#REF!,Data!#REF!,(IF(B20=Data!#REF!,Data!#REF!,Data!#REF!)))))))))</f>
        <v>#REF!</v>
      </c>
      <c r="O20" s="330"/>
      <c r="P20" s="331"/>
      <c r="Q20" s="332" t="e">
        <f>IF(B20=Data!#REF!,Data!#REF!,(IF(B20=Data!#REF!,Data!#REF!,(IF(B20=Data!#REF!,Data!#REF!,(IF(B20=Data!#REF!,Data!#REF!,(IF(B20=Data!#REF!,Data!#REF!,(IF(B20=Data!B258,Data!H258,(IF(B20=Data!B260,Data!H260,(IF(B20=Data!#REF!,Data!#REF!,Data!#REF!)))))))))))))))&amp;IF(B20=Data!#REF!,Data!#REF!,(IF(B20=Data!#REF!,Data!#REF!,(IF(B20=Data!#REF!,Data!#REF!,(IF(B20=Data!#REF!,Data!#REF!,(IF(B20=Data!#REF!,Data!#REF!,(IF(B20=Data!#REF!,Data!H936,(IF(B20=Data!#REF!,Data!#REF!,(IF(B20=Data!#REF!,Data!#REF!,Data!#REF!)))))))))))))))&amp;IF(B20=Data!#REF!,Data!#REF!,(IF(B20=Data!#REF!,Data!#REF!,(IF(B20=Data!#REF!,Data!#REF!,(IF(B20=Data!#REF!,Data!#REF!,(IF(B20=Data!#REF!,Data!#REF!,Data!#REF!)))))))))</f>
        <v>#REF!</v>
      </c>
      <c r="R20" s="331"/>
      <c r="S20" s="331"/>
      <c r="T20" s="332" t="e">
        <f>IF(B20=Data!#REF!,Data!#REF!,(IF(B20=Data!#REF!,Data!#REF!,(IF(B20=Data!#REF!,Data!#REF!,(IF(B20=Data!#REF!,Data!#REF!,(IF(B20=Data!#REF!,Data!#REF!,(IF(B20=Data!B258,Data!I258,(IF(B20=Data!B260,Data!I260,(IF(B20=Data!#REF!,Data!#REF!,Data!#REF!)))))))))))))))&amp;IF(B20=Data!#REF!,Data!#REF!,(IF(B20=Data!#REF!,Data!#REF!,(IF(B20=Data!#REF!,Data!#REF!,(IF(B20=Data!#REF!,Data!#REF!,(IF(B20=Data!#REF!,Data!#REF!,(IF(B20=Data!#REF!,Data!I936,(IF(B20=Data!#REF!,Data!#REF!,(IF(B20=Data!#REF!,Data!#REF!,Data!#REF!)))))))))))))))&amp;IF(B20=Data!#REF!,Data!#REF!,(IF(B20=Data!#REF!,Data!#REF!,(IF(B20=Data!#REF!,Data!#REF!,(IF(B20=Data!#REF!,Data!#REF!,(IF(B20=Data!#REF!,Data!#REF!,Data!#REF!)))))))))</f>
        <v>#REF!</v>
      </c>
      <c r="U20" s="333"/>
      <c r="V20" s="332" t="e">
        <f>IF(B20=Data!#REF!,Data!#REF!,(IF(B20=Data!#REF!,Data!#REF!,(IF(B20=Data!#REF!,Data!#REF!,(IF(B20=Data!#REF!,Data!#REF!,(IF(B20=Data!#REF!,Data!#REF!,(IF(B20=Data!B258,Data!J258,(IF(B20=Data!B260,Data!J260,(IF(B20=Data!#REF!,Data!#REF!,Data!#REF!)))))))))))))))&amp;IF(B20=Data!#REF!,Data!#REF!,(IF(B20=Data!#REF!,Data!#REF!,(IF(B20=Data!#REF!,Data!#REF!,(IF(B20=Data!#REF!,Data!#REF!,(IF(B20=Data!#REF!,Data!#REF!,(IF(B20=Data!#REF!,Data!J936,(IF(B20=Data!#REF!,Data!#REF!,(IF(B20=Data!#REF!,Data!#REF!,Data!#REF!)))))))))))))))&amp;IF(B20=Data!#REF!,Data!#REF!,(IF(B20=Data!#REF!,Data!#REF!,(IF(B20=Data!#REF!,Data!#REF!,(IF(B20=Data!#REF!,Data!#REF!,(IF(B20=Data!#REF!,Data!#REF!,Data!#REF!)))))))))</f>
        <v>#REF!</v>
      </c>
      <c r="W20" s="236">
        <f>IF(E20="","",VLOOKUP(B20,Data!$B$5:$J$503,9,FALSE)*E20)</f>
        <v>4.6020000000000003</v>
      </c>
    </row>
    <row r="21" spans="1:23" s="234" customFormat="1" ht="20.149999999999999" customHeight="1">
      <c r="A21" s="334">
        <v>3</v>
      </c>
      <c r="B21" s="324" t="s">
        <v>220</v>
      </c>
      <c r="C21" s="325" t="str">
        <f>IF(E21="","",VLOOKUP(B21,Data!$B$5:$N$503,13,FALSE))</f>
        <v>Ymh</v>
      </c>
      <c r="D21" s="227" t="str">
        <f>IF(E21="","",VLOOKUP(B21,Data!$B$5:$L$503,2,FALSE))</f>
        <v>AAE6337</v>
      </c>
      <c r="E21" s="232">
        <v>5</v>
      </c>
      <c r="F21" s="233" t="s">
        <v>524</v>
      </c>
      <c r="G21" s="227">
        <f>IF(E21="","",VLOOKUP(B21,Data!$B$5:$L$503,11,FALSE))</f>
        <v>1646.63</v>
      </c>
      <c r="H21" s="326">
        <f t="shared" si="0"/>
        <v>8233.1500000000015</v>
      </c>
      <c r="I21" s="327" t="str">
        <f>IF(E21="","",VLOOKUP(B21,Data!$B$5:$D$503,3,FALSE))</f>
        <v>C/T</v>
      </c>
      <c r="J21" s="235" t="str">
        <f>IF(E21="","",VLOOKUP(B21,Data!$B$5:$M$503,12,FALSE))</f>
        <v>Indonesia</v>
      </c>
      <c r="K21" s="328" t="s">
        <v>924</v>
      </c>
      <c r="L21" s="219">
        <f>IF(E21="","",VLOOKUP(B21,Data!$B$5:$E$503,4,FALSE)*E21)</f>
        <v>970</v>
      </c>
      <c r="M21" s="219">
        <f>IF(E21="","",VLOOKUP(B21,Data!$B$5:$F$503,5,FALSE)*E21)</f>
        <v>870</v>
      </c>
      <c r="N21" s="329" t="e">
        <f>IF(B21=Data!#REF!,Data!#REF!,(IF(B21=Data!#REF!,Data!#REF!,(IF(B21=Data!#REF!,Data!#REF!,(IF(B21=Data!#REF!,Data!#REF!,(IF(B21=Data!#REF!,Data!#REF!,(IF(B21=Data!B239,Data!G239,(IF(B21=Data!B241,Data!G241,(IF(B21=Data!#REF!,Data!#REF!,Data!#REF!)))))))))))))))&amp;IF(B21=Data!#REF!,Data!#REF!,(IF(B21=Data!#REF!,Data!#REF!,(IF(B21=Data!#REF!,Data!#REF!,(IF(B21=Data!#REF!,Data!#REF!,(IF(B21=Data!#REF!,Data!#REF!,(IF(B21=Data!#REF!,Data!G917,(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239,Data!H239,(IF(B21=Data!B241,Data!H241,(IF(B21=Data!#REF!,Data!#REF!,Data!#REF!)))))))))))))))&amp;IF(B21=Data!#REF!,Data!#REF!,(IF(B21=Data!#REF!,Data!#REF!,(IF(B21=Data!#REF!,Data!#REF!,(IF(B21=Data!#REF!,Data!#REF!,(IF(B21=Data!#REF!,Data!#REF!,(IF(B21=Data!#REF!,Data!H917,(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239,Data!I239,(IF(B21=Data!B241,Data!I241,(IF(B21=Data!#REF!,Data!#REF!,Data!#REF!)))))))))))))))&amp;IF(B21=Data!#REF!,Data!#REF!,(IF(B21=Data!#REF!,Data!#REF!,(IF(B21=Data!#REF!,Data!#REF!,(IF(B21=Data!#REF!,Data!#REF!,(IF(B21=Data!#REF!,Data!#REF!,(IF(B21=Data!#REF!,Data!I917,(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239,Data!J239,(IF(B21=Data!B241,Data!J241,(IF(B21=Data!#REF!,Data!#REF!,Data!#REF!)))))))))))))))&amp;IF(B21=Data!#REF!,Data!#REF!,(IF(B21=Data!#REF!,Data!#REF!,(IF(B21=Data!#REF!,Data!#REF!,(IF(B21=Data!#REF!,Data!#REF!,(IF(B21=Data!#REF!,Data!#REF!,(IF(B21=Data!#REF!,Data!J917,(IF(B21=Data!#REF!,Data!#REF!,(IF(B21=Data!#REF!,Data!#REF!,Data!#REF!)))))))))))))))&amp;IF(B21=Data!#REF!,Data!#REF!,(IF(B21=Data!#REF!,Data!#REF!,(IF(B21=Data!#REF!,Data!#REF!,(IF(B21=Data!#REF!,Data!#REF!,(IF(B21=Data!#REF!,Data!#REF!,Data!#REF!)))))))))</f>
        <v>#REF!</v>
      </c>
      <c r="W21" s="236">
        <f>IF(E21="","",VLOOKUP(B21,Data!$B$5:$J$503,9,FALSE)*E21)</f>
        <v>5.6449999999999996</v>
      </c>
    </row>
    <row r="22" spans="1:23" s="234" customFormat="1" ht="20.149999999999999" customHeight="1">
      <c r="A22" s="334">
        <v>4</v>
      </c>
      <c r="B22" s="324" t="s">
        <v>222</v>
      </c>
      <c r="C22" s="325" t="str">
        <f>IF(E22="","",VLOOKUP(B22,Data!$B$5:$N$503,13,FALSE))</f>
        <v>Ymh</v>
      </c>
      <c r="D22" s="227" t="str">
        <f>IF(E22="","",VLOOKUP(B22,Data!$B$5:$L$503,2,FALSE))</f>
        <v>WV62290</v>
      </c>
      <c r="E22" s="232">
        <v>1</v>
      </c>
      <c r="F22" s="318"/>
      <c r="G22" s="227">
        <f>IF(E22="","",VLOOKUP(B22,Data!$B$5:$L$503,11,FALSE))</f>
        <v>1690.21</v>
      </c>
      <c r="H22" s="326">
        <f t="shared" si="0"/>
        <v>1690.21</v>
      </c>
      <c r="I22" s="327" t="str">
        <f>IF(E22="","",VLOOKUP(B22,Data!$B$5:$D$503,3,FALSE))</f>
        <v>C/T</v>
      </c>
      <c r="J22" s="235" t="str">
        <f>IF(E22="","",VLOOKUP(B22,Data!$B$5:$M$503,12,FALSE))</f>
        <v>Indonesia</v>
      </c>
      <c r="K22" s="328" t="s">
        <v>924</v>
      </c>
      <c r="L22" s="219">
        <f>IF(E22="","",VLOOKUP(B22,Data!$B$5:$E$503,4,FALSE)*E22)</f>
        <v>194</v>
      </c>
      <c r="M22" s="219">
        <f>IF(E22="","",VLOOKUP(B22,Data!$B$5:$F$503,5,FALSE)*E22)</f>
        <v>174</v>
      </c>
      <c r="N22" s="329" t="e">
        <f>IF(B22=Data!#REF!,Data!#REF!,(IF(B22=Data!#REF!,Data!#REF!,(IF(B22=Data!#REF!,Data!#REF!,(IF(B22=Data!#REF!,Data!#REF!,(IF(B22=Data!#REF!,Data!#REF!,(IF(B22=Data!B240,Data!G240,(IF(B22=Data!B242,Data!G242,(IF(B22=Data!#REF!,Data!#REF!,Data!#REF!)))))))))))))))&amp;IF(B22=Data!#REF!,Data!#REF!,(IF(B22=Data!#REF!,Data!#REF!,(IF(B22=Data!#REF!,Data!#REF!,(IF(B22=Data!#REF!,Data!#REF!,(IF(B22=Data!#REF!,Data!#REF!,(IF(B22=Data!#REF!,Data!G918,(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240,Data!H240,(IF(B22=Data!B242,Data!H242,(IF(B22=Data!#REF!,Data!#REF!,Data!#REF!)))))))))))))))&amp;IF(B22=Data!#REF!,Data!#REF!,(IF(B22=Data!#REF!,Data!#REF!,(IF(B22=Data!#REF!,Data!#REF!,(IF(B22=Data!#REF!,Data!#REF!,(IF(B22=Data!#REF!,Data!#REF!,(IF(B22=Data!#REF!,Data!H918,(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240,Data!I240,(IF(B22=Data!B242,Data!I242,(IF(B22=Data!#REF!,Data!#REF!,Data!#REF!)))))))))))))))&amp;IF(B22=Data!#REF!,Data!#REF!,(IF(B22=Data!#REF!,Data!#REF!,(IF(B22=Data!#REF!,Data!#REF!,(IF(B22=Data!#REF!,Data!#REF!,(IF(B22=Data!#REF!,Data!#REF!,(IF(B22=Data!#REF!,Data!I918,(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240,Data!J240,(IF(B22=Data!B242,Data!J242,(IF(B22=Data!#REF!,Data!#REF!,Data!#REF!)))))))))))))))&amp;IF(B22=Data!#REF!,Data!#REF!,(IF(B22=Data!#REF!,Data!#REF!,(IF(B22=Data!#REF!,Data!#REF!,(IF(B22=Data!#REF!,Data!#REF!,(IF(B22=Data!#REF!,Data!#REF!,(IF(B22=Data!#REF!,Data!J918,(IF(B22=Data!#REF!,Data!#REF!,(IF(B22=Data!#REF!,Data!#REF!,Data!#REF!)))))))))))))))&amp;IF(B22=Data!#REF!,Data!#REF!,(IF(B22=Data!#REF!,Data!#REF!,(IF(B22=Data!#REF!,Data!#REF!,(IF(B22=Data!#REF!,Data!#REF!,(IF(B22=Data!#REF!,Data!#REF!,Data!#REF!)))))))))</f>
        <v>#REF!</v>
      </c>
      <c r="W22" s="236">
        <f>IF(E22="","",VLOOKUP(B22,Data!$B$5:$J$503,9,FALSE)*E22)</f>
        <v>1.129</v>
      </c>
    </row>
    <row r="23" spans="1:23" s="234" customFormat="1" ht="20.149999999999999" customHeight="1">
      <c r="A23" s="334">
        <v>5</v>
      </c>
      <c r="B23" s="324" t="s">
        <v>664</v>
      </c>
      <c r="C23" s="325" t="str">
        <f>IF(E23="","",VLOOKUP(B23,Data!$B$5:$N$503,13,FALSE))</f>
        <v>Ymh</v>
      </c>
      <c r="D23" s="227" t="str">
        <f>IF(E23="","",VLOOKUP(B23,Data!$B$5:$L$503,2,FALSE))</f>
        <v>VAC9480</v>
      </c>
      <c r="E23" s="232">
        <v>6</v>
      </c>
      <c r="F23" s="318" t="s">
        <v>530</v>
      </c>
      <c r="G23" s="227">
        <f>IF(E23="","",VLOOKUP(B23,Data!$B$5:$L$503,11,FALSE))</f>
        <v>2008.01</v>
      </c>
      <c r="H23" s="326">
        <f t="shared" ref="H23:H30" si="1">IF(E23&gt;0,E23*G23,"-")</f>
        <v>12048.06</v>
      </c>
      <c r="I23" s="327" t="str">
        <f>IF(E23="","",VLOOKUP(B23,Data!$B$5:$D$503,3,FALSE))</f>
        <v>C/T</v>
      </c>
      <c r="J23" s="235" t="str">
        <f>IF(E23="","",VLOOKUP(B23,Data!$B$5:$M$503,12,FALSE))</f>
        <v>Indonesia</v>
      </c>
      <c r="K23" s="328" t="s">
        <v>924</v>
      </c>
      <c r="L23" s="219">
        <f>IF(E23="","",VLOOKUP(B23,Data!$B$5:$E$503,4,FALSE)*E23)</f>
        <v>1194</v>
      </c>
      <c r="M23" s="219">
        <f>IF(E23="","",VLOOKUP(B23,Data!$B$5:$F$503,5,FALSE)*E23)</f>
        <v>1074</v>
      </c>
      <c r="N23" s="329" t="e">
        <f>IF(B23=Data!#REF!,Data!#REF!,(IF(B23=Data!#REF!,Data!#REF!,(IF(B23=Data!#REF!,Data!#REF!,(IF(B23=Data!#REF!,Data!#REF!,(IF(B23=Data!#REF!,Data!#REF!,(IF(B23=Data!B238,Data!G238,(IF(B23=Data!B240,Data!G240,(IF(B23=Data!#REF!,Data!#REF!,Data!#REF!)))))))))))))))&amp;IF(B23=Data!#REF!,Data!#REF!,(IF(B23=Data!#REF!,Data!#REF!,(IF(B23=Data!#REF!,Data!#REF!,(IF(B23=Data!#REF!,Data!#REF!,(IF(B23=Data!#REF!,Data!#REF!,(IF(B23=Data!#REF!,Data!G916,(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238,Data!H238,(IF(B23=Data!B240,Data!H240,(IF(B23=Data!#REF!,Data!#REF!,Data!#REF!)))))))))))))))&amp;IF(B23=Data!#REF!,Data!#REF!,(IF(B23=Data!#REF!,Data!#REF!,(IF(B23=Data!#REF!,Data!#REF!,(IF(B23=Data!#REF!,Data!#REF!,(IF(B23=Data!#REF!,Data!#REF!,(IF(B23=Data!#REF!,Data!H916,(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238,Data!I238,(IF(B23=Data!B240,Data!I240,(IF(B23=Data!#REF!,Data!#REF!,Data!#REF!)))))))))))))))&amp;IF(B23=Data!#REF!,Data!#REF!,(IF(B23=Data!#REF!,Data!#REF!,(IF(B23=Data!#REF!,Data!#REF!,(IF(B23=Data!#REF!,Data!#REF!,(IF(B23=Data!#REF!,Data!#REF!,(IF(B23=Data!#REF!,Data!I916,(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238,Data!J238,(IF(B23=Data!B240,Data!J240,(IF(B23=Data!#REF!,Data!#REF!,Data!#REF!)))))))))))))))&amp;IF(B23=Data!#REF!,Data!#REF!,(IF(B23=Data!#REF!,Data!#REF!,(IF(B23=Data!#REF!,Data!#REF!,(IF(B23=Data!#REF!,Data!#REF!,(IF(B23=Data!#REF!,Data!#REF!,(IF(B23=Data!#REF!,Data!J916,(IF(B23=Data!#REF!,Data!#REF!,(IF(B23=Data!#REF!,Data!#REF!,Data!#REF!)))))))))))))))&amp;IF(B23=Data!#REF!,Data!#REF!,(IF(B23=Data!#REF!,Data!#REF!,(IF(B23=Data!#REF!,Data!#REF!,(IF(B23=Data!#REF!,Data!#REF!,(IF(B23=Data!#REF!,Data!#REF!,Data!#REF!)))))))))</f>
        <v>#REF!</v>
      </c>
      <c r="W23" s="236">
        <f>IF(E23="","",VLOOKUP(B23,Data!$B$5:$J$503,9,FALSE)*E23)</f>
        <v>6.774</v>
      </c>
    </row>
    <row r="24" spans="1:23" s="234" customFormat="1" ht="20.149999999999999" customHeight="1">
      <c r="A24" s="334">
        <v>6</v>
      </c>
      <c r="B24" s="324" t="s">
        <v>749</v>
      </c>
      <c r="C24" s="325" t="str">
        <f>IF(E24="","",VLOOKUP(B24,Data!$B$5:$N$503,13,FALSE))</f>
        <v>Ymh</v>
      </c>
      <c r="D24" s="227" t="str">
        <f>IF(E24="","",VLOOKUP(B24,Data!$B$5:$L$503,2,FALSE))</f>
        <v>VAK6500</v>
      </c>
      <c r="E24" s="232">
        <v>1</v>
      </c>
      <c r="F24" s="318"/>
      <c r="G24" s="227">
        <f>IF(E24="","",VLOOKUP(B24,Data!$B$5:$L$503,11,FALSE))</f>
        <v>2407.89</v>
      </c>
      <c r="H24" s="326">
        <f t="shared" si="1"/>
        <v>2407.89</v>
      </c>
      <c r="I24" s="327" t="str">
        <f>IF(E24="","",VLOOKUP(B24,Data!$B$5:$D$503,3,FALSE))</f>
        <v>C/T</v>
      </c>
      <c r="J24" s="235" t="str">
        <f>IF(E24="","",VLOOKUP(B24,Data!$B$5:$M$503,12,FALSE))</f>
        <v>Indonesia</v>
      </c>
      <c r="K24" s="328" t="s">
        <v>924</v>
      </c>
      <c r="L24" s="219">
        <f>IF(E24="","",VLOOKUP(B24,Data!$B$5:$E$503,4,FALSE)*E24)</f>
        <v>199</v>
      </c>
      <c r="M24" s="219">
        <f>IF(E24="","",VLOOKUP(B24,Data!$B$5:$F$503,5,FALSE)*E24)</f>
        <v>179</v>
      </c>
      <c r="N24" s="329" t="e">
        <f>IF(B24=Data!#REF!,Data!#REF!,(IF(B24=Data!#REF!,Data!#REF!,(IF(B24=Data!#REF!,Data!#REF!,(IF(B24=Data!#REF!,Data!#REF!,(IF(B24=Data!#REF!,Data!#REF!,(IF(B24=Data!B239,Data!G239,(IF(B24=Data!B241,Data!G241,(IF(B24=Data!#REF!,Data!#REF!,Data!#REF!)))))))))))))))&amp;IF(B24=Data!#REF!,Data!#REF!,(IF(B24=Data!#REF!,Data!#REF!,(IF(B24=Data!#REF!,Data!#REF!,(IF(B24=Data!#REF!,Data!#REF!,(IF(B24=Data!#REF!,Data!#REF!,(IF(B24=Data!#REF!,Data!G917,(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239,Data!H239,(IF(B24=Data!B241,Data!H241,(IF(B24=Data!#REF!,Data!#REF!,Data!#REF!)))))))))))))))&amp;IF(B24=Data!#REF!,Data!#REF!,(IF(B24=Data!#REF!,Data!#REF!,(IF(B24=Data!#REF!,Data!#REF!,(IF(B24=Data!#REF!,Data!#REF!,(IF(B24=Data!#REF!,Data!#REF!,(IF(B24=Data!#REF!,Data!H917,(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239,Data!I239,(IF(B24=Data!B241,Data!I241,(IF(B24=Data!#REF!,Data!#REF!,Data!#REF!)))))))))))))))&amp;IF(B24=Data!#REF!,Data!#REF!,(IF(B24=Data!#REF!,Data!#REF!,(IF(B24=Data!#REF!,Data!#REF!,(IF(B24=Data!#REF!,Data!#REF!,(IF(B24=Data!#REF!,Data!#REF!,(IF(B24=Data!#REF!,Data!I917,(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239,Data!J239,(IF(B24=Data!B241,Data!J241,(IF(B24=Data!#REF!,Data!#REF!,Data!#REF!)))))))))))))))&amp;IF(B24=Data!#REF!,Data!#REF!,(IF(B24=Data!#REF!,Data!#REF!,(IF(B24=Data!#REF!,Data!#REF!,(IF(B24=Data!#REF!,Data!#REF!,(IF(B24=Data!#REF!,Data!#REF!,(IF(B24=Data!#REF!,Data!J917,(IF(B24=Data!#REF!,Data!#REF!,(IF(B24=Data!#REF!,Data!#REF!,Data!#REF!)))))))))))))))&amp;IF(B24=Data!#REF!,Data!#REF!,(IF(B24=Data!#REF!,Data!#REF!,(IF(B24=Data!#REF!,Data!#REF!,(IF(B24=Data!#REF!,Data!#REF!,(IF(B24=Data!#REF!,Data!#REF!,Data!#REF!)))))))))</f>
        <v>#REF!</v>
      </c>
      <c r="W24" s="236">
        <f>IF(E24="","",VLOOKUP(B24,Data!$B$5:$J$503,9,FALSE)*E24)</f>
        <v>1.129</v>
      </c>
    </row>
    <row r="25" spans="1:23" s="234" customFormat="1" ht="20.149999999999999" customHeight="1">
      <c r="A25" s="334">
        <v>7</v>
      </c>
      <c r="B25" s="324" t="s">
        <v>670</v>
      </c>
      <c r="C25" s="325" t="str">
        <f>IF(E25="","",VLOOKUP(B25,Data!$B$5:$N$503,13,FALSE))</f>
        <v>Ymh</v>
      </c>
      <c r="D25" s="227" t="str">
        <f>IF(E25="","",VLOOKUP(B25,Data!$B$5:$L$503,2,FALSE))</f>
        <v>VAD6640</v>
      </c>
      <c r="E25" s="232">
        <v>1</v>
      </c>
      <c r="F25" s="318"/>
      <c r="G25" s="227">
        <f>IF(E25="","",VLOOKUP(B25,Data!$B$5:$L$503,11,FALSE))</f>
        <v>2137.2600000000002</v>
      </c>
      <c r="H25" s="326">
        <f t="shared" si="1"/>
        <v>2137.2600000000002</v>
      </c>
      <c r="I25" s="327" t="str">
        <f>IF(E25="","",VLOOKUP(B25,Data!$B$5:$D$503,3,FALSE))</f>
        <v>C/T</v>
      </c>
      <c r="J25" s="235" t="str">
        <f>IF(E25="","",VLOOKUP(B25,Data!$B$5:$M$503,12,FALSE))</f>
        <v>Indonesia</v>
      </c>
      <c r="K25" s="328" t="s">
        <v>924</v>
      </c>
      <c r="L25" s="219">
        <f>IF(E25="","",VLOOKUP(B25,Data!$B$5:$E$503,4,FALSE)*E25)</f>
        <v>199</v>
      </c>
      <c r="M25" s="219">
        <f>IF(E25="","",VLOOKUP(B25,Data!$B$5:$F$503,5,FALSE)*E25)</f>
        <v>179</v>
      </c>
      <c r="N25" s="329" t="e">
        <f>IF(B25=Data!#REF!,Data!#REF!,(IF(B25=Data!#REF!,Data!#REF!,(IF(B25=Data!#REF!,Data!#REF!,(IF(B25=Data!#REF!,Data!#REF!,(IF(B25=Data!#REF!,Data!#REF!,(IF(B25=Data!B240,Data!G240,(IF(B25=Data!B242,Data!G242,(IF(B25=Data!#REF!,Data!#REF!,Data!#REF!)))))))))))))))&amp;IF(B25=Data!#REF!,Data!#REF!,(IF(B25=Data!#REF!,Data!#REF!,(IF(B25=Data!#REF!,Data!#REF!,(IF(B25=Data!#REF!,Data!#REF!,(IF(B25=Data!#REF!,Data!#REF!,(IF(B25=Data!#REF!,Data!G918,(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240,Data!H240,(IF(B25=Data!B242,Data!H242,(IF(B25=Data!#REF!,Data!#REF!,Data!#REF!)))))))))))))))&amp;IF(B25=Data!#REF!,Data!#REF!,(IF(B25=Data!#REF!,Data!#REF!,(IF(B25=Data!#REF!,Data!#REF!,(IF(B25=Data!#REF!,Data!#REF!,(IF(B25=Data!#REF!,Data!#REF!,(IF(B25=Data!#REF!,Data!H918,(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240,Data!I240,(IF(B25=Data!B242,Data!I242,(IF(B25=Data!#REF!,Data!#REF!,Data!#REF!)))))))))))))))&amp;IF(B25=Data!#REF!,Data!#REF!,(IF(B25=Data!#REF!,Data!#REF!,(IF(B25=Data!#REF!,Data!#REF!,(IF(B25=Data!#REF!,Data!#REF!,(IF(B25=Data!#REF!,Data!#REF!,(IF(B25=Data!#REF!,Data!I918,(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240,Data!J240,(IF(B25=Data!B242,Data!J242,(IF(B25=Data!#REF!,Data!#REF!,Data!#REF!)))))))))))))))&amp;IF(B25=Data!#REF!,Data!#REF!,(IF(B25=Data!#REF!,Data!#REF!,(IF(B25=Data!#REF!,Data!#REF!,(IF(B25=Data!#REF!,Data!#REF!,(IF(B25=Data!#REF!,Data!#REF!,(IF(B25=Data!#REF!,Data!J918,(IF(B25=Data!#REF!,Data!#REF!,(IF(B25=Data!#REF!,Data!#REF!,Data!#REF!)))))))))))))))&amp;IF(B25=Data!#REF!,Data!#REF!,(IF(B25=Data!#REF!,Data!#REF!,(IF(B25=Data!#REF!,Data!#REF!,(IF(B25=Data!#REF!,Data!#REF!,(IF(B25=Data!#REF!,Data!#REF!,Data!#REF!)))))))))</f>
        <v>#REF!</v>
      </c>
      <c r="W25" s="236">
        <f>IF(E25="","",VLOOKUP(B25,Data!$B$5:$J$503,9,FALSE)*E25)</f>
        <v>1.129</v>
      </c>
    </row>
    <row r="26" spans="1:23" s="234" customFormat="1" ht="20.149999999999999" customHeight="1">
      <c r="A26" s="334">
        <v>8</v>
      </c>
      <c r="B26" s="324" t="s">
        <v>665</v>
      </c>
      <c r="C26" s="325" t="str">
        <f>IF(E26="","",VLOOKUP(B26,Data!$B$5:$N$503,13,FALSE))</f>
        <v>Ymh</v>
      </c>
      <c r="D26" s="227" t="str">
        <f>IF(E26="","",VLOOKUP(B26,Data!$B$5:$L$503,2,FALSE))</f>
        <v>VAC9490</v>
      </c>
      <c r="E26" s="232">
        <v>2</v>
      </c>
      <c r="F26" s="318"/>
      <c r="G26" s="227">
        <f>IF(E26="","",VLOOKUP(B26,Data!$B$5:$L$503,11,FALSE))</f>
        <v>2297.34</v>
      </c>
      <c r="H26" s="326">
        <f t="shared" si="1"/>
        <v>4594.68</v>
      </c>
      <c r="I26" s="327" t="str">
        <f>IF(E26="","",VLOOKUP(B26,Data!$B$5:$D$503,3,FALSE))</f>
        <v>C/T</v>
      </c>
      <c r="J26" s="235" t="str">
        <f>IF(E26="","",VLOOKUP(B26,Data!$B$5:$M$503,12,FALSE))</f>
        <v>Indonesia</v>
      </c>
      <c r="K26" s="328" t="s">
        <v>924</v>
      </c>
      <c r="L26" s="219">
        <f>IF(E26="","",VLOOKUP(B26,Data!$B$5:$E$503,4,FALSE)*E26)</f>
        <v>440</v>
      </c>
      <c r="M26" s="219">
        <f>IF(E26="","",VLOOKUP(B26,Data!$B$5:$F$503,5,FALSE)*E26)</f>
        <v>398</v>
      </c>
      <c r="N26" s="329" t="e">
        <f>IF(B26=Data!#REF!,Data!#REF!,(IF(B26=Data!#REF!,Data!#REF!,(IF(B26=Data!#REF!,Data!#REF!,(IF(B26=Data!#REF!,Data!#REF!,(IF(B26=Data!#REF!,Data!#REF!,(IF(B26=Data!B230,Data!G230,(IF(B26=Data!B232,Data!G232,(IF(B26=Data!#REF!,Data!#REF!,Data!#REF!)))))))))))))))&amp;IF(B26=Data!#REF!,Data!#REF!,(IF(B26=Data!#REF!,Data!#REF!,(IF(B26=Data!#REF!,Data!#REF!,(IF(B26=Data!#REF!,Data!#REF!,(IF(B26=Data!#REF!,Data!#REF!,(IF(B26=Data!#REF!,Data!G908,(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230,Data!H230,(IF(B26=Data!B232,Data!H232,(IF(B26=Data!#REF!,Data!#REF!,Data!#REF!)))))))))))))))&amp;IF(B26=Data!#REF!,Data!#REF!,(IF(B26=Data!#REF!,Data!#REF!,(IF(B26=Data!#REF!,Data!#REF!,(IF(B26=Data!#REF!,Data!#REF!,(IF(B26=Data!#REF!,Data!#REF!,(IF(B26=Data!#REF!,Data!H908,(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230,Data!I230,(IF(B26=Data!B232,Data!I232,(IF(B26=Data!#REF!,Data!#REF!,Data!#REF!)))))))))))))))&amp;IF(B26=Data!#REF!,Data!#REF!,(IF(B26=Data!#REF!,Data!#REF!,(IF(B26=Data!#REF!,Data!#REF!,(IF(B26=Data!#REF!,Data!#REF!,(IF(B26=Data!#REF!,Data!#REF!,(IF(B26=Data!#REF!,Data!I908,(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230,Data!J230,(IF(B26=Data!B232,Data!J232,(IF(B26=Data!#REF!,Data!#REF!,Data!#REF!)))))))))))))))&amp;IF(B26=Data!#REF!,Data!#REF!,(IF(B26=Data!#REF!,Data!#REF!,(IF(B26=Data!#REF!,Data!#REF!,(IF(B26=Data!#REF!,Data!#REF!,(IF(B26=Data!#REF!,Data!#REF!,(IF(B26=Data!#REF!,Data!J908,(IF(B26=Data!#REF!,Data!#REF!,(IF(B26=Data!#REF!,Data!#REF!,Data!#REF!)))))))))))))))&amp;IF(B26=Data!#REF!,Data!#REF!,(IF(B26=Data!#REF!,Data!#REF!,(IF(B26=Data!#REF!,Data!#REF!,(IF(B26=Data!#REF!,Data!#REF!,(IF(B26=Data!#REF!,Data!#REF!,Data!#REF!)))))))))</f>
        <v>#REF!</v>
      </c>
      <c r="W26" s="236">
        <f>IF(E26="","",VLOOKUP(B26,Data!$B$5:$J$503,9,FALSE)*E26)</f>
        <v>2.37</v>
      </c>
    </row>
    <row r="27" spans="1:23" s="234" customFormat="1" ht="20.149999999999999" customHeight="1">
      <c r="A27" s="334">
        <v>9</v>
      </c>
      <c r="B27" s="324" t="s">
        <v>673</v>
      </c>
      <c r="C27" s="325" t="str">
        <f>IF(E27="","",VLOOKUP(B27,Data!$B$5:$N$503,13,FALSE))</f>
        <v>Ymh</v>
      </c>
      <c r="D27" s="227" t="str">
        <f>IF(E27="","",VLOOKUP(B27,Data!$B$5:$L$503,2,FALSE))</f>
        <v>VAD6650</v>
      </c>
      <c r="E27" s="232">
        <v>1</v>
      </c>
      <c r="F27" s="318"/>
      <c r="G27" s="227">
        <f>IF(E27="","",VLOOKUP(B27,Data!$B$5:$L$503,11,FALSE))</f>
        <v>2449.66</v>
      </c>
      <c r="H27" s="326">
        <f t="shared" si="1"/>
        <v>2449.66</v>
      </c>
      <c r="I27" s="327" t="str">
        <f>IF(E27="","",VLOOKUP(B27,Data!$B$5:$D$503,3,FALSE))</f>
        <v>C/T</v>
      </c>
      <c r="J27" s="235" t="str">
        <f>IF(E27="","",VLOOKUP(B27,Data!$B$5:$M$503,12,FALSE))</f>
        <v>Indonesia</v>
      </c>
      <c r="K27" s="328" t="s">
        <v>924</v>
      </c>
      <c r="L27" s="219">
        <f>IF(E27="","",VLOOKUP(B27,Data!$B$5:$E$503,4,FALSE)*E27)</f>
        <v>220</v>
      </c>
      <c r="M27" s="219">
        <f>IF(E27="","",VLOOKUP(B27,Data!$B$5:$F$503,5,FALSE)*E27)</f>
        <v>199</v>
      </c>
      <c r="N27" s="329" t="e">
        <f>IF(B27=Data!#REF!,Data!#REF!,(IF(B27=Data!#REF!,Data!#REF!,(IF(B27=Data!#REF!,Data!#REF!,(IF(B27=Data!#REF!,Data!#REF!,(IF(B27=Data!#REF!,Data!#REF!,(IF(B27=Data!B231,Data!G231,(IF(B27=Data!B233,Data!G233,(IF(B27=Data!#REF!,Data!#REF!,Data!#REF!)))))))))))))))&amp;IF(B27=Data!#REF!,Data!#REF!,(IF(B27=Data!#REF!,Data!#REF!,(IF(B27=Data!#REF!,Data!#REF!,(IF(B27=Data!#REF!,Data!#REF!,(IF(B27=Data!#REF!,Data!#REF!,(IF(B27=Data!#REF!,Data!G909,(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231,Data!H231,(IF(B27=Data!B233,Data!H233,(IF(B27=Data!#REF!,Data!#REF!,Data!#REF!)))))))))))))))&amp;IF(B27=Data!#REF!,Data!#REF!,(IF(B27=Data!#REF!,Data!#REF!,(IF(B27=Data!#REF!,Data!#REF!,(IF(B27=Data!#REF!,Data!#REF!,(IF(B27=Data!#REF!,Data!#REF!,(IF(B27=Data!#REF!,Data!H909,(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231,Data!I231,(IF(B27=Data!B233,Data!I233,(IF(B27=Data!#REF!,Data!#REF!,Data!#REF!)))))))))))))))&amp;IF(B27=Data!#REF!,Data!#REF!,(IF(B27=Data!#REF!,Data!#REF!,(IF(B27=Data!#REF!,Data!#REF!,(IF(B27=Data!#REF!,Data!#REF!,(IF(B27=Data!#REF!,Data!#REF!,(IF(B27=Data!#REF!,Data!I909,(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231,Data!J231,(IF(B27=Data!B233,Data!J233,(IF(B27=Data!#REF!,Data!#REF!,Data!#REF!)))))))))))))))&amp;IF(B27=Data!#REF!,Data!#REF!,(IF(B27=Data!#REF!,Data!#REF!,(IF(B27=Data!#REF!,Data!#REF!,(IF(B27=Data!#REF!,Data!#REF!,(IF(B27=Data!#REF!,Data!#REF!,(IF(B27=Data!#REF!,Data!J909,(IF(B27=Data!#REF!,Data!#REF!,(IF(B27=Data!#REF!,Data!#REF!,Data!#REF!)))))))))))))))&amp;IF(B27=Data!#REF!,Data!#REF!,(IF(B27=Data!#REF!,Data!#REF!,(IF(B27=Data!#REF!,Data!#REF!,(IF(B27=Data!#REF!,Data!#REF!,(IF(B27=Data!#REF!,Data!#REF!,Data!#REF!)))))))))</f>
        <v>#REF!</v>
      </c>
      <c r="W27" s="236">
        <f>IF(E27="","",VLOOKUP(B27,Data!$B$5:$J$503,9,FALSE)*E27)</f>
        <v>1.1850000000000001</v>
      </c>
    </row>
    <row r="28" spans="1:23" s="234" customFormat="1" ht="20.149999999999999" customHeight="1">
      <c r="A28" s="334">
        <v>10</v>
      </c>
      <c r="B28" s="324" t="s">
        <v>484</v>
      </c>
      <c r="C28" s="325" t="str">
        <f>IF(E28="","",VLOOKUP(B28,Data!$B$5:$N$503,13,FALSE))</f>
        <v>Ymh</v>
      </c>
      <c r="D28" s="227" t="str">
        <f>IF(E28="","",VLOOKUP(B28,Data!$B$5:$L$503,2,FALSE))</f>
        <v>ZH66250</v>
      </c>
      <c r="E28" s="232">
        <v>5</v>
      </c>
      <c r="F28" s="318"/>
      <c r="G28" s="227">
        <f>IF(E28="","",VLOOKUP(B28,Data!$B$5:$L$503,11,FALSE))</f>
        <v>2244.61</v>
      </c>
      <c r="H28" s="326">
        <f t="shared" si="1"/>
        <v>11223.050000000001</v>
      </c>
      <c r="I28" s="327" t="str">
        <f>IF(E28="","",VLOOKUP(B28,Data!$B$5:$D$503,3,FALSE))</f>
        <v>C/T</v>
      </c>
      <c r="J28" s="235" t="str">
        <f>IF(E28="","",VLOOKUP(B28,Data!$B$5:$M$503,12,FALSE))</f>
        <v>Indonesia</v>
      </c>
      <c r="K28" s="328" t="s">
        <v>924</v>
      </c>
      <c r="L28" s="219">
        <f>IF(E28="","",VLOOKUP(B28,Data!$B$5:$E$503,4,FALSE)*E28)</f>
        <v>1310</v>
      </c>
      <c r="M28" s="219">
        <f>IF(E28="","",VLOOKUP(B28,Data!$B$5:$F$503,5,FALSE)*E28)</f>
        <v>1185</v>
      </c>
      <c r="N28" s="329" t="e">
        <f>IF(B28=Data!#REF!,Data!#REF!,(IF(B28=Data!#REF!,Data!#REF!,(IF(B28=Data!#REF!,Data!#REF!,(IF(B28=Data!#REF!,Data!#REF!,(IF(B28=Data!#REF!,Data!#REF!,(IF(B28=Data!B232,Data!G232,(IF(B28=Data!B234,Data!G234,(IF(B28=Data!#REF!,Data!#REF!,Data!#REF!)))))))))))))))&amp;IF(B28=Data!#REF!,Data!#REF!,(IF(B28=Data!#REF!,Data!#REF!,(IF(B28=Data!#REF!,Data!#REF!,(IF(B28=Data!#REF!,Data!#REF!,(IF(B28=Data!#REF!,Data!#REF!,(IF(B28=Data!#REF!,Data!G910,(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232,Data!H232,(IF(B28=Data!B234,Data!H234,(IF(B28=Data!#REF!,Data!#REF!,Data!#REF!)))))))))))))))&amp;IF(B28=Data!#REF!,Data!#REF!,(IF(B28=Data!#REF!,Data!#REF!,(IF(B28=Data!#REF!,Data!#REF!,(IF(B28=Data!#REF!,Data!#REF!,(IF(B28=Data!#REF!,Data!#REF!,(IF(B28=Data!#REF!,Data!H910,(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232,Data!I232,(IF(B28=Data!B234,Data!I234,(IF(B28=Data!#REF!,Data!#REF!,Data!#REF!)))))))))))))))&amp;IF(B28=Data!#REF!,Data!#REF!,(IF(B28=Data!#REF!,Data!#REF!,(IF(B28=Data!#REF!,Data!#REF!,(IF(B28=Data!#REF!,Data!#REF!,(IF(B28=Data!#REF!,Data!#REF!,(IF(B28=Data!#REF!,Data!I910,(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232,Data!J232,(IF(B28=Data!B234,Data!J234,(IF(B28=Data!#REF!,Data!#REF!,Data!#REF!)))))))))))))))&amp;IF(B28=Data!#REF!,Data!#REF!,(IF(B28=Data!#REF!,Data!#REF!,(IF(B28=Data!#REF!,Data!#REF!,(IF(B28=Data!#REF!,Data!#REF!,(IF(B28=Data!#REF!,Data!#REF!,(IF(B28=Data!#REF!,Data!J910,(IF(B28=Data!#REF!,Data!#REF!,(IF(B28=Data!#REF!,Data!#REF!,Data!#REF!)))))))))))))))&amp;IF(B28=Data!#REF!,Data!#REF!,(IF(B28=Data!#REF!,Data!#REF!,(IF(B28=Data!#REF!,Data!#REF!,(IF(B28=Data!#REF!,Data!#REF!,(IF(B28=Data!#REF!,Data!#REF!,Data!#REF!)))))))))</f>
        <v>#REF!</v>
      </c>
      <c r="W28" s="236">
        <f>IF(E28="","",VLOOKUP(B28,Data!$B$5:$J$503,9,FALSE)*E28)</f>
        <v>7.4399999999999995</v>
      </c>
    </row>
    <row r="29" spans="1:23" s="234" customFormat="1" ht="20.149999999999999" customHeight="1">
      <c r="A29" s="334">
        <v>11</v>
      </c>
      <c r="B29" s="324" t="s">
        <v>666</v>
      </c>
      <c r="C29" s="325" t="str">
        <f>IF(E29="","",VLOOKUP(B29,Data!$B$5:$N$503,13,FALSE))</f>
        <v>Ymh</v>
      </c>
      <c r="D29" s="227" t="str">
        <f>IF(E29="","",VLOOKUP(B29,Data!$B$5:$L$503,2,FALSE))</f>
        <v>VAC9500</v>
      </c>
      <c r="E29" s="232">
        <v>5</v>
      </c>
      <c r="F29" s="318"/>
      <c r="G29" s="227">
        <f>IF(E29="","",VLOOKUP(B29,Data!$B$5:$L$503,11,FALSE))</f>
        <v>2627.86</v>
      </c>
      <c r="H29" s="326">
        <f t="shared" si="1"/>
        <v>13139.300000000001</v>
      </c>
      <c r="I29" s="327" t="str">
        <f>IF(E29="","",VLOOKUP(B29,Data!$B$5:$D$503,3,FALSE))</f>
        <v>C/T</v>
      </c>
      <c r="J29" s="235" t="str">
        <f>IF(E29="","",VLOOKUP(B29,Data!$B$5:$M$503,12,FALSE))</f>
        <v>Indonesia</v>
      </c>
      <c r="K29" s="328" t="s">
        <v>924</v>
      </c>
      <c r="L29" s="219">
        <f>IF(E29="","",VLOOKUP(B29,Data!$B$5:$E$503,4,FALSE)*E29)</f>
        <v>1335</v>
      </c>
      <c r="M29" s="219">
        <f>IF(E29="","",VLOOKUP(B29,Data!$B$5:$F$503,5,FALSE)*E29)</f>
        <v>1235</v>
      </c>
      <c r="N29" s="329" t="e">
        <f>IF(B29=Data!#REF!,Data!#REF!,(IF(B29=Data!#REF!,Data!#REF!,(IF(B29=Data!#REF!,Data!#REF!,(IF(B29=Data!#REF!,Data!#REF!,(IF(B29=Data!#REF!,Data!#REF!,(IF(B29=Data!B233,Data!G233,(IF(B29=Data!B235,Data!G235,(IF(B29=Data!#REF!,Data!#REF!,Data!#REF!)))))))))))))))&amp;IF(B29=Data!#REF!,Data!#REF!,(IF(B29=Data!#REF!,Data!#REF!,(IF(B29=Data!#REF!,Data!#REF!,(IF(B29=Data!#REF!,Data!#REF!,(IF(B29=Data!#REF!,Data!#REF!,(IF(B29=Data!#REF!,Data!G911,(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233,Data!H233,(IF(B29=Data!B235,Data!H235,(IF(B29=Data!#REF!,Data!#REF!,Data!#REF!)))))))))))))))&amp;IF(B29=Data!#REF!,Data!#REF!,(IF(B29=Data!#REF!,Data!#REF!,(IF(B29=Data!#REF!,Data!#REF!,(IF(B29=Data!#REF!,Data!#REF!,(IF(B29=Data!#REF!,Data!#REF!,(IF(B29=Data!#REF!,Data!H911,(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233,Data!I233,(IF(B29=Data!B235,Data!I235,(IF(B29=Data!#REF!,Data!#REF!,Data!#REF!)))))))))))))))&amp;IF(B29=Data!#REF!,Data!#REF!,(IF(B29=Data!#REF!,Data!#REF!,(IF(B29=Data!#REF!,Data!#REF!,(IF(B29=Data!#REF!,Data!#REF!,(IF(B29=Data!#REF!,Data!#REF!,(IF(B29=Data!#REF!,Data!I911,(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233,Data!J233,(IF(B29=Data!B235,Data!J235,(IF(B29=Data!#REF!,Data!#REF!,Data!#REF!)))))))))))))))&amp;IF(B29=Data!#REF!,Data!#REF!,(IF(B29=Data!#REF!,Data!#REF!,(IF(B29=Data!#REF!,Data!#REF!,(IF(B29=Data!#REF!,Data!#REF!,(IF(B29=Data!#REF!,Data!#REF!,(IF(B29=Data!#REF!,Data!J911,(IF(B29=Data!#REF!,Data!#REF!,(IF(B29=Data!#REF!,Data!#REF!,Data!#REF!)))))))))))))))&amp;IF(B29=Data!#REF!,Data!#REF!,(IF(B29=Data!#REF!,Data!#REF!,(IF(B29=Data!#REF!,Data!#REF!,(IF(B29=Data!#REF!,Data!#REF!,(IF(B29=Data!#REF!,Data!#REF!,Data!#REF!)))))))))</f>
        <v>#REF!</v>
      </c>
      <c r="W29" s="236">
        <f>IF(E29="","",VLOOKUP(B29,Data!$B$5:$J$503,9,FALSE)*E29)</f>
        <v>7.4399999999999995</v>
      </c>
    </row>
    <row r="30" spans="1:23" s="234" customFormat="1" ht="20.149999999999999" customHeight="1">
      <c r="A30" s="334">
        <v>12</v>
      </c>
      <c r="B30" s="324" t="s">
        <v>276</v>
      </c>
      <c r="C30" s="325" t="str">
        <f>IF(E30="","",VLOOKUP(B30,Data!$B$5:$N$503,13,FALSE))</f>
        <v>Ymh</v>
      </c>
      <c r="D30" s="227" t="str">
        <f>IF(E30="","",VLOOKUP(B30,Data!$B$5:$L$503,2,FALSE))</f>
        <v>WT58080</v>
      </c>
      <c r="E30" s="232">
        <v>1</v>
      </c>
      <c r="F30" s="318"/>
      <c r="G30" s="227">
        <f>IF(E30="","",VLOOKUP(B30,Data!$B$5:$L$503,11,FALSE))</f>
        <v>2653.84</v>
      </c>
      <c r="H30" s="326">
        <f t="shared" si="1"/>
        <v>2653.84</v>
      </c>
      <c r="I30" s="327" t="str">
        <f>IF(E30="","",VLOOKUP(B30,Data!$B$5:$D$503,3,FALSE))</f>
        <v>C/T</v>
      </c>
      <c r="J30" s="235" t="str">
        <f>IF(E30="","",VLOOKUP(B30,Data!$B$5:$M$503,12,FALSE))</f>
        <v>Indonesia</v>
      </c>
      <c r="K30" s="328" t="s">
        <v>924</v>
      </c>
      <c r="L30" s="219">
        <f>IF(E30="","",VLOOKUP(B30,Data!$B$5:$E$503,4,FALSE)*E30)</f>
        <v>254</v>
      </c>
      <c r="M30" s="219">
        <f>IF(E30="","",VLOOKUP(B30,Data!$B$5:$F$503,5,FALSE)*E30)</f>
        <v>229</v>
      </c>
      <c r="N30" s="329" t="e">
        <f>IF(B30=Data!#REF!,Data!#REF!,(IF(B30=Data!#REF!,Data!#REF!,(IF(B30=Data!#REF!,Data!#REF!,(IF(B30=Data!#REF!,Data!#REF!,(IF(B30=Data!#REF!,Data!#REF!,(IF(B30=Data!B234,Data!G234,(IF(B30=Data!B236,Data!G236,(IF(B30=Data!#REF!,Data!#REF!,Data!#REF!)))))))))))))))&amp;IF(B30=Data!#REF!,Data!#REF!,(IF(B30=Data!#REF!,Data!#REF!,(IF(B30=Data!#REF!,Data!#REF!,(IF(B30=Data!#REF!,Data!#REF!,(IF(B30=Data!#REF!,Data!#REF!,(IF(B30=Data!#REF!,Data!G912,(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234,Data!H234,(IF(B30=Data!B236,Data!H236,(IF(B30=Data!#REF!,Data!#REF!,Data!#REF!)))))))))))))))&amp;IF(B30=Data!#REF!,Data!#REF!,(IF(B30=Data!#REF!,Data!#REF!,(IF(B30=Data!#REF!,Data!#REF!,(IF(B30=Data!#REF!,Data!#REF!,(IF(B30=Data!#REF!,Data!#REF!,(IF(B30=Data!#REF!,Data!H912,(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234,Data!I234,(IF(B30=Data!B236,Data!I236,(IF(B30=Data!#REF!,Data!#REF!,Data!#REF!)))))))))))))))&amp;IF(B30=Data!#REF!,Data!#REF!,(IF(B30=Data!#REF!,Data!#REF!,(IF(B30=Data!#REF!,Data!#REF!,(IF(B30=Data!#REF!,Data!#REF!,(IF(B30=Data!#REF!,Data!#REF!,(IF(B30=Data!#REF!,Data!I912,(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234,Data!J234,(IF(B30=Data!B236,Data!J236,(IF(B30=Data!#REF!,Data!#REF!,Data!#REF!)))))))))))))))&amp;IF(B30=Data!#REF!,Data!#REF!,(IF(B30=Data!#REF!,Data!#REF!,(IF(B30=Data!#REF!,Data!#REF!,(IF(B30=Data!#REF!,Data!#REF!,(IF(B30=Data!#REF!,Data!#REF!,(IF(B30=Data!#REF!,Data!J912,(IF(B30=Data!#REF!,Data!#REF!,(IF(B30=Data!#REF!,Data!#REF!,Data!#REF!)))))))))))))))&amp;IF(B30=Data!#REF!,Data!#REF!,(IF(B30=Data!#REF!,Data!#REF!,(IF(B30=Data!#REF!,Data!#REF!,(IF(B30=Data!#REF!,Data!#REF!,(IF(B30=Data!#REF!,Data!#REF!,Data!#REF!)))))))))</f>
        <v>#REF!</v>
      </c>
      <c r="W30" s="236">
        <f>IF(E30="","",VLOOKUP(B30,Data!$B$5:$J$503,9,FALSE)*E30)</f>
        <v>1.484</v>
      </c>
    </row>
    <row r="31" spans="1:23" s="234" customFormat="1" ht="20" customHeight="1">
      <c r="A31" s="334"/>
      <c r="B31" s="324"/>
      <c r="C31" s="325" t="str">
        <f>IF(E31="","",VLOOKUP(B31,Data!$B$5:$N$503,13,FALSE))</f>
        <v/>
      </c>
      <c r="D31" s="227" t="str">
        <f>IF(E31="","",VLOOKUP(B31,Data!$B$5:$L$503,2,FALSE))</f>
        <v/>
      </c>
      <c r="E31" s="232"/>
      <c r="F31" s="318"/>
      <c r="G31" s="227" t="str">
        <f>IF(E31="","",VLOOKUP(B31,Data!$B$5:$L$503,11,FALSE))</f>
        <v/>
      </c>
      <c r="H31" s="326" t="str">
        <f t="shared" si="0"/>
        <v>-</v>
      </c>
      <c r="I31" s="327" t="str">
        <f>IF(E31="","",VLOOKUP(B31,Data!$B$5:$D$503,3,FALSE))</f>
        <v/>
      </c>
      <c r="J31" s="235" t="str">
        <f>IF(E31="","",VLOOKUP(B31,Data!$B$5:$M$503,12,FALSE))</f>
        <v/>
      </c>
      <c r="K31" s="328"/>
      <c r="L31" s="219" t="str">
        <f>IF(E31="","",VLOOKUP(B31,Data!$B$5:$E$503,4,FALSE)*E31)</f>
        <v/>
      </c>
      <c r="M31" s="219" t="str">
        <f>IF(E31="","",VLOOKUP(B31,Data!$B$5:$F$503,5,FALSE)*E31)</f>
        <v/>
      </c>
      <c r="N31" s="329" t="e">
        <f>IF(B31=Data!#REF!,Data!#REF!,(IF(B31=Data!#REF!,Data!#REF!,(IF(B31=Data!#REF!,Data!#REF!,(IF(B31=Data!#REF!,Data!#REF!,(IF(B31=Data!#REF!,Data!#REF!,(IF(B31=Data!B242,Data!G242,(IF(B31=Data!B244,Data!G244,(IF(B31=Data!#REF!,Data!#REF!,Data!#REF!)))))))))))))))&amp;IF(B31=Data!#REF!,Data!#REF!,(IF(B31=Data!#REF!,Data!#REF!,(IF(B31=Data!#REF!,Data!#REF!,(IF(B31=Data!#REF!,Data!#REF!,(IF(B31=Data!#REF!,Data!#REF!,(IF(B31=Data!#REF!,Data!G920,(IF(B31=Data!#REF!,Data!#REF!,(IF(B31=Data!#REF!,Data!#REF!,Data!#REF!)))))))))))))))&amp;IF(B31=Data!#REF!,Data!#REF!,(IF(B31=Data!#REF!,Data!#REF!,(IF(B31=Data!#REF!,Data!#REF!,(IF(B31=Data!#REF!,Data!#REF!,(IF(B31=Data!#REF!,Data!#REF!,Data!#REF!)))))))))</f>
        <v>#REF!</v>
      </c>
      <c r="O31" s="330"/>
      <c r="P31" s="331"/>
      <c r="Q31" s="332" t="e">
        <f>IF(B31=Data!#REF!,Data!#REF!,(IF(B31=Data!#REF!,Data!#REF!,(IF(B31=Data!#REF!,Data!#REF!,(IF(B31=Data!#REF!,Data!#REF!,(IF(B31=Data!#REF!,Data!#REF!,(IF(B31=Data!B242,Data!H242,(IF(B31=Data!B244,Data!H244,(IF(B31=Data!#REF!,Data!#REF!,Data!#REF!)))))))))))))))&amp;IF(B31=Data!#REF!,Data!#REF!,(IF(B31=Data!#REF!,Data!#REF!,(IF(B31=Data!#REF!,Data!#REF!,(IF(B31=Data!#REF!,Data!#REF!,(IF(B31=Data!#REF!,Data!#REF!,(IF(B31=Data!#REF!,Data!H920,(IF(B31=Data!#REF!,Data!#REF!,(IF(B31=Data!#REF!,Data!#REF!,Data!#REF!)))))))))))))))&amp;IF(B31=Data!#REF!,Data!#REF!,(IF(B31=Data!#REF!,Data!#REF!,(IF(B31=Data!#REF!,Data!#REF!,(IF(B31=Data!#REF!,Data!#REF!,(IF(B31=Data!#REF!,Data!#REF!,Data!#REF!)))))))))</f>
        <v>#REF!</v>
      </c>
      <c r="R31" s="331"/>
      <c r="S31" s="331"/>
      <c r="T31" s="332" t="e">
        <f>IF(B31=Data!#REF!,Data!#REF!,(IF(B31=Data!#REF!,Data!#REF!,(IF(B31=Data!#REF!,Data!#REF!,(IF(B31=Data!#REF!,Data!#REF!,(IF(B31=Data!#REF!,Data!#REF!,(IF(B31=Data!B242,Data!I242,(IF(B31=Data!B244,Data!I244,(IF(B31=Data!#REF!,Data!#REF!,Data!#REF!)))))))))))))))&amp;IF(B31=Data!#REF!,Data!#REF!,(IF(B31=Data!#REF!,Data!#REF!,(IF(B31=Data!#REF!,Data!#REF!,(IF(B31=Data!#REF!,Data!#REF!,(IF(B31=Data!#REF!,Data!#REF!,(IF(B31=Data!#REF!,Data!I920,(IF(B31=Data!#REF!,Data!#REF!,(IF(B31=Data!#REF!,Data!#REF!,Data!#REF!)))))))))))))))&amp;IF(B31=Data!#REF!,Data!#REF!,(IF(B31=Data!#REF!,Data!#REF!,(IF(B31=Data!#REF!,Data!#REF!,(IF(B31=Data!#REF!,Data!#REF!,(IF(B31=Data!#REF!,Data!#REF!,Data!#REF!)))))))))</f>
        <v>#REF!</v>
      </c>
      <c r="U31" s="333"/>
      <c r="V31" s="332" t="e">
        <f>IF(B31=Data!#REF!,Data!#REF!,(IF(B31=Data!#REF!,Data!#REF!,(IF(B31=Data!#REF!,Data!#REF!,(IF(B31=Data!#REF!,Data!#REF!,(IF(B31=Data!#REF!,Data!#REF!,(IF(B31=Data!B242,Data!J242,(IF(B31=Data!B244,Data!J244,(IF(B31=Data!#REF!,Data!#REF!,Data!#REF!)))))))))))))))&amp;IF(B31=Data!#REF!,Data!#REF!,(IF(B31=Data!#REF!,Data!#REF!,(IF(B31=Data!#REF!,Data!#REF!,(IF(B31=Data!#REF!,Data!#REF!,(IF(B31=Data!#REF!,Data!#REF!,(IF(B31=Data!#REF!,Data!J920,(IF(B31=Data!#REF!,Data!#REF!,(IF(B31=Data!#REF!,Data!#REF!,Data!#REF!)))))))))))))))&amp;IF(B31=Data!#REF!,Data!#REF!,(IF(B31=Data!#REF!,Data!#REF!,(IF(B31=Data!#REF!,Data!#REF!,(IF(B31=Data!#REF!,Data!#REF!,(IF(B31=Data!#REF!,Data!#REF!,Data!#REF!)))))))))</f>
        <v>#REF!</v>
      </c>
      <c r="W31" s="236" t="str">
        <f>IF(E31="","",VLOOKUP(B31,Data!$B$5:$J$503,9,FALSE)*E31)</f>
        <v/>
      </c>
    </row>
    <row r="32" spans="1:23" s="234" customFormat="1" ht="20.149999999999999" customHeight="1">
      <c r="A32" s="334"/>
      <c r="B32" s="231"/>
      <c r="C32" s="230" t="str">
        <f>IF(E32="","",VLOOKUP(B32,Data!$B$5:$N$503,13,FALSE))</f>
        <v/>
      </c>
      <c r="D32" s="223" t="str">
        <f>IF(E32="","",VLOOKUP(B32,Data!$B$5:$L$503,2,FALSE))</f>
        <v/>
      </c>
      <c r="E32" s="232"/>
      <c r="F32" s="233"/>
      <c r="G32" s="223" t="str">
        <f>IF(E32="","",VLOOKUP(B32,Data!$B$5:$L$503,11,FALSE))</f>
        <v/>
      </c>
      <c r="H32" s="228" t="str">
        <f t="shared" si="0"/>
        <v>-</v>
      </c>
      <c r="I32" s="229" t="str">
        <f>IF(E32="","",VLOOKUP(B32,Data!$B$5:$D$503,3,FALSE))</f>
        <v/>
      </c>
      <c r="J32" s="220" t="str">
        <f>IF(E32="","",VLOOKUP(B32,Data!$B$5:$M$503,12,FALSE))</f>
        <v/>
      </c>
      <c r="K32" s="328"/>
      <c r="L32" s="221" t="str">
        <f>IF(E32="","",VLOOKUP(B32,Data!$B$5:$E$503,4,FALSE)*E32)</f>
        <v/>
      </c>
      <c r="M32" s="221" t="str">
        <f>IF(E32="","",VLOOKUP(B32,Data!$B$5:$F$503,5,FALSE)*E32)</f>
        <v/>
      </c>
      <c r="N32" s="224" t="e">
        <f>IF(B32=Data!#REF!,Data!#REF!,(IF(B32=Data!#REF!,Data!#REF!,(IF(B32=Data!#REF!,Data!#REF!,(IF(B32=Data!#REF!,Data!#REF!,(IF(B32=Data!#REF!,Data!#REF!,(IF(B32=Data!B270,Data!G270,(IF(B32=Data!B272,Data!G272,(IF(B32=Data!#REF!,Data!#REF!,Data!#REF!)))))))))))))))&amp;IF(B32=Data!#REF!,Data!#REF!,(IF(B32=Data!#REF!,Data!#REF!,(IF(B32=Data!#REF!,Data!#REF!,(IF(B32=Data!#REF!,Data!#REF!,(IF(B32=Data!#REF!,Data!#REF!,(IF(B32=Data!#REF!,Data!G948,(IF(B32=Data!#REF!,Data!#REF!,(IF(B32=Data!#REF!,Data!#REF!,Data!#REF!)))))))))))))))&amp;IF(B32=Data!#REF!,Data!#REF!,(IF(B32=Data!#REF!,Data!#REF!,(IF(B32=Data!#REF!,Data!#REF!,(IF(B32=Data!#REF!,Data!#REF!,(IF(B32=Data!#REF!,Data!#REF!,Data!#REF!)))))))))</f>
        <v>#REF!</v>
      </c>
      <c r="O32" s="339"/>
      <c r="P32" s="340"/>
      <c r="Q32" s="225" t="e">
        <f>IF(B32=Data!#REF!,Data!#REF!,(IF(B32=Data!#REF!,Data!#REF!,(IF(B32=Data!#REF!,Data!#REF!,(IF(B32=Data!#REF!,Data!#REF!,(IF(B32=Data!#REF!,Data!#REF!,(IF(B32=Data!B270,Data!H270,(IF(B32=Data!B272,Data!H272,(IF(B32=Data!#REF!,Data!#REF!,Data!#REF!)))))))))))))))&amp;IF(B32=Data!#REF!,Data!#REF!,(IF(B32=Data!#REF!,Data!#REF!,(IF(B32=Data!#REF!,Data!#REF!,(IF(B32=Data!#REF!,Data!#REF!,(IF(B32=Data!#REF!,Data!#REF!,(IF(B32=Data!#REF!,Data!H948,(IF(B32=Data!#REF!,Data!#REF!,(IF(B32=Data!#REF!,Data!#REF!,Data!#REF!)))))))))))))))&amp;IF(B32=Data!#REF!,Data!#REF!,(IF(B32=Data!#REF!,Data!#REF!,(IF(B32=Data!#REF!,Data!#REF!,(IF(B32=Data!#REF!,Data!#REF!,(IF(B32=Data!#REF!,Data!#REF!,Data!#REF!)))))))))</f>
        <v>#REF!</v>
      </c>
      <c r="R32" s="340"/>
      <c r="S32" s="340"/>
      <c r="T32" s="225" t="e">
        <f>IF(B32=Data!#REF!,Data!#REF!,(IF(B32=Data!#REF!,Data!#REF!,(IF(B32=Data!#REF!,Data!#REF!,(IF(B32=Data!#REF!,Data!#REF!,(IF(B32=Data!#REF!,Data!#REF!,(IF(B32=Data!B270,Data!I270,(IF(B32=Data!B272,Data!I272,(IF(B32=Data!#REF!,Data!#REF!,Data!#REF!)))))))))))))))&amp;IF(B32=Data!#REF!,Data!#REF!,(IF(B32=Data!#REF!,Data!#REF!,(IF(B32=Data!#REF!,Data!#REF!,(IF(B32=Data!#REF!,Data!#REF!,(IF(B32=Data!#REF!,Data!#REF!,(IF(B32=Data!#REF!,Data!I948,(IF(B32=Data!#REF!,Data!#REF!,(IF(B32=Data!#REF!,Data!#REF!,Data!#REF!)))))))))))))))&amp;IF(B32=Data!#REF!,Data!#REF!,(IF(B32=Data!#REF!,Data!#REF!,(IF(B32=Data!#REF!,Data!#REF!,(IF(B32=Data!#REF!,Data!#REF!,(IF(B32=Data!#REF!,Data!#REF!,Data!#REF!)))))))))</f>
        <v>#REF!</v>
      </c>
      <c r="U32" s="341"/>
      <c r="V32" s="225" t="e">
        <f>IF(B32=Data!#REF!,Data!#REF!,(IF(B32=Data!#REF!,Data!#REF!,(IF(B32=Data!#REF!,Data!#REF!,(IF(B32=Data!#REF!,Data!#REF!,(IF(B32=Data!#REF!,Data!#REF!,(IF(B32=Data!B270,Data!J270,(IF(B32=Data!B272,Data!J272,(IF(B32=Data!#REF!,Data!#REF!,Data!#REF!)))))))))))))))&amp;IF(B32=Data!#REF!,Data!#REF!,(IF(B32=Data!#REF!,Data!#REF!,(IF(B32=Data!#REF!,Data!#REF!,(IF(B32=Data!#REF!,Data!#REF!,(IF(B32=Data!#REF!,Data!#REF!,(IF(B32=Data!#REF!,Data!J948,(IF(B32=Data!#REF!,Data!#REF!,(IF(B32=Data!#REF!,Data!#REF!,Data!#REF!)))))))))))))))&amp;IF(B32=Data!#REF!,Data!#REF!,(IF(B32=Data!#REF!,Data!#REF!,(IF(B32=Data!#REF!,Data!#REF!,(IF(B32=Data!#REF!,Data!#REF!,(IF(B32=Data!#REF!,Data!#REF!,Data!#REF!)))))))))</f>
        <v>#REF!</v>
      </c>
      <c r="W32" s="222" t="str">
        <f>IF(E32="","",VLOOKUP(B32,Data!$B$5:$J$503,9,FALSE)*E32)</f>
        <v/>
      </c>
    </row>
    <row r="33" spans="1:23" s="237" customFormat="1" ht="15" customHeight="1">
      <c r="A33" s="238"/>
      <c r="B33" s="239"/>
      <c r="C33" s="246"/>
      <c r="D33" s="240"/>
      <c r="E33" s="241">
        <f>SUM(E18:E32)</f>
        <v>33</v>
      </c>
      <c r="F33" s="242"/>
      <c r="G33" s="243"/>
      <c r="H33" s="243">
        <f>SUM(H18:H32)</f>
        <v>84115.48</v>
      </c>
      <c r="I33" s="238"/>
      <c r="J33" s="238"/>
      <c r="K33" s="238"/>
      <c r="L33" s="243">
        <f>SUM(L18:L32)</f>
        <v>7815</v>
      </c>
      <c r="M33" s="243">
        <f>SUM(M18:M32)</f>
        <v>7047</v>
      </c>
      <c r="N33" s="243" t="e">
        <f>SUM(N16:N32)</f>
        <v>#REF!</v>
      </c>
      <c r="O33" s="244" t="e">
        <f>SUM(#REF!)</f>
        <v>#REF!</v>
      </c>
      <c r="P33" s="243">
        <f>SUM(P16:P32)</f>
        <v>0</v>
      </c>
      <c r="Q33" s="243" t="e">
        <f>SUM(Q16:Q32)</f>
        <v>#REF!</v>
      </c>
      <c r="R33" s="244" t="e">
        <f>SUM(#REF!)</f>
        <v>#REF!</v>
      </c>
      <c r="S33" s="243">
        <f>SUM(S16:S32)</f>
        <v>0</v>
      </c>
      <c r="T33" s="243" t="e">
        <f>SUM(T16:T32)</f>
        <v>#REF!</v>
      </c>
      <c r="U33" s="244" t="e">
        <f>SUM(#REF!)</f>
        <v>#REF!</v>
      </c>
      <c r="V33" s="243" t="e">
        <f>SUM(V16:V32)</f>
        <v>#REF!</v>
      </c>
      <c r="W33" s="245">
        <f>SUM(W18:W32)</f>
        <v>43.395000000000003</v>
      </c>
    </row>
    <row r="34" spans="1:23" ht="17.25" customHeight="1" thickBot="1">
      <c r="A34" s="214"/>
      <c r="B34" s="215"/>
      <c r="C34" s="216"/>
      <c r="D34" s="217"/>
      <c r="E34" s="193"/>
      <c r="F34" s="34"/>
      <c r="G34" s="180" t="s">
        <v>531</v>
      </c>
      <c r="H34" s="177"/>
      <c r="I34" s="55"/>
      <c r="J34" s="55"/>
      <c r="K34" s="55"/>
      <c r="L34" s="181"/>
      <c r="M34" s="177"/>
      <c r="N34" s="36"/>
      <c r="O34" s="35"/>
      <c r="P34" s="35"/>
      <c r="Q34" s="35"/>
      <c r="R34" s="35"/>
      <c r="S34" s="35"/>
      <c r="T34" s="35"/>
      <c r="U34" s="36"/>
      <c r="V34" s="36"/>
      <c r="W34" s="179"/>
    </row>
    <row r="35" spans="1:23" ht="13">
      <c r="A35" s="213" t="s">
        <v>525</v>
      </c>
      <c r="B35" s="161"/>
      <c r="C35" s="161"/>
      <c r="D35" s="60"/>
      <c r="E35" s="194" t="s">
        <v>532</v>
      </c>
      <c r="F35" s="27"/>
      <c r="G35" s="81" t="s">
        <v>81</v>
      </c>
      <c r="H35" s="85"/>
      <c r="I35" s="32" t="s">
        <v>82</v>
      </c>
      <c r="J35" s="56"/>
      <c r="K35" s="172" t="s">
        <v>83</v>
      </c>
      <c r="L35" s="172"/>
      <c r="M35" s="422" t="s">
        <v>84</v>
      </c>
      <c r="N35" s="423"/>
      <c r="O35" s="423"/>
      <c r="P35" s="423"/>
      <c r="Q35" s="423"/>
      <c r="R35" s="423"/>
      <c r="S35" s="423"/>
      <c r="T35" s="423"/>
      <c r="U35" s="423"/>
      <c r="V35" s="423"/>
      <c r="W35" s="424"/>
    </row>
    <row r="36" spans="1:23" ht="13">
      <c r="A36" s="19" t="s">
        <v>526</v>
      </c>
      <c r="B36" s="20"/>
      <c r="C36" s="20"/>
      <c r="D36" s="60"/>
      <c r="E36" s="191" t="s">
        <v>86</v>
      </c>
      <c r="F36" s="20"/>
      <c r="G36" s="425"/>
      <c r="H36" s="426"/>
      <c r="I36" s="19" t="s">
        <v>87</v>
      </c>
      <c r="J36" s="61"/>
      <c r="K36" s="174" t="s">
        <v>88</v>
      </c>
      <c r="L36" s="174"/>
      <c r="M36" s="170"/>
      <c r="N36" s="20"/>
      <c r="O36" s="20"/>
      <c r="P36" s="20"/>
      <c r="Q36" s="20"/>
      <c r="R36" s="20"/>
      <c r="S36" s="20"/>
      <c r="T36" s="20"/>
      <c r="U36" s="20"/>
      <c r="V36" s="20"/>
      <c r="W36" s="175"/>
    </row>
    <row r="37" spans="1:23">
      <c r="A37" s="19" t="s">
        <v>527</v>
      </c>
      <c r="B37" s="20"/>
      <c r="C37" s="20"/>
      <c r="D37" s="21"/>
      <c r="E37" s="191"/>
      <c r="F37" s="20"/>
      <c r="G37" s="425"/>
      <c r="H37" s="426"/>
      <c r="I37" s="19"/>
      <c r="J37" s="61"/>
      <c r="K37" s="174" t="s">
        <v>92</v>
      </c>
      <c r="L37" s="174"/>
      <c r="M37" s="170"/>
      <c r="N37" s="20"/>
      <c r="O37" s="20"/>
      <c r="P37" s="20"/>
      <c r="Q37" s="20"/>
      <c r="R37" s="20"/>
      <c r="S37" s="20"/>
      <c r="T37" s="20"/>
      <c r="U37" s="20"/>
      <c r="V37" s="20"/>
      <c r="W37" s="175"/>
    </row>
    <row r="38" spans="1:23">
      <c r="A38" s="34"/>
      <c r="B38" s="35"/>
      <c r="C38" s="35"/>
      <c r="D38" s="359"/>
      <c r="E38" s="191" t="s">
        <v>93</v>
      </c>
      <c r="F38" s="20"/>
      <c r="G38" s="425"/>
      <c r="H38" s="426"/>
      <c r="I38" s="19" t="s">
        <v>94</v>
      </c>
      <c r="J38" s="61"/>
      <c r="K38" s="174"/>
      <c r="L38" s="174"/>
      <c r="M38" s="170"/>
      <c r="N38" s="20"/>
      <c r="O38" s="20"/>
      <c r="P38" s="20"/>
      <c r="Q38" s="20"/>
      <c r="R38" s="20"/>
      <c r="S38" s="20"/>
      <c r="T38" s="20"/>
      <c r="U38" s="20"/>
      <c r="V38" s="20"/>
      <c r="W38" s="175"/>
    </row>
    <row r="39" spans="1:23" ht="13">
      <c r="A39" s="16" t="s">
        <v>95</v>
      </c>
      <c r="B39" s="27"/>
      <c r="C39" s="27"/>
      <c r="D39" s="12"/>
      <c r="E39" s="191" t="s">
        <v>96</v>
      </c>
      <c r="F39" s="20"/>
      <c r="G39" s="89" t="s">
        <v>97</v>
      </c>
      <c r="H39" s="86"/>
      <c r="I39" s="19" t="s">
        <v>87</v>
      </c>
      <c r="J39" s="61"/>
      <c r="K39" s="174" t="s">
        <v>98</v>
      </c>
      <c r="L39" s="174"/>
      <c r="M39" s="170"/>
      <c r="N39" s="20"/>
      <c r="O39" s="20"/>
      <c r="P39" s="20"/>
      <c r="Q39" s="20"/>
      <c r="R39" s="20"/>
      <c r="S39" s="20"/>
      <c r="T39" s="20"/>
      <c r="U39" s="20"/>
      <c r="V39" s="20"/>
      <c r="W39" s="175"/>
    </row>
    <row r="40" spans="1:23">
      <c r="A40" s="26" t="s">
        <v>550</v>
      </c>
      <c r="B40" s="20"/>
      <c r="C40" s="20"/>
      <c r="D40" s="21"/>
      <c r="E40" s="191" t="s">
        <v>99</v>
      </c>
      <c r="F40" s="20"/>
      <c r="G40" s="90"/>
      <c r="H40" s="182"/>
      <c r="I40" s="19" t="s">
        <v>100</v>
      </c>
      <c r="J40" s="61"/>
      <c r="K40" s="174" t="s">
        <v>528</v>
      </c>
      <c r="L40" s="174"/>
      <c r="M40" s="427" t="s">
        <v>568</v>
      </c>
      <c r="N40" s="428"/>
      <c r="O40" s="428"/>
      <c r="P40" s="428"/>
      <c r="Q40" s="428"/>
      <c r="R40" s="428"/>
      <c r="S40" s="428"/>
      <c r="T40" s="428"/>
      <c r="U40" s="428"/>
      <c r="V40" s="428"/>
      <c r="W40" s="429"/>
    </row>
    <row r="41" spans="1:23">
      <c r="A41" s="34"/>
      <c r="B41" s="35"/>
      <c r="C41" s="35"/>
      <c r="D41" s="36"/>
      <c r="E41" s="192"/>
      <c r="F41" s="35"/>
      <c r="G41" s="430" t="s">
        <v>926</v>
      </c>
      <c r="H41" s="431"/>
      <c r="I41" s="430" t="s">
        <v>925</v>
      </c>
      <c r="J41" s="431"/>
      <c r="K41" s="178" t="s">
        <v>103</v>
      </c>
      <c r="L41" s="178"/>
      <c r="M41" s="418" t="s">
        <v>104</v>
      </c>
      <c r="N41" s="419"/>
      <c r="O41" s="419"/>
      <c r="P41" s="419"/>
      <c r="Q41" s="419"/>
      <c r="R41" s="419"/>
      <c r="S41" s="419"/>
      <c r="T41" s="419"/>
      <c r="U41" s="419"/>
      <c r="V41" s="419"/>
      <c r="W41" s="420"/>
    </row>
    <row r="45" spans="1:23" ht="18.75" customHeight="1">
      <c r="A45" s="195" t="s">
        <v>888</v>
      </c>
      <c r="B45" s="166"/>
      <c r="C45" s="195" t="s">
        <v>576</v>
      </c>
      <c r="D45" s="319"/>
      <c r="E45" s="319"/>
      <c r="F45" s="320"/>
      <c r="G45" s="195" t="s">
        <v>882</v>
      </c>
      <c r="I45" s="195" t="s">
        <v>576</v>
      </c>
      <c r="K45" s="166"/>
      <c r="M45" s="4"/>
      <c r="V45" s="167"/>
      <c r="W45" s="4"/>
    </row>
    <row r="46" spans="1:23" ht="20">
      <c r="A46" s="195" t="s">
        <v>889</v>
      </c>
      <c r="B46" s="166"/>
      <c r="C46" s="195" t="s">
        <v>893</v>
      </c>
      <c r="D46" s="319"/>
      <c r="E46" s="319"/>
      <c r="F46" s="320"/>
      <c r="G46" s="300" t="s">
        <v>883</v>
      </c>
      <c r="H46" s="335"/>
      <c r="I46" s="300" t="s">
        <v>893</v>
      </c>
      <c r="K46" s="166"/>
      <c r="M46" s="4"/>
      <c r="V46" s="167"/>
      <c r="W46" s="4"/>
    </row>
    <row r="47" spans="1:23" ht="20">
      <c r="A47" s="195" t="s">
        <v>890</v>
      </c>
      <c r="B47" s="166"/>
      <c r="C47" s="195" t="s">
        <v>893</v>
      </c>
      <c r="D47" s="319"/>
      <c r="E47" s="319"/>
      <c r="F47" s="320"/>
      <c r="G47" s="195" t="s">
        <v>884</v>
      </c>
      <c r="I47" s="195" t="s">
        <v>576</v>
      </c>
      <c r="K47" s="166"/>
      <c r="M47" s="4"/>
      <c r="V47" s="167"/>
      <c r="W47" s="4"/>
    </row>
    <row r="48" spans="1:23" ht="20">
      <c r="A48" s="195" t="s">
        <v>891</v>
      </c>
      <c r="B48" s="166"/>
      <c r="C48" s="195" t="s">
        <v>576</v>
      </c>
      <c r="D48" s="319"/>
      <c r="E48" s="319"/>
      <c r="F48" s="320"/>
      <c r="G48" s="195" t="s">
        <v>885</v>
      </c>
      <c r="I48" s="195" t="s">
        <v>576</v>
      </c>
      <c r="K48" s="166"/>
      <c r="M48" s="4"/>
      <c r="V48" s="167"/>
      <c r="W48" s="4"/>
    </row>
    <row r="49" spans="1:23" ht="20">
      <c r="A49" s="195" t="s">
        <v>892</v>
      </c>
      <c r="B49" s="166"/>
      <c r="C49" s="195" t="s">
        <v>576</v>
      </c>
      <c r="D49" s="319"/>
      <c r="E49" s="319"/>
      <c r="F49" s="320"/>
      <c r="G49" s="195" t="s">
        <v>887</v>
      </c>
      <c r="I49" s="195" t="s">
        <v>576</v>
      </c>
      <c r="K49" s="166"/>
      <c r="M49" s="4"/>
      <c r="V49" s="167"/>
      <c r="W49" s="4"/>
    </row>
    <row r="50" spans="1:23" ht="20">
      <c r="A50" s="342"/>
      <c r="B50" s="342"/>
      <c r="C50" s="342"/>
      <c r="D50" s="342"/>
      <c r="E50" s="342"/>
      <c r="F50" s="317"/>
      <c r="G50" s="195" t="s">
        <v>886</v>
      </c>
      <c r="I50" s="195" t="s">
        <v>576</v>
      </c>
    </row>
  </sheetData>
  <mergeCells count="9">
    <mergeCell ref="G41:H41"/>
    <mergeCell ref="I41:J41"/>
    <mergeCell ref="M41:W41"/>
    <mergeCell ref="M2:P2"/>
    <mergeCell ref="M35:W35"/>
    <mergeCell ref="G36:H36"/>
    <mergeCell ref="G37:H37"/>
    <mergeCell ref="G38:H38"/>
    <mergeCell ref="M40:W40"/>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06C96-DF61-4238-A253-FB8BF513C22C}">
  <dimension ref="A1:W45"/>
  <sheetViews>
    <sheetView topLeftCell="A13" zoomScale="80" zoomScaleNormal="80" zoomScaleSheetLayoutView="85" workbookViewId="0">
      <selection activeCell="G16" sqref="G16"/>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929</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v>1</v>
      </c>
      <c r="B19" s="324" t="s">
        <v>356</v>
      </c>
      <c r="C19" s="230" t="str">
        <f>IF(E19="","",VLOOKUP(B19,Data!$B$5:$N$503,13,FALSE))</f>
        <v>Ymh</v>
      </c>
      <c r="D19" s="223" t="str">
        <f>IF(E19="","",VLOOKUP(B19,Data!$B$5:$L$503,2,FALSE))</f>
        <v>WQ78230</v>
      </c>
      <c r="E19" s="232">
        <v>2</v>
      </c>
      <c r="F19" s="226" t="s">
        <v>523</v>
      </c>
      <c r="G19" s="223">
        <f>IF(E19="","",VLOOKUP(B19,Data!$B$5:$L$503,11,FALSE))</f>
        <v>4233.07</v>
      </c>
      <c r="H19" s="228">
        <f t="shared" ref="H19:H27" si="0">IF(E19&gt;0,E19*G19,"-")</f>
        <v>8466.14</v>
      </c>
      <c r="I19" s="229" t="str">
        <f>IF(E19="","",VLOOKUP(B19,Data!$B$5:$D$503,3,FALSE))</f>
        <v>C/T</v>
      </c>
      <c r="J19" s="220" t="str">
        <f>IF(E19="","",VLOOKUP(B19,Data!$B$5:$M$503,12,FALSE))</f>
        <v>Indonesia</v>
      </c>
      <c r="K19" s="328" t="s">
        <v>930</v>
      </c>
      <c r="L19" s="221">
        <f>IF(E19="","",VLOOKUP(B19,Data!$B$5:$E$503,4,FALSE)*E19)</f>
        <v>594</v>
      </c>
      <c r="M19" s="221">
        <f>IF(E19="","",VLOOKUP(B19,Data!$B$5:$F$503,5,FALSE)*E19)</f>
        <v>524</v>
      </c>
      <c r="N19" s="224" t="e">
        <f>IF(B19=Data!#REF!,Data!#REF!,(IF(B19=Data!#REF!,Data!#REF!,(IF(B19=Data!#REF!,Data!#REF!,(IF(B19=Data!#REF!,Data!#REF!,(IF(B19=Data!#REF!,Data!#REF!,(IF(B19=Data!B262,Data!G262,(IF(B19=Data!B264,Data!G264,(IF(B19=Data!#REF!,Data!#REF!,Data!#REF!)))))))))))))))&amp;IF(B19=Data!#REF!,Data!#REF!,(IF(B19=Data!#REF!,Data!#REF!,(IF(B19=Data!#REF!,Data!#REF!,(IF(B19=Data!#REF!,Data!#REF!,(IF(B19=Data!#REF!,Data!#REF!,(IF(B19=Data!#REF!,Data!G940,(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262,Data!H262,(IF(B19=Data!B264,Data!H264,(IF(B19=Data!#REF!,Data!#REF!,Data!#REF!)))))))))))))))&amp;IF(B19=Data!#REF!,Data!#REF!,(IF(B19=Data!#REF!,Data!#REF!,(IF(B19=Data!#REF!,Data!#REF!,(IF(B19=Data!#REF!,Data!#REF!,(IF(B19=Data!#REF!,Data!#REF!,(IF(B19=Data!#REF!,Data!H940,(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262,Data!I262,(IF(B19=Data!B264,Data!I264,(IF(B19=Data!#REF!,Data!#REF!,Data!#REF!)))))))))))))))&amp;IF(B19=Data!#REF!,Data!#REF!,(IF(B19=Data!#REF!,Data!#REF!,(IF(B19=Data!#REF!,Data!#REF!,(IF(B19=Data!#REF!,Data!#REF!,(IF(B19=Data!#REF!,Data!#REF!,(IF(B19=Data!#REF!,Data!I940,(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262,Data!J262,(IF(B19=Data!B264,Data!J264,(IF(B19=Data!#REF!,Data!#REF!,Data!#REF!)))))))))))))))&amp;IF(B19=Data!#REF!,Data!#REF!,(IF(B19=Data!#REF!,Data!#REF!,(IF(B19=Data!#REF!,Data!#REF!,(IF(B19=Data!#REF!,Data!#REF!,(IF(B19=Data!#REF!,Data!#REF!,(IF(B19=Data!#REF!,Data!J940,(IF(B19=Data!#REF!,Data!#REF!,(IF(B19=Data!#REF!,Data!#REF!,Data!#REF!)))))))))))))))&amp;IF(B19=Data!#REF!,Data!#REF!,(IF(B19=Data!#REF!,Data!#REF!,(IF(B19=Data!#REF!,Data!#REF!,(IF(B19=Data!#REF!,Data!#REF!,(IF(B19=Data!#REF!,Data!#REF!,Data!#REF!)))))))))</f>
        <v>#REF!</v>
      </c>
      <c r="W19" s="222">
        <f>IF(E19="","",VLOOKUP(B19,Data!$B$5:$J$503,9,FALSE)*E19)</f>
        <v>3.0680000000000001</v>
      </c>
    </row>
    <row r="20" spans="1:23" s="234" customFormat="1" ht="20.149999999999999" customHeight="1">
      <c r="A20" s="334">
        <v>2</v>
      </c>
      <c r="B20" s="324" t="s">
        <v>220</v>
      </c>
      <c r="C20" s="325" t="str">
        <f>IF(E20="","",VLOOKUP(B20,Data!$B$5:$N$503,13,FALSE))</f>
        <v>Ymh</v>
      </c>
      <c r="D20" s="227" t="str">
        <f>IF(E20="","",VLOOKUP(B20,Data!$B$5:$L$503,2,FALSE))</f>
        <v>AAE6337</v>
      </c>
      <c r="E20" s="232">
        <v>20</v>
      </c>
      <c r="F20" s="233"/>
      <c r="G20" s="227">
        <f>IF(E20="","",VLOOKUP(B20,Data!$B$5:$L$503,11,FALSE))</f>
        <v>1646.63</v>
      </c>
      <c r="H20" s="326">
        <f t="shared" si="0"/>
        <v>32932.600000000006</v>
      </c>
      <c r="I20" s="327" t="str">
        <f>IF(E20="","",VLOOKUP(B20,Data!$B$5:$D$503,3,FALSE))</f>
        <v>C/T</v>
      </c>
      <c r="J20" s="235" t="str">
        <f>IF(E20="","",VLOOKUP(B20,Data!$B$5:$M$503,12,FALSE))</f>
        <v>Indonesia</v>
      </c>
      <c r="K20" s="328" t="s">
        <v>930</v>
      </c>
      <c r="L20" s="219">
        <f>IF(E20="","",VLOOKUP(B20,Data!$B$5:$E$503,4,FALSE)*E20)</f>
        <v>3880</v>
      </c>
      <c r="M20" s="219">
        <f>IF(E20="","",VLOOKUP(B20,Data!$B$5:$F$503,5,FALSE)*E20)</f>
        <v>3480</v>
      </c>
      <c r="N20" s="329" t="e">
        <f>IF(B20=Data!#REF!,Data!#REF!,(IF(B20=Data!#REF!,Data!#REF!,(IF(B20=Data!#REF!,Data!#REF!,(IF(B20=Data!#REF!,Data!#REF!,(IF(B20=Data!#REF!,Data!#REF!,(IF(B20=Data!B258,Data!G258,(IF(B20=Data!B260,Data!G260,(IF(B20=Data!#REF!,Data!#REF!,Data!#REF!)))))))))))))))&amp;IF(B20=Data!#REF!,Data!#REF!,(IF(B20=Data!#REF!,Data!#REF!,(IF(B20=Data!#REF!,Data!#REF!,(IF(B20=Data!#REF!,Data!#REF!,(IF(B20=Data!#REF!,Data!#REF!,(IF(B20=Data!#REF!,Data!G936,(IF(B20=Data!#REF!,Data!#REF!,(IF(B20=Data!#REF!,Data!#REF!,Data!#REF!)))))))))))))))&amp;IF(B20=Data!#REF!,Data!#REF!,(IF(B20=Data!#REF!,Data!#REF!,(IF(B20=Data!#REF!,Data!#REF!,(IF(B20=Data!#REF!,Data!#REF!,(IF(B20=Data!#REF!,Data!#REF!,Data!#REF!)))))))))</f>
        <v>#REF!</v>
      </c>
      <c r="O20" s="330"/>
      <c r="P20" s="331"/>
      <c r="Q20" s="332" t="e">
        <f>IF(B20=Data!#REF!,Data!#REF!,(IF(B20=Data!#REF!,Data!#REF!,(IF(B20=Data!#REF!,Data!#REF!,(IF(B20=Data!#REF!,Data!#REF!,(IF(B20=Data!#REF!,Data!#REF!,(IF(B20=Data!B258,Data!H258,(IF(B20=Data!B260,Data!H260,(IF(B20=Data!#REF!,Data!#REF!,Data!#REF!)))))))))))))))&amp;IF(B20=Data!#REF!,Data!#REF!,(IF(B20=Data!#REF!,Data!#REF!,(IF(B20=Data!#REF!,Data!#REF!,(IF(B20=Data!#REF!,Data!#REF!,(IF(B20=Data!#REF!,Data!#REF!,(IF(B20=Data!#REF!,Data!H936,(IF(B20=Data!#REF!,Data!#REF!,(IF(B20=Data!#REF!,Data!#REF!,Data!#REF!)))))))))))))))&amp;IF(B20=Data!#REF!,Data!#REF!,(IF(B20=Data!#REF!,Data!#REF!,(IF(B20=Data!#REF!,Data!#REF!,(IF(B20=Data!#REF!,Data!#REF!,(IF(B20=Data!#REF!,Data!#REF!,Data!#REF!)))))))))</f>
        <v>#REF!</v>
      </c>
      <c r="R20" s="331"/>
      <c r="S20" s="331"/>
      <c r="T20" s="332" t="e">
        <f>IF(B20=Data!#REF!,Data!#REF!,(IF(B20=Data!#REF!,Data!#REF!,(IF(B20=Data!#REF!,Data!#REF!,(IF(B20=Data!#REF!,Data!#REF!,(IF(B20=Data!#REF!,Data!#REF!,(IF(B20=Data!B258,Data!I258,(IF(B20=Data!B260,Data!I260,(IF(B20=Data!#REF!,Data!#REF!,Data!#REF!)))))))))))))))&amp;IF(B20=Data!#REF!,Data!#REF!,(IF(B20=Data!#REF!,Data!#REF!,(IF(B20=Data!#REF!,Data!#REF!,(IF(B20=Data!#REF!,Data!#REF!,(IF(B20=Data!#REF!,Data!#REF!,(IF(B20=Data!#REF!,Data!I936,(IF(B20=Data!#REF!,Data!#REF!,(IF(B20=Data!#REF!,Data!#REF!,Data!#REF!)))))))))))))))&amp;IF(B20=Data!#REF!,Data!#REF!,(IF(B20=Data!#REF!,Data!#REF!,(IF(B20=Data!#REF!,Data!#REF!,(IF(B20=Data!#REF!,Data!#REF!,(IF(B20=Data!#REF!,Data!#REF!,Data!#REF!)))))))))</f>
        <v>#REF!</v>
      </c>
      <c r="U20" s="333"/>
      <c r="V20" s="332" t="e">
        <f>IF(B20=Data!#REF!,Data!#REF!,(IF(B20=Data!#REF!,Data!#REF!,(IF(B20=Data!#REF!,Data!#REF!,(IF(B20=Data!#REF!,Data!#REF!,(IF(B20=Data!#REF!,Data!#REF!,(IF(B20=Data!B258,Data!J258,(IF(B20=Data!B260,Data!J260,(IF(B20=Data!#REF!,Data!#REF!,Data!#REF!)))))))))))))))&amp;IF(B20=Data!#REF!,Data!#REF!,(IF(B20=Data!#REF!,Data!#REF!,(IF(B20=Data!#REF!,Data!#REF!,(IF(B20=Data!#REF!,Data!#REF!,(IF(B20=Data!#REF!,Data!#REF!,(IF(B20=Data!#REF!,Data!J936,(IF(B20=Data!#REF!,Data!#REF!,(IF(B20=Data!#REF!,Data!#REF!,Data!#REF!)))))))))))))))&amp;IF(B20=Data!#REF!,Data!#REF!,(IF(B20=Data!#REF!,Data!#REF!,(IF(B20=Data!#REF!,Data!#REF!,(IF(B20=Data!#REF!,Data!#REF!,(IF(B20=Data!#REF!,Data!#REF!,Data!#REF!)))))))))</f>
        <v>#REF!</v>
      </c>
      <c r="W20" s="236">
        <f>IF(E20="","",VLOOKUP(B20,Data!$B$5:$J$503,9,FALSE)*E20)</f>
        <v>22.58</v>
      </c>
    </row>
    <row r="21" spans="1:23" s="234" customFormat="1" ht="20.149999999999999" customHeight="1">
      <c r="A21" s="334">
        <v>3</v>
      </c>
      <c r="B21" s="324" t="s">
        <v>664</v>
      </c>
      <c r="C21" s="325" t="str">
        <f>IF(E21="","",VLOOKUP(B21,Data!$B$5:$N$503,13,FALSE))</f>
        <v>Ymh</v>
      </c>
      <c r="D21" s="227" t="str">
        <f>IF(E21="","",VLOOKUP(B21,Data!$B$5:$L$503,2,FALSE))</f>
        <v>VAC9480</v>
      </c>
      <c r="E21" s="232">
        <v>1</v>
      </c>
      <c r="F21" s="233" t="s">
        <v>524</v>
      </c>
      <c r="G21" s="227">
        <f>IF(E21="","",VLOOKUP(B21,Data!$B$5:$L$503,11,FALSE))</f>
        <v>2008.01</v>
      </c>
      <c r="H21" s="326">
        <f t="shared" si="0"/>
        <v>2008.01</v>
      </c>
      <c r="I21" s="327" t="str">
        <f>IF(E21="","",VLOOKUP(B21,Data!$B$5:$D$503,3,FALSE))</f>
        <v>C/T</v>
      </c>
      <c r="J21" s="235" t="str">
        <f>IF(E21="","",VLOOKUP(B21,Data!$B$5:$M$503,12,FALSE))</f>
        <v>Indonesia</v>
      </c>
      <c r="K21" s="328" t="s">
        <v>930</v>
      </c>
      <c r="L21" s="219">
        <f>IF(E21="","",VLOOKUP(B21,Data!$B$5:$E$503,4,FALSE)*E21)</f>
        <v>199</v>
      </c>
      <c r="M21" s="219">
        <f>IF(E21="","",VLOOKUP(B21,Data!$B$5:$F$503,5,FALSE)*E21)</f>
        <v>179</v>
      </c>
      <c r="N21" s="329" t="e">
        <f>IF(B21=Data!#REF!,Data!#REF!,(IF(B21=Data!#REF!,Data!#REF!,(IF(B21=Data!#REF!,Data!#REF!,(IF(B21=Data!#REF!,Data!#REF!,(IF(B21=Data!#REF!,Data!#REF!,(IF(B21=Data!B239,Data!G239,(IF(B21=Data!B241,Data!G241,(IF(B21=Data!#REF!,Data!#REF!,Data!#REF!)))))))))))))))&amp;IF(B21=Data!#REF!,Data!#REF!,(IF(B21=Data!#REF!,Data!#REF!,(IF(B21=Data!#REF!,Data!#REF!,(IF(B21=Data!#REF!,Data!#REF!,(IF(B21=Data!#REF!,Data!#REF!,(IF(B21=Data!#REF!,Data!G917,(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239,Data!H239,(IF(B21=Data!B241,Data!H241,(IF(B21=Data!#REF!,Data!#REF!,Data!#REF!)))))))))))))))&amp;IF(B21=Data!#REF!,Data!#REF!,(IF(B21=Data!#REF!,Data!#REF!,(IF(B21=Data!#REF!,Data!#REF!,(IF(B21=Data!#REF!,Data!#REF!,(IF(B21=Data!#REF!,Data!#REF!,(IF(B21=Data!#REF!,Data!H917,(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239,Data!I239,(IF(B21=Data!B241,Data!I241,(IF(B21=Data!#REF!,Data!#REF!,Data!#REF!)))))))))))))))&amp;IF(B21=Data!#REF!,Data!#REF!,(IF(B21=Data!#REF!,Data!#REF!,(IF(B21=Data!#REF!,Data!#REF!,(IF(B21=Data!#REF!,Data!#REF!,(IF(B21=Data!#REF!,Data!#REF!,(IF(B21=Data!#REF!,Data!I917,(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239,Data!J239,(IF(B21=Data!B241,Data!J241,(IF(B21=Data!#REF!,Data!#REF!,Data!#REF!)))))))))))))))&amp;IF(B21=Data!#REF!,Data!#REF!,(IF(B21=Data!#REF!,Data!#REF!,(IF(B21=Data!#REF!,Data!#REF!,(IF(B21=Data!#REF!,Data!#REF!,(IF(B21=Data!#REF!,Data!#REF!,(IF(B21=Data!#REF!,Data!J917,(IF(B21=Data!#REF!,Data!#REF!,(IF(B21=Data!#REF!,Data!#REF!,Data!#REF!)))))))))))))))&amp;IF(B21=Data!#REF!,Data!#REF!,(IF(B21=Data!#REF!,Data!#REF!,(IF(B21=Data!#REF!,Data!#REF!,(IF(B21=Data!#REF!,Data!#REF!,(IF(B21=Data!#REF!,Data!#REF!,Data!#REF!)))))))))</f>
        <v>#REF!</v>
      </c>
      <c r="W21" s="236">
        <f>IF(E21="","",VLOOKUP(B21,Data!$B$5:$J$503,9,FALSE)*E21)</f>
        <v>1.129</v>
      </c>
    </row>
    <row r="22" spans="1:23" s="234" customFormat="1" ht="20.149999999999999" customHeight="1">
      <c r="A22" s="334">
        <v>4</v>
      </c>
      <c r="B22" s="324" t="s">
        <v>467</v>
      </c>
      <c r="C22" s="325" t="str">
        <f>IF(E22="","",VLOOKUP(B22,Data!$B$5:$N$503,13,FALSE))</f>
        <v>Ymh</v>
      </c>
      <c r="D22" s="227" t="str">
        <f>IF(E22="","",VLOOKUP(B22,Data!$B$5:$L$503,2,FALSE))</f>
        <v>ZH66310</v>
      </c>
      <c r="E22" s="232">
        <v>2</v>
      </c>
      <c r="F22" s="318"/>
      <c r="G22" s="227">
        <f>IF(E22="","",VLOOKUP(B22,Data!$B$5:$L$503,11,FALSE))</f>
        <v>1933.89</v>
      </c>
      <c r="H22" s="326">
        <f t="shared" si="0"/>
        <v>3867.78</v>
      </c>
      <c r="I22" s="327" t="str">
        <f>IF(E22="","",VLOOKUP(B22,Data!$B$5:$D$503,3,FALSE))</f>
        <v>C/T</v>
      </c>
      <c r="J22" s="235" t="str">
        <f>IF(E22="","",VLOOKUP(B22,Data!$B$5:$M$503,12,FALSE))</f>
        <v>Indonesia</v>
      </c>
      <c r="K22" s="328" t="s">
        <v>930</v>
      </c>
      <c r="L22" s="219">
        <f>IF(E22="","",VLOOKUP(B22,Data!$B$5:$E$503,4,FALSE)*E22)</f>
        <v>430</v>
      </c>
      <c r="M22" s="219">
        <f>IF(E22="","",VLOOKUP(B22,Data!$B$5:$F$503,5,FALSE)*E22)</f>
        <v>388</v>
      </c>
      <c r="N22" s="329" t="e">
        <f>IF(B22=Data!#REF!,Data!#REF!,(IF(B22=Data!#REF!,Data!#REF!,(IF(B22=Data!#REF!,Data!#REF!,(IF(B22=Data!#REF!,Data!#REF!,(IF(B22=Data!#REF!,Data!#REF!,(IF(B22=Data!B240,Data!G240,(IF(B22=Data!B242,Data!G242,(IF(B22=Data!#REF!,Data!#REF!,Data!#REF!)))))))))))))))&amp;IF(B22=Data!#REF!,Data!#REF!,(IF(B22=Data!#REF!,Data!#REF!,(IF(B22=Data!#REF!,Data!#REF!,(IF(B22=Data!#REF!,Data!#REF!,(IF(B22=Data!#REF!,Data!#REF!,(IF(B22=Data!#REF!,Data!G918,(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240,Data!H240,(IF(B22=Data!B242,Data!H242,(IF(B22=Data!#REF!,Data!#REF!,Data!#REF!)))))))))))))))&amp;IF(B22=Data!#REF!,Data!#REF!,(IF(B22=Data!#REF!,Data!#REF!,(IF(B22=Data!#REF!,Data!#REF!,(IF(B22=Data!#REF!,Data!#REF!,(IF(B22=Data!#REF!,Data!#REF!,(IF(B22=Data!#REF!,Data!H918,(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240,Data!I240,(IF(B22=Data!B242,Data!I242,(IF(B22=Data!#REF!,Data!#REF!,Data!#REF!)))))))))))))))&amp;IF(B22=Data!#REF!,Data!#REF!,(IF(B22=Data!#REF!,Data!#REF!,(IF(B22=Data!#REF!,Data!#REF!,(IF(B22=Data!#REF!,Data!#REF!,(IF(B22=Data!#REF!,Data!#REF!,(IF(B22=Data!#REF!,Data!I918,(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240,Data!J240,(IF(B22=Data!B242,Data!J242,(IF(B22=Data!#REF!,Data!#REF!,Data!#REF!)))))))))))))))&amp;IF(B22=Data!#REF!,Data!#REF!,(IF(B22=Data!#REF!,Data!#REF!,(IF(B22=Data!#REF!,Data!#REF!,(IF(B22=Data!#REF!,Data!#REF!,(IF(B22=Data!#REF!,Data!#REF!,(IF(B22=Data!#REF!,Data!J918,(IF(B22=Data!#REF!,Data!#REF!,(IF(B22=Data!#REF!,Data!#REF!,Data!#REF!)))))))))))))))&amp;IF(B22=Data!#REF!,Data!#REF!,(IF(B22=Data!#REF!,Data!#REF!,(IF(B22=Data!#REF!,Data!#REF!,(IF(B22=Data!#REF!,Data!#REF!,(IF(B22=Data!#REF!,Data!#REF!,Data!#REF!)))))))))</f>
        <v>#REF!</v>
      </c>
      <c r="W22" s="236">
        <f>IF(E22="","",VLOOKUP(B22,Data!$B$5:$J$503,9,FALSE)*E22)</f>
        <v>2.37</v>
      </c>
    </row>
    <row r="23" spans="1:23" s="234" customFormat="1" ht="20.149999999999999" customHeight="1">
      <c r="A23" s="334">
        <v>5</v>
      </c>
      <c r="B23" s="324" t="s">
        <v>665</v>
      </c>
      <c r="C23" s="325" t="str">
        <f>IF(E23="","",VLOOKUP(B23,Data!$B$5:$N$503,13,FALSE))</f>
        <v>Ymh</v>
      </c>
      <c r="D23" s="227" t="str">
        <f>IF(E23="","",VLOOKUP(B23,Data!$B$5:$L$503,2,FALSE))</f>
        <v>VAC9490</v>
      </c>
      <c r="E23" s="232">
        <v>1</v>
      </c>
      <c r="F23" s="318" t="s">
        <v>530</v>
      </c>
      <c r="G23" s="227">
        <f>IF(E23="","",VLOOKUP(B23,Data!$B$5:$L$503,11,FALSE))</f>
        <v>2297.34</v>
      </c>
      <c r="H23" s="326">
        <f t="shared" si="0"/>
        <v>2297.34</v>
      </c>
      <c r="I23" s="327" t="str">
        <f>IF(E23="","",VLOOKUP(B23,Data!$B$5:$D$503,3,FALSE))</f>
        <v>C/T</v>
      </c>
      <c r="J23" s="235" t="str">
        <f>IF(E23="","",VLOOKUP(B23,Data!$B$5:$M$503,12,FALSE))</f>
        <v>Indonesia</v>
      </c>
      <c r="K23" s="328" t="s">
        <v>930</v>
      </c>
      <c r="L23" s="219">
        <f>IF(E23="","",VLOOKUP(B23,Data!$B$5:$E$503,4,FALSE)*E23)</f>
        <v>220</v>
      </c>
      <c r="M23" s="219">
        <f>IF(E23="","",VLOOKUP(B23,Data!$B$5:$F$503,5,FALSE)*E23)</f>
        <v>199</v>
      </c>
      <c r="N23" s="329" t="e">
        <f>IF(B23=Data!#REF!,Data!#REF!,(IF(B23=Data!#REF!,Data!#REF!,(IF(B23=Data!#REF!,Data!#REF!,(IF(B23=Data!#REF!,Data!#REF!,(IF(B23=Data!#REF!,Data!#REF!,(IF(B23=Data!B238,Data!G238,(IF(B23=Data!B240,Data!G240,(IF(B23=Data!#REF!,Data!#REF!,Data!#REF!)))))))))))))))&amp;IF(B23=Data!#REF!,Data!#REF!,(IF(B23=Data!#REF!,Data!#REF!,(IF(B23=Data!#REF!,Data!#REF!,(IF(B23=Data!#REF!,Data!#REF!,(IF(B23=Data!#REF!,Data!#REF!,(IF(B23=Data!#REF!,Data!G916,(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238,Data!H238,(IF(B23=Data!B240,Data!H240,(IF(B23=Data!#REF!,Data!#REF!,Data!#REF!)))))))))))))))&amp;IF(B23=Data!#REF!,Data!#REF!,(IF(B23=Data!#REF!,Data!#REF!,(IF(B23=Data!#REF!,Data!#REF!,(IF(B23=Data!#REF!,Data!#REF!,(IF(B23=Data!#REF!,Data!#REF!,(IF(B23=Data!#REF!,Data!H916,(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238,Data!I238,(IF(B23=Data!B240,Data!I240,(IF(B23=Data!#REF!,Data!#REF!,Data!#REF!)))))))))))))))&amp;IF(B23=Data!#REF!,Data!#REF!,(IF(B23=Data!#REF!,Data!#REF!,(IF(B23=Data!#REF!,Data!#REF!,(IF(B23=Data!#REF!,Data!#REF!,(IF(B23=Data!#REF!,Data!#REF!,(IF(B23=Data!#REF!,Data!I916,(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238,Data!J238,(IF(B23=Data!B240,Data!J240,(IF(B23=Data!#REF!,Data!#REF!,Data!#REF!)))))))))))))))&amp;IF(B23=Data!#REF!,Data!#REF!,(IF(B23=Data!#REF!,Data!#REF!,(IF(B23=Data!#REF!,Data!#REF!,(IF(B23=Data!#REF!,Data!#REF!,(IF(B23=Data!#REF!,Data!#REF!,(IF(B23=Data!#REF!,Data!J916,(IF(B23=Data!#REF!,Data!#REF!,(IF(B23=Data!#REF!,Data!#REF!,Data!#REF!)))))))))))))))&amp;IF(B23=Data!#REF!,Data!#REF!,(IF(B23=Data!#REF!,Data!#REF!,(IF(B23=Data!#REF!,Data!#REF!,(IF(B23=Data!#REF!,Data!#REF!,(IF(B23=Data!#REF!,Data!#REF!,Data!#REF!)))))))))</f>
        <v>#REF!</v>
      </c>
      <c r="W23" s="236">
        <f>IF(E23="","",VLOOKUP(B23,Data!$B$5:$J$503,9,FALSE)*E23)</f>
        <v>1.1850000000000001</v>
      </c>
    </row>
    <row r="24" spans="1:23" s="234" customFormat="1" ht="20.149999999999999" customHeight="1">
      <c r="A24" s="334">
        <v>6</v>
      </c>
      <c r="B24" s="324" t="s">
        <v>484</v>
      </c>
      <c r="C24" s="325" t="str">
        <f>IF(E24="","",VLOOKUP(B24,Data!$B$5:$N$503,13,FALSE))</f>
        <v>Ymh</v>
      </c>
      <c r="D24" s="227" t="str">
        <f>IF(E24="","",VLOOKUP(B24,Data!$B$5:$L$503,2,FALSE))</f>
        <v>ZH66250</v>
      </c>
      <c r="E24" s="232">
        <v>2</v>
      </c>
      <c r="F24" s="318"/>
      <c r="G24" s="227">
        <f>IF(E24="","",VLOOKUP(B24,Data!$B$5:$L$503,11,FALSE))</f>
        <v>2244.61</v>
      </c>
      <c r="H24" s="326">
        <f t="shared" si="0"/>
        <v>4489.22</v>
      </c>
      <c r="I24" s="327" t="str">
        <f>IF(E24="","",VLOOKUP(B24,Data!$B$5:$D$503,3,FALSE))</f>
        <v>C/T</v>
      </c>
      <c r="J24" s="235" t="str">
        <f>IF(E24="","",VLOOKUP(B24,Data!$B$5:$M$503,12,FALSE))</f>
        <v>Indonesia</v>
      </c>
      <c r="K24" s="328" t="s">
        <v>930</v>
      </c>
      <c r="L24" s="219">
        <f>IF(E24="","",VLOOKUP(B24,Data!$B$5:$E$503,4,FALSE)*E24)</f>
        <v>524</v>
      </c>
      <c r="M24" s="219">
        <f>IF(E24="","",VLOOKUP(B24,Data!$B$5:$F$503,5,FALSE)*E24)</f>
        <v>474</v>
      </c>
      <c r="N24" s="329" t="e">
        <f>IF(B24=Data!#REF!,Data!#REF!,(IF(B24=Data!#REF!,Data!#REF!,(IF(B24=Data!#REF!,Data!#REF!,(IF(B24=Data!#REF!,Data!#REF!,(IF(B24=Data!#REF!,Data!#REF!,(IF(B24=Data!B239,Data!G239,(IF(B24=Data!B241,Data!G241,(IF(B24=Data!#REF!,Data!#REF!,Data!#REF!)))))))))))))))&amp;IF(B24=Data!#REF!,Data!#REF!,(IF(B24=Data!#REF!,Data!#REF!,(IF(B24=Data!#REF!,Data!#REF!,(IF(B24=Data!#REF!,Data!#REF!,(IF(B24=Data!#REF!,Data!#REF!,(IF(B24=Data!#REF!,Data!G917,(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239,Data!H239,(IF(B24=Data!B241,Data!H241,(IF(B24=Data!#REF!,Data!#REF!,Data!#REF!)))))))))))))))&amp;IF(B24=Data!#REF!,Data!#REF!,(IF(B24=Data!#REF!,Data!#REF!,(IF(B24=Data!#REF!,Data!#REF!,(IF(B24=Data!#REF!,Data!#REF!,(IF(B24=Data!#REF!,Data!#REF!,(IF(B24=Data!#REF!,Data!H917,(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239,Data!I239,(IF(B24=Data!B241,Data!I241,(IF(B24=Data!#REF!,Data!#REF!,Data!#REF!)))))))))))))))&amp;IF(B24=Data!#REF!,Data!#REF!,(IF(B24=Data!#REF!,Data!#REF!,(IF(B24=Data!#REF!,Data!#REF!,(IF(B24=Data!#REF!,Data!#REF!,(IF(B24=Data!#REF!,Data!#REF!,(IF(B24=Data!#REF!,Data!I917,(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239,Data!J239,(IF(B24=Data!B241,Data!J241,(IF(B24=Data!#REF!,Data!#REF!,Data!#REF!)))))))))))))))&amp;IF(B24=Data!#REF!,Data!#REF!,(IF(B24=Data!#REF!,Data!#REF!,(IF(B24=Data!#REF!,Data!#REF!,(IF(B24=Data!#REF!,Data!#REF!,(IF(B24=Data!#REF!,Data!#REF!,(IF(B24=Data!#REF!,Data!J917,(IF(B24=Data!#REF!,Data!#REF!,(IF(B24=Data!#REF!,Data!#REF!,Data!#REF!)))))))))))))))&amp;IF(B24=Data!#REF!,Data!#REF!,(IF(B24=Data!#REF!,Data!#REF!,(IF(B24=Data!#REF!,Data!#REF!,(IF(B24=Data!#REF!,Data!#REF!,(IF(B24=Data!#REF!,Data!#REF!,Data!#REF!)))))))))</f>
        <v>#REF!</v>
      </c>
      <c r="W24" s="236">
        <f>IF(E24="","",VLOOKUP(B24,Data!$B$5:$J$503,9,FALSE)*E24)</f>
        <v>2.976</v>
      </c>
    </row>
    <row r="25" spans="1:23" s="234" customFormat="1" ht="20.149999999999999" customHeight="1">
      <c r="A25" s="334"/>
      <c r="B25" s="324"/>
      <c r="C25" s="325" t="str">
        <f>IF(E25="","",VLOOKUP(B25,Data!$B$5:$N$503,13,FALSE))</f>
        <v/>
      </c>
      <c r="D25" s="227" t="str">
        <f>IF(E25="","",VLOOKUP(B25,Data!$B$5:$L$503,2,FALSE))</f>
        <v/>
      </c>
      <c r="E25" s="232"/>
      <c r="F25" s="318"/>
      <c r="G25" s="227" t="str">
        <f>IF(E25="","",VLOOKUP(B25,Data!$B$5:$L$503,11,FALSE))</f>
        <v/>
      </c>
      <c r="H25" s="326" t="str">
        <f t="shared" si="0"/>
        <v>-</v>
      </c>
      <c r="I25" s="327" t="str">
        <f>IF(E25="","",VLOOKUP(B25,Data!$B$5:$D$503,3,FALSE))</f>
        <v/>
      </c>
      <c r="J25" s="235" t="str">
        <f>IF(E25="","",VLOOKUP(B25,Data!$B$5:$M$503,12,FALSE))</f>
        <v/>
      </c>
      <c r="K25" s="328"/>
      <c r="L25" s="219" t="str">
        <f>IF(E25="","",VLOOKUP(B25,Data!$B$5:$E$503,4,FALSE)*E25)</f>
        <v/>
      </c>
      <c r="M25" s="219" t="str">
        <f>IF(E25="","",VLOOKUP(B25,Data!$B$5:$F$503,5,FALSE)*E25)</f>
        <v/>
      </c>
      <c r="N25" s="329" t="e">
        <f>IF(B25=Data!#REF!,Data!#REF!,(IF(B25=Data!#REF!,Data!#REF!,(IF(B25=Data!#REF!,Data!#REF!,(IF(B25=Data!#REF!,Data!#REF!,(IF(B25=Data!#REF!,Data!#REF!,(IF(B25=Data!B234,Data!G234,(IF(B25=Data!B236,Data!G236,(IF(B25=Data!#REF!,Data!#REF!,Data!#REF!)))))))))))))))&amp;IF(B25=Data!#REF!,Data!#REF!,(IF(B25=Data!#REF!,Data!#REF!,(IF(B25=Data!#REF!,Data!#REF!,(IF(B25=Data!#REF!,Data!#REF!,(IF(B25=Data!#REF!,Data!#REF!,(IF(B25=Data!#REF!,Data!G912,(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234,Data!H234,(IF(B25=Data!B236,Data!H236,(IF(B25=Data!#REF!,Data!#REF!,Data!#REF!)))))))))))))))&amp;IF(B25=Data!#REF!,Data!#REF!,(IF(B25=Data!#REF!,Data!#REF!,(IF(B25=Data!#REF!,Data!#REF!,(IF(B25=Data!#REF!,Data!#REF!,(IF(B25=Data!#REF!,Data!#REF!,(IF(B25=Data!#REF!,Data!H912,(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234,Data!I234,(IF(B25=Data!B236,Data!I236,(IF(B25=Data!#REF!,Data!#REF!,Data!#REF!)))))))))))))))&amp;IF(B25=Data!#REF!,Data!#REF!,(IF(B25=Data!#REF!,Data!#REF!,(IF(B25=Data!#REF!,Data!#REF!,(IF(B25=Data!#REF!,Data!#REF!,(IF(B25=Data!#REF!,Data!#REF!,(IF(B25=Data!#REF!,Data!I912,(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234,Data!J234,(IF(B25=Data!B236,Data!J236,(IF(B25=Data!#REF!,Data!#REF!,Data!#REF!)))))))))))))))&amp;IF(B25=Data!#REF!,Data!#REF!,(IF(B25=Data!#REF!,Data!#REF!,(IF(B25=Data!#REF!,Data!#REF!,(IF(B25=Data!#REF!,Data!#REF!,(IF(B25=Data!#REF!,Data!#REF!,(IF(B25=Data!#REF!,Data!J912,(IF(B25=Data!#REF!,Data!#REF!,(IF(B25=Data!#REF!,Data!#REF!,Data!#REF!)))))))))))))))&amp;IF(B25=Data!#REF!,Data!#REF!,(IF(B25=Data!#REF!,Data!#REF!,(IF(B25=Data!#REF!,Data!#REF!,(IF(B25=Data!#REF!,Data!#REF!,(IF(B25=Data!#REF!,Data!#REF!,Data!#REF!)))))))))</f>
        <v>#REF!</v>
      </c>
      <c r="W25" s="236" t="str">
        <f>IF(E25="","",VLOOKUP(B25,Data!$B$5:$J$503,9,FALSE)*E25)</f>
        <v/>
      </c>
    </row>
    <row r="26" spans="1:23" s="234" customFormat="1" ht="20" customHeight="1">
      <c r="A26" s="334"/>
      <c r="B26" s="324"/>
      <c r="C26" s="325" t="str">
        <f>IF(E26="","",VLOOKUP(B26,Data!$B$5:$N$503,13,FALSE))</f>
        <v/>
      </c>
      <c r="D26" s="227" t="str">
        <f>IF(E26="","",VLOOKUP(B26,Data!$B$5:$L$503,2,FALSE))</f>
        <v/>
      </c>
      <c r="E26" s="232"/>
      <c r="F26" s="318"/>
      <c r="G26" s="227" t="str">
        <f>IF(E26="","",VLOOKUP(B26,Data!$B$5:$L$503,11,FALSE))</f>
        <v/>
      </c>
      <c r="H26" s="326" t="str">
        <f t="shared" si="0"/>
        <v>-</v>
      </c>
      <c r="I26" s="327" t="str">
        <f>IF(E26="","",VLOOKUP(B26,Data!$B$5:$D$503,3,FALSE))</f>
        <v/>
      </c>
      <c r="J26" s="235" t="str">
        <f>IF(E26="","",VLOOKUP(B26,Data!$B$5:$M$503,12,FALSE))</f>
        <v/>
      </c>
      <c r="K26" s="328"/>
      <c r="L26" s="219" t="str">
        <f>IF(E26="","",VLOOKUP(B26,Data!$B$5:$E$503,4,FALSE)*E26)</f>
        <v/>
      </c>
      <c r="M26" s="219" t="str">
        <f>IF(E26="","",VLOOKUP(B26,Data!$B$5:$F$503,5,FALSE)*E26)</f>
        <v/>
      </c>
      <c r="N26" s="329" t="e">
        <f>IF(B26=Data!#REF!,Data!#REF!,(IF(B26=Data!#REF!,Data!#REF!,(IF(B26=Data!#REF!,Data!#REF!,(IF(B26=Data!#REF!,Data!#REF!,(IF(B26=Data!#REF!,Data!#REF!,(IF(B26=Data!B242,Data!G242,(IF(B26=Data!B244,Data!G244,(IF(B26=Data!#REF!,Data!#REF!,Data!#REF!)))))))))))))))&amp;IF(B26=Data!#REF!,Data!#REF!,(IF(B26=Data!#REF!,Data!#REF!,(IF(B26=Data!#REF!,Data!#REF!,(IF(B26=Data!#REF!,Data!#REF!,(IF(B26=Data!#REF!,Data!#REF!,(IF(B26=Data!#REF!,Data!G920,(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242,Data!H242,(IF(B26=Data!B244,Data!H244,(IF(B26=Data!#REF!,Data!#REF!,Data!#REF!)))))))))))))))&amp;IF(B26=Data!#REF!,Data!#REF!,(IF(B26=Data!#REF!,Data!#REF!,(IF(B26=Data!#REF!,Data!#REF!,(IF(B26=Data!#REF!,Data!#REF!,(IF(B26=Data!#REF!,Data!#REF!,(IF(B26=Data!#REF!,Data!H920,(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242,Data!I242,(IF(B26=Data!B244,Data!I244,(IF(B26=Data!#REF!,Data!#REF!,Data!#REF!)))))))))))))))&amp;IF(B26=Data!#REF!,Data!#REF!,(IF(B26=Data!#REF!,Data!#REF!,(IF(B26=Data!#REF!,Data!#REF!,(IF(B26=Data!#REF!,Data!#REF!,(IF(B26=Data!#REF!,Data!#REF!,(IF(B26=Data!#REF!,Data!I920,(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242,Data!J242,(IF(B26=Data!B244,Data!J244,(IF(B26=Data!#REF!,Data!#REF!,Data!#REF!)))))))))))))))&amp;IF(B26=Data!#REF!,Data!#REF!,(IF(B26=Data!#REF!,Data!#REF!,(IF(B26=Data!#REF!,Data!#REF!,(IF(B26=Data!#REF!,Data!#REF!,(IF(B26=Data!#REF!,Data!#REF!,(IF(B26=Data!#REF!,Data!J920,(IF(B26=Data!#REF!,Data!#REF!,(IF(B26=Data!#REF!,Data!#REF!,Data!#REF!)))))))))))))))&amp;IF(B26=Data!#REF!,Data!#REF!,(IF(B26=Data!#REF!,Data!#REF!,(IF(B26=Data!#REF!,Data!#REF!,(IF(B26=Data!#REF!,Data!#REF!,(IF(B26=Data!#REF!,Data!#REF!,Data!#REF!)))))))))</f>
        <v>#REF!</v>
      </c>
      <c r="W26" s="236" t="str">
        <f>IF(E26="","",VLOOKUP(B26,Data!$B$5:$J$503,9,FALSE)*E26)</f>
        <v/>
      </c>
    </row>
    <row r="27" spans="1:23" s="234" customFormat="1" ht="20.149999999999999" customHeight="1">
      <c r="A27" s="334"/>
      <c r="B27" s="231"/>
      <c r="C27" s="230" t="str">
        <f>IF(E27="","",VLOOKUP(B27,Data!$B$5:$N$503,13,FALSE))</f>
        <v/>
      </c>
      <c r="D27" s="223" t="str">
        <f>IF(E27="","",VLOOKUP(B27,Data!$B$5:$L$503,2,FALSE))</f>
        <v/>
      </c>
      <c r="E27" s="232"/>
      <c r="F27" s="233"/>
      <c r="G27" s="223" t="str">
        <f>IF(E27="","",VLOOKUP(B27,Data!$B$5:$L$503,11,FALSE))</f>
        <v/>
      </c>
      <c r="H27" s="228" t="str">
        <f t="shared" si="0"/>
        <v>-</v>
      </c>
      <c r="I27" s="229" t="str">
        <f>IF(E27="","",VLOOKUP(B27,Data!$B$5:$D$503,3,FALSE))</f>
        <v/>
      </c>
      <c r="J27" s="220" t="str">
        <f>IF(E27="","",VLOOKUP(B27,Data!$B$5:$M$503,12,FALSE))</f>
        <v/>
      </c>
      <c r="K27" s="328"/>
      <c r="L27" s="221" t="str">
        <f>IF(E27="","",VLOOKUP(B27,Data!$B$5:$E$503,4,FALSE)*E27)</f>
        <v/>
      </c>
      <c r="M27" s="221" t="str">
        <f>IF(E27="","",VLOOKUP(B27,Data!$B$5:$F$503,5,FALSE)*E27)</f>
        <v/>
      </c>
      <c r="N27" s="224" t="e">
        <f>IF(B27=Data!#REF!,Data!#REF!,(IF(B27=Data!#REF!,Data!#REF!,(IF(B27=Data!#REF!,Data!#REF!,(IF(B27=Data!#REF!,Data!#REF!,(IF(B27=Data!#REF!,Data!#REF!,(IF(B27=Data!B270,Data!G270,(IF(B27=Data!B272,Data!G272,(IF(B27=Data!#REF!,Data!#REF!,Data!#REF!)))))))))))))))&amp;IF(B27=Data!#REF!,Data!#REF!,(IF(B27=Data!#REF!,Data!#REF!,(IF(B27=Data!#REF!,Data!#REF!,(IF(B27=Data!#REF!,Data!#REF!,(IF(B27=Data!#REF!,Data!#REF!,(IF(B27=Data!#REF!,Data!G948,(IF(B27=Data!#REF!,Data!#REF!,(IF(B27=Data!#REF!,Data!#REF!,Data!#REF!)))))))))))))))&amp;IF(B27=Data!#REF!,Data!#REF!,(IF(B27=Data!#REF!,Data!#REF!,(IF(B27=Data!#REF!,Data!#REF!,(IF(B27=Data!#REF!,Data!#REF!,(IF(B27=Data!#REF!,Data!#REF!,Data!#REF!)))))))))</f>
        <v>#REF!</v>
      </c>
      <c r="O27" s="339"/>
      <c r="P27" s="340"/>
      <c r="Q27" s="225" t="e">
        <f>IF(B27=Data!#REF!,Data!#REF!,(IF(B27=Data!#REF!,Data!#REF!,(IF(B27=Data!#REF!,Data!#REF!,(IF(B27=Data!#REF!,Data!#REF!,(IF(B27=Data!#REF!,Data!#REF!,(IF(B27=Data!B270,Data!H270,(IF(B27=Data!B272,Data!H272,(IF(B27=Data!#REF!,Data!#REF!,Data!#REF!)))))))))))))))&amp;IF(B27=Data!#REF!,Data!#REF!,(IF(B27=Data!#REF!,Data!#REF!,(IF(B27=Data!#REF!,Data!#REF!,(IF(B27=Data!#REF!,Data!#REF!,(IF(B27=Data!#REF!,Data!#REF!,(IF(B27=Data!#REF!,Data!H948,(IF(B27=Data!#REF!,Data!#REF!,(IF(B27=Data!#REF!,Data!#REF!,Data!#REF!)))))))))))))))&amp;IF(B27=Data!#REF!,Data!#REF!,(IF(B27=Data!#REF!,Data!#REF!,(IF(B27=Data!#REF!,Data!#REF!,(IF(B27=Data!#REF!,Data!#REF!,(IF(B27=Data!#REF!,Data!#REF!,Data!#REF!)))))))))</f>
        <v>#REF!</v>
      </c>
      <c r="R27" s="340"/>
      <c r="S27" s="340"/>
      <c r="T27" s="225" t="e">
        <f>IF(B27=Data!#REF!,Data!#REF!,(IF(B27=Data!#REF!,Data!#REF!,(IF(B27=Data!#REF!,Data!#REF!,(IF(B27=Data!#REF!,Data!#REF!,(IF(B27=Data!#REF!,Data!#REF!,(IF(B27=Data!B270,Data!I270,(IF(B27=Data!B272,Data!I272,(IF(B27=Data!#REF!,Data!#REF!,Data!#REF!)))))))))))))))&amp;IF(B27=Data!#REF!,Data!#REF!,(IF(B27=Data!#REF!,Data!#REF!,(IF(B27=Data!#REF!,Data!#REF!,(IF(B27=Data!#REF!,Data!#REF!,(IF(B27=Data!#REF!,Data!#REF!,(IF(B27=Data!#REF!,Data!I948,(IF(B27=Data!#REF!,Data!#REF!,(IF(B27=Data!#REF!,Data!#REF!,Data!#REF!)))))))))))))))&amp;IF(B27=Data!#REF!,Data!#REF!,(IF(B27=Data!#REF!,Data!#REF!,(IF(B27=Data!#REF!,Data!#REF!,(IF(B27=Data!#REF!,Data!#REF!,(IF(B27=Data!#REF!,Data!#REF!,Data!#REF!)))))))))</f>
        <v>#REF!</v>
      </c>
      <c r="U27" s="341"/>
      <c r="V27" s="225" t="e">
        <f>IF(B27=Data!#REF!,Data!#REF!,(IF(B27=Data!#REF!,Data!#REF!,(IF(B27=Data!#REF!,Data!#REF!,(IF(B27=Data!#REF!,Data!#REF!,(IF(B27=Data!#REF!,Data!#REF!,(IF(B27=Data!B270,Data!J270,(IF(B27=Data!B272,Data!J272,(IF(B27=Data!#REF!,Data!#REF!,Data!#REF!)))))))))))))))&amp;IF(B27=Data!#REF!,Data!#REF!,(IF(B27=Data!#REF!,Data!#REF!,(IF(B27=Data!#REF!,Data!#REF!,(IF(B27=Data!#REF!,Data!#REF!,(IF(B27=Data!#REF!,Data!#REF!,(IF(B27=Data!#REF!,Data!J948,(IF(B27=Data!#REF!,Data!#REF!,(IF(B27=Data!#REF!,Data!#REF!,Data!#REF!)))))))))))))))&amp;IF(B27=Data!#REF!,Data!#REF!,(IF(B27=Data!#REF!,Data!#REF!,(IF(B27=Data!#REF!,Data!#REF!,(IF(B27=Data!#REF!,Data!#REF!,(IF(B27=Data!#REF!,Data!#REF!,Data!#REF!)))))))))</f>
        <v>#REF!</v>
      </c>
      <c r="W27" s="222" t="str">
        <f>IF(E27="","",VLOOKUP(B27,Data!$B$5:$J$503,9,FALSE)*E27)</f>
        <v/>
      </c>
    </row>
    <row r="28" spans="1:23" s="237" customFormat="1" ht="15" customHeight="1">
      <c r="A28" s="238"/>
      <c r="B28" s="239"/>
      <c r="C28" s="246"/>
      <c r="D28" s="240"/>
      <c r="E28" s="241">
        <f>SUM(E18:E27)</f>
        <v>28</v>
      </c>
      <c r="F28" s="242"/>
      <c r="G28" s="243"/>
      <c r="H28" s="243">
        <f>SUM(H18:H27)</f>
        <v>54061.090000000011</v>
      </c>
      <c r="I28" s="238"/>
      <c r="J28" s="238"/>
      <c r="K28" s="238"/>
      <c r="L28" s="243">
        <f>SUM(L18:L27)</f>
        <v>5847</v>
      </c>
      <c r="M28" s="243">
        <f>SUM(M18:M27)</f>
        <v>5244</v>
      </c>
      <c r="N28" s="243" t="e">
        <f>SUM(N16:N27)</f>
        <v>#REF!</v>
      </c>
      <c r="O28" s="244" t="e">
        <f>SUM(#REF!)</f>
        <v>#REF!</v>
      </c>
      <c r="P28" s="243">
        <f>SUM(P16:P27)</f>
        <v>0</v>
      </c>
      <c r="Q28" s="243" t="e">
        <f>SUM(Q16:Q27)</f>
        <v>#REF!</v>
      </c>
      <c r="R28" s="244" t="e">
        <f>SUM(#REF!)</f>
        <v>#REF!</v>
      </c>
      <c r="S28" s="243">
        <f>SUM(S16:S27)</f>
        <v>0</v>
      </c>
      <c r="T28" s="243" t="e">
        <f>SUM(T16:T27)</f>
        <v>#REF!</v>
      </c>
      <c r="U28" s="244" t="e">
        <f>SUM(#REF!)</f>
        <v>#REF!</v>
      </c>
      <c r="V28" s="243" t="e">
        <f>SUM(V16:V27)</f>
        <v>#REF!</v>
      </c>
      <c r="W28" s="245">
        <f>SUM(W18:W27)</f>
        <v>33.308</v>
      </c>
    </row>
    <row r="29" spans="1:23" ht="17.25" customHeight="1" thickBot="1">
      <c r="A29" s="214"/>
      <c r="B29" s="215"/>
      <c r="C29" s="216"/>
      <c r="D29" s="217"/>
      <c r="E29" s="193"/>
      <c r="F29" s="34"/>
      <c r="G29" s="180" t="s">
        <v>531</v>
      </c>
      <c r="H29" s="177"/>
      <c r="I29" s="55"/>
      <c r="J29" s="55"/>
      <c r="K29" s="55"/>
      <c r="L29" s="181"/>
      <c r="M29" s="177"/>
      <c r="N29" s="36"/>
      <c r="O29" s="35"/>
      <c r="P29" s="35"/>
      <c r="Q29" s="35"/>
      <c r="R29" s="35"/>
      <c r="S29" s="35"/>
      <c r="T29" s="35"/>
      <c r="U29" s="36"/>
      <c r="V29" s="36"/>
      <c r="W29" s="179"/>
    </row>
    <row r="30" spans="1:23" ht="13">
      <c r="A30" s="213" t="s">
        <v>525</v>
      </c>
      <c r="B30" s="161"/>
      <c r="C30" s="161"/>
      <c r="D30" s="60"/>
      <c r="E30" s="194" t="s">
        <v>532</v>
      </c>
      <c r="F30" s="27"/>
      <c r="G30" s="81" t="s">
        <v>81</v>
      </c>
      <c r="H30" s="85"/>
      <c r="I30" s="32" t="s">
        <v>82</v>
      </c>
      <c r="J30" s="56"/>
      <c r="K30" s="172" t="s">
        <v>83</v>
      </c>
      <c r="L30" s="172"/>
      <c r="M30" s="422" t="s">
        <v>84</v>
      </c>
      <c r="N30" s="423"/>
      <c r="O30" s="423"/>
      <c r="P30" s="423"/>
      <c r="Q30" s="423"/>
      <c r="R30" s="423"/>
      <c r="S30" s="423"/>
      <c r="T30" s="423"/>
      <c r="U30" s="423"/>
      <c r="V30" s="423"/>
      <c r="W30" s="424"/>
    </row>
    <row r="31" spans="1:23" ht="13">
      <c r="A31" s="19" t="s">
        <v>526</v>
      </c>
      <c r="B31" s="20"/>
      <c r="C31" s="20"/>
      <c r="D31" s="60"/>
      <c r="E31" s="191" t="s">
        <v>86</v>
      </c>
      <c r="F31" s="20"/>
      <c r="G31" s="425"/>
      <c r="H31" s="426"/>
      <c r="I31" s="19" t="s">
        <v>87</v>
      </c>
      <c r="J31" s="61"/>
      <c r="K31" s="174" t="s">
        <v>88</v>
      </c>
      <c r="L31" s="174"/>
      <c r="M31" s="170"/>
      <c r="N31" s="20"/>
      <c r="O31" s="20"/>
      <c r="P31" s="20"/>
      <c r="Q31" s="20"/>
      <c r="R31" s="20"/>
      <c r="S31" s="20"/>
      <c r="T31" s="20"/>
      <c r="U31" s="20"/>
      <c r="V31" s="20"/>
      <c r="W31" s="175"/>
    </row>
    <row r="32" spans="1:23">
      <c r="A32" s="19" t="s">
        <v>527</v>
      </c>
      <c r="B32" s="20"/>
      <c r="C32" s="20"/>
      <c r="D32" s="21"/>
      <c r="E32" s="191"/>
      <c r="F32" s="20"/>
      <c r="G32" s="425"/>
      <c r="H32" s="426"/>
      <c r="I32" s="19"/>
      <c r="J32" s="61"/>
      <c r="K32" s="174" t="s">
        <v>92</v>
      </c>
      <c r="L32" s="174"/>
      <c r="M32" s="170"/>
      <c r="N32" s="20"/>
      <c r="O32" s="20"/>
      <c r="P32" s="20"/>
      <c r="Q32" s="20"/>
      <c r="R32" s="20"/>
      <c r="S32" s="20"/>
      <c r="T32" s="20"/>
      <c r="U32" s="20"/>
      <c r="V32" s="20"/>
      <c r="W32" s="175"/>
    </row>
    <row r="33" spans="1:23">
      <c r="A33" s="34"/>
      <c r="B33" s="35"/>
      <c r="C33" s="35"/>
      <c r="D33" s="360"/>
      <c r="E33" s="191" t="s">
        <v>93</v>
      </c>
      <c r="F33" s="20"/>
      <c r="G33" s="425"/>
      <c r="H33" s="426"/>
      <c r="I33" s="19" t="s">
        <v>94</v>
      </c>
      <c r="J33" s="61"/>
      <c r="K33" s="174"/>
      <c r="L33" s="174"/>
      <c r="M33" s="170"/>
      <c r="N33" s="20"/>
      <c r="O33" s="20"/>
      <c r="P33" s="20"/>
      <c r="Q33" s="20"/>
      <c r="R33" s="20"/>
      <c r="S33" s="20"/>
      <c r="T33" s="20"/>
      <c r="U33" s="20"/>
      <c r="V33" s="20"/>
      <c r="W33" s="175"/>
    </row>
    <row r="34" spans="1:23" ht="13">
      <c r="A34" s="16" t="s">
        <v>95</v>
      </c>
      <c r="B34" s="27"/>
      <c r="C34" s="27"/>
      <c r="D34" s="12"/>
      <c r="E34" s="191" t="s">
        <v>96</v>
      </c>
      <c r="F34" s="20"/>
      <c r="G34" s="89" t="s">
        <v>97</v>
      </c>
      <c r="H34" s="86"/>
      <c r="I34" s="19" t="s">
        <v>87</v>
      </c>
      <c r="J34" s="61"/>
      <c r="K34" s="174" t="s">
        <v>98</v>
      </c>
      <c r="L34" s="174"/>
      <c r="M34" s="170"/>
      <c r="N34" s="20"/>
      <c r="O34" s="20"/>
      <c r="P34" s="20"/>
      <c r="Q34" s="20"/>
      <c r="R34" s="20"/>
      <c r="S34" s="20"/>
      <c r="T34" s="20"/>
      <c r="U34" s="20"/>
      <c r="V34" s="20"/>
      <c r="W34" s="175"/>
    </row>
    <row r="35" spans="1:23">
      <c r="A35" s="26" t="s">
        <v>550</v>
      </c>
      <c r="B35" s="20"/>
      <c r="C35" s="20"/>
      <c r="D35" s="21"/>
      <c r="E35" s="191" t="s">
        <v>99</v>
      </c>
      <c r="F35" s="20"/>
      <c r="G35" s="90"/>
      <c r="H35" s="182"/>
      <c r="I35" s="19" t="s">
        <v>100</v>
      </c>
      <c r="J35" s="61"/>
      <c r="K35" s="174" t="s">
        <v>528</v>
      </c>
      <c r="L35" s="174"/>
      <c r="M35" s="427" t="s">
        <v>568</v>
      </c>
      <c r="N35" s="428"/>
      <c r="O35" s="428"/>
      <c r="P35" s="428"/>
      <c r="Q35" s="428"/>
      <c r="R35" s="428"/>
      <c r="S35" s="428"/>
      <c r="T35" s="428"/>
      <c r="U35" s="428"/>
      <c r="V35" s="428"/>
      <c r="W35" s="429"/>
    </row>
    <row r="36" spans="1:23">
      <c r="A36" s="34"/>
      <c r="B36" s="35"/>
      <c r="C36" s="35"/>
      <c r="D36" s="36"/>
      <c r="E36" s="192"/>
      <c r="F36" s="35"/>
      <c r="G36" s="416" t="s">
        <v>927</v>
      </c>
      <c r="H36" s="417"/>
      <c r="I36" s="416" t="s">
        <v>928</v>
      </c>
      <c r="J36" s="417"/>
      <c r="K36" s="178" t="s">
        <v>103</v>
      </c>
      <c r="L36" s="178"/>
      <c r="M36" s="418" t="s">
        <v>104</v>
      </c>
      <c r="N36" s="419"/>
      <c r="O36" s="419"/>
      <c r="P36" s="419"/>
      <c r="Q36" s="419"/>
      <c r="R36" s="419"/>
      <c r="S36" s="419"/>
      <c r="T36" s="419"/>
      <c r="U36" s="419"/>
      <c r="V36" s="419"/>
      <c r="W36" s="420"/>
    </row>
    <row r="40" spans="1:23" ht="18.75" customHeight="1">
      <c r="A40" s="195" t="s">
        <v>888</v>
      </c>
      <c r="B40" s="166"/>
      <c r="C40" s="195" t="s">
        <v>576</v>
      </c>
      <c r="D40" s="319"/>
      <c r="E40" s="319"/>
      <c r="F40" s="320"/>
      <c r="G40" s="195" t="s">
        <v>882</v>
      </c>
      <c r="I40" s="195" t="s">
        <v>576</v>
      </c>
      <c r="K40" s="166"/>
      <c r="M40" s="4"/>
      <c r="V40" s="167"/>
      <c r="W40" s="4"/>
    </row>
    <row r="41" spans="1:23" ht="20">
      <c r="A41" s="195" t="s">
        <v>889</v>
      </c>
      <c r="B41" s="166"/>
      <c r="C41" s="195" t="s">
        <v>893</v>
      </c>
      <c r="D41" s="319"/>
      <c r="E41" s="319"/>
      <c r="F41" s="320"/>
      <c r="G41" s="300" t="s">
        <v>883</v>
      </c>
      <c r="H41" s="335"/>
      <c r="I41" s="300" t="s">
        <v>893</v>
      </c>
      <c r="K41" s="166"/>
      <c r="M41" s="4"/>
      <c r="V41" s="167"/>
      <c r="W41" s="4"/>
    </row>
    <row r="42" spans="1:23" ht="20">
      <c r="A42" s="195" t="s">
        <v>890</v>
      </c>
      <c r="B42" s="166"/>
      <c r="C42" s="195" t="s">
        <v>893</v>
      </c>
      <c r="D42" s="319"/>
      <c r="E42" s="319"/>
      <c r="F42" s="320"/>
      <c r="G42" s="195" t="s">
        <v>884</v>
      </c>
      <c r="I42" s="195" t="s">
        <v>576</v>
      </c>
      <c r="K42" s="166"/>
      <c r="M42" s="4"/>
      <c r="V42" s="167"/>
      <c r="W42" s="4"/>
    </row>
    <row r="43" spans="1:23" ht="20">
      <c r="A43" s="195" t="s">
        <v>891</v>
      </c>
      <c r="B43" s="166"/>
      <c r="C43" s="195" t="s">
        <v>576</v>
      </c>
      <c r="D43" s="319"/>
      <c r="E43" s="319"/>
      <c r="F43" s="320"/>
      <c r="G43" s="195" t="s">
        <v>885</v>
      </c>
      <c r="I43" s="195" t="s">
        <v>576</v>
      </c>
      <c r="K43" s="166"/>
      <c r="M43" s="4"/>
      <c r="V43" s="167"/>
      <c r="W43" s="4"/>
    </row>
    <row r="44" spans="1:23" ht="20">
      <c r="A44" s="195" t="s">
        <v>892</v>
      </c>
      <c r="B44" s="166"/>
      <c r="C44" s="195" t="s">
        <v>576</v>
      </c>
      <c r="D44" s="319"/>
      <c r="E44" s="319"/>
      <c r="F44" s="320"/>
      <c r="G44" s="195" t="s">
        <v>887</v>
      </c>
      <c r="I44" s="195" t="s">
        <v>576</v>
      </c>
      <c r="K44" s="166"/>
      <c r="M44" s="4"/>
      <c r="V44" s="167"/>
      <c r="W44" s="4"/>
    </row>
    <row r="45" spans="1:23" ht="20">
      <c r="A45" s="342"/>
      <c r="B45" s="342"/>
      <c r="C45" s="342"/>
      <c r="D45" s="342"/>
      <c r="E45" s="342"/>
      <c r="F45" s="317"/>
      <c r="G45" s="195" t="s">
        <v>886</v>
      </c>
      <c r="I45" s="195" t="s">
        <v>576</v>
      </c>
    </row>
  </sheetData>
  <mergeCells count="9">
    <mergeCell ref="G36:H36"/>
    <mergeCell ref="I36:J36"/>
    <mergeCell ref="M36:W36"/>
    <mergeCell ref="M2:P2"/>
    <mergeCell ref="M30:W30"/>
    <mergeCell ref="G31:H31"/>
    <mergeCell ref="G32:H32"/>
    <mergeCell ref="G33:H33"/>
    <mergeCell ref="M35:W35"/>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C24CD-26D5-4AE7-8B40-1041DA1A0DBF}">
  <dimension ref="A1:W51"/>
  <sheetViews>
    <sheetView zoomScale="80" zoomScaleNormal="80" zoomScaleSheetLayoutView="85" workbookViewId="0">
      <selection activeCell="G16" sqref="G16"/>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929</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v>1</v>
      </c>
      <c r="B19" s="324" t="s">
        <v>405</v>
      </c>
      <c r="C19" s="230" t="str">
        <f>IF(E19="","",VLOOKUP(B19,Data!$B$5:$N$503,13,FALSE))</f>
        <v>Ymh</v>
      </c>
      <c r="D19" s="223" t="str">
        <f>IF(E19="","",VLOOKUP(B19,Data!$B$5:$L$503,2,FALSE))</f>
        <v>ZU62660</v>
      </c>
      <c r="E19" s="232">
        <v>1</v>
      </c>
      <c r="F19" s="226" t="s">
        <v>523</v>
      </c>
      <c r="G19" s="223">
        <f>IF(E19="","",VLOOKUP(B19,Data!$B$5:$L$503,11,FALSE))</f>
        <v>6831.9</v>
      </c>
      <c r="H19" s="228">
        <f t="shared" ref="H19:H33" si="0">IF(E19&gt;0,E19*G19,"-")</f>
        <v>6831.9</v>
      </c>
      <c r="I19" s="229" t="str">
        <f>IF(E19="","",VLOOKUP(B19,Data!$B$5:$D$503,3,FALSE))</f>
        <v>C/T</v>
      </c>
      <c r="J19" s="220" t="str">
        <f>IF(E19="","",VLOOKUP(B19,Data!$B$5:$M$503,12,FALSE))</f>
        <v>Indonesia</v>
      </c>
      <c r="K19" s="328" t="s">
        <v>930</v>
      </c>
      <c r="L19" s="221">
        <f>IF(E19="","",VLOOKUP(B19,Data!$B$5:$E$503,4,FALSE)*E19)</f>
        <v>338</v>
      </c>
      <c r="M19" s="221">
        <f>IF(E19="","",VLOOKUP(B19,Data!$B$5:$F$503,5,FALSE)*E19)</f>
        <v>297</v>
      </c>
      <c r="N19" s="224" t="e">
        <f>IF(B19=Data!#REF!,Data!#REF!,(IF(B19=Data!#REF!,Data!#REF!,(IF(B19=Data!#REF!,Data!#REF!,(IF(B19=Data!#REF!,Data!#REF!,(IF(B19=Data!#REF!,Data!#REF!,(IF(B19=Data!B262,Data!G262,(IF(B19=Data!B264,Data!G264,(IF(B19=Data!#REF!,Data!#REF!,Data!#REF!)))))))))))))))&amp;IF(B19=Data!#REF!,Data!#REF!,(IF(B19=Data!#REF!,Data!#REF!,(IF(B19=Data!#REF!,Data!#REF!,(IF(B19=Data!#REF!,Data!#REF!,(IF(B19=Data!#REF!,Data!#REF!,(IF(B19=Data!#REF!,Data!G940,(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262,Data!H262,(IF(B19=Data!B264,Data!H264,(IF(B19=Data!#REF!,Data!#REF!,Data!#REF!)))))))))))))))&amp;IF(B19=Data!#REF!,Data!#REF!,(IF(B19=Data!#REF!,Data!#REF!,(IF(B19=Data!#REF!,Data!#REF!,(IF(B19=Data!#REF!,Data!#REF!,(IF(B19=Data!#REF!,Data!#REF!,(IF(B19=Data!#REF!,Data!H940,(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262,Data!I262,(IF(B19=Data!B264,Data!I264,(IF(B19=Data!#REF!,Data!#REF!,Data!#REF!)))))))))))))))&amp;IF(B19=Data!#REF!,Data!#REF!,(IF(B19=Data!#REF!,Data!#REF!,(IF(B19=Data!#REF!,Data!#REF!,(IF(B19=Data!#REF!,Data!#REF!,(IF(B19=Data!#REF!,Data!#REF!,(IF(B19=Data!#REF!,Data!I940,(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262,Data!J262,(IF(B19=Data!B264,Data!J264,(IF(B19=Data!#REF!,Data!#REF!,Data!#REF!)))))))))))))))&amp;IF(B19=Data!#REF!,Data!#REF!,(IF(B19=Data!#REF!,Data!#REF!,(IF(B19=Data!#REF!,Data!#REF!,(IF(B19=Data!#REF!,Data!#REF!,(IF(B19=Data!#REF!,Data!#REF!,(IF(B19=Data!#REF!,Data!J940,(IF(B19=Data!#REF!,Data!#REF!,(IF(B19=Data!#REF!,Data!#REF!,Data!#REF!)))))))))))))))&amp;IF(B19=Data!#REF!,Data!#REF!,(IF(B19=Data!#REF!,Data!#REF!,(IF(B19=Data!#REF!,Data!#REF!,(IF(B19=Data!#REF!,Data!#REF!,(IF(B19=Data!#REF!,Data!#REF!,Data!#REF!)))))))))</f>
        <v>#REF!</v>
      </c>
      <c r="W19" s="222">
        <f>IF(E19="","",VLOOKUP(B19,Data!$B$5:$J$503,9,FALSE)*E19)</f>
        <v>1.806</v>
      </c>
    </row>
    <row r="20" spans="1:23" s="234" customFormat="1" ht="20.149999999999999" customHeight="1">
      <c r="A20" s="334">
        <v>2</v>
      </c>
      <c r="B20" s="324" t="s">
        <v>356</v>
      </c>
      <c r="C20" s="325" t="str">
        <f>IF(E20="","",VLOOKUP(B20,Data!$B$5:$N$503,13,FALSE))</f>
        <v>Ymh</v>
      </c>
      <c r="D20" s="227" t="str">
        <f>IF(E20="","",VLOOKUP(B20,Data!$B$5:$L$503,2,FALSE))</f>
        <v>WQ78230</v>
      </c>
      <c r="E20" s="232">
        <v>3</v>
      </c>
      <c r="F20" s="233"/>
      <c r="G20" s="227">
        <f>IF(E20="","",VLOOKUP(B20,Data!$B$5:$L$503,11,FALSE))</f>
        <v>4233.07</v>
      </c>
      <c r="H20" s="326">
        <f t="shared" si="0"/>
        <v>12699.21</v>
      </c>
      <c r="I20" s="327" t="str">
        <f>IF(E20="","",VLOOKUP(B20,Data!$B$5:$D$503,3,FALSE))</f>
        <v>C/T</v>
      </c>
      <c r="J20" s="235" t="str">
        <f>IF(E20="","",VLOOKUP(B20,Data!$B$5:$M$503,12,FALSE))</f>
        <v>Indonesia</v>
      </c>
      <c r="K20" s="328" t="s">
        <v>930</v>
      </c>
      <c r="L20" s="219">
        <f>IF(E20="","",VLOOKUP(B20,Data!$B$5:$E$503,4,FALSE)*E20)</f>
        <v>891</v>
      </c>
      <c r="M20" s="219">
        <f>IF(E20="","",VLOOKUP(B20,Data!$B$5:$F$503,5,FALSE)*E20)</f>
        <v>786</v>
      </c>
      <c r="N20" s="329" t="e">
        <f>IF(B20=Data!#REF!,Data!#REF!,(IF(B20=Data!#REF!,Data!#REF!,(IF(B20=Data!#REF!,Data!#REF!,(IF(B20=Data!#REF!,Data!#REF!,(IF(B20=Data!#REF!,Data!#REF!,(IF(B20=Data!B258,Data!G258,(IF(B20=Data!B260,Data!G260,(IF(B20=Data!#REF!,Data!#REF!,Data!#REF!)))))))))))))))&amp;IF(B20=Data!#REF!,Data!#REF!,(IF(B20=Data!#REF!,Data!#REF!,(IF(B20=Data!#REF!,Data!#REF!,(IF(B20=Data!#REF!,Data!#REF!,(IF(B20=Data!#REF!,Data!#REF!,(IF(B20=Data!#REF!,Data!G936,(IF(B20=Data!#REF!,Data!#REF!,(IF(B20=Data!#REF!,Data!#REF!,Data!#REF!)))))))))))))))&amp;IF(B20=Data!#REF!,Data!#REF!,(IF(B20=Data!#REF!,Data!#REF!,(IF(B20=Data!#REF!,Data!#REF!,(IF(B20=Data!#REF!,Data!#REF!,(IF(B20=Data!#REF!,Data!#REF!,Data!#REF!)))))))))</f>
        <v>#REF!</v>
      </c>
      <c r="O20" s="330"/>
      <c r="P20" s="331"/>
      <c r="Q20" s="332" t="e">
        <f>IF(B20=Data!#REF!,Data!#REF!,(IF(B20=Data!#REF!,Data!#REF!,(IF(B20=Data!#REF!,Data!#REF!,(IF(B20=Data!#REF!,Data!#REF!,(IF(B20=Data!#REF!,Data!#REF!,(IF(B20=Data!B258,Data!H258,(IF(B20=Data!B260,Data!H260,(IF(B20=Data!#REF!,Data!#REF!,Data!#REF!)))))))))))))))&amp;IF(B20=Data!#REF!,Data!#REF!,(IF(B20=Data!#REF!,Data!#REF!,(IF(B20=Data!#REF!,Data!#REF!,(IF(B20=Data!#REF!,Data!#REF!,(IF(B20=Data!#REF!,Data!#REF!,(IF(B20=Data!#REF!,Data!H936,(IF(B20=Data!#REF!,Data!#REF!,(IF(B20=Data!#REF!,Data!#REF!,Data!#REF!)))))))))))))))&amp;IF(B20=Data!#REF!,Data!#REF!,(IF(B20=Data!#REF!,Data!#REF!,(IF(B20=Data!#REF!,Data!#REF!,(IF(B20=Data!#REF!,Data!#REF!,(IF(B20=Data!#REF!,Data!#REF!,Data!#REF!)))))))))</f>
        <v>#REF!</v>
      </c>
      <c r="R20" s="331"/>
      <c r="S20" s="331"/>
      <c r="T20" s="332" t="e">
        <f>IF(B20=Data!#REF!,Data!#REF!,(IF(B20=Data!#REF!,Data!#REF!,(IF(B20=Data!#REF!,Data!#REF!,(IF(B20=Data!#REF!,Data!#REF!,(IF(B20=Data!#REF!,Data!#REF!,(IF(B20=Data!B258,Data!I258,(IF(B20=Data!B260,Data!I260,(IF(B20=Data!#REF!,Data!#REF!,Data!#REF!)))))))))))))))&amp;IF(B20=Data!#REF!,Data!#REF!,(IF(B20=Data!#REF!,Data!#REF!,(IF(B20=Data!#REF!,Data!#REF!,(IF(B20=Data!#REF!,Data!#REF!,(IF(B20=Data!#REF!,Data!#REF!,(IF(B20=Data!#REF!,Data!I936,(IF(B20=Data!#REF!,Data!#REF!,(IF(B20=Data!#REF!,Data!#REF!,Data!#REF!)))))))))))))))&amp;IF(B20=Data!#REF!,Data!#REF!,(IF(B20=Data!#REF!,Data!#REF!,(IF(B20=Data!#REF!,Data!#REF!,(IF(B20=Data!#REF!,Data!#REF!,(IF(B20=Data!#REF!,Data!#REF!,Data!#REF!)))))))))</f>
        <v>#REF!</v>
      </c>
      <c r="U20" s="333"/>
      <c r="V20" s="332" t="e">
        <f>IF(B20=Data!#REF!,Data!#REF!,(IF(B20=Data!#REF!,Data!#REF!,(IF(B20=Data!#REF!,Data!#REF!,(IF(B20=Data!#REF!,Data!#REF!,(IF(B20=Data!#REF!,Data!#REF!,(IF(B20=Data!B258,Data!J258,(IF(B20=Data!B260,Data!J260,(IF(B20=Data!#REF!,Data!#REF!,Data!#REF!)))))))))))))))&amp;IF(B20=Data!#REF!,Data!#REF!,(IF(B20=Data!#REF!,Data!#REF!,(IF(B20=Data!#REF!,Data!#REF!,(IF(B20=Data!#REF!,Data!#REF!,(IF(B20=Data!#REF!,Data!#REF!,(IF(B20=Data!#REF!,Data!J936,(IF(B20=Data!#REF!,Data!#REF!,(IF(B20=Data!#REF!,Data!#REF!,Data!#REF!)))))))))))))))&amp;IF(B20=Data!#REF!,Data!#REF!,(IF(B20=Data!#REF!,Data!#REF!,(IF(B20=Data!#REF!,Data!#REF!,(IF(B20=Data!#REF!,Data!#REF!,(IF(B20=Data!#REF!,Data!#REF!,Data!#REF!)))))))))</f>
        <v>#REF!</v>
      </c>
      <c r="W20" s="236">
        <f>IF(E20="","",VLOOKUP(B20,Data!$B$5:$J$503,9,FALSE)*E20)</f>
        <v>4.6020000000000003</v>
      </c>
    </row>
    <row r="21" spans="1:23" s="234" customFormat="1" ht="20.149999999999999" customHeight="1">
      <c r="A21" s="334">
        <v>3</v>
      </c>
      <c r="B21" s="324" t="s">
        <v>667</v>
      </c>
      <c r="C21" s="325" t="str">
        <f>IF(E21="","",VLOOKUP(B21,Data!$B$5:$N$503,13,FALSE))</f>
        <v>Ymh</v>
      </c>
      <c r="D21" s="227" t="str">
        <f>IF(E21="","",VLOOKUP(B21,Data!$B$5:$L$503,2,FALSE))</f>
        <v>VAC9580</v>
      </c>
      <c r="E21" s="232">
        <v>1</v>
      </c>
      <c r="F21" s="233" t="s">
        <v>524</v>
      </c>
      <c r="G21" s="227">
        <f>IF(E21="","",VLOOKUP(B21,Data!$B$5:$L$503,11,FALSE))</f>
        <v>5024.08</v>
      </c>
      <c r="H21" s="326">
        <f t="shared" si="0"/>
        <v>5024.08</v>
      </c>
      <c r="I21" s="327" t="str">
        <f>IF(E21="","",VLOOKUP(B21,Data!$B$5:$D$503,3,FALSE))</f>
        <v>C/T</v>
      </c>
      <c r="J21" s="235" t="str">
        <f>IF(E21="","",VLOOKUP(B21,Data!$B$5:$M$503,12,FALSE))</f>
        <v>Indonesia</v>
      </c>
      <c r="K21" s="328" t="s">
        <v>930</v>
      </c>
      <c r="L21" s="219">
        <f>IF(E21="","",VLOOKUP(B21,Data!$B$5:$E$503,4,FALSE)*E21)</f>
        <v>302</v>
      </c>
      <c r="M21" s="219">
        <f>IF(E21="","",VLOOKUP(B21,Data!$B$5:$F$503,5,FALSE)*E21)</f>
        <v>267</v>
      </c>
      <c r="N21" s="329" t="e">
        <f>IF(B21=Data!#REF!,Data!#REF!,(IF(B21=Data!#REF!,Data!#REF!,(IF(B21=Data!#REF!,Data!#REF!,(IF(B21=Data!#REF!,Data!#REF!,(IF(B21=Data!#REF!,Data!#REF!,(IF(B21=Data!B239,Data!G239,(IF(B21=Data!B241,Data!G241,(IF(B21=Data!#REF!,Data!#REF!,Data!#REF!)))))))))))))))&amp;IF(B21=Data!#REF!,Data!#REF!,(IF(B21=Data!#REF!,Data!#REF!,(IF(B21=Data!#REF!,Data!#REF!,(IF(B21=Data!#REF!,Data!#REF!,(IF(B21=Data!#REF!,Data!#REF!,(IF(B21=Data!#REF!,Data!G917,(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239,Data!H239,(IF(B21=Data!B241,Data!H241,(IF(B21=Data!#REF!,Data!#REF!,Data!#REF!)))))))))))))))&amp;IF(B21=Data!#REF!,Data!#REF!,(IF(B21=Data!#REF!,Data!#REF!,(IF(B21=Data!#REF!,Data!#REF!,(IF(B21=Data!#REF!,Data!#REF!,(IF(B21=Data!#REF!,Data!#REF!,(IF(B21=Data!#REF!,Data!H917,(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239,Data!I239,(IF(B21=Data!B241,Data!I241,(IF(B21=Data!#REF!,Data!#REF!,Data!#REF!)))))))))))))))&amp;IF(B21=Data!#REF!,Data!#REF!,(IF(B21=Data!#REF!,Data!#REF!,(IF(B21=Data!#REF!,Data!#REF!,(IF(B21=Data!#REF!,Data!#REF!,(IF(B21=Data!#REF!,Data!#REF!,(IF(B21=Data!#REF!,Data!I917,(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239,Data!J239,(IF(B21=Data!B241,Data!J241,(IF(B21=Data!#REF!,Data!#REF!,Data!#REF!)))))))))))))))&amp;IF(B21=Data!#REF!,Data!#REF!,(IF(B21=Data!#REF!,Data!#REF!,(IF(B21=Data!#REF!,Data!#REF!,(IF(B21=Data!#REF!,Data!#REF!,(IF(B21=Data!#REF!,Data!#REF!,(IF(B21=Data!#REF!,Data!J917,(IF(B21=Data!#REF!,Data!#REF!,(IF(B21=Data!#REF!,Data!#REF!,Data!#REF!)))))))))))))))&amp;IF(B21=Data!#REF!,Data!#REF!,(IF(B21=Data!#REF!,Data!#REF!,(IF(B21=Data!#REF!,Data!#REF!,(IF(B21=Data!#REF!,Data!#REF!,(IF(B21=Data!#REF!,Data!#REF!,Data!#REF!)))))))))</f>
        <v>#REF!</v>
      </c>
      <c r="W21" s="236">
        <f>IF(E21="","",VLOOKUP(B21,Data!$B$5:$J$503,9,FALSE)*E21)</f>
        <v>1.534</v>
      </c>
    </row>
    <row r="22" spans="1:23" s="234" customFormat="1" ht="20.149999999999999" customHeight="1">
      <c r="A22" s="334">
        <v>4</v>
      </c>
      <c r="B22" s="324" t="s">
        <v>220</v>
      </c>
      <c r="C22" s="325" t="str">
        <f>IF(E22="","",VLOOKUP(B22,Data!$B$5:$N$503,13,FALSE))</f>
        <v>Ymh</v>
      </c>
      <c r="D22" s="227" t="str">
        <f>IF(E22="","",VLOOKUP(B22,Data!$B$5:$L$503,2,FALSE))</f>
        <v>AAE6337</v>
      </c>
      <c r="E22" s="232">
        <v>7</v>
      </c>
      <c r="F22" s="318"/>
      <c r="G22" s="227">
        <f>IF(E22="","",VLOOKUP(B22,Data!$B$5:$L$503,11,FALSE))</f>
        <v>1646.63</v>
      </c>
      <c r="H22" s="326">
        <f t="shared" ref="H22:H29" si="1">IF(E22&gt;0,E22*G22,"-")</f>
        <v>11526.41</v>
      </c>
      <c r="I22" s="327" t="str">
        <f>IF(E22="","",VLOOKUP(B22,Data!$B$5:$D$503,3,FALSE))</f>
        <v>C/T</v>
      </c>
      <c r="J22" s="235" t="str">
        <f>IF(E22="","",VLOOKUP(B22,Data!$B$5:$M$503,12,FALSE))</f>
        <v>Indonesia</v>
      </c>
      <c r="K22" s="328" t="s">
        <v>930</v>
      </c>
      <c r="L22" s="219">
        <f>IF(E22="","",VLOOKUP(B22,Data!$B$5:$E$503,4,FALSE)*E22)</f>
        <v>1358</v>
      </c>
      <c r="M22" s="219">
        <f>IF(E22="","",VLOOKUP(B22,Data!$B$5:$F$503,5,FALSE)*E22)</f>
        <v>1218</v>
      </c>
      <c r="N22" s="329" t="e">
        <f>IF(B22=Data!#REF!,Data!#REF!,(IF(B22=Data!#REF!,Data!#REF!,(IF(B22=Data!#REF!,Data!#REF!,(IF(B22=Data!#REF!,Data!#REF!,(IF(B22=Data!#REF!,Data!#REF!,(IF(B22=Data!B232,Data!G232,(IF(B22=Data!B234,Data!G234,(IF(B22=Data!#REF!,Data!#REF!,Data!#REF!)))))))))))))))&amp;IF(B22=Data!#REF!,Data!#REF!,(IF(B22=Data!#REF!,Data!#REF!,(IF(B22=Data!#REF!,Data!#REF!,(IF(B22=Data!#REF!,Data!#REF!,(IF(B22=Data!#REF!,Data!#REF!,(IF(B22=Data!#REF!,Data!G910,(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232,Data!H232,(IF(B22=Data!B234,Data!H234,(IF(B22=Data!#REF!,Data!#REF!,Data!#REF!)))))))))))))))&amp;IF(B22=Data!#REF!,Data!#REF!,(IF(B22=Data!#REF!,Data!#REF!,(IF(B22=Data!#REF!,Data!#REF!,(IF(B22=Data!#REF!,Data!#REF!,(IF(B22=Data!#REF!,Data!#REF!,(IF(B22=Data!#REF!,Data!H910,(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232,Data!I232,(IF(B22=Data!B234,Data!I234,(IF(B22=Data!#REF!,Data!#REF!,Data!#REF!)))))))))))))))&amp;IF(B22=Data!#REF!,Data!#REF!,(IF(B22=Data!#REF!,Data!#REF!,(IF(B22=Data!#REF!,Data!#REF!,(IF(B22=Data!#REF!,Data!#REF!,(IF(B22=Data!#REF!,Data!#REF!,(IF(B22=Data!#REF!,Data!I910,(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232,Data!J232,(IF(B22=Data!B234,Data!J234,(IF(B22=Data!#REF!,Data!#REF!,Data!#REF!)))))))))))))))&amp;IF(B22=Data!#REF!,Data!#REF!,(IF(B22=Data!#REF!,Data!#REF!,(IF(B22=Data!#REF!,Data!#REF!,(IF(B22=Data!#REF!,Data!#REF!,(IF(B22=Data!#REF!,Data!#REF!,(IF(B22=Data!#REF!,Data!J910,(IF(B22=Data!#REF!,Data!#REF!,(IF(B22=Data!#REF!,Data!#REF!,Data!#REF!)))))))))))))))&amp;IF(B22=Data!#REF!,Data!#REF!,(IF(B22=Data!#REF!,Data!#REF!,(IF(B22=Data!#REF!,Data!#REF!,(IF(B22=Data!#REF!,Data!#REF!,(IF(B22=Data!#REF!,Data!#REF!,Data!#REF!)))))))))</f>
        <v>#REF!</v>
      </c>
      <c r="W22" s="236">
        <f>IF(E22="","",VLOOKUP(B22,Data!$B$5:$J$503,9,FALSE)*E22)</f>
        <v>7.9030000000000005</v>
      </c>
    </row>
    <row r="23" spans="1:23" s="234" customFormat="1" ht="20.149999999999999" customHeight="1">
      <c r="A23" s="334">
        <v>5</v>
      </c>
      <c r="B23" s="324" t="s">
        <v>222</v>
      </c>
      <c r="C23" s="325" t="str">
        <f>IF(E23="","",VLOOKUP(B23,Data!$B$5:$N$503,13,FALSE))</f>
        <v>Ymh</v>
      </c>
      <c r="D23" s="227" t="str">
        <f>IF(E23="","",VLOOKUP(B23,Data!$B$5:$L$503,2,FALSE))</f>
        <v>WV62290</v>
      </c>
      <c r="E23" s="232">
        <v>1</v>
      </c>
      <c r="F23" s="318" t="s">
        <v>530</v>
      </c>
      <c r="G23" s="227">
        <f>IF(E23="","",VLOOKUP(B23,Data!$B$5:$L$503,11,FALSE))</f>
        <v>1690.21</v>
      </c>
      <c r="H23" s="326">
        <f t="shared" si="1"/>
        <v>1690.21</v>
      </c>
      <c r="I23" s="327" t="str">
        <f>IF(E23="","",VLOOKUP(B23,Data!$B$5:$D$503,3,FALSE))</f>
        <v>C/T</v>
      </c>
      <c r="J23" s="235" t="str">
        <f>IF(E23="","",VLOOKUP(B23,Data!$B$5:$M$503,12,FALSE))</f>
        <v>Indonesia</v>
      </c>
      <c r="K23" s="328" t="s">
        <v>930</v>
      </c>
      <c r="L23" s="219">
        <f>IF(E23="","",VLOOKUP(B23,Data!$B$5:$E$503,4,FALSE)*E23)</f>
        <v>194</v>
      </c>
      <c r="M23" s="219">
        <f>IF(E23="","",VLOOKUP(B23,Data!$B$5:$F$503,5,FALSE)*E23)</f>
        <v>174</v>
      </c>
      <c r="N23" s="329" t="e">
        <f>IF(B23=Data!#REF!,Data!#REF!,(IF(B23=Data!#REF!,Data!#REF!,(IF(B23=Data!#REF!,Data!#REF!,(IF(B23=Data!#REF!,Data!#REF!,(IF(B23=Data!#REF!,Data!#REF!,(IF(B23=Data!B233,Data!G233,(IF(B23=Data!B235,Data!G235,(IF(B23=Data!#REF!,Data!#REF!,Data!#REF!)))))))))))))))&amp;IF(B23=Data!#REF!,Data!#REF!,(IF(B23=Data!#REF!,Data!#REF!,(IF(B23=Data!#REF!,Data!#REF!,(IF(B23=Data!#REF!,Data!#REF!,(IF(B23=Data!#REF!,Data!#REF!,(IF(B23=Data!#REF!,Data!G911,(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233,Data!H233,(IF(B23=Data!B235,Data!H235,(IF(B23=Data!#REF!,Data!#REF!,Data!#REF!)))))))))))))))&amp;IF(B23=Data!#REF!,Data!#REF!,(IF(B23=Data!#REF!,Data!#REF!,(IF(B23=Data!#REF!,Data!#REF!,(IF(B23=Data!#REF!,Data!#REF!,(IF(B23=Data!#REF!,Data!#REF!,(IF(B23=Data!#REF!,Data!H911,(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233,Data!I233,(IF(B23=Data!B235,Data!I235,(IF(B23=Data!#REF!,Data!#REF!,Data!#REF!)))))))))))))))&amp;IF(B23=Data!#REF!,Data!#REF!,(IF(B23=Data!#REF!,Data!#REF!,(IF(B23=Data!#REF!,Data!#REF!,(IF(B23=Data!#REF!,Data!#REF!,(IF(B23=Data!#REF!,Data!#REF!,(IF(B23=Data!#REF!,Data!I911,(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233,Data!J233,(IF(B23=Data!B235,Data!J235,(IF(B23=Data!#REF!,Data!#REF!,Data!#REF!)))))))))))))))&amp;IF(B23=Data!#REF!,Data!#REF!,(IF(B23=Data!#REF!,Data!#REF!,(IF(B23=Data!#REF!,Data!#REF!,(IF(B23=Data!#REF!,Data!#REF!,(IF(B23=Data!#REF!,Data!#REF!,(IF(B23=Data!#REF!,Data!J911,(IF(B23=Data!#REF!,Data!#REF!,(IF(B23=Data!#REF!,Data!#REF!,Data!#REF!)))))))))))))))&amp;IF(B23=Data!#REF!,Data!#REF!,(IF(B23=Data!#REF!,Data!#REF!,(IF(B23=Data!#REF!,Data!#REF!,(IF(B23=Data!#REF!,Data!#REF!,(IF(B23=Data!#REF!,Data!#REF!,Data!#REF!)))))))))</f>
        <v>#REF!</v>
      </c>
      <c r="W23" s="236">
        <f>IF(E23="","",VLOOKUP(B23,Data!$B$5:$J$503,9,FALSE)*E23)</f>
        <v>1.129</v>
      </c>
    </row>
    <row r="24" spans="1:23" s="234" customFormat="1" ht="20.149999999999999" customHeight="1">
      <c r="A24" s="334">
        <v>6</v>
      </c>
      <c r="B24" s="324" t="s">
        <v>664</v>
      </c>
      <c r="C24" s="325" t="str">
        <f>IF(E24="","",VLOOKUP(B24,Data!$B$5:$N$503,13,FALSE))</f>
        <v>Ymh</v>
      </c>
      <c r="D24" s="227" t="str">
        <f>IF(E24="","",VLOOKUP(B24,Data!$B$5:$L$503,2,FALSE))</f>
        <v>VAC9480</v>
      </c>
      <c r="E24" s="232">
        <v>2</v>
      </c>
      <c r="F24" s="318"/>
      <c r="G24" s="227">
        <f>IF(E24="","",VLOOKUP(B24,Data!$B$5:$L$503,11,FALSE))</f>
        <v>2008.01</v>
      </c>
      <c r="H24" s="326">
        <f t="shared" si="1"/>
        <v>4016.02</v>
      </c>
      <c r="I24" s="327" t="str">
        <f>IF(E24="","",VLOOKUP(B24,Data!$B$5:$D$503,3,FALSE))</f>
        <v>C/T</v>
      </c>
      <c r="J24" s="235" t="str">
        <f>IF(E24="","",VLOOKUP(B24,Data!$B$5:$M$503,12,FALSE))</f>
        <v>Indonesia</v>
      </c>
      <c r="K24" s="328" t="s">
        <v>930</v>
      </c>
      <c r="L24" s="219">
        <f>IF(E24="","",VLOOKUP(B24,Data!$B$5:$E$503,4,FALSE)*E24)</f>
        <v>398</v>
      </c>
      <c r="M24" s="219">
        <f>IF(E24="","",VLOOKUP(B24,Data!$B$5:$F$503,5,FALSE)*E24)</f>
        <v>358</v>
      </c>
      <c r="N24" s="329" t="e">
        <f>IF(B24=Data!#REF!,Data!#REF!,(IF(B24=Data!#REF!,Data!#REF!,(IF(B24=Data!#REF!,Data!#REF!,(IF(B24=Data!#REF!,Data!#REF!,(IF(B24=Data!#REF!,Data!#REF!,(IF(B24=Data!B234,Data!G234,(IF(B24=Data!B236,Data!G236,(IF(B24=Data!#REF!,Data!#REF!,Data!#REF!)))))))))))))))&amp;IF(B24=Data!#REF!,Data!#REF!,(IF(B24=Data!#REF!,Data!#REF!,(IF(B24=Data!#REF!,Data!#REF!,(IF(B24=Data!#REF!,Data!#REF!,(IF(B24=Data!#REF!,Data!#REF!,(IF(B24=Data!#REF!,Data!G912,(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234,Data!H234,(IF(B24=Data!B236,Data!H236,(IF(B24=Data!#REF!,Data!#REF!,Data!#REF!)))))))))))))))&amp;IF(B24=Data!#REF!,Data!#REF!,(IF(B24=Data!#REF!,Data!#REF!,(IF(B24=Data!#REF!,Data!#REF!,(IF(B24=Data!#REF!,Data!#REF!,(IF(B24=Data!#REF!,Data!#REF!,(IF(B24=Data!#REF!,Data!H912,(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234,Data!I234,(IF(B24=Data!B236,Data!I236,(IF(B24=Data!#REF!,Data!#REF!,Data!#REF!)))))))))))))))&amp;IF(B24=Data!#REF!,Data!#REF!,(IF(B24=Data!#REF!,Data!#REF!,(IF(B24=Data!#REF!,Data!#REF!,(IF(B24=Data!#REF!,Data!#REF!,(IF(B24=Data!#REF!,Data!#REF!,(IF(B24=Data!#REF!,Data!I912,(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234,Data!J234,(IF(B24=Data!B236,Data!J236,(IF(B24=Data!#REF!,Data!#REF!,Data!#REF!)))))))))))))))&amp;IF(B24=Data!#REF!,Data!#REF!,(IF(B24=Data!#REF!,Data!#REF!,(IF(B24=Data!#REF!,Data!#REF!,(IF(B24=Data!#REF!,Data!#REF!,(IF(B24=Data!#REF!,Data!#REF!,(IF(B24=Data!#REF!,Data!J912,(IF(B24=Data!#REF!,Data!#REF!,(IF(B24=Data!#REF!,Data!#REF!,Data!#REF!)))))))))))))))&amp;IF(B24=Data!#REF!,Data!#REF!,(IF(B24=Data!#REF!,Data!#REF!,(IF(B24=Data!#REF!,Data!#REF!,(IF(B24=Data!#REF!,Data!#REF!,(IF(B24=Data!#REF!,Data!#REF!,Data!#REF!)))))))))</f>
        <v>#REF!</v>
      </c>
      <c r="W24" s="236">
        <f>IF(E24="","",VLOOKUP(B24,Data!$B$5:$J$503,9,FALSE)*E24)</f>
        <v>2.258</v>
      </c>
    </row>
    <row r="25" spans="1:23" s="234" customFormat="1" ht="20.149999999999999" customHeight="1">
      <c r="A25" s="334">
        <v>7</v>
      </c>
      <c r="B25" s="324" t="s">
        <v>670</v>
      </c>
      <c r="C25" s="325" t="str">
        <f>IF(E25="","",VLOOKUP(B25,Data!$B$5:$N$503,13,FALSE))</f>
        <v>Ymh</v>
      </c>
      <c r="D25" s="227" t="str">
        <f>IF(E25="","",VLOOKUP(B25,Data!$B$5:$L$503,2,FALSE))</f>
        <v>VAD6640</v>
      </c>
      <c r="E25" s="232">
        <v>1</v>
      </c>
      <c r="F25" s="318"/>
      <c r="G25" s="227">
        <f>IF(E25="","",VLOOKUP(B25,Data!$B$5:$L$503,11,FALSE))</f>
        <v>2137.2600000000002</v>
      </c>
      <c r="H25" s="326">
        <f t="shared" si="1"/>
        <v>2137.2600000000002</v>
      </c>
      <c r="I25" s="327" t="str">
        <f>IF(E25="","",VLOOKUP(B25,Data!$B$5:$D$503,3,FALSE))</f>
        <v>C/T</v>
      </c>
      <c r="J25" s="235" t="str">
        <f>IF(E25="","",VLOOKUP(B25,Data!$B$5:$M$503,12,FALSE))</f>
        <v>Indonesia</v>
      </c>
      <c r="K25" s="328" t="s">
        <v>930</v>
      </c>
      <c r="L25" s="219">
        <f>IF(E25="","",VLOOKUP(B25,Data!$B$5:$E$503,4,FALSE)*E25)</f>
        <v>199</v>
      </c>
      <c r="M25" s="219">
        <f>IF(E25="","",VLOOKUP(B25,Data!$B$5:$F$503,5,FALSE)*E25)</f>
        <v>179</v>
      </c>
      <c r="N25" s="329" t="e">
        <f>IF(B25=Data!#REF!,Data!#REF!,(IF(B25=Data!#REF!,Data!#REF!,(IF(B25=Data!#REF!,Data!#REF!,(IF(B25=Data!#REF!,Data!#REF!,(IF(B25=Data!#REF!,Data!#REF!,(IF(B25=Data!B235,Data!G235,(IF(B25=Data!B237,Data!G237,(IF(B25=Data!#REF!,Data!#REF!,Data!#REF!)))))))))))))))&amp;IF(B25=Data!#REF!,Data!#REF!,(IF(B25=Data!#REF!,Data!#REF!,(IF(B25=Data!#REF!,Data!#REF!,(IF(B25=Data!#REF!,Data!#REF!,(IF(B25=Data!#REF!,Data!#REF!,(IF(B25=Data!#REF!,Data!G913,(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235,Data!H235,(IF(B25=Data!B237,Data!H237,(IF(B25=Data!#REF!,Data!#REF!,Data!#REF!)))))))))))))))&amp;IF(B25=Data!#REF!,Data!#REF!,(IF(B25=Data!#REF!,Data!#REF!,(IF(B25=Data!#REF!,Data!#REF!,(IF(B25=Data!#REF!,Data!#REF!,(IF(B25=Data!#REF!,Data!#REF!,(IF(B25=Data!#REF!,Data!H913,(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235,Data!I235,(IF(B25=Data!B237,Data!I237,(IF(B25=Data!#REF!,Data!#REF!,Data!#REF!)))))))))))))))&amp;IF(B25=Data!#REF!,Data!#REF!,(IF(B25=Data!#REF!,Data!#REF!,(IF(B25=Data!#REF!,Data!#REF!,(IF(B25=Data!#REF!,Data!#REF!,(IF(B25=Data!#REF!,Data!#REF!,(IF(B25=Data!#REF!,Data!I913,(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235,Data!J235,(IF(B25=Data!B237,Data!J237,(IF(B25=Data!#REF!,Data!#REF!,Data!#REF!)))))))))))))))&amp;IF(B25=Data!#REF!,Data!#REF!,(IF(B25=Data!#REF!,Data!#REF!,(IF(B25=Data!#REF!,Data!#REF!,(IF(B25=Data!#REF!,Data!#REF!,(IF(B25=Data!#REF!,Data!#REF!,(IF(B25=Data!#REF!,Data!J913,(IF(B25=Data!#REF!,Data!#REF!,(IF(B25=Data!#REF!,Data!#REF!,Data!#REF!)))))))))))))))&amp;IF(B25=Data!#REF!,Data!#REF!,(IF(B25=Data!#REF!,Data!#REF!,(IF(B25=Data!#REF!,Data!#REF!,(IF(B25=Data!#REF!,Data!#REF!,(IF(B25=Data!#REF!,Data!#REF!,Data!#REF!)))))))))</f>
        <v>#REF!</v>
      </c>
      <c r="W25" s="236">
        <f>IF(E25="","",VLOOKUP(B25,Data!$B$5:$J$503,9,FALSE)*E25)</f>
        <v>1.129</v>
      </c>
    </row>
    <row r="26" spans="1:23" s="234" customFormat="1" ht="20.149999999999999" customHeight="1">
      <c r="A26" s="334">
        <v>8</v>
      </c>
      <c r="B26" s="324" t="s">
        <v>467</v>
      </c>
      <c r="C26" s="325" t="str">
        <f>IF(E26="","",VLOOKUP(B26,Data!$B$5:$N$503,13,FALSE))</f>
        <v>Ymh</v>
      </c>
      <c r="D26" s="227" t="str">
        <f>IF(E26="","",VLOOKUP(B26,Data!$B$5:$L$503,2,FALSE))</f>
        <v>ZH66310</v>
      </c>
      <c r="E26" s="232">
        <v>4</v>
      </c>
      <c r="F26" s="318"/>
      <c r="G26" s="227">
        <f>IF(E26="","",VLOOKUP(B26,Data!$B$5:$L$503,11,FALSE))</f>
        <v>1933.89</v>
      </c>
      <c r="H26" s="326">
        <f t="shared" si="1"/>
        <v>7735.56</v>
      </c>
      <c r="I26" s="327" t="str">
        <f>IF(E26="","",VLOOKUP(B26,Data!$B$5:$D$503,3,FALSE))</f>
        <v>C/T</v>
      </c>
      <c r="J26" s="235" t="str">
        <f>IF(E26="","",VLOOKUP(B26,Data!$B$5:$M$503,12,FALSE))</f>
        <v>Indonesia</v>
      </c>
      <c r="K26" s="328" t="s">
        <v>930</v>
      </c>
      <c r="L26" s="219">
        <f>IF(E26="","",VLOOKUP(B26,Data!$B$5:$E$503,4,FALSE)*E26)</f>
        <v>860</v>
      </c>
      <c r="M26" s="219">
        <f>IF(E26="","",VLOOKUP(B26,Data!$B$5:$F$503,5,FALSE)*E26)</f>
        <v>776</v>
      </c>
      <c r="N26" s="329" t="e">
        <f>IF(B26=Data!#REF!,Data!#REF!,(IF(B26=Data!#REF!,Data!#REF!,(IF(B26=Data!#REF!,Data!#REF!,(IF(B26=Data!#REF!,Data!#REF!,(IF(B26=Data!#REF!,Data!#REF!,(IF(B26=Data!B236,Data!G236,(IF(B26=Data!B238,Data!G238,(IF(B26=Data!#REF!,Data!#REF!,Data!#REF!)))))))))))))))&amp;IF(B26=Data!#REF!,Data!#REF!,(IF(B26=Data!#REF!,Data!#REF!,(IF(B26=Data!#REF!,Data!#REF!,(IF(B26=Data!#REF!,Data!#REF!,(IF(B26=Data!#REF!,Data!#REF!,(IF(B26=Data!#REF!,Data!G914,(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236,Data!H236,(IF(B26=Data!B238,Data!H238,(IF(B26=Data!#REF!,Data!#REF!,Data!#REF!)))))))))))))))&amp;IF(B26=Data!#REF!,Data!#REF!,(IF(B26=Data!#REF!,Data!#REF!,(IF(B26=Data!#REF!,Data!#REF!,(IF(B26=Data!#REF!,Data!#REF!,(IF(B26=Data!#REF!,Data!#REF!,(IF(B26=Data!#REF!,Data!H914,(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236,Data!I236,(IF(B26=Data!B238,Data!I238,(IF(B26=Data!#REF!,Data!#REF!,Data!#REF!)))))))))))))))&amp;IF(B26=Data!#REF!,Data!#REF!,(IF(B26=Data!#REF!,Data!#REF!,(IF(B26=Data!#REF!,Data!#REF!,(IF(B26=Data!#REF!,Data!#REF!,(IF(B26=Data!#REF!,Data!#REF!,(IF(B26=Data!#REF!,Data!I914,(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236,Data!J236,(IF(B26=Data!B238,Data!J238,(IF(B26=Data!#REF!,Data!#REF!,Data!#REF!)))))))))))))))&amp;IF(B26=Data!#REF!,Data!#REF!,(IF(B26=Data!#REF!,Data!#REF!,(IF(B26=Data!#REF!,Data!#REF!,(IF(B26=Data!#REF!,Data!#REF!,(IF(B26=Data!#REF!,Data!#REF!,(IF(B26=Data!#REF!,Data!J914,(IF(B26=Data!#REF!,Data!#REF!,(IF(B26=Data!#REF!,Data!#REF!,Data!#REF!)))))))))))))))&amp;IF(B26=Data!#REF!,Data!#REF!,(IF(B26=Data!#REF!,Data!#REF!,(IF(B26=Data!#REF!,Data!#REF!,(IF(B26=Data!#REF!,Data!#REF!,(IF(B26=Data!#REF!,Data!#REF!,Data!#REF!)))))))))</f>
        <v>#REF!</v>
      </c>
      <c r="W26" s="236">
        <f>IF(E26="","",VLOOKUP(B26,Data!$B$5:$J$503,9,FALSE)*E26)</f>
        <v>4.74</v>
      </c>
    </row>
    <row r="27" spans="1:23" s="234" customFormat="1" ht="20.149999999999999" customHeight="1">
      <c r="A27" s="334">
        <v>9</v>
      </c>
      <c r="B27" s="324" t="s">
        <v>665</v>
      </c>
      <c r="C27" s="325" t="str">
        <f>IF(E27="","",VLOOKUP(B27,Data!$B$5:$N$503,13,FALSE))</f>
        <v>Ymh</v>
      </c>
      <c r="D27" s="227" t="str">
        <f>IF(E27="","",VLOOKUP(B27,Data!$B$5:$L$503,2,FALSE))</f>
        <v>VAC9490</v>
      </c>
      <c r="E27" s="232">
        <v>3</v>
      </c>
      <c r="F27" s="318"/>
      <c r="G27" s="227">
        <f>IF(E27="","",VLOOKUP(B27,Data!$B$5:$L$503,11,FALSE))</f>
        <v>2297.34</v>
      </c>
      <c r="H27" s="326">
        <f t="shared" si="1"/>
        <v>6892.02</v>
      </c>
      <c r="I27" s="327" t="str">
        <f>IF(E27="","",VLOOKUP(B27,Data!$B$5:$D$503,3,FALSE))</f>
        <v>C/T</v>
      </c>
      <c r="J27" s="235" t="str">
        <f>IF(E27="","",VLOOKUP(B27,Data!$B$5:$M$503,12,FALSE))</f>
        <v>Indonesia</v>
      </c>
      <c r="K27" s="328" t="s">
        <v>930</v>
      </c>
      <c r="L27" s="219">
        <f>IF(E27="","",VLOOKUP(B27,Data!$B$5:$E$503,4,FALSE)*E27)</f>
        <v>660</v>
      </c>
      <c r="M27" s="219">
        <f>IF(E27="","",VLOOKUP(B27,Data!$B$5:$F$503,5,FALSE)*E27)</f>
        <v>597</v>
      </c>
      <c r="N27" s="329" t="e">
        <f>IF(B27=Data!#REF!,Data!#REF!,(IF(B27=Data!#REF!,Data!#REF!,(IF(B27=Data!#REF!,Data!#REF!,(IF(B27=Data!#REF!,Data!#REF!,(IF(B27=Data!#REF!,Data!#REF!,(IF(B27=Data!B237,Data!G237,(IF(B27=Data!B239,Data!G239,(IF(B27=Data!#REF!,Data!#REF!,Data!#REF!)))))))))))))))&amp;IF(B27=Data!#REF!,Data!#REF!,(IF(B27=Data!#REF!,Data!#REF!,(IF(B27=Data!#REF!,Data!#REF!,(IF(B27=Data!#REF!,Data!#REF!,(IF(B27=Data!#REF!,Data!#REF!,(IF(B27=Data!#REF!,Data!G915,(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237,Data!H237,(IF(B27=Data!B239,Data!H239,(IF(B27=Data!#REF!,Data!#REF!,Data!#REF!)))))))))))))))&amp;IF(B27=Data!#REF!,Data!#REF!,(IF(B27=Data!#REF!,Data!#REF!,(IF(B27=Data!#REF!,Data!#REF!,(IF(B27=Data!#REF!,Data!#REF!,(IF(B27=Data!#REF!,Data!#REF!,(IF(B27=Data!#REF!,Data!H915,(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237,Data!I237,(IF(B27=Data!B239,Data!I239,(IF(B27=Data!#REF!,Data!#REF!,Data!#REF!)))))))))))))))&amp;IF(B27=Data!#REF!,Data!#REF!,(IF(B27=Data!#REF!,Data!#REF!,(IF(B27=Data!#REF!,Data!#REF!,(IF(B27=Data!#REF!,Data!#REF!,(IF(B27=Data!#REF!,Data!#REF!,(IF(B27=Data!#REF!,Data!I915,(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237,Data!J237,(IF(B27=Data!B239,Data!J239,(IF(B27=Data!#REF!,Data!#REF!,Data!#REF!)))))))))))))))&amp;IF(B27=Data!#REF!,Data!#REF!,(IF(B27=Data!#REF!,Data!#REF!,(IF(B27=Data!#REF!,Data!#REF!,(IF(B27=Data!#REF!,Data!#REF!,(IF(B27=Data!#REF!,Data!#REF!,(IF(B27=Data!#REF!,Data!J915,(IF(B27=Data!#REF!,Data!#REF!,(IF(B27=Data!#REF!,Data!#REF!,Data!#REF!)))))))))))))))&amp;IF(B27=Data!#REF!,Data!#REF!,(IF(B27=Data!#REF!,Data!#REF!,(IF(B27=Data!#REF!,Data!#REF!,(IF(B27=Data!#REF!,Data!#REF!,(IF(B27=Data!#REF!,Data!#REF!,Data!#REF!)))))))))</f>
        <v>#REF!</v>
      </c>
      <c r="W27" s="236">
        <f>IF(E27="","",VLOOKUP(B27,Data!$B$5:$J$503,9,FALSE)*E27)</f>
        <v>3.5550000000000002</v>
      </c>
    </row>
    <row r="28" spans="1:23" s="234" customFormat="1" ht="20.149999999999999" customHeight="1">
      <c r="A28" s="334">
        <v>10</v>
      </c>
      <c r="B28" s="324" t="s">
        <v>484</v>
      </c>
      <c r="C28" s="325" t="str">
        <f>IF(E28="","",VLOOKUP(B28,Data!$B$5:$N$503,13,FALSE))</f>
        <v>Ymh</v>
      </c>
      <c r="D28" s="227" t="str">
        <f>IF(E28="","",VLOOKUP(B28,Data!$B$5:$L$503,2,FALSE))</f>
        <v>ZH66250</v>
      </c>
      <c r="E28" s="232">
        <v>4</v>
      </c>
      <c r="F28" s="318"/>
      <c r="G28" s="227">
        <f>IF(E28="","",VLOOKUP(B28,Data!$B$5:$L$503,11,FALSE))</f>
        <v>2244.61</v>
      </c>
      <c r="H28" s="326">
        <f t="shared" si="1"/>
        <v>8978.44</v>
      </c>
      <c r="I28" s="327" t="str">
        <f>IF(E28="","",VLOOKUP(B28,Data!$B$5:$D$503,3,FALSE))</f>
        <v>C/T</v>
      </c>
      <c r="J28" s="235" t="str">
        <f>IF(E28="","",VLOOKUP(B28,Data!$B$5:$M$503,12,FALSE))</f>
        <v>Indonesia</v>
      </c>
      <c r="K28" s="328" t="s">
        <v>930</v>
      </c>
      <c r="L28" s="219">
        <f>IF(E28="","",VLOOKUP(B28,Data!$B$5:$E$503,4,FALSE)*E28)</f>
        <v>1048</v>
      </c>
      <c r="M28" s="219">
        <f>IF(E28="","",VLOOKUP(B28,Data!$B$5:$F$503,5,FALSE)*E28)</f>
        <v>948</v>
      </c>
      <c r="N28" s="329" t="e">
        <f>IF(B28=Data!#REF!,Data!#REF!,(IF(B28=Data!#REF!,Data!#REF!,(IF(B28=Data!#REF!,Data!#REF!,(IF(B28=Data!#REF!,Data!#REF!,(IF(B28=Data!#REF!,Data!#REF!,(IF(B28=Data!B238,Data!G238,(IF(B28=Data!B240,Data!G240,(IF(B28=Data!#REF!,Data!#REF!,Data!#REF!)))))))))))))))&amp;IF(B28=Data!#REF!,Data!#REF!,(IF(B28=Data!#REF!,Data!#REF!,(IF(B28=Data!#REF!,Data!#REF!,(IF(B28=Data!#REF!,Data!#REF!,(IF(B28=Data!#REF!,Data!#REF!,(IF(B28=Data!#REF!,Data!G916,(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238,Data!H238,(IF(B28=Data!B240,Data!H240,(IF(B28=Data!#REF!,Data!#REF!,Data!#REF!)))))))))))))))&amp;IF(B28=Data!#REF!,Data!#REF!,(IF(B28=Data!#REF!,Data!#REF!,(IF(B28=Data!#REF!,Data!#REF!,(IF(B28=Data!#REF!,Data!#REF!,(IF(B28=Data!#REF!,Data!#REF!,(IF(B28=Data!#REF!,Data!H916,(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238,Data!I238,(IF(B28=Data!B240,Data!I240,(IF(B28=Data!#REF!,Data!#REF!,Data!#REF!)))))))))))))))&amp;IF(B28=Data!#REF!,Data!#REF!,(IF(B28=Data!#REF!,Data!#REF!,(IF(B28=Data!#REF!,Data!#REF!,(IF(B28=Data!#REF!,Data!#REF!,(IF(B28=Data!#REF!,Data!#REF!,(IF(B28=Data!#REF!,Data!I916,(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238,Data!J238,(IF(B28=Data!B240,Data!J240,(IF(B28=Data!#REF!,Data!#REF!,Data!#REF!)))))))))))))))&amp;IF(B28=Data!#REF!,Data!#REF!,(IF(B28=Data!#REF!,Data!#REF!,(IF(B28=Data!#REF!,Data!#REF!,(IF(B28=Data!#REF!,Data!#REF!,(IF(B28=Data!#REF!,Data!#REF!,(IF(B28=Data!#REF!,Data!J916,(IF(B28=Data!#REF!,Data!#REF!,(IF(B28=Data!#REF!,Data!#REF!,Data!#REF!)))))))))))))))&amp;IF(B28=Data!#REF!,Data!#REF!,(IF(B28=Data!#REF!,Data!#REF!,(IF(B28=Data!#REF!,Data!#REF!,(IF(B28=Data!#REF!,Data!#REF!,(IF(B28=Data!#REF!,Data!#REF!,Data!#REF!)))))))))</f>
        <v>#REF!</v>
      </c>
      <c r="W28" s="236">
        <f>IF(E28="","",VLOOKUP(B28,Data!$B$5:$J$503,9,FALSE)*E28)</f>
        <v>5.952</v>
      </c>
    </row>
    <row r="29" spans="1:23" s="234" customFormat="1" ht="20.149999999999999" customHeight="1">
      <c r="A29" s="334">
        <v>11</v>
      </c>
      <c r="B29" s="324" t="s">
        <v>666</v>
      </c>
      <c r="C29" s="325" t="str">
        <f>IF(E29="","",VLOOKUP(B29,Data!$B$5:$N$503,13,FALSE))</f>
        <v>Ymh</v>
      </c>
      <c r="D29" s="227" t="str">
        <f>IF(E29="","",VLOOKUP(B29,Data!$B$5:$L$503,2,FALSE))</f>
        <v>VAC9500</v>
      </c>
      <c r="E29" s="232">
        <v>10</v>
      </c>
      <c r="F29" s="318"/>
      <c r="G29" s="227">
        <f>IF(E29="","",VLOOKUP(B29,Data!$B$5:$L$503,11,FALSE))</f>
        <v>2627.86</v>
      </c>
      <c r="H29" s="326">
        <f t="shared" si="1"/>
        <v>26278.600000000002</v>
      </c>
      <c r="I29" s="327" t="str">
        <f>IF(E29="","",VLOOKUP(B29,Data!$B$5:$D$503,3,FALSE))</f>
        <v>C/T</v>
      </c>
      <c r="J29" s="235" t="str">
        <f>IF(E29="","",VLOOKUP(B29,Data!$B$5:$M$503,12,FALSE))</f>
        <v>Indonesia</v>
      </c>
      <c r="K29" s="328" t="s">
        <v>930</v>
      </c>
      <c r="L29" s="219">
        <f>IF(E29="","",VLOOKUP(B29,Data!$B$5:$E$503,4,FALSE)*E29)</f>
        <v>2670</v>
      </c>
      <c r="M29" s="219">
        <f>IF(E29="","",VLOOKUP(B29,Data!$B$5:$F$503,5,FALSE)*E29)</f>
        <v>2470</v>
      </c>
      <c r="N29" s="329" t="e">
        <f>IF(B29=Data!#REF!,Data!#REF!,(IF(B29=Data!#REF!,Data!#REF!,(IF(B29=Data!#REF!,Data!#REF!,(IF(B29=Data!#REF!,Data!#REF!,(IF(B29=Data!#REF!,Data!#REF!,(IF(B29=Data!B239,Data!G239,(IF(B29=Data!B241,Data!G241,(IF(B29=Data!#REF!,Data!#REF!,Data!#REF!)))))))))))))))&amp;IF(B29=Data!#REF!,Data!#REF!,(IF(B29=Data!#REF!,Data!#REF!,(IF(B29=Data!#REF!,Data!#REF!,(IF(B29=Data!#REF!,Data!#REF!,(IF(B29=Data!#REF!,Data!#REF!,(IF(B29=Data!#REF!,Data!G917,(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239,Data!H239,(IF(B29=Data!B241,Data!H241,(IF(B29=Data!#REF!,Data!#REF!,Data!#REF!)))))))))))))))&amp;IF(B29=Data!#REF!,Data!#REF!,(IF(B29=Data!#REF!,Data!#REF!,(IF(B29=Data!#REF!,Data!#REF!,(IF(B29=Data!#REF!,Data!#REF!,(IF(B29=Data!#REF!,Data!#REF!,(IF(B29=Data!#REF!,Data!H917,(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239,Data!I239,(IF(B29=Data!B241,Data!I241,(IF(B29=Data!#REF!,Data!#REF!,Data!#REF!)))))))))))))))&amp;IF(B29=Data!#REF!,Data!#REF!,(IF(B29=Data!#REF!,Data!#REF!,(IF(B29=Data!#REF!,Data!#REF!,(IF(B29=Data!#REF!,Data!#REF!,(IF(B29=Data!#REF!,Data!#REF!,(IF(B29=Data!#REF!,Data!I917,(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239,Data!J239,(IF(B29=Data!B241,Data!J241,(IF(B29=Data!#REF!,Data!#REF!,Data!#REF!)))))))))))))))&amp;IF(B29=Data!#REF!,Data!#REF!,(IF(B29=Data!#REF!,Data!#REF!,(IF(B29=Data!#REF!,Data!#REF!,(IF(B29=Data!#REF!,Data!#REF!,(IF(B29=Data!#REF!,Data!#REF!,(IF(B29=Data!#REF!,Data!J917,(IF(B29=Data!#REF!,Data!#REF!,(IF(B29=Data!#REF!,Data!#REF!,Data!#REF!)))))))))))))))&amp;IF(B29=Data!#REF!,Data!#REF!,(IF(B29=Data!#REF!,Data!#REF!,(IF(B29=Data!#REF!,Data!#REF!,(IF(B29=Data!#REF!,Data!#REF!,(IF(B29=Data!#REF!,Data!#REF!,Data!#REF!)))))))))</f>
        <v>#REF!</v>
      </c>
      <c r="W29" s="236">
        <f>IF(E29="","",VLOOKUP(B29,Data!$B$5:$J$503,9,FALSE)*E29)</f>
        <v>14.879999999999999</v>
      </c>
    </row>
    <row r="30" spans="1:23" s="234" customFormat="1" ht="20.149999999999999" customHeight="1">
      <c r="A30" s="334">
        <v>12</v>
      </c>
      <c r="B30" s="324" t="s">
        <v>753</v>
      </c>
      <c r="C30" s="325" t="str">
        <f>IF(E30="","",VLOOKUP(B30,Data!$B$5:$N$503,13,FALSE))</f>
        <v>Ymh</v>
      </c>
      <c r="D30" s="227" t="str">
        <f>IF(E30="","",VLOOKUP(B30,Data!$B$5:$L$503,2,FALSE))</f>
        <v>VAK6520</v>
      </c>
      <c r="E30" s="232">
        <v>1</v>
      </c>
      <c r="F30" s="318"/>
      <c r="G30" s="227">
        <f>IF(E30="","",VLOOKUP(B30,Data!$B$5:$L$503,11,FALSE))</f>
        <v>2972.41</v>
      </c>
      <c r="H30" s="326">
        <f t="shared" si="0"/>
        <v>2972.41</v>
      </c>
      <c r="I30" s="327" t="str">
        <f>IF(E30="","",VLOOKUP(B30,Data!$B$5:$D$503,3,FALSE))</f>
        <v>C/T</v>
      </c>
      <c r="J30" s="235" t="str">
        <f>IF(E30="","",VLOOKUP(B30,Data!$B$5:$M$503,12,FALSE))</f>
        <v>Indonesia</v>
      </c>
      <c r="K30" s="328" t="s">
        <v>930</v>
      </c>
      <c r="L30" s="219">
        <f>IF(E30="","",VLOOKUP(B30,Data!$B$5:$E$503,4,FALSE)*E30)</f>
        <v>267</v>
      </c>
      <c r="M30" s="219">
        <f>IF(E30="","",VLOOKUP(B30,Data!$B$5:$F$503,5,FALSE)*E30)</f>
        <v>242</v>
      </c>
      <c r="N30" s="329" t="e">
        <f>IF(B30=Data!#REF!,Data!#REF!,(IF(B30=Data!#REF!,Data!#REF!,(IF(B30=Data!#REF!,Data!#REF!,(IF(B30=Data!#REF!,Data!#REF!,(IF(B30=Data!#REF!,Data!#REF!,(IF(B30=Data!B240,Data!G240,(IF(B30=Data!B242,Data!G242,(IF(B30=Data!#REF!,Data!#REF!,Data!#REF!)))))))))))))))&amp;IF(B30=Data!#REF!,Data!#REF!,(IF(B30=Data!#REF!,Data!#REF!,(IF(B30=Data!#REF!,Data!#REF!,(IF(B30=Data!#REF!,Data!#REF!,(IF(B30=Data!#REF!,Data!#REF!,(IF(B30=Data!#REF!,Data!G918,(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240,Data!H240,(IF(B30=Data!B242,Data!H242,(IF(B30=Data!#REF!,Data!#REF!,Data!#REF!)))))))))))))))&amp;IF(B30=Data!#REF!,Data!#REF!,(IF(B30=Data!#REF!,Data!#REF!,(IF(B30=Data!#REF!,Data!#REF!,(IF(B30=Data!#REF!,Data!#REF!,(IF(B30=Data!#REF!,Data!#REF!,(IF(B30=Data!#REF!,Data!H918,(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240,Data!I240,(IF(B30=Data!B242,Data!I242,(IF(B30=Data!#REF!,Data!#REF!,Data!#REF!)))))))))))))))&amp;IF(B30=Data!#REF!,Data!#REF!,(IF(B30=Data!#REF!,Data!#REF!,(IF(B30=Data!#REF!,Data!#REF!,(IF(B30=Data!#REF!,Data!#REF!,(IF(B30=Data!#REF!,Data!#REF!,(IF(B30=Data!#REF!,Data!I918,(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240,Data!J240,(IF(B30=Data!B242,Data!J242,(IF(B30=Data!#REF!,Data!#REF!,Data!#REF!)))))))))))))))&amp;IF(B30=Data!#REF!,Data!#REF!,(IF(B30=Data!#REF!,Data!#REF!,(IF(B30=Data!#REF!,Data!#REF!,(IF(B30=Data!#REF!,Data!#REF!,(IF(B30=Data!#REF!,Data!#REF!,(IF(B30=Data!#REF!,Data!J918,(IF(B30=Data!#REF!,Data!#REF!,(IF(B30=Data!#REF!,Data!#REF!,Data!#REF!)))))))))))))))&amp;IF(B30=Data!#REF!,Data!#REF!,(IF(B30=Data!#REF!,Data!#REF!,(IF(B30=Data!#REF!,Data!#REF!,(IF(B30=Data!#REF!,Data!#REF!,(IF(B30=Data!#REF!,Data!#REF!,Data!#REF!)))))))))</f>
        <v>#REF!</v>
      </c>
      <c r="W30" s="236">
        <f>IF(E30="","",VLOOKUP(B30,Data!$B$5:$J$503,9,FALSE)*E30)</f>
        <v>1.488</v>
      </c>
    </row>
    <row r="31" spans="1:23" s="234" customFormat="1" ht="20.149999999999999" customHeight="1">
      <c r="A31" s="334"/>
      <c r="B31" s="324"/>
      <c r="C31" s="325" t="str">
        <f>IF(E31="","",VLOOKUP(B31,Data!$B$5:$N$503,13,FALSE))</f>
        <v/>
      </c>
      <c r="D31" s="227" t="str">
        <f>IF(E31="","",VLOOKUP(B31,Data!$B$5:$L$503,2,FALSE))</f>
        <v/>
      </c>
      <c r="E31" s="232"/>
      <c r="F31" s="318"/>
      <c r="G31" s="227" t="str">
        <f>IF(E31="","",VLOOKUP(B31,Data!$B$5:$L$503,11,FALSE))</f>
        <v/>
      </c>
      <c r="H31" s="326" t="str">
        <f t="shared" si="0"/>
        <v>-</v>
      </c>
      <c r="I31" s="327" t="str">
        <f>IF(E31="","",VLOOKUP(B31,Data!$B$5:$D$503,3,FALSE))</f>
        <v/>
      </c>
      <c r="J31" s="235" t="str">
        <f>IF(E31="","",VLOOKUP(B31,Data!$B$5:$M$503,12,FALSE))</f>
        <v/>
      </c>
      <c r="K31" s="328"/>
      <c r="L31" s="219" t="str">
        <f>IF(E31="","",VLOOKUP(B31,Data!$B$5:$E$503,4,FALSE)*E31)</f>
        <v/>
      </c>
      <c r="M31" s="219" t="str">
        <f>IF(E31="","",VLOOKUP(B31,Data!$B$5:$F$503,5,FALSE)*E31)</f>
        <v/>
      </c>
      <c r="N31" s="329" t="e">
        <f>IF(B31=Data!#REF!,Data!#REF!,(IF(B31=Data!#REF!,Data!#REF!,(IF(B31=Data!#REF!,Data!#REF!,(IF(B31=Data!#REF!,Data!#REF!,(IF(B31=Data!#REF!,Data!#REF!,(IF(B31=Data!B234,Data!G234,(IF(B31=Data!B236,Data!G236,(IF(B31=Data!#REF!,Data!#REF!,Data!#REF!)))))))))))))))&amp;IF(B31=Data!#REF!,Data!#REF!,(IF(B31=Data!#REF!,Data!#REF!,(IF(B31=Data!#REF!,Data!#REF!,(IF(B31=Data!#REF!,Data!#REF!,(IF(B31=Data!#REF!,Data!#REF!,(IF(B31=Data!#REF!,Data!G912,(IF(B31=Data!#REF!,Data!#REF!,(IF(B31=Data!#REF!,Data!#REF!,Data!#REF!)))))))))))))))&amp;IF(B31=Data!#REF!,Data!#REF!,(IF(B31=Data!#REF!,Data!#REF!,(IF(B31=Data!#REF!,Data!#REF!,(IF(B31=Data!#REF!,Data!#REF!,(IF(B31=Data!#REF!,Data!#REF!,Data!#REF!)))))))))</f>
        <v>#REF!</v>
      </c>
      <c r="O31" s="330"/>
      <c r="P31" s="331"/>
      <c r="Q31" s="332" t="e">
        <f>IF(B31=Data!#REF!,Data!#REF!,(IF(B31=Data!#REF!,Data!#REF!,(IF(B31=Data!#REF!,Data!#REF!,(IF(B31=Data!#REF!,Data!#REF!,(IF(B31=Data!#REF!,Data!#REF!,(IF(B31=Data!B234,Data!H234,(IF(B31=Data!B236,Data!H236,(IF(B31=Data!#REF!,Data!#REF!,Data!#REF!)))))))))))))))&amp;IF(B31=Data!#REF!,Data!#REF!,(IF(B31=Data!#REF!,Data!#REF!,(IF(B31=Data!#REF!,Data!#REF!,(IF(B31=Data!#REF!,Data!#REF!,(IF(B31=Data!#REF!,Data!#REF!,(IF(B31=Data!#REF!,Data!H912,(IF(B31=Data!#REF!,Data!#REF!,(IF(B31=Data!#REF!,Data!#REF!,Data!#REF!)))))))))))))))&amp;IF(B31=Data!#REF!,Data!#REF!,(IF(B31=Data!#REF!,Data!#REF!,(IF(B31=Data!#REF!,Data!#REF!,(IF(B31=Data!#REF!,Data!#REF!,(IF(B31=Data!#REF!,Data!#REF!,Data!#REF!)))))))))</f>
        <v>#REF!</v>
      </c>
      <c r="R31" s="331"/>
      <c r="S31" s="331"/>
      <c r="T31" s="332" t="e">
        <f>IF(B31=Data!#REF!,Data!#REF!,(IF(B31=Data!#REF!,Data!#REF!,(IF(B31=Data!#REF!,Data!#REF!,(IF(B31=Data!#REF!,Data!#REF!,(IF(B31=Data!#REF!,Data!#REF!,(IF(B31=Data!B234,Data!I234,(IF(B31=Data!B236,Data!I236,(IF(B31=Data!#REF!,Data!#REF!,Data!#REF!)))))))))))))))&amp;IF(B31=Data!#REF!,Data!#REF!,(IF(B31=Data!#REF!,Data!#REF!,(IF(B31=Data!#REF!,Data!#REF!,(IF(B31=Data!#REF!,Data!#REF!,(IF(B31=Data!#REF!,Data!#REF!,(IF(B31=Data!#REF!,Data!I912,(IF(B31=Data!#REF!,Data!#REF!,(IF(B31=Data!#REF!,Data!#REF!,Data!#REF!)))))))))))))))&amp;IF(B31=Data!#REF!,Data!#REF!,(IF(B31=Data!#REF!,Data!#REF!,(IF(B31=Data!#REF!,Data!#REF!,(IF(B31=Data!#REF!,Data!#REF!,(IF(B31=Data!#REF!,Data!#REF!,Data!#REF!)))))))))</f>
        <v>#REF!</v>
      </c>
      <c r="U31" s="333"/>
      <c r="V31" s="332" t="e">
        <f>IF(B31=Data!#REF!,Data!#REF!,(IF(B31=Data!#REF!,Data!#REF!,(IF(B31=Data!#REF!,Data!#REF!,(IF(B31=Data!#REF!,Data!#REF!,(IF(B31=Data!#REF!,Data!#REF!,(IF(B31=Data!B234,Data!J234,(IF(B31=Data!B236,Data!J236,(IF(B31=Data!#REF!,Data!#REF!,Data!#REF!)))))))))))))))&amp;IF(B31=Data!#REF!,Data!#REF!,(IF(B31=Data!#REF!,Data!#REF!,(IF(B31=Data!#REF!,Data!#REF!,(IF(B31=Data!#REF!,Data!#REF!,(IF(B31=Data!#REF!,Data!#REF!,(IF(B31=Data!#REF!,Data!J912,(IF(B31=Data!#REF!,Data!#REF!,(IF(B31=Data!#REF!,Data!#REF!,Data!#REF!)))))))))))))))&amp;IF(B31=Data!#REF!,Data!#REF!,(IF(B31=Data!#REF!,Data!#REF!,(IF(B31=Data!#REF!,Data!#REF!,(IF(B31=Data!#REF!,Data!#REF!,(IF(B31=Data!#REF!,Data!#REF!,Data!#REF!)))))))))</f>
        <v>#REF!</v>
      </c>
      <c r="W31" s="236" t="str">
        <f>IF(E31="","",VLOOKUP(B31,Data!$B$5:$J$503,9,FALSE)*E31)</f>
        <v/>
      </c>
    </row>
    <row r="32" spans="1:23" s="234" customFormat="1" ht="20" customHeight="1">
      <c r="A32" s="334"/>
      <c r="B32" s="324"/>
      <c r="C32" s="325" t="str">
        <f>IF(E32="","",VLOOKUP(B32,Data!$B$5:$N$503,13,FALSE))</f>
        <v/>
      </c>
      <c r="D32" s="227" t="str">
        <f>IF(E32="","",VLOOKUP(B32,Data!$B$5:$L$503,2,FALSE))</f>
        <v/>
      </c>
      <c r="E32" s="232"/>
      <c r="F32" s="318"/>
      <c r="G32" s="227" t="str">
        <f>IF(E32="","",VLOOKUP(B32,Data!$B$5:$L$503,11,FALSE))</f>
        <v/>
      </c>
      <c r="H32" s="326" t="str">
        <f t="shared" si="0"/>
        <v>-</v>
      </c>
      <c r="I32" s="327" t="str">
        <f>IF(E32="","",VLOOKUP(B32,Data!$B$5:$D$503,3,FALSE))</f>
        <v/>
      </c>
      <c r="J32" s="235" t="str">
        <f>IF(E32="","",VLOOKUP(B32,Data!$B$5:$M$503,12,FALSE))</f>
        <v/>
      </c>
      <c r="K32" s="328"/>
      <c r="L32" s="219" t="str">
        <f>IF(E32="","",VLOOKUP(B32,Data!$B$5:$E$503,4,FALSE)*E32)</f>
        <v/>
      </c>
      <c r="M32" s="219" t="str">
        <f>IF(E32="","",VLOOKUP(B32,Data!$B$5:$F$503,5,FALSE)*E32)</f>
        <v/>
      </c>
      <c r="N32" s="329" t="e">
        <f>IF(B32=Data!#REF!,Data!#REF!,(IF(B32=Data!#REF!,Data!#REF!,(IF(B32=Data!#REF!,Data!#REF!,(IF(B32=Data!#REF!,Data!#REF!,(IF(B32=Data!#REF!,Data!#REF!,(IF(B32=Data!B242,Data!G242,(IF(B32=Data!B244,Data!G244,(IF(B32=Data!#REF!,Data!#REF!,Data!#REF!)))))))))))))))&amp;IF(B32=Data!#REF!,Data!#REF!,(IF(B32=Data!#REF!,Data!#REF!,(IF(B32=Data!#REF!,Data!#REF!,(IF(B32=Data!#REF!,Data!#REF!,(IF(B32=Data!#REF!,Data!#REF!,(IF(B32=Data!#REF!,Data!G920,(IF(B32=Data!#REF!,Data!#REF!,(IF(B32=Data!#REF!,Data!#REF!,Data!#REF!)))))))))))))))&amp;IF(B32=Data!#REF!,Data!#REF!,(IF(B32=Data!#REF!,Data!#REF!,(IF(B32=Data!#REF!,Data!#REF!,(IF(B32=Data!#REF!,Data!#REF!,(IF(B32=Data!#REF!,Data!#REF!,Data!#REF!)))))))))</f>
        <v>#REF!</v>
      </c>
      <c r="O32" s="330"/>
      <c r="P32" s="331"/>
      <c r="Q32" s="332" t="e">
        <f>IF(B32=Data!#REF!,Data!#REF!,(IF(B32=Data!#REF!,Data!#REF!,(IF(B32=Data!#REF!,Data!#REF!,(IF(B32=Data!#REF!,Data!#REF!,(IF(B32=Data!#REF!,Data!#REF!,(IF(B32=Data!B242,Data!H242,(IF(B32=Data!B244,Data!H244,(IF(B32=Data!#REF!,Data!#REF!,Data!#REF!)))))))))))))))&amp;IF(B32=Data!#REF!,Data!#REF!,(IF(B32=Data!#REF!,Data!#REF!,(IF(B32=Data!#REF!,Data!#REF!,(IF(B32=Data!#REF!,Data!#REF!,(IF(B32=Data!#REF!,Data!#REF!,(IF(B32=Data!#REF!,Data!H920,(IF(B32=Data!#REF!,Data!#REF!,(IF(B32=Data!#REF!,Data!#REF!,Data!#REF!)))))))))))))))&amp;IF(B32=Data!#REF!,Data!#REF!,(IF(B32=Data!#REF!,Data!#REF!,(IF(B32=Data!#REF!,Data!#REF!,(IF(B32=Data!#REF!,Data!#REF!,(IF(B32=Data!#REF!,Data!#REF!,Data!#REF!)))))))))</f>
        <v>#REF!</v>
      </c>
      <c r="R32" s="331"/>
      <c r="S32" s="331"/>
      <c r="T32" s="332" t="e">
        <f>IF(B32=Data!#REF!,Data!#REF!,(IF(B32=Data!#REF!,Data!#REF!,(IF(B32=Data!#REF!,Data!#REF!,(IF(B32=Data!#REF!,Data!#REF!,(IF(B32=Data!#REF!,Data!#REF!,(IF(B32=Data!B242,Data!I242,(IF(B32=Data!B244,Data!I244,(IF(B32=Data!#REF!,Data!#REF!,Data!#REF!)))))))))))))))&amp;IF(B32=Data!#REF!,Data!#REF!,(IF(B32=Data!#REF!,Data!#REF!,(IF(B32=Data!#REF!,Data!#REF!,(IF(B32=Data!#REF!,Data!#REF!,(IF(B32=Data!#REF!,Data!#REF!,(IF(B32=Data!#REF!,Data!I920,(IF(B32=Data!#REF!,Data!#REF!,(IF(B32=Data!#REF!,Data!#REF!,Data!#REF!)))))))))))))))&amp;IF(B32=Data!#REF!,Data!#REF!,(IF(B32=Data!#REF!,Data!#REF!,(IF(B32=Data!#REF!,Data!#REF!,(IF(B32=Data!#REF!,Data!#REF!,(IF(B32=Data!#REF!,Data!#REF!,Data!#REF!)))))))))</f>
        <v>#REF!</v>
      </c>
      <c r="U32" s="333"/>
      <c r="V32" s="332" t="e">
        <f>IF(B32=Data!#REF!,Data!#REF!,(IF(B32=Data!#REF!,Data!#REF!,(IF(B32=Data!#REF!,Data!#REF!,(IF(B32=Data!#REF!,Data!#REF!,(IF(B32=Data!#REF!,Data!#REF!,(IF(B32=Data!B242,Data!J242,(IF(B32=Data!B244,Data!J244,(IF(B32=Data!#REF!,Data!#REF!,Data!#REF!)))))))))))))))&amp;IF(B32=Data!#REF!,Data!#REF!,(IF(B32=Data!#REF!,Data!#REF!,(IF(B32=Data!#REF!,Data!#REF!,(IF(B32=Data!#REF!,Data!#REF!,(IF(B32=Data!#REF!,Data!#REF!,(IF(B32=Data!#REF!,Data!J920,(IF(B32=Data!#REF!,Data!#REF!,(IF(B32=Data!#REF!,Data!#REF!,Data!#REF!)))))))))))))))&amp;IF(B32=Data!#REF!,Data!#REF!,(IF(B32=Data!#REF!,Data!#REF!,(IF(B32=Data!#REF!,Data!#REF!,(IF(B32=Data!#REF!,Data!#REF!,(IF(B32=Data!#REF!,Data!#REF!,Data!#REF!)))))))))</f>
        <v>#REF!</v>
      </c>
      <c r="W32" s="236" t="str">
        <f>IF(E32="","",VLOOKUP(B32,Data!$B$5:$J$503,9,FALSE)*E32)</f>
        <v/>
      </c>
    </row>
    <row r="33" spans="1:23" s="234" customFormat="1" ht="20.149999999999999" customHeight="1">
      <c r="A33" s="334"/>
      <c r="B33" s="231"/>
      <c r="C33" s="230" t="str">
        <f>IF(E33="","",VLOOKUP(B33,Data!$B$5:$N$503,13,FALSE))</f>
        <v/>
      </c>
      <c r="D33" s="223" t="str">
        <f>IF(E33="","",VLOOKUP(B33,Data!$B$5:$L$503,2,FALSE))</f>
        <v/>
      </c>
      <c r="E33" s="232"/>
      <c r="F33" s="233"/>
      <c r="G33" s="223" t="str">
        <f>IF(E33="","",VLOOKUP(B33,Data!$B$5:$L$503,11,FALSE))</f>
        <v/>
      </c>
      <c r="H33" s="228" t="str">
        <f t="shared" si="0"/>
        <v>-</v>
      </c>
      <c r="I33" s="229" t="str">
        <f>IF(E33="","",VLOOKUP(B33,Data!$B$5:$D$503,3,FALSE))</f>
        <v/>
      </c>
      <c r="J33" s="220" t="str">
        <f>IF(E33="","",VLOOKUP(B33,Data!$B$5:$M$503,12,FALSE))</f>
        <v/>
      </c>
      <c r="K33" s="328"/>
      <c r="L33" s="221" t="str">
        <f>IF(E33="","",VLOOKUP(B33,Data!$B$5:$E$503,4,FALSE)*E33)</f>
        <v/>
      </c>
      <c r="M33" s="221" t="str">
        <f>IF(E33="","",VLOOKUP(B33,Data!$B$5:$F$503,5,FALSE)*E33)</f>
        <v/>
      </c>
      <c r="N33" s="224" t="e">
        <f>IF(B33=Data!#REF!,Data!#REF!,(IF(B33=Data!#REF!,Data!#REF!,(IF(B33=Data!#REF!,Data!#REF!,(IF(B33=Data!#REF!,Data!#REF!,(IF(B33=Data!#REF!,Data!#REF!,(IF(B33=Data!B270,Data!G270,(IF(B33=Data!B272,Data!G272,(IF(B33=Data!#REF!,Data!#REF!,Data!#REF!)))))))))))))))&amp;IF(B33=Data!#REF!,Data!#REF!,(IF(B33=Data!#REF!,Data!#REF!,(IF(B33=Data!#REF!,Data!#REF!,(IF(B33=Data!#REF!,Data!#REF!,(IF(B33=Data!#REF!,Data!#REF!,(IF(B33=Data!#REF!,Data!G948,(IF(B33=Data!#REF!,Data!#REF!,(IF(B33=Data!#REF!,Data!#REF!,Data!#REF!)))))))))))))))&amp;IF(B33=Data!#REF!,Data!#REF!,(IF(B33=Data!#REF!,Data!#REF!,(IF(B33=Data!#REF!,Data!#REF!,(IF(B33=Data!#REF!,Data!#REF!,(IF(B33=Data!#REF!,Data!#REF!,Data!#REF!)))))))))</f>
        <v>#REF!</v>
      </c>
      <c r="O33" s="339"/>
      <c r="P33" s="340"/>
      <c r="Q33" s="225" t="e">
        <f>IF(B33=Data!#REF!,Data!#REF!,(IF(B33=Data!#REF!,Data!#REF!,(IF(B33=Data!#REF!,Data!#REF!,(IF(B33=Data!#REF!,Data!#REF!,(IF(B33=Data!#REF!,Data!#REF!,(IF(B33=Data!B270,Data!H270,(IF(B33=Data!B272,Data!H272,(IF(B33=Data!#REF!,Data!#REF!,Data!#REF!)))))))))))))))&amp;IF(B33=Data!#REF!,Data!#REF!,(IF(B33=Data!#REF!,Data!#REF!,(IF(B33=Data!#REF!,Data!#REF!,(IF(B33=Data!#REF!,Data!#REF!,(IF(B33=Data!#REF!,Data!#REF!,(IF(B33=Data!#REF!,Data!H948,(IF(B33=Data!#REF!,Data!#REF!,(IF(B33=Data!#REF!,Data!#REF!,Data!#REF!)))))))))))))))&amp;IF(B33=Data!#REF!,Data!#REF!,(IF(B33=Data!#REF!,Data!#REF!,(IF(B33=Data!#REF!,Data!#REF!,(IF(B33=Data!#REF!,Data!#REF!,(IF(B33=Data!#REF!,Data!#REF!,Data!#REF!)))))))))</f>
        <v>#REF!</v>
      </c>
      <c r="R33" s="340"/>
      <c r="S33" s="340"/>
      <c r="T33" s="225" t="e">
        <f>IF(B33=Data!#REF!,Data!#REF!,(IF(B33=Data!#REF!,Data!#REF!,(IF(B33=Data!#REF!,Data!#REF!,(IF(B33=Data!#REF!,Data!#REF!,(IF(B33=Data!#REF!,Data!#REF!,(IF(B33=Data!B270,Data!I270,(IF(B33=Data!B272,Data!I272,(IF(B33=Data!#REF!,Data!#REF!,Data!#REF!)))))))))))))))&amp;IF(B33=Data!#REF!,Data!#REF!,(IF(B33=Data!#REF!,Data!#REF!,(IF(B33=Data!#REF!,Data!#REF!,(IF(B33=Data!#REF!,Data!#REF!,(IF(B33=Data!#REF!,Data!#REF!,(IF(B33=Data!#REF!,Data!I948,(IF(B33=Data!#REF!,Data!#REF!,(IF(B33=Data!#REF!,Data!#REF!,Data!#REF!)))))))))))))))&amp;IF(B33=Data!#REF!,Data!#REF!,(IF(B33=Data!#REF!,Data!#REF!,(IF(B33=Data!#REF!,Data!#REF!,(IF(B33=Data!#REF!,Data!#REF!,(IF(B33=Data!#REF!,Data!#REF!,Data!#REF!)))))))))</f>
        <v>#REF!</v>
      </c>
      <c r="U33" s="341"/>
      <c r="V33" s="225" t="e">
        <f>IF(B33=Data!#REF!,Data!#REF!,(IF(B33=Data!#REF!,Data!#REF!,(IF(B33=Data!#REF!,Data!#REF!,(IF(B33=Data!#REF!,Data!#REF!,(IF(B33=Data!#REF!,Data!#REF!,(IF(B33=Data!B270,Data!J270,(IF(B33=Data!B272,Data!J272,(IF(B33=Data!#REF!,Data!#REF!,Data!#REF!)))))))))))))))&amp;IF(B33=Data!#REF!,Data!#REF!,(IF(B33=Data!#REF!,Data!#REF!,(IF(B33=Data!#REF!,Data!#REF!,(IF(B33=Data!#REF!,Data!#REF!,(IF(B33=Data!#REF!,Data!#REF!,(IF(B33=Data!#REF!,Data!J948,(IF(B33=Data!#REF!,Data!#REF!,(IF(B33=Data!#REF!,Data!#REF!,Data!#REF!)))))))))))))))&amp;IF(B33=Data!#REF!,Data!#REF!,(IF(B33=Data!#REF!,Data!#REF!,(IF(B33=Data!#REF!,Data!#REF!,(IF(B33=Data!#REF!,Data!#REF!,(IF(B33=Data!#REF!,Data!#REF!,Data!#REF!)))))))))</f>
        <v>#REF!</v>
      </c>
      <c r="W33" s="222" t="str">
        <f>IF(E33="","",VLOOKUP(B33,Data!$B$5:$J$503,9,FALSE)*E33)</f>
        <v/>
      </c>
    </row>
    <row r="34" spans="1:23" s="237" customFormat="1" ht="15" customHeight="1">
      <c r="A34" s="238"/>
      <c r="B34" s="239"/>
      <c r="C34" s="246"/>
      <c r="D34" s="240"/>
      <c r="E34" s="241">
        <f>SUM(E18:E33)</f>
        <v>38</v>
      </c>
      <c r="F34" s="242"/>
      <c r="G34" s="243"/>
      <c r="H34" s="243">
        <f>SUM(H18:H33)</f>
        <v>96782.12000000001</v>
      </c>
      <c r="I34" s="238"/>
      <c r="J34" s="238"/>
      <c r="K34" s="238"/>
      <c r="L34" s="243">
        <f>SUM(L18:L33)</f>
        <v>9185</v>
      </c>
      <c r="M34" s="243">
        <f>SUM(M18:M33)</f>
        <v>8312</v>
      </c>
      <c r="N34" s="243" t="e">
        <f>SUM(N16:N33)</f>
        <v>#REF!</v>
      </c>
      <c r="O34" s="244" t="e">
        <f>SUM(#REF!)</f>
        <v>#REF!</v>
      </c>
      <c r="P34" s="243">
        <f>SUM(P16:P33)</f>
        <v>0</v>
      </c>
      <c r="Q34" s="243" t="e">
        <f>SUM(Q16:Q33)</f>
        <v>#REF!</v>
      </c>
      <c r="R34" s="244" t="e">
        <f>SUM(#REF!)</f>
        <v>#REF!</v>
      </c>
      <c r="S34" s="243">
        <f>SUM(S16:S33)</f>
        <v>0</v>
      </c>
      <c r="T34" s="243" t="e">
        <f>SUM(T16:T33)</f>
        <v>#REF!</v>
      </c>
      <c r="U34" s="244" t="e">
        <f>SUM(#REF!)</f>
        <v>#REF!</v>
      </c>
      <c r="V34" s="243" t="e">
        <f>SUM(V16:V33)</f>
        <v>#REF!</v>
      </c>
      <c r="W34" s="245">
        <f>SUM(W18:W33)</f>
        <v>50.975999999999999</v>
      </c>
    </row>
    <row r="35" spans="1:23" ht="17.25" customHeight="1" thickBot="1">
      <c r="A35" s="214"/>
      <c r="B35" s="215"/>
      <c r="C35" s="216"/>
      <c r="D35" s="217"/>
      <c r="E35" s="193"/>
      <c r="F35" s="34"/>
      <c r="G35" s="180" t="s">
        <v>531</v>
      </c>
      <c r="H35" s="177"/>
      <c r="I35" s="55"/>
      <c r="J35" s="55"/>
      <c r="K35" s="55"/>
      <c r="L35" s="181"/>
      <c r="M35" s="177"/>
      <c r="N35" s="36"/>
      <c r="O35" s="35"/>
      <c r="P35" s="35"/>
      <c r="Q35" s="35"/>
      <c r="R35" s="35"/>
      <c r="S35" s="35"/>
      <c r="T35" s="35"/>
      <c r="U35" s="36"/>
      <c r="V35" s="36"/>
      <c r="W35" s="179"/>
    </row>
    <row r="36" spans="1:23" ht="13">
      <c r="A36" s="213" t="s">
        <v>525</v>
      </c>
      <c r="B36" s="161"/>
      <c r="C36" s="161"/>
      <c r="D36" s="60"/>
      <c r="E36" s="194" t="s">
        <v>532</v>
      </c>
      <c r="F36" s="27"/>
      <c r="G36" s="81" t="s">
        <v>81</v>
      </c>
      <c r="H36" s="85"/>
      <c r="I36" s="32" t="s">
        <v>82</v>
      </c>
      <c r="J36" s="56"/>
      <c r="K36" s="172" t="s">
        <v>83</v>
      </c>
      <c r="L36" s="172"/>
      <c r="M36" s="422" t="s">
        <v>84</v>
      </c>
      <c r="N36" s="423"/>
      <c r="O36" s="423"/>
      <c r="P36" s="423"/>
      <c r="Q36" s="423"/>
      <c r="R36" s="423"/>
      <c r="S36" s="423"/>
      <c r="T36" s="423"/>
      <c r="U36" s="423"/>
      <c r="V36" s="423"/>
      <c r="W36" s="424"/>
    </row>
    <row r="37" spans="1:23" ht="13">
      <c r="A37" s="19" t="s">
        <v>526</v>
      </c>
      <c r="B37" s="20"/>
      <c r="C37" s="20"/>
      <c r="D37" s="60"/>
      <c r="E37" s="191" t="s">
        <v>86</v>
      </c>
      <c r="F37" s="20"/>
      <c r="G37" s="425"/>
      <c r="H37" s="426"/>
      <c r="I37" s="19" t="s">
        <v>87</v>
      </c>
      <c r="J37" s="61"/>
      <c r="K37" s="174" t="s">
        <v>88</v>
      </c>
      <c r="L37" s="174"/>
      <c r="M37" s="170"/>
      <c r="N37" s="20"/>
      <c r="O37" s="20"/>
      <c r="P37" s="20"/>
      <c r="Q37" s="20"/>
      <c r="R37" s="20"/>
      <c r="S37" s="20"/>
      <c r="T37" s="20"/>
      <c r="U37" s="20"/>
      <c r="V37" s="20"/>
      <c r="W37" s="175"/>
    </row>
    <row r="38" spans="1:23">
      <c r="A38" s="19" t="s">
        <v>527</v>
      </c>
      <c r="B38" s="20"/>
      <c r="C38" s="20"/>
      <c r="D38" s="21"/>
      <c r="E38" s="191"/>
      <c r="F38" s="20"/>
      <c r="G38" s="425"/>
      <c r="H38" s="426"/>
      <c r="I38" s="19"/>
      <c r="J38" s="61"/>
      <c r="K38" s="174" t="s">
        <v>92</v>
      </c>
      <c r="L38" s="174"/>
      <c r="M38" s="170"/>
      <c r="N38" s="20"/>
      <c r="O38" s="20"/>
      <c r="P38" s="20"/>
      <c r="Q38" s="20"/>
      <c r="R38" s="20"/>
      <c r="S38" s="20"/>
      <c r="T38" s="20"/>
      <c r="U38" s="20"/>
      <c r="V38" s="20"/>
      <c r="W38" s="175"/>
    </row>
    <row r="39" spans="1:23">
      <c r="A39" s="34"/>
      <c r="B39" s="35"/>
      <c r="C39" s="35"/>
      <c r="D39" s="361"/>
      <c r="E39" s="191" t="s">
        <v>93</v>
      </c>
      <c r="F39" s="20"/>
      <c r="G39" s="425"/>
      <c r="H39" s="426"/>
      <c r="I39" s="19" t="s">
        <v>94</v>
      </c>
      <c r="J39" s="61"/>
      <c r="K39" s="174"/>
      <c r="L39" s="174"/>
      <c r="M39" s="170"/>
      <c r="N39" s="20"/>
      <c r="O39" s="20"/>
      <c r="P39" s="20"/>
      <c r="Q39" s="20"/>
      <c r="R39" s="20"/>
      <c r="S39" s="20"/>
      <c r="T39" s="20"/>
      <c r="U39" s="20"/>
      <c r="V39" s="20"/>
      <c r="W39" s="175"/>
    </row>
    <row r="40" spans="1:23" ht="13">
      <c r="A40" s="16" t="s">
        <v>95</v>
      </c>
      <c r="B40" s="27"/>
      <c r="C40" s="27"/>
      <c r="D40" s="12"/>
      <c r="E40" s="191" t="s">
        <v>96</v>
      </c>
      <c r="F40" s="20"/>
      <c r="G40" s="89" t="s">
        <v>97</v>
      </c>
      <c r="H40" s="86"/>
      <c r="I40" s="19" t="s">
        <v>87</v>
      </c>
      <c r="J40" s="61"/>
      <c r="K40" s="174" t="s">
        <v>98</v>
      </c>
      <c r="L40" s="174"/>
      <c r="M40" s="170"/>
      <c r="N40" s="20"/>
      <c r="O40" s="20"/>
      <c r="P40" s="20"/>
      <c r="Q40" s="20"/>
      <c r="R40" s="20"/>
      <c r="S40" s="20"/>
      <c r="T40" s="20"/>
      <c r="U40" s="20"/>
      <c r="V40" s="20"/>
      <c r="W40" s="175"/>
    </row>
    <row r="41" spans="1:23">
      <c r="A41" s="26" t="s">
        <v>550</v>
      </c>
      <c r="B41" s="20"/>
      <c r="C41" s="20"/>
      <c r="D41" s="21"/>
      <c r="E41" s="191" t="s">
        <v>99</v>
      </c>
      <c r="F41" s="20"/>
      <c r="G41" s="90"/>
      <c r="H41" s="182"/>
      <c r="I41" s="19" t="s">
        <v>100</v>
      </c>
      <c r="J41" s="61"/>
      <c r="K41" s="174" t="s">
        <v>528</v>
      </c>
      <c r="L41" s="174"/>
      <c r="M41" s="427" t="s">
        <v>568</v>
      </c>
      <c r="N41" s="428"/>
      <c r="O41" s="428"/>
      <c r="P41" s="428"/>
      <c r="Q41" s="428"/>
      <c r="R41" s="428"/>
      <c r="S41" s="428"/>
      <c r="T41" s="428"/>
      <c r="U41" s="428"/>
      <c r="V41" s="428"/>
      <c r="W41" s="429"/>
    </row>
    <row r="42" spans="1:23">
      <c r="A42" s="34"/>
      <c r="B42" s="35"/>
      <c r="C42" s="35"/>
      <c r="D42" s="36"/>
      <c r="E42" s="192"/>
      <c r="F42" s="35"/>
      <c r="G42" s="416" t="s">
        <v>932</v>
      </c>
      <c r="H42" s="417"/>
      <c r="I42" s="416" t="s">
        <v>931</v>
      </c>
      <c r="J42" s="417"/>
      <c r="K42" s="178" t="s">
        <v>103</v>
      </c>
      <c r="L42" s="178"/>
      <c r="M42" s="418" t="s">
        <v>104</v>
      </c>
      <c r="N42" s="419"/>
      <c r="O42" s="419"/>
      <c r="P42" s="419"/>
      <c r="Q42" s="419"/>
      <c r="R42" s="419"/>
      <c r="S42" s="419"/>
      <c r="T42" s="419"/>
      <c r="U42" s="419"/>
      <c r="V42" s="419"/>
      <c r="W42" s="420"/>
    </row>
    <row r="46" spans="1:23" ht="18.75" customHeight="1">
      <c r="A46" s="195" t="s">
        <v>888</v>
      </c>
      <c r="B46" s="166"/>
      <c r="C46" s="195" t="s">
        <v>576</v>
      </c>
      <c r="D46" s="319"/>
      <c r="E46" s="319"/>
      <c r="F46" s="320"/>
      <c r="G46" s="195" t="s">
        <v>882</v>
      </c>
      <c r="I46" s="195" t="s">
        <v>576</v>
      </c>
      <c r="K46" s="166"/>
      <c r="M46" s="4"/>
      <c r="V46" s="167"/>
      <c r="W46" s="4"/>
    </row>
    <row r="47" spans="1:23" ht="20">
      <c r="A47" s="195" t="s">
        <v>889</v>
      </c>
      <c r="B47" s="166"/>
      <c r="C47" s="195" t="s">
        <v>893</v>
      </c>
      <c r="D47" s="319"/>
      <c r="E47" s="319"/>
      <c r="F47" s="320"/>
      <c r="G47" s="300" t="s">
        <v>883</v>
      </c>
      <c r="H47" s="335"/>
      <c r="I47" s="300" t="s">
        <v>893</v>
      </c>
      <c r="K47" s="166"/>
      <c r="M47" s="4"/>
      <c r="V47" s="167"/>
      <c r="W47" s="4"/>
    </row>
    <row r="48" spans="1:23" ht="20">
      <c r="A48" s="195" t="s">
        <v>890</v>
      </c>
      <c r="B48" s="166"/>
      <c r="C48" s="195" t="s">
        <v>893</v>
      </c>
      <c r="D48" s="319"/>
      <c r="E48" s="319"/>
      <c r="F48" s="320"/>
      <c r="G48" s="195" t="s">
        <v>884</v>
      </c>
      <c r="I48" s="195" t="s">
        <v>576</v>
      </c>
      <c r="K48" s="166"/>
      <c r="M48" s="4"/>
      <c r="V48" s="167"/>
      <c r="W48" s="4"/>
    </row>
    <row r="49" spans="1:23" ht="20">
      <c r="A49" s="195" t="s">
        <v>891</v>
      </c>
      <c r="B49" s="166"/>
      <c r="C49" s="195" t="s">
        <v>576</v>
      </c>
      <c r="D49" s="319"/>
      <c r="E49" s="319"/>
      <c r="F49" s="320"/>
      <c r="G49" s="195" t="s">
        <v>885</v>
      </c>
      <c r="I49" s="195" t="s">
        <v>576</v>
      </c>
      <c r="K49" s="166"/>
      <c r="M49" s="4"/>
      <c r="V49" s="167"/>
      <c r="W49" s="4"/>
    </row>
    <row r="50" spans="1:23" ht="20">
      <c r="A50" s="195" t="s">
        <v>892</v>
      </c>
      <c r="B50" s="166"/>
      <c r="C50" s="195" t="s">
        <v>576</v>
      </c>
      <c r="D50" s="319"/>
      <c r="E50" s="319"/>
      <c r="F50" s="320"/>
      <c r="G50" s="195" t="s">
        <v>887</v>
      </c>
      <c r="I50" s="195" t="s">
        <v>576</v>
      </c>
      <c r="K50" s="166"/>
      <c r="M50" s="4"/>
      <c r="V50" s="167"/>
      <c r="W50" s="4"/>
    </row>
    <row r="51" spans="1:23" ht="20">
      <c r="A51" s="342"/>
      <c r="B51" s="342"/>
      <c r="C51" s="342"/>
      <c r="D51" s="342"/>
      <c r="E51" s="342"/>
      <c r="F51" s="317"/>
      <c r="G51" s="195" t="s">
        <v>886</v>
      </c>
      <c r="I51" s="195" t="s">
        <v>576</v>
      </c>
    </row>
  </sheetData>
  <mergeCells count="9">
    <mergeCell ref="G42:H42"/>
    <mergeCell ref="I42:J42"/>
    <mergeCell ref="M42:W42"/>
    <mergeCell ref="M2:P2"/>
    <mergeCell ref="M36:W36"/>
    <mergeCell ref="G37:H37"/>
    <mergeCell ref="G38:H38"/>
    <mergeCell ref="G39:H39"/>
    <mergeCell ref="M41:W41"/>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7278-5CF1-4EEF-ACB7-186CE896C3AB}">
  <dimension ref="A1:W45"/>
  <sheetViews>
    <sheetView zoomScale="80" zoomScaleNormal="80" zoomScaleSheetLayoutView="85" workbookViewId="0">
      <selection activeCell="G16" sqref="G16"/>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935</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c r="B19" s="324" t="s">
        <v>220</v>
      </c>
      <c r="C19" s="230" t="str">
        <f>IF(E19="","",VLOOKUP(B19,Data!$B$5:$N$503,13,FALSE))</f>
        <v>Ymh</v>
      </c>
      <c r="D19" s="223" t="str">
        <f>IF(E19="","",VLOOKUP(B19,Data!$B$5:$L$503,2,FALSE))</f>
        <v>AAE6337</v>
      </c>
      <c r="E19" s="232">
        <v>15</v>
      </c>
      <c r="F19" s="318" t="s">
        <v>523</v>
      </c>
      <c r="G19" s="223">
        <f>IF(E19="","",VLOOKUP(B19,Data!$B$5:$L$503,11,FALSE))</f>
        <v>1646.63</v>
      </c>
      <c r="H19" s="228">
        <f t="shared" ref="H19:H27" si="0">IF(E19&gt;0,E19*G19,"-")</f>
        <v>24699.45</v>
      </c>
      <c r="I19" s="229" t="str">
        <f>IF(E19="","",VLOOKUP(B19,Data!$B$5:$D$503,3,FALSE))</f>
        <v>C/T</v>
      </c>
      <c r="J19" s="220" t="str">
        <f>IF(E19="","",VLOOKUP(B19,Data!$B$5:$M$503,12,FALSE))</f>
        <v>Indonesia</v>
      </c>
      <c r="K19" s="328" t="s">
        <v>936</v>
      </c>
      <c r="L19" s="221">
        <f>IF(E19="","",VLOOKUP(B19,Data!$B$5:$E$503,4,FALSE)*E19)</f>
        <v>2910</v>
      </c>
      <c r="M19" s="221">
        <f>IF(E19="","",VLOOKUP(B19,Data!$B$5:$F$503,5,FALSE)*E19)</f>
        <v>2610</v>
      </c>
      <c r="N19" s="224" t="e">
        <f>IF(B19=Data!#REF!,Data!#REF!,(IF(B19=Data!#REF!,Data!#REF!,(IF(B19=Data!#REF!,Data!#REF!,(IF(B19=Data!#REF!,Data!#REF!,(IF(B19=Data!#REF!,Data!#REF!,(IF(B19=Data!B262,Data!G262,(IF(B19=Data!B264,Data!G264,(IF(B19=Data!#REF!,Data!#REF!,Data!#REF!)))))))))))))))&amp;IF(B19=Data!#REF!,Data!#REF!,(IF(B19=Data!#REF!,Data!#REF!,(IF(B19=Data!#REF!,Data!#REF!,(IF(B19=Data!#REF!,Data!#REF!,(IF(B19=Data!#REF!,Data!#REF!,(IF(B19=Data!#REF!,Data!G940,(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262,Data!H262,(IF(B19=Data!B264,Data!H264,(IF(B19=Data!#REF!,Data!#REF!,Data!#REF!)))))))))))))))&amp;IF(B19=Data!#REF!,Data!#REF!,(IF(B19=Data!#REF!,Data!#REF!,(IF(B19=Data!#REF!,Data!#REF!,(IF(B19=Data!#REF!,Data!#REF!,(IF(B19=Data!#REF!,Data!#REF!,(IF(B19=Data!#REF!,Data!H940,(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262,Data!I262,(IF(B19=Data!B264,Data!I264,(IF(B19=Data!#REF!,Data!#REF!,Data!#REF!)))))))))))))))&amp;IF(B19=Data!#REF!,Data!#REF!,(IF(B19=Data!#REF!,Data!#REF!,(IF(B19=Data!#REF!,Data!#REF!,(IF(B19=Data!#REF!,Data!#REF!,(IF(B19=Data!#REF!,Data!#REF!,(IF(B19=Data!#REF!,Data!I940,(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262,Data!J262,(IF(B19=Data!B264,Data!J264,(IF(B19=Data!#REF!,Data!#REF!,Data!#REF!)))))))))))))))&amp;IF(B19=Data!#REF!,Data!#REF!,(IF(B19=Data!#REF!,Data!#REF!,(IF(B19=Data!#REF!,Data!#REF!,(IF(B19=Data!#REF!,Data!#REF!,(IF(B19=Data!#REF!,Data!#REF!,(IF(B19=Data!#REF!,Data!J940,(IF(B19=Data!#REF!,Data!#REF!,(IF(B19=Data!#REF!,Data!#REF!,Data!#REF!)))))))))))))))&amp;IF(B19=Data!#REF!,Data!#REF!,(IF(B19=Data!#REF!,Data!#REF!,(IF(B19=Data!#REF!,Data!#REF!,(IF(B19=Data!#REF!,Data!#REF!,(IF(B19=Data!#REF!,Data!#REF!,Data!#REF!)))))))))</f>
        <v>#REF!</v>
      </c>
      <c r="W19" s="222">
        <f>IF(E19="","",VLOOKUP(B19,Data!$B$5:$J$503,9,FALSE)*E19)</f>
        <v>16.934999999999999</v>
      </c>
    </row>
    <row r="20" spans="1:23" s="234" customFormat="1" ht="20.149999999999999" customHeight="1">
      <c r="A20" s="334"/>
      <c r="B20" s="324" t="s">
        <v>356</v>
      </c>
      <c r="C20" s="325" t="str">
        <f>IF(E20="","",VLOOKUP(B20,Data!$B$5:$N$503,13,FALSE))</f>
        <v>Ymh</v>
      </c>
      <c r="D20" s="227" t="str">
        <f>IF(E20="","",VLOOKUP(B20,Data!$B$5:$L$503,2,FALSE))</f>
        <v>WQ78230</v>
      </c>
      <c r="E20" s="232">
        <v>2</v>
      </c>
      <c r="F20" s="233"/>
      <c r="G20" s="227">
        <f>IF(E20="","",VLOOKUP(B20,Data!$B$5:$L$503,11,FALSE))</f>
        <v>4233.07</v>
      </c>
      <c r="H20" s="326">
        <f t="shared" si="0"/>
        <v>8466.14</v>
      </c>
      <c r="I20" s="327" t="str">
        <f>IF(E20="","",VLOOKUP(B20,Data!$B$5:$D$503,3,FALSE))</f>
        <v>C/T</v>
      </c>
      <c r="J20" s="235" t="str">
        <f>IF(E20="","",VLOOKUP(B20,Data!$B$5:$M$503,12,FALSE))</f>
        <v>Indonesia</v>
      </c>
      <c r="K20" s="328" t="s">
        <v>936</v>
      </c>
      <c r="L20" s="219">
        <f>IF(E20="","",VLOOKUP(B20,Data!$B$5:$E$503,4,FALSE)*E20)</f>
        <v>594</v>
      </c>
      <c r="M20" s="219">
        <f>IF(E20="","",VLOOKUP(B20,Data!$B$5:$F$503,5,FALSE)*E20)</f>
        <v>524</v>
      </c>
      <c r="N20" s="329" t="e">
        <f>IF(B20=Data!#REF!,Data!#REF!,(IF(B20=Data!#REF!,Data!#REF!,(IF(B20=Data!#REF!,Data!#REF!,(IF(B20=Data!#REF!,Data!#REF!,(IF(B20=Data!#REF!,Data!#REF!,(IF(B20=Data!B258,Data!G258,(IF(B20=Data!B260,Data!G260,(IF(B20=Data!#REF!,Data!#REF!,Data!#REF!)))))))))))))))&amp;IF(B20=Data!#REF!,Data!#REF!,(IF(B20=Data!#REF!,Data!#REF!,(IF(B20=Data!#REF!,Data!#REF!,(IF(B20=Data!#REF!,Data!#REF!,(IF(B20=Data!#REF!,Data!#REF!,(IF(B20=Data!#REF!,Data!G936,(IF(B20=Data!#REF!,Data!#REF!,(IF(B20=Data!#REF!,Data!#REF!,Data!#REF!)))))))))))))))&amp;IF(B20=Data!#REF!,Data!#REF!,(IF(B20=Data!#REF!,Data!#REF!,(IF(B20=Data!#REF!,Data!#REF!,(IF(B20=Data!#REF!,Data!#REF!,(IF(B20=Data!#REF!,Data!#REF!,Data!#REF!)))))))))</f>
        <v>#REF!</v>
      </c>
      <c r="O20" s="330"/>
      <c r="P20" s="331"/>
      <c r="Q20" s="332" t="e">
        <f>IF(B20=Data!#REF!,Data!#REF!,(IF(B20=Data!#REF!,Data!#REF!,(IF(B20=Data!#REF!,Data!#REF!,(IF(B20=Data!#REF!,Data!#REF!,(IF(B20=Data!#REF!,Data!#REF!,(IF(B20=Data!B258,Data!H258,(IF(B20=Data!B260,Data!H260,(IF(B20=Data!#REF!,Data!#REF!,Data!#REF!)))))))))))))))&amp;IF(B20=Data!#REF!,Data!#REF!,(IF(B20=Data!#REF!,Data!#REF!,(IF(B20=Data!#REF!,Data!#REF!,(IF(B20=Data!#REF!,Data!#REF!,(IF(B20=Data!#REF!,Data!#REF!,(IF(B20=Data!#REF!,Data!H936,(IF(B20=Data!#REF!,Data!#REF!,(IF(B20=Data!#REF!,Data!#REF!,Data!#REF!)))))))))))))))&amp;IF(B20=Data!#REF!,Data!#REF!,(IF(B20=Data!#REF!,Data!#REF!,(IF(B20=Data!#REF!,Data!#REF!,(IF(B20=Data!#REF!,Data!#REF!,(IF(B20=Data!#REF!,Data!#REF!,Data!#REF!)))))))))</f>
        <v>#REF!</v>
      </c>
      <c r="R20" s="331"/>
      <c r="S20" s="331"/>
      <c r="T20" s="332" t="e">
        <f>IF(B20=Data!#REF!,Data!#REF!,(IF(B20=Data!#REF!,Data!#REF!,(IF(B20=Data!#REF!,Data!#REF!,(IF(B20=Data!#REF!,Data!#REF!,(IF(B20=Data!#REF!,Data!#REF!,(IF(B20=Data!B258,Data!I258,(IF(B20=Data!B260,Data!I260,(IF(B20=Data!#REF!,Data!#REF!,Data!#REF!)))))))))))))))&amp;IF(B20=Data!#REF!,Data!#REF!,(IF(B20=Data!#REF!,Data!#REF!,(IF(B20=Data!#REF!,Data!#REF!,(IF(B20=Data!#REF!,Data!#REF!,(IF(B20=Data!#REF!,Data!#REF!,(IF(B20=Data!#REF!,Data!I936,(IF(B20=Data!#REF!,Data!#REF!,(IF(B20=Data!#REF!,Data!#REF!,Data!#REF!)))))))))))))))&amp;IF(B20=Data!#REF!,Data!#REF!,(IF(B20=Data!#REF!,Data!#REF!,(IF(B20=Data!#REF!,Data!#REF!,(IF(B20=Data!#REF!,Data!#REF!,(IF(B20=Data!#REF!,Data!#REF!,Data!#REF!)))))))))</f>
        <v>#REF!</v>
      </c>
      <c r="U20" s="333"/>
      <c r="V20" s="332" t="e">
        <f>IF(B20=Data!#REF!,Data!#REF!,(IF(B20=Data!#REF!,Data!#REF!,(IF(B20=Data!#REF!,Data!#REF!,(IF(B20=Data!#REF!,Data!#REF!,(IF(B20=Data!#REF!,Data!#REF!,(IF(B20=Data!B258,Data!J258,(IF(B20=Data!B260,Data!J260,(IF(B20=Data!#REF!,Data!#REF!,Data!#REF!)))))))))))))))&amp;IF(B20=Data!#REF!,Data!#REF!,(IF(B20=Data!#REF!,Data!#REF!,(IF(B20=Data!#REF!,Data!#REF!,(IF(B20=Data!#REF!,Data!#REF!,(IF(B20=Data!#REF!,Data!#REF!,(IF(B20=Data!#REF!,Data!J936,(IF(B20=Data!#REF!,Data!#REF!,(IF(B20=Data!#REF!,Data!#REF!,Data!#REF!)))))))))))))))&amp;IF(B20=Data!#REF!,Data!#REF!,(IF(B20=Data!#REF!,Data!#REF!,(IF(B20=Data!#REF!,Data!#REF!,(IF(B20=Data!#REF!,Data!#REF!,(IF(B20=Data!#REF!,Data!#REF!,Data!#REF!)))))))))</f>
        <v>#REF!</v>
      </c>
      <c r="W20" s="236">
        <f>IF(E20="","",VLOOKUP(B20,Data!$B$5:$J$503,9,FALSE)*E20)</f>
        <v>3.0680000000000001</v>
      </c>
    </row>
    <row r="21" spans="1:23" s="234" customFormat="1" ht="20.149999999999999" customHeight="1">
      <c r="A21" s="334"/>
      <c r="B21" s="324"/>
      <c r="C21" s="325" t="str">
        <f>IF(E21="","",VLOOKUP(B21,Data!$B$5:$N$503,13,FALSE))</f>
        <v/>
      </c>
      <c r="D21" s="227" t="str">
        <f>IF(E21="","",VLOOKUP(B21,Data!$B$5:$L$503,2,FALSE))</f>
        <v/>
      </c>
      <c r="E21" s="232"/>
      <c r="F21" s="233" t="s">
        <v>524</v>
      </c>
      <c r="G21" s="227" t="str">
        <f>IF(E21="","",VLOOKUP(B21,Data!$B$5:$L$503,11,FALSE))</f>
        <v/>
      </c>
      <c r="H21" s="326" t="str">
        <f t="shared" si="0"/>
        <v>-</v>
      </c>
      <c r="I21" s="327" t="str">
        <f>IF(E21="","",VLOOKUP(B21,Data!$B$5:$D$503,3,FALSE))</f>
        <v/>
      </c>
      <c r="J21" s="235" t="str">
        <f>IF(E21="","",VLOOKUP(B21,Data!$B$5:$M$503,12,FALSE))</f>
        <v/>
      </c>
      <c r="K21" s="328"/>
      <c r="L21" s="219" t="str">
        <f>IF(E21="","",VLOOKUP(B21,Data!$B$5:$E$503,4,FALSE)*E21)</f>
        <v/>
      </c>
      <c r="M21" s="219" t="str">
        <f>IF(E21="","",VLOOKUP(B21,Data!$B$5:$F$503,5,FALSE)*E21)</f>
        <v/>
      </c>
      <c r="N21" s="329" t="e">
        <f>IF(B21=Data!#REF!,Data!#REF!,(IF(B21=Data!#REF!,Data!#REF!,(IF(B21=Data!#REF!,Data!#REF!,(IF(B21=Data!#REF!,Data!#REF!,(IF(B21=Data!#REF!,Data!#REF!,(IF(B21=Data!B239,Data!G239,(IF(B21=Data!B241,Data!G241,(IF(B21=Data!#REF!,Data!#REF!,Data!#REF!)))))))))))))))&amp;IF(B21=Data!#REF!,Data!#REF!,(IF(B21=Data!#REF!,Data!#REF!,(IF(B21=Data!#REF!,Data!#REF!,(IF(B21=Data!#REF!,Data!#REF!,(IF(B21=Data!#REF!,Data!#REF!,(IF(B21=Data!#REF!,Data!G917,(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239,Data!H239,(IF(B21=Data!B241,Data!H241,(IF(B21=Data!#REF!,Data!#REF!,Data!#REF!)))))))))))))))&amp;IF(B21=Data!#REF!,Data!#REF!,(IF(B21=Data!#REF!,Data!#REF!,(IF(B21=Data!#REF!,Data!#REF!,(IF(B21=Data!#REF!,Data!#REF!,(IF(B21=Data!#REF!,Data!#REF!,(IF(B21=Data!#REF!,Data!H917,(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239,Data!I239,(IF(B21=Data!B241,Data!I241,(IF(B21=Data!#REF!,Data!#REF!,Data!#REF!)))))))))))))))&amp;IF(B21=Data!#REF!,Data!#REF!,(IF(B21=Data!#REF!,Data!#REF!,(IF(B21=Data!#REF!,Data!#REF!,(IF(B21=Data!#REF!,Data!#REF!,(IF(B21=Data!#REF!,Data!#REF!,(IF(B21=Data!#REF!,Data!I917,(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239,Data!J239,(IF(B21=Data!B241,Data!J241,(IF(B21=Data!#REF!,Data!#REF!,Data!#REF!)))))))))))))))&amp;IF(B21=Data!#REF!,Data!#REF!,(IF(B21=Data!#REF!,Data!#REF!,(IF(B21=Data!#REF!,Data!#REF!,(IF(B21=Data!#REF!,Data!#REF!,(IF(B21=Data!#REF!,Data!#REF!,(IF(B21=Data!#REF!,Data!J917,(IF(B21=Data!#REF!,Data!#REF!,(IF(B21=Data!#REF!,Data!#REF!,Data!#REF!)))))))))))))))&amp;IF(B21=Data!#REF!,Data!#REF!,(IF(B21=Data!#REF!,Data!#REF!,(IF(B21=Data!#REF!,Data!#REF!,(IF(B21=Data!#REF!,Data!#REF!,(IF(B21=Data!#REF!,Data!#REF!,Data!#REF!)))))))))</f>
        <v>#REF!</v>
      </c>
      <c r="W21" s="236" t="str">
        <f>IF(E21="","",VLOOKUP(B21,Data!$B$5:$J$503,9,FALSE)*E21)</f>
        <v/>
      </c>
    </row>
    <row r="22" spans="1:23" s="234" customFormat="1" ht="20.149999999999999" customHeight="1">
      <c r="A22" s="334"/>
      <c r="B22" s="324"/>
      <c r="C22" s="325" t="str">
        <f>IF(E22="","",VLOOKUP(B22,Data!$B$5:$N$503,13,FALSE))</f>
        <v/>
      </c>
      <c r="D22" s="227" t="str">
        <f>IF(E22="","",VLOOKUP(B22,Data!$B$5:$L$503,2,FALSE))</f>
        <v/>
      </c>
      <c r="E22" s="232"/>
      <c r="F22" s="318"/>
      <c r="G22" s="227" t="str">
        <f>IF(E22="","",VLOOKUP(B22,Data!$B$5:$L$503,11,FALSE))</f>
        <v/>
      </c>
      <c r="H22" s="326" t="str">
        <f t="shared" si="0"/>
        <v>-</v>
      </c>
      <c r="I22" s="327" t="str">
        <f>IF(E22="","",VLOOKUP(B22,Data!$B$5:$D$503,3,FALSE))</f>
        <v/>
      </c>
      <c r="J22" s="235" t="str">
        <f>IF(E22="","",VLOOKUP(B22,Data!$B$5:$M$503,12,FALSE))</f>
        <v/>
      </c>
      <c r="K22" s="328"/>
      <c r="L22" s="219" t="str">
        <f>IF(E22="","",VLOOKUP(B22,Data!$B$5:$E$503,4,FALSE)*E22)</f>
        <v/>
      </c>
      <c r="M22" s="219" t="str">
        <f>IF(E22="","",VLOOKUP(B22,Data!$B$5:$F$503,5,FALSE)*E22)</f>
        <v/>
      </c>
      <c r="N22" s="329" t="e">
        <f>IF(B22=Data!#REF!,Data!#REF!,(IF(B22=Data!#REF!,Data!#REF!,(IF(B22=Data!#REF!,Data!#REF!,(IF(B22=Data!#REF!,Data!#REF!,(IF(B22=Data!#REF!,Data!#REF!,(IF(B22=Data!B232,Data!G232,(IF(B22=Data!B234,Data!G234,(IF(B22=Data!#REF!,Data!#REF!,Data!#REF!)))))))))))))))&amp;IF(B22=Data!#REF!,Data!#REF!,(IF(B22=Data!#REF!,Data!#REF!,(IF(B22=Data!#REF!,Data!#REF!,(IF(B22=Data!#REF!,Data!#REF!,(IF(B22=Data!#REF!,Data!#REF!,(IF(B22=Data!#REF!,Data!G910,(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232,Data!H232,(IF(B22=Data!B234,Data!H234,(IF(B22=Data!#REF!,Data!#REF!,Data!#REF!)))))))))))))))&amp;IF(B22=Data!#REF!,Data!#REF!,(IF(B22=Data!#REF!,Data!#REF!,(IF(B22=Data!#REF!,Data!#REF!,(IF(B22=Data!#REF!,Data!#REF!,(IF(B22=Data!#REF!,Data!#REF!,(IF(B22=Data!#REF!,Data!H910,(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232,Data!I232,(IF(B22=Data!B234,Data!I234,(IF(B22=Data!#REF!,Data!#REF!,Data!#REF!)))))))))))))))&amp;IF(B22=Data!#REF!,Data!#REF!,(IF(B22=Data!#REF!,Data!#REF!,(IF(B22=Data!#REF!,Data!#REF!,(IF(B22=Data!#REF!,Data!#REF!,(IF(B22=Data!#REF!,Data!#REF!,(IF(B22=Data!#REF!,Data!I910,(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232,Data!J232,(IF(B22=Data!B234,Data!J234,(IF(B22=Data!#REF!,Data!#REF!,Data!#REF!)))))))))))))))&amp;IF(B22=Data!#REF!,Data!#REF!,(IF(B22=Data!#REF!,Data!#REF!,(IF(B22=Data!#REF!,Data!#REF!,(IF(B22=Data!#REF!,Data!#REF!,(IF(B22=Data!#REF!,Data!#REF!,(IF(B22=Data!#REF!,Data!J910,(IF(B22=Data!#REF!,Data!#REF!,(IF(B22=Data!#REF!,Data!#REF!,Data!#REF!)))))))))))))))&amp;IF(B22=Data!#REF!,Data!#REF!,(IF(B22=Data!#REF!,Data!#REF!,(IF(B22=Data!#REF!,Data!#REF!,(IF(B22=Data!#REF!,Data!#REF!,(IF(B22=Data!#REF!,Data!#REF!,Data!#REF!)))))))))</f>
        <v>#REF!</v>
      </c>
      <c r="W22" s="236" t="str">
        <f>IF(E22="","",VLOOKUP(B22,Data!$B$5:$J$503,9,FALSE)*E22)</f>
        <v/>
      </c>
    </row>
    <row r="23" spans="1:23" s="234" customFormat="1" ht="20.149999999999999" customHeight="1">
      <c r="A23" s="334"/>
      <c r="B23" s="324"/>
      <c r="C23" s="325" t="str">
        <f>IF(E23="","",VLOOKUP(B23,Data!$B$5:$N$503,13,FALSE))</f>
        <v/>
      </c>
      <c r="D23" s="227" t="str">
        <f>IF(E23="","",VLOOKUP(B23,Data!$B$5:$L$503,2,FALSE))</f>
        <v/>
      </c>
      <c r="E23" s="232"/>
      <c r="F23" s="344" t="s">
        <v>530</v>
      </c>
      <c r="G23" s="227" t="str">
        <f>IF(E23="","",VLOOKUP(B23,Data!$B$5:$L$503,11,FALSE))</f>
        <v/>
      </c>
      <c r="H23" s="326" t="str">
        <f t="shared" si="0"/>
        <v>-</v>
      </c>
      <c r="I23" s="327" t="str">
        <f>IF(E23="","",VLOOKUP(B23,Data!$B$5:$D$503,3,FALSE))</f>
        <v/>
      </c>
      <c r="J23" s="235" t="str">
        <f>IF(E23="","",VLOOKUP(B23,Data!$B$5:$M$503,12,FALSE))</f>
        <v/>
      </c>
      <c r="K23" s="328"/>
      <c r="L23" s="219" t="str">
        <f>IF(E23="","",VLOOKUP(B23,Data!$B$5:$E$503,4,FALSE)*E23)</f>
        <v/>
      </c>
      <c r="M23" s="219" t="str">
        <f>IF(E23="","",VLOOKUP(B23,Data!$B$5:$F$503,5,FALSE)*E23)</f>
        <v/>
      </c>
      <c r="N23" s="329" t="e">
        <f>IF(B23=Data!#REF!,Data!#REF!,(IF(B23=Data!#REF!,Data!#REF!,(IF(B23=Data!#REF!,Data!#REF!,(IF(B23=Data!#REF!,Data!#REF!,(IF(B23=Data!#REF!,Data!#REF!,(IF(B23=Data!B233,Data!G233,(IF(B23=Data!B235,Data!G235,(IF(B23=Data!#REF!,Data!#REF!,Data!#REF!)))))))))))))))&amp;IF(B23=Data!#REF!,Data!#REF!,(IF(B23=Data!#REF!,Data!#REF!,(IF(B23=Data!#REF!,Data!#REF!,(IF(B23=Data!#REF!,Data!#REF!,(IF(B23=Data!#REF!,Data!#REF!,(IF(B23=Data!#REF!,Data!G911,(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233,Data!H233,(IF(B23=Data!B235,Data!H235,(IF(B23=Data!#REF!,Data!#REF!,Data!#REF!)))))))))))))))&amp;IF(B23=Data!#REF!,Data!#REF!,(IF(B23=Data!#REF!,Data!#REF!,(IF(B23=Data!#REF!,Data!#REF!,(IF(B23=Data!#REF!,Data!#REF!,(IF(B23=Data!#REF!,Data!#REF!,(IF(B23=Data!#REF!,Data!H911,(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233,Data!I233,(IF(B23=Data!B235,Data!I235,(IF(B23=Data!#REF!,Data!#REF!,Data!#REF!)))))))))))))))&amp;IF(B23=Data!#REF!,Data!#REF!,(IF(B23=Data!#REF!,Data!#REF!,(IF(B23=Data!#REF!,Data!#REF!,(IF(B23=Data!#REF!,Data!#REF!,(IF(B23=Data!#REF!,Data!#REF!,(IF(B23=Data!#REF!,Data!I911,(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233,Data!J233,(IF(B23=Data!B235,Data!J235,(IF(B23=Data!#REF!,Data!#REF!,Data!#REF!)))))))))))))))&amp;IF(B23=Data!#REF!,Data!#REF!,(IF(B23=Data!#REF!,Data!#REF!,(IF(B23=Data!#REF!,Data!#REF!,(IF(B23=Data!#REF!,Data!#REF!,(IF(B23=Data!#REF!,Data!#REF!,(IF(B23=Data!#REF!,Data!J911,(IF(B23=Data!#REF!,Data!#REF!,(IF(B23=Data!#REF!,Data!#REF!,Data!#REF!)))))))))))))))&amp;IF(B23=Data!#REF!,Data!#REF!,(IF(B23=Data!#REF!,Data!#REF!,(IF(B23=Data!#REF!,Data!#REF!,(IF(B23=Data!#REF!,Data!#REF!,(IF(B23=Data!#REF!,Data!#REF!,Data!#REF!)))))))))</f>
        <v>#REF!</v>
      </c>
      <c r="W23" s="236" t="str">
        <f>IF(E23="","",VLOOKUP(B23,Data!$B$5:$J$503,9,FALSE)*E23)</f>
        <v/>
      </c>
    </row>
    <row r="24" spans="1:23" s="234" customFormat="1" ht="20.149999999999999" customHeight="1">
      <c r="A24" s="334"/>
      <c r="B24" s="324"/>
      <c r="C24" s="325" t="str">
        <f>IF(E24="","",VLOOKUP(B24,Data!$B$5:$N$503,13,FALSE))</f>
        <v/>
      </c>
      <c r="D24" s="227" t="str">
        <f>IF(E24="","",VLOOKUP(B24,Data!$B$5:$L$503,2,FALSE))</f>
        <v/>
      </c>
      <c r="E24" s="232"/>
      <c r="F24" s="318"/>
      <c r="G24" s="227" t="str">
        <f>IF(E24="","",VLOOKUP(B24,Data!$B$5:$L$503,11,FALSE))</f>
        <v/>
      </c>
      <c r="H24" s="326" t="str">
        <f t="shared" si="0"/>
        <v>-</v>
      </c>
      <c r="I24" s="327" t="str">
        <f>IF(E24="","",VLOOKUP(B24,Data!$B$5:$D$503,3,FALSE))</f>
        <v/>
      </c>
      <c r="J24" s="235" t="str">
        <f>IF(E24="","",VLOOKUP(B24,Data!$B$5:$M$503,12,FALSE))</f>
        <v/>
      </c>
      <c r="K24" s="328"/>
      <c r="L24" s="219" t="str">
        <f>IF(E24="","",VLOOKUP(B24,Data!$B$5:$E$503,4,FALSE)*E24)</f>
        <v/>
      </c>
      <c r="M24" s="219" t="str">
        <f>IF(E24="","",VLOOKUP(B24,Data!$B$5:$F$503,5,FALSE)*E24)</f>
        <v/>
      </c>
      <c r="N24" s="329" t="e">
        <f>IF(B24=Data!#REF!,Data!#REF!,(IF(B24=Data!#REF!,Data!#REF!,(IF(B24=Data!#REF!,Data!#REF!,(IF(B24=Data!#REF!,Data!#REF!,(IF(B24=Data!#REF!,Data!#REF!,(IF(B24=Data!B234,Data!G234,(IF(B24=Data!B236,Data!G236,(IF(B24=Data!#REF!,Data!#REF!,Data!#REF!)))))))))))))))&amp;IF(B24=Data!#REF!,Data!#REF!,(IF(B24=Data!#REF!,Data!#REF!,(IF(B24=Data!#REF!,Data!#REF!,(IF(B24=Data!#REF!,Data!#REF!,(IF(B24=Data!#REF!,Data!#REF!,(IF(B24=Data!#REF!,Data!G912,(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234,Data!H234,(IF(B24=Data!B236,Data!H236,(IF(B24=Data!#REF!,Data!#REF!,Data!#REF!)))))))))))))))&amp;IF(B24=Data!#REF!,Data!#REF!,(IF(B24=Data!#REF!,Data!#REF!,(IF(B24=Data!#REF!,Data!#REF!,(IF(B24=Data!#REF!,Data!#REF!,(IF(B24=Data!#REF!,Data!#REF!,(IF(B24=Data!#REF!,Data!H912,(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234,Data!I234,(IF(B24=Data!B236,Data!I236,(IF(B24=Data!#REF!,Data!#REF!,Data!#REF!)))))))))))))))&amp;IF(B24=Data!#REF!,Data!#REF!,(IF(B24=Data!#REF!,Data!#REF!,(IF(B24=Data!#REF!,Data!#REF!,(IF(B24=Data!#REF!,Data!#REF!,(IF(B24=Data!#REF!,Data!#REF!,(IF(B24=Data!#REF!,Data!I912,(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234,Data!J234,(IF(B24=Data!B236,Data!J236,(IF(B24=Data!#REF!,Data!#REF!,Data!#REF!)))))))))))))))&amp;IF(B24=Data!#REF!,Data!#REF!,(IF(B24=Data!#REF!,Data!#REF!,(IF(B24=Data!#REF!,Data!#REF!,(IF(B24=Data!#REF!,Data!#REF!,(IF(B24=Data!#REF!,Data!#REF!,(IF(B24=Data!#REF!,Data!J912,(IF(B24=Data!#REF!,Data!#REF!,(IF(B24=Data!#REF!,Data!#REF!,Data!#REF!)))))))))))))))&amp;IF(B24=Data!#REF!,Data!#REF!,(IF(B24=Data!#REF!,Data!#REF!,(IF(B24=Data!#REF!,Data!#REF!,(IF(B24=Data!#REF!,Data!#REF!,(IF(B24=Data!#REF!,Data!#REF!,Data!#REF!)))))))))</f>
        <v>#REF!</v>
      </c>
      <c r="W24" s="236" t="str">
        <f>IF(E24="","",VLOOKUP(B24,Data!$B$5:$J$503,9,FALSE)*E24)</f>
        <v/>
      </c>
    </row>
    <row r="25" spans="1:23" s="234" customFormat="1" ht="20.149999999999999" customHeight="1">
      <c r="A25" s="334"/>
      <c r="B25" s="324"/>
      <c r="C25" s="325" t="str">
        <f>IF(E25="","",VLOOKUP(B25,Data!$B$5:$N$503,13,FALSE))</f>
        <v/>
      </c>
      <c r="D25" s="227" t="str">
        <f>IF(E25="","",VLOOKUP(B25,Data!$B$5:$L$503,2,FALSE))</f>
        <v/>
      </c>
      <c r="E25" s="232"/>
      <c r="F25" s="318"/>
      <c r="G25" s="227" t="str">
        <f>IF(E25="","",VLOOKUP(B25,Data!$B$5:$L$503,11,FALSE))</f>
        <v/>
      </c>
      <c r="H25" s="326" t="str">
        <f t="shared" si="0"/>
        <v>-</v>
      </c>
      <c r="I25" s="327" t="str">
        <f>IF(E25="","",VLOOKUP(B25,Data!$B$5:$D$503,3,FALSE))</f>
        <v/>
      </c>
      <c r="J25" s="235" t="str">
        <f>IF(E25="","",VLOOKUP(B25,Data!$B$5:$M$503,12,FALSE))</f>
        <v/>
      </c>
      <c r="K25" s="328"/>
      <c r="L25" s="219" t="str">
        <f>IF(E25="","",VLOOKUP(B25,Data!$B$5:$E$503,4,FALSE)*E25)</f>
        <v/>
      </c>
      <c r="M25" s="219" t="str">
        <f>IF(E25="","",VLOOKUP(B25,Data!$B$5:$F$503,5,FALSE)*E25)</f>
        <v/>
      </c>
      <c r="N25" s="329" t="e">
        <f>IF(B25=Data!#REF!,Data!#REF!,(IF(B25=Data!#REF!,Data!#REF!,(IF(B25=Data!#REF!,Data!#REF!,(IF(B25=Data!#REF!,Data!#REF!,(IF(B25=Data!#REF!,Data!#REF!,(IF(B25=Data!B234,Data!G234,(IF(B25=Data!B236,Data!G236,(IF(B25=Data!#REF!,Data!#REF!,Data!#REF!)))))))))))))))&amp;IF(B25=Data!#REF!,Data!#REF!,(IF(B25=Data!#REF!,Data!#REF!,(IF(B25=Data!#REF!,Data!#REF!,(IF(B25=Data!#REF!,Data!#REF!,(IF(B25=Data!#REF!,Data!#REF!,(IF(B25=Data!#REF!,Data!G912,(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234,Data!H234,(IF(B25=Data!B236,Data!H236,(IF(B25=Data!#REF!,Data!#REF!,Data!#REF!)))))))))))))))&amp;IF(B25=Data!#REF!,Data!#REF!,(IF(B25=Data!#REF!,Data!#REF!,(IF(B25=Data!#REF!,Data!#REF!,(IF(B25=Data!#REF!,Data!#REF!,(IF(B25=Data!#REF!,Data!#REF!,(IF(B25=Data!#REF!,Data!H912,(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234,Data!I234,(IF(B25=Data!B236,Data!I236,(IF(B25=Data!#REF!,Data!#REF!,Data!#REF!)))))))))))))))&amp;IF(B25=Data!#REF!,Data!#REF!,(IF(B25=Data!#REF!,Data!#REF!,(IF(B25=Data!#REF!,Data!#REF!,(IF(B25=Data!#REF!,Data!#REF!,(IF(B25=Data!#REF!,Data!#REF!,(IF(B25=Data!#REF!,Data!I912,(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234,Data!J234,(IF(B25=Data!B236,Data!J236,(IF(B25=Data!#REF!,Data!#REF!,Data!#REF!)))))))))))))))&amp;IF(B25=Data!#REF!,Data!#REF!,(IF(B25=Data!#REF!,Data!#REF!,(IF(B25=Data!#REF!,Data!#REF!,(IF(B25=Data!#REF!,Data!#REF!,(IF(B25=Data!#REF!,Data!#REF!,(IF(B25=Data!#REF!,Data!J912,(IF(B25=Data!#REF!,Data!#REF!,(IF(B25=Data!#REF!,Data!#REF!,Data!#REF!)))))))))))))))&amp;IF(B25=Data!#REF!,Data!#REF!,(IF(B25=Data!#REF!,Data!#REF!,(IF(B25=Data!#REF!,Data!#REF!,(IF(B25=Data!#REF!,Data!#REF!,(IF(B25=Data!#REF!,Data!#REF!,Data!#REF!)))))))))</f>
        <v>#REF!</v>
      </c>
      <c r="W25" s="236" t="str">
        <f>IF(E25="","",VLOOKUP(B25,Data!$B$5:$J$503,9,FALSE)*E25)</f>
        <v/>
      </c>
    </row>
    <row r="26" spans="1:23" s="234" customFormat="1" ht="20" customHeight="1">
      <c r="A26" s="334"/>
      <c r="B26" s="324"/>
      <c r="C26" s="325" t="str">
        <f>IF(E26="","",VLOOKUP(B26,Data!$B$5:$N$503,13,FALSE))</f>
        <v/>
      </c>
      <c r="D26" s="227" t="str">
        <f>IF(E26="","",VLOOKUP(B26,Data!$B$5:$L$503,2,FALSE))</f>
        <v/>
      </c>
      <c r="E26" s="232"/>
      <c r="F26" s="318"/>
      <c r="G26" s="227" t="str">
        <f>IF(E26="","",VLOOKUP(B26,Data!$B$5:$L$503,11,FALSE))</f>
        <v/>
      </c>
      <c r="H26" s="326" t="str">
        <f t="shared" si="0"/>
        <v>-</v>
      </c>
      <c r="I26" s="327" t="str">
        <f>IF(E26="","",VLOOKUP(B26,Data!$B$5:$D$503,3,FALSE))</f>
        <v/>
      </c>
      <c r="J26" s="235" t="str">
        <f>IF(E26="","",VLOOKUP(B26,Data!$B$5:$M$503,12,FALSE))</f>
        <v/>
      </c>
      <c r="K26" s="328"/>
      <c r="L26" s="219" t="str">
        <f>IF(E26="","",VLOOKUP(B26,Data!$B$5:$E$503,4,FALSE)*E26)</f>
        <v/>
      </c>
      <c r="M26" s="219" t="str">
        <f>IF(E26="","",VLOOKUP(B26,Data!$B$5:$F$503,5,FALSE)*E26)</f>
        <v/>
      </c>
      <c r="N26" s="329" t="e">
        <f>IF(B26=Data!#REF!,Data!#REF!,(IF(B26=Data!#REF!,Data!#REF!,(IF(B26=Data!#REF!,Data!#REF!,(IF(B26=Data!#REF!,Data!#REF!,(IF(B26=Data!#REF!,Data!#REF!,(IF(B26=Data!B242,Data!G242,(IF(B26=Data!B244,Data!G244,(IF(B26=Data!#REF!,Data!#REF!,Data!#REF!)))))))))))))))&amp;IF(B26=Data!#REF!,Data!#REF!,(IF(B26=Data!#REF!,Data!#REF!,(IF(B26=Data!#REF!,Data!#REF!,(IF(B26=Data!#REF!,Data!#REF!,(IF(B26=Data!#REF!,Data!#REF!,(IF(B26=Data!#REF!,Data!G920,(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242,Data!H242,(IF(B26=Data!B244,Data!H244,(IF(B26=Data!#REF!,Data!#REF!,Data!#REF!)))))))))))))))&amp;IF(B26=Data!#REF!,Data!#REF!,(IF(B26=Data!#REF!,Data!#REF!,(IF(B26=Data!#REF!,Data!#REF!,(IF(B26=Data!#REF!,Data!#REF!,(IF(B26=Data!#REF!,Data!#REF!,(IF(B26=Data!#REF!,Data!H920,(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242,Data!I242,(IF(B26=Data!B244,Data!I244,(IF(B26=Data!#REF!,Data!#REF!,Data!#REF!)))))))))))))))&amp;IF(B26=Data!#REF!,Data!#REF!,(IF(B26=Data!#REF!,Data!#REF!,(IF(B26=Data!#REF!,Data!#REF!,(IF(B26=Data!#REF!,Data!#REF!,(IF(B26=Data!#REF!,Data!#REF!,(IF(B26=Data!#REF!,Data!I920,(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242,Data!J242,(IF(B26=Data!B244,Data!J244,(IF(B26=Data!#REF!,Data!#REF!,Data!#REF!)))))))))))))))&amp;IF(B26=Data!#REF!,Data!#REF!,(IF(B26=Data!#REF!,Data!#REF!,(IF(B26=Data!#REF!,Data!#REF!,(IF(B26=Data!#REF!,Data!#REF!,(IF(B26=Data!#REF!,Data!#REF!,(IF(B26=Data!#REF!,Data!J920,(IF(B26=Data!#REF!,Data!#REF!,(IF(B26=Data!#REF!,Data!#REF!,Data!#REF!)))))))))))))))&amp;IF(B26=Data!#REF!,Data!#REF!,(IF(B26=Data!#REF!,Data!#REF!,(IF(B26=Data!#REF!,Data!#REF!,(IF(B26=Data!#REF!,Data!#REF!,(IF(B26=Data!#REF!,Data!#REF!,Data!#REF!)))))))))</f>
        <v>#REF!</v>
      </c>
      <c r="W26" s="236" t="str">
        <f>IF(E26="","",VLOOKUP(B26,Data!$B$5:$J$503,9,FALSE)*E26)</f>
        <v/>
      </c>
    </row>
    <row r="27" spans="1:23" s="234" customFormat="1" ht="20.149999999999999" customHeight="1">
      <c r="A27" s="334"/>
      <c r="B27" s="231"/>
      <c r="C27" s="230" t="str">
        <f>IF(E27="","",VLOOKUP(B27,Data!$B$5:$N$503,13,FALSE))</f>
        <v/>
      </c>
      <c r="D27" s="223" t="str">
        <f>IF(E27="","",VLOOKUP(B27,Data!$B$5:$L$503,2,FALSE))</f>
        <v/>
      </c>
      <c r="E27" s="232"/>
      <c r="F27" s="233"/>
      <c r="G27" s="223" t="str">
        <f>IF(E27="","",VLOOKUP(B27,Data!$B$5:$L$503,11,FALSE))</f>
        <v/>
      </c>
      <c r="H27" s="228" t="str">
        <f t="shared" si="0"/>
        <v>-</v>
      </c>
      <c r="I27" s="229" t="str">
        <f>IF(E27="","",VLOOKUP(B27,Data!$B$5:$D$503,3,FALSE))</f>
        <v/>
      </c>
      <c r="J27" s="220" t="str">
        <f>IF(E27="","",VLOOKUP(B27,Data!$B$5:$M$503,12,FALSE))</f>
        <v/>
      </c>
      <c r="K27" s="328"/>
      <c r="L27" s="221" t="str">
        <f>IF(E27="","",VLOOKUP(B27,Data!$B$5:$E$503,4,FALSE)*E27)</f>
        <v/>
      </c>
      <c r="M27" s="221" t="str">
        <f>IF(E27="","",VLOOKUP(B27,Data!$B$5:$F$503,5,FALSE)*E27)</f>
        <v/>
      </c>
      <c r="N27" s="224" t="e">
        <f>IF(B27=Data!#REF!,Data!#REF!,(IF(B27=Data!#REF!,Data!#REF!,(IF(B27=Data!#REF!,Data!#REF!,(IF(B27=Data!#REF!,Data!#REF!,(IF(B27=Data!#REF!,Data!#REF!,(IF(B27=Data!B270,Data!G270,(IF(B27=Data!B272,Data!G272,(IF(B27=Data!#REF!,Data!#REF!,Data!#REF!)))))))))))))))&amp;IF(B27=Data!#REF!,Data!#REF!,(IF(B27=Data!#REF!,Data!#REF!,(IF(B27=Data!#REF!,Data!#REF!,(IF(B27=Data!#REF!,Data!#REF!,(IF(B27=Data!#REF!,Data!#REF!,(IF(B27=Data!#REF!,Data!G948,(IF(B27=Data!#REF!,Data!#REF!,(IF(B27=Data!#REF!,Data!#REF!,Data!#REF!)))))))))))))))&amp;IF(B27=Data!#REF!,Data!#REF!,(IF(B27=Data!#REF!,Data!#REF!,(IF(B27=Data!#REF!,Data!#REF!,(IF(B27=Data!#REF!,Data!#REF!,(IF(B27=Data!#REF!,Data!#REF!,Data!#REF!)))))))))</f>
        <v>#REF!</v>
      </c>
      <c r="O27" s="339"/>
      <c r="P27" s="340"/>
      <c r="Q27" s="225" t="e">
        <f>IF(B27=Data!#REF!,Data!#REF!,(IF(B27=Data!#REF!,Data!#REF!,(IF(B27=Data!#REF!,Data!#REF!,(IF(B27=Data!#REF!,Data!#REF!,(IF(B27=Data!#REF!,Data!#REF!,(IF(B27=Data!B270,Data!H270,(IF(B27=Data!B272,Data!H272,(IF(B27=Data!#REF!,Data!#REF!,Data!#REF!)))))))))))))))&amp;IF(B27=Data!#REF!,Data!#REF!,(IF(B27=Data!#REF!,Data!#REF!,(IF(B27=Data!#REF!,Data!#REF!,(IF(B27=Data!#REF!,Data!#REF!,(IF(B27=Data!#REF!,Data!#REF!,(IF(B27=Data!#REF!,Data!H948,(IF(B27=Data!#REF!,Data!#REF!,(IF(B27=Data!#REF!,Data!#REF!,Data!#REF!)))))))))))))))&amp;IF(B27=Data!#REF!,Data!#REF!,(IF(B27=Data!#REF!,Data!#REF!,(IF(B27=Data!#REF!,Data!#REF!,(IF(B27=Data!#REF!,Data!#REF!,(IF(B27=Data!#REF!,Data!#REF!,Data!#REF!)))))))))</f>
        <v>#REF!</v>
      </c>
      <c r="R27" s="340"/>
      <c r="S27" s="340"/>
      <c r="T27" s="225" t="e">
        <f>IF(B27=Data!#REF!,Data!#REF!,(IF(B27=Data!#REF!,Data!#REF!,(IF(B27=Data!#REF!,Data!#REF!,(IF(B27=Data!#REF!,Data!#REF!,(IF(B27=Data!#REF!,Data!#REF!,(IF(B27=Data!B270,Data!I270,(IF(B27=Data!B272,Data!I272,(IF(B27=Data!#REF!,Data!#REF!,Data!#REF!)))))))))))))))&amp;IF(B27=Data!#REF!,Data!#REF!,(IF(B27=Data!#REF!,Data!#REF!,(IF(B27=Data!#REF!,Data!#REF!,(IF(B27=Data!#REF!,Data!#REF!,(IF(B27=Data!#REF!,Data!#REF!,(IF(B27=Data!#REF!,Data!I948,(IF(B27=Data!#REF!,Data!#REF!,(IF(B27=Data!#REF!,Data!#REF!,Data!#REF!)))))))))))))))&amp;IF(B27=Data!#REF!,Data!#REF!,(IF(B27=Data!#REF!,Data!#REF!,(IF(B27=Data!#REF!,Data!#REF!,(IF(B27=Data!#REF!,Data!#REF!,(IF(B27=Data!#REF!,Data!#REF!,Data!#REF!)))))))))</f>
        <v>#REF!</v>
      </c>
      <c r="U27" s="341"/>
      <c r="V27" s="225" t="e">
        <f>IF(B27=Data!#REF!,Data!#REF!,(IF(B27=Data!#REF!,Data!#REF!,(IF(B27=Data!#REF!,Data!#REF!,(IF(B27=Data!#REF!,Data!#REF!,(IF(B27=Data!#REF!,Data!#REF!,(IF(B27=Data!B270,Data!J270,(IF(B27=Data!B272,Data!J272,(IF(B27=Data!#REF!,Data!#REF!,Data!#REF!)))))))))))))))&amp;IF(B27=Data!#REF!,Data!#REF!,(IF(B27=Data!#REF!,Data!#REF!,(IF(B27=Data!#REF!,Data!#REF!,(IF(B27=Data!#REF!,Data!#REF!,(IF(B27=Data!#REF!,Data!#REF!,(IF(B27=Data!#REF!,Data!J948,(IF(B27=Data!#REF!,Data!#REF!,(IF(B27=Data!#REF!,Data!#REF!,Data!#REF!)))))))))))))))&amp;IF(B27=Data!#REF!,Data!#REF!,(IF(B27=Data!#REF!,Data!#REF!,(IF(B27=Data!#REF!,Data!#REF!,(IF(B27=Data!#REF!,Data!#REF!,(IF(B27=Data!#REF!,Data!#REF!,Data!#REF!)))))))))</f>
        <v>#REF!</v>
      </c>
      <c r="W27" s="222" t="str">
        <f>IF(E27="","",VLOOKUP(B27,Data!$B$5:$J$503,9,FALSE)*E27)</f>
        <v/>
      </c>
    </row>
    <row r="28" spans="1:23" s="237" customFormat="1" ht="15" customHeight="1">
      <c r="A28" s="238"/>
      <c r="B28" s="239"/>
      <c r="C28" s="246"/>
      <c r="D28" s="240"/>
      <c r="E28" s="241">
        <f>SUM(E18:E27)</f>
        <v>17</v>
      </c>
      <c r="F28" s="242"/>
      <c r="G28" s="243"/>
      <c r="H28" s="243">
        <f>SUM(H18:H27)</f>
        <v>33165.589999999997</v>
      </c>
      <c r="I28" s="238"/>
      <c r="J28" s="238"/>
      <c r="K28" s="238"/>
      <c r="L28" s="243">
        <f>SUM(L18:L27)</f>
        <v>3504</v>
      </c>
      <c r="M28" s="243">
        <f>SUM(M18:M27)</f>
        <v>3134</v>
      </c>
      <c r="N28" s="243" t="e">
        <f>SUM(N16:N27)</f>
        <v>#REF!</v>
      </c>
      <c r="O28" s="244" t="e">
        <f>SUM(#REF!)</f>
        <v>#REF!</v>
      </c>
      <c r="P28" s="243">
        <f>SUM(P16:P27)</f>
        <v>0</v>
      </c>
      <c r="Q28" s="243" t="e">
        <f>SUM(Q16:Q27)</f>
        <v>#REF!</v>
      </c>
      <c r="R28" s="244" t="e">
        <f>SUM(#REF!)</f>
        <v>#REF!</v>
      </c>
      <c r="S28" s="243">
        <f>SUM(S16:S27)</f>
        <v>0</v>
      </c>
      <c r="T28" s="243" t="e">
        <f>SUM(T16:T27)</f>
        <v>#REF!</v>
      </c>
      <c r="U28" s="244" t="e">
        <f>SUM(#REF!)</f>
        <v>#REF!</v>
      </c>
      <c r="V28" s="243" t="e">
        <f>SUM(V16:V27)</f>
        <v>#REF!</v>
      </c>
      <c r="W28" s="245">
        <f>SUM(W18:W27)</f>
        <v>20.003</v>
      </c>
    </row>
    <row r="29" spans="1:23" ht="17.25" customHeight="1" thickBot="1">
      <c r="A29" s="214"/>
      <c r="B29" s="215"/>
      <c r="C29" s="216"/>
      <c r="D29" s="217"/>
      <c r="E29" s="193"/>
      <c r="F29" s="34"/>
      <c r="G29" s="180" t="s">
        <v>531</v>
      </c>
      <c r="H29" s="177"/>
      <c r="I29" s="55"/>
      <c r="J29" s="55"/>
      <c r="K29" s="55"/>
      <c r="L29" s="181"/>
      <c r="M29" s="177"/>
      <c r="N29" s="36"/>
      <c r="O29" s="35"/>
      <c r="P29" s="35"/>
      <c r="Q29" s="35"/>
      <c r="R29" s="35"/>
      <c r="S29" s="35"/>
      <c r="T29" s="35"/>
      <c r="U29" s="36"/>
      <c r="V29" s="36"/>
      <c r="W29" s="179"/>
    </row>
    <row r="30" spans="1:23" ht="13">
      <c r="A30" s="213" t="s">
        <v>525</v>
      </c>
      <c r="B30" s="161"/>
      <c r="C30" s="161"/>
      <c r="D30" s="60"/>
      <c r="E30" s="194" t="s">
        <v>532</v>
      </c>
      <c r="F30" s="27"/>
      <c r="G30" s="81" t="s">
        <v>81</v>
      </c>
      <c r="H30" s="85"/>
      <c r="I30" s="32" t="s">
        <v>82</v>
      </c>
      <c r="J30" s="56"/>
      <c r="K30" s="172" t="s">
        <v>83</v>
      </c>
      <c r="L30" s="172"/>
      <c r="M30" s="422" t="s">
        <v>84</v>
      </c>
      <c r="N30" s="423"/>
      <c r="O30" s="423"/>
      <c r="P30" s="423"/>
      <c r="Q30" s="423"/>
      <c r="R30" s="423"/>
      <c r="S30" s="423"/>
      <c r="T30" s="423"/>
      <c r="U30" s="423"/>
      <c r="V30" s="423"/>
      <c r="W30" s="424"/>
    </row>
    <row r="31" spans="1:23" ht="13">
      <c r="A31" s="19" t="s">
        <v>526</v>
      </c>
      <c r="B31" s="20"/>
      <c r="C31" s="20"/>
      <c r="D31" s="60"/>
      <c r="E31" s="191" t="s">
        <v>86</v>
      </c>
      <c r="F31" s="20"/>
      <c r="G31" s="425"/>
      <c r="H31" s="426"/>
      <c r="I31" s="19" t="s">
        <v>87</v>
      </c>
      <c r="J31" s="61"/>
      <c r="K31" s="174" t="s">
        <v>88</v>
      </c>
      <c r="L31" s="174"/>
      <c r="M31" s="170"/>
      <c r="N31" s="20"/>
      <c r="O31" s="20"/>
      <c r="P31" s="20"/>
      <c r="Q31" s="20"/>
      <c r="R31" s="20"/>
      <c r="S31" s="20"/>
      <c r="T31" s="20"/>
      <c r="U31" s="20"/>
      <c r="V31" s="20"/>
      <c r="W31" s="175"/>
    </row>
    <row r="32" spans="1:23">
      <c r="A32" s="19" t="s">
        <v>527</v>
      </c>
      <c r="B32" s="20"/>
      <c r="C32" s="20"/>
      <c r="D32" s="21"/>
      <c r="E32" s="191"/>
      <c r="F32" s="20"/>
      <c r="G32" s="425"/>
      <c r="H32" s="426"/>
      <c r="I32" s="19"/>
      <c r="J32" s="61"/>
      <c r="K32" s="174" t="s">
        <v>92</v>
      </c>
      <c r="L32" s="174"/>
      <c r="M32" s="170"/>
      <c r="N32" s="20"/>
      <c r="O32" s="20"/>
      <c r="P32" s="20"/>
      <c r="Q32" s="20"/>
      <c r="R32" s="20"/>
      <c r="S32" s="20"/>
      <c r="T32" s="20"/>
      <c r="U32" s="20"/>
      <c r="V32" s="20"/>
      <c r="W32" s="175"/>
    </row>
    <row r="33" spans="1:23">
      <c r="A33" s="34"/>
      <c r="B33" s="35"/>
      <c r="C33" s="35"/>
      <c r="D33" s="362"/>
      <c r="E33" s="191" t="s">
        <v>93</v>
      </c>
      <c r="F33" s="20"/>
      <c r="G33" s="425"/>
      <c r="H33" s="426"/>
      <c r="I33" s="19" t="s">
        <v>94</v>
      </c>
      <c r="J33" s="61"/>
      <c r="K33" s="174"/>
      <c r="L33" s="174"/>
      <c r="M33" s="170"/>
      <c r="N33" s="20"/>
      <c r="O33" s="20"/>
      <c r="P33" s="20"/>
      <c r="Q33" s="20"/>
      <c r="R33" s="20"/>
      <c r="S33" s="20"/>
      <c r="T33" s="20"/>
      <c r="U33" s="20"/>
      <c r="V33" s="20"/>
      <c r="W33" s="175"/>
    </row>
    <row r="34" spans="1:23" ht="13">
      <c r="A34" s="16" t="s">
        <v>95</v>
      </c>
      <c r="B34" s="27"/>
      <c r="C34" s="27"/>
      <c r="D34" s="12"/>
      <c r="E34" s="191" t="s">
        <v>96</v>
      </c>
      <c r="F34" s="20"/>
      <c r="G34" s="89" t="s">
        <v>97</v>
      </c>
      <c r="H34" s="86"/>
      <c r="I34" s="19" t="s">
        <v>87</v>
      </c>
      <c r="J34" s="61"/>
      <c r="K34" s="174" t="s">
        <v>98</v>
      </c>
      <c r="L34" s="174"/>
      <c r="M34" s="170"/>
      <c r="N34" s="20"/>
      <c r="O34" s="20"/>
      <c r="P34" s="20"/>
      <c r="Q34" s="20"/>
      <c r="R34" s="20"/>
      <c r="S34" s="20"/>
      <c r="T34" s="20"/>
      <c r="U34" s="20"/>
      <c r="V34" s="20"/>
      <c r="W34" s="175"/>
    </row>
    <row r="35" spans="1:23">
      <c r="A35" s="26" t="s">
        <v>550</v>
      </c>
      <c r="B35" s="20"/>
      <c r="C35" s="20"/>
      <c r="D35" s="21"/>
      <c r="E35" s="191" t="s">
        <v>99</v>
      </c>
      <c r="F35" s="20"/>
      <c r="G35" s="90"/>
      <c r="H35" s="182"/>
      <c r="I35" s="19" t="s">
        <v>100</v>
      </c>
      <c r="J35" s="61"/>
      <c r="K35" s="174" t="s">
        <v>528</v>
      </c>
      <c r="L35" s="174"/>
      <c r="M35" s="427" t="s">
        <v>568</v>
      </c>
      <c r="N35" s="428"/>
      <c r="O35" s="428"/>
      <c r="P35" s="428"/>
      <c r="Q35" s="428"/>
      <c r="R35" s="428"/>
      <c r="S35" s="428"/>
      <c r="T35" s="428"/>
      <c r="U35" s="428"/>
      <c r="V35" s="428"/>
      <c r="W35" s="429"/>
    </row>
    <row r="36" spans="1:23">
      <c r="A36" s="34"/>
      <c r="B36" s="35"/>
      <c r="C36" s="35"/>
      <c r="D36" s="36"/>
      <c r="E36" s="192"/>
      <c r="F36" s="35"/>
      <c r="G36" s="416" t="s">
        <v>933</v>
      </c>
      <c r="H36" s="417"/>
      <c r="I36" s="416" t="s">
        <v>934</v>
      </c>
      <c r="J36" s="417"/>
      <c r="K36" s="178" t="s">
        <v>103</v>
      </c>
      <c r="L36" s="178"/>
      <c r="M36" s="418" t="s">
        <v>104</v>
      </c>
      <c r="N36" s="419"/>
      <c r="O36" s="419"/>
      <c r="P36" s="419"/>
      <c r="Q36" s="419"/>
      <c r="R36" s="419"/>
      <c r="S36" s="419"/>
      <c r="T36" s="419"/>
      <c r="U36" s="419"/>
      <c r="V36" s="419"/>
      <c r="W36" s="420"/>
    </row>
    <row r="40" spans="1:23" ht="18.75" customHeight="1">
      <c r="A40" s="195" t="s">
        <v>888</v>
      </c>
      <c r="B40" s="166"/>
      <c r="C40" s="195" t="s">
        <v>576</v>
      </c>
      <c r="D40" s="319"/>
      <c r="E40" s="319"/>
      <c r="F40" s="320"/>
      <c r="G40" s="195" t="s">
        <v>882</v>
      </c>
      <c r="I40" s="195" t="s">
        <v>576</v>
      </c>
      <c r="K40" s="166"/>
      <c r="M40" s="4"/>
      <c r="V40" s="167"/>
      <c r="W40" s="4"/>
    </row>
    <row r="41" spans="1:23" ht="20">
      <c r="A41" s="195" t="s">
        <v>889</v>
      </c>
      <c r="B41" s="166"/>
      <c r="C41" s="195" t="s">
        <v>893</v>
      </c>
      <c r="D41" s="319"/>
      <c r="E41" s="319"/>
      <c r="F41" s="320"/>
      <c r="G41" s="300" t="s">
        <v>883</v>
      </c>
      <c r="H41" s="335"/>
      <c r="I41" s="300" t="s">
        <v>893</v>
      </c>
      <c r="K41" s="166"/>
      <c r="M41" s="4"/>
      <c r="V41" s="167"/>
      <c r="W41" s="4"/>
    </row>
    <row r="42" spans="1:23" ht="20">
      <c r="A42" s="195" t="s">
        <v>890</v>
      </c>
      <c r="B42" s="166"/>
      <c r="C42" s="195" t="s">
        <v>893</v>
      </c>
      <c r="D42" s="319"/>
      <c r="E42" s="319"/>
      <c r="F42" s="320"/>
      <c r="G42" s="195" t="s">
        <v>884</v>
      </c>
      <c r="I42" s="195" t="s">
        <v>576</v>
      </c>
      <c r="K42" s="166"/>
      <c r="M42" s="4"/>
      <c r="V42" s="167"/>
      <c r="W42" s="4"/>
    </row>
    <row r="43" spans="1:23" ht="20">
      <c r="A43" s="195" t="s">
        <v>891</v>
      </c>
      <c r="B43" s="166"/>
      <c r="C43" s="195" t="s">
        <v>576</v>
      </c>
      <c r="D43" s="319"/>
      <c r="E43" s="319"/>
      <c r="F43" s="320"/>
      <c r="G43" s="195" t="s">
        <v>885</v>
      </c>
      <c r="I43" s="195" t="s">
        <v>576</v>
      </c>
      <c r="K43" s="166"/>
      <c r="M43" s="4"/>
      <c r="V43" s="167"/>
      <c r="W43" s="4"/>
    </row>
    <row r="44" spans="1:23" ht="20">
      <c r="A44" s="195" t="s">
        <v>892</v>
      </c>
      <c r="B44" s="166"/>
      <c r="C44" s="195" t="s">
        <v>576</v>
      </c>
      <c r="D44" s="319"/>
      <c r="E44" s="319"/>
      <c r="F44" s="320"/>
      <c r="G44" s="195" t="s">
        <v>887</v>
      </c>
      <c r="I44" s="195" t="s">
        <v>576</v>
      </c>
      <c r="K44" s="166"/>
      <c r="M44" s="4"/>
      <c r="V44" s="167"/>
      <c r="W44" s="4"/>
    </row>
    <row r="45" spans="1:23" ht="20">
      <c r="A45" s="342"/>
      <c r="B45" s="342"/>
      <c r="C45" s="342"/>
      <c r="D45" s="342"/>
      <c r="E45" s="342"/>
      <c r="F45" s="317"/>
      <c r="G45" s="195" t="s">
        <v>886</v>
      </c>
      <c r="I45" s="195" t="s">
        <v>576</v>
      </c>
    </row>
  </sheetData>
  <mergeCells count="9">
    <mergeCell ref="G36:H36"/>
    <mergeCell ref="I36:J36"/>
    <mergeCell ref="M36:W36"/>
    <mergeCell ref="M2:P2"/>
    <mergeCell ref="M30:W30"/>
    <mergeCell ref="G31:H31"/>
    <mergeCell ref="G32:H32"/>
    <mergeCell ref="G33:H33"/>
    <mergeCell ref="M35:W35"/>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D2A49-2B3B-4CB7-A5DE-AE42C2AB98A1}">
  <dimension ref="A1:W52"/>
  <sheetViews>
    <sheetView zoomScale="80" zoomScaleNormal="80" zoomScaleSheetLayoutView="85" workbookViewId="0">
      <selection activeCell="L37" sqref="L37"/>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939</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c r="B19" s="324" t="s">
        <v>824</v>
      </c>
      <c r="C19" s="230" t="str">
        <f>IF(E19="","",VLOOKUP(B19,Data!$B$5:$N$503,13,FALSE))</f>
        <v>Ymh</v>
      </c>
      <c r="D19" s="223" t="str">
        <f>IF(E19="","",VLOOKUP(B19,Data!$B$5:$L$503,2,FALSE))</f>
        <v>VAW6650</v>
      </c>
      <c r="E19" s="232">
        <v>1</v>
      </c>
      <c r="F19" s="344" t="s">
        <v>523</v>
      </c>
      <c r="G19" s="223">
        <f>IF(E19="","",VLOOKUP(B19,Data!$B$5:$L$503,11,FALSE))</f>
        <v>6146.37</v>
      </c>
      <c r="H19" s="228">
        <f>IF(E19&gt;0,E19*G19,"-")</f>
        <v>6146.37</v>
      </c>
      <c r="I19" s="229" t="str">
        <f>IF(E19="","",VLOOKUP(B19,Data!$B$5:$D$503,3,FALSE))</f>
        <v>C/T</v>
      </c>
      <c r="J19" s="220" t="str">
        <f>IF(E19="","",VLOOKUP(B19,Data!$B$5:$M$503,12,FALSE))</f>
        <v>Indonesia</v>
      </c>
      <c r="K19" s="328" t="s">
        <v>936</v>
      </c>
      <c r="L19" s="221">
        <f>IF(E19="","",VLOOKUP(B19,Data!$B$5:$E$503,4,FALSE)*E19)</f>
        <v>311</v>
      </c>
      <c r="M19" s="221">
        <f>IF(E19="","",VLOOKUP(B19,Data!$B$5:$F$503,5,FALSE)*E19)</f>
        <v>275</v>
      </c>
      <c r="N19" s="224" t="e">
        <f>IF(B19=Data!#REF!,Data!#REF!,(IF(B19=Data!#REF!,Data!#REF!,(IF(B19=Data!#REF!,Data!#REF!,(IF(B19=Data!#REF!,Data!#REF!,(IF(B19=Data!#REF!,Data!#REF!,(IF(B19=Data!B262,Data!G262,(IF(B19=Data!B264,Data!G264,(IF(B19=Data!#REF!,Data!#REF!,Data!#REF!)))))))))))))))&amp;IF(B19=Data!#REF!,Data!#REF!,(IF(B19=Data!#REF!,Data!#REF!,(IF(B19=Data!#REF!,Data!#REF!,(IF(B19=Data!#REF!,Data!#REF!,(IF(B19=Data!#REF!,Data!#REF!,(IF(B19=Data!#REF!,Data!G940,(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262,Data!H262,(IF(B19=Data!B264,Data!H264,(IF(B19=Data!#REF!,Data!#REF!,Data!#REF!)))))))))))))))&amp;IF(B19=Data!#REF!,Data!#REF!,(IF(B19=Data!#REF!,Data!#REF!,(IF(B19=Data!#REF!,Data!#REF!,(IF(B19=Data!#REF!,Data!#REF!,(IF(B19=Data!#REF!,Data!#REF!,(IF(B19=Data!#REF!,Data!H940,(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262,Data!I262,(IF(B19=Data!B264,Data!I264,(IF(B19=Data!#REF!,Data!#REF!,Data!#REF!)))))))))))))))&amp;IF(B19=Data!#REF!,Data!#REF!,(IF(B19=Data!#REF!,Data!#REF!,(IF(B19=Data!#REF!,Data!#REF!,(IF(B19=Data!#REF!,Data!#REF!,(IF(B19=Data!#REF!,Data!#REF!,(IF(B19=Data!#REF!,Data!I940,(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262,Data!J262,(IF(B19=Data!B264,Data!J264,(IF(B19=Data!#REF!,Data!#REF!,Data!#REF!)))))))))))))))&amp;IF(B19=Data!#REF!,Data!#REF!,(IF(B19=Data!#REF!,Data!#REF!,(IF(B19=Data!#REF!,Data!#REF!,(IF(B19=Data!#REF!,Data!#REF!,(IF(B19=Data!#REF!,Data!#REF!,(IF(B19=Data!#REF!,Data!J940,(IF(B19=Data!#REF!,Data!#REF!,(IF(B19=Data!#REF!,Data!#REF!,Data!#REF!)))))))))))))))&amp;IF(B19=Data!#REF!,Data!#REF!,(IF(B19=Data!#REF!,Data!#REF!,(IF(B19=Data!#REF!,Data!#REF!,(IF(B19=Data!#REF!,Data!#REF!,(IF(B19=Data!#REF!,Data!#REF!,Data!#REF!)))))))))</f>
        <v>#REF!</v>
      </c>
      <c r="W19" s="222">
        <f>IF(E19="","",VLOOKUP(B19,Data!$B$5:$J$503,9,FALSE)*E19)</f>
        <v>1.534</v>
      </c>
    </row>
    <row r="20" spans="1:23" s="234" customFormat="1" ht="20.149999999999999" customHeight="1">
      <c r="A20" s="334"/>
      <c r="B20" s="270" t="s">
        <v>935</v>
      </c>
      <c r="C20" s="325"/>
      <c r="D20" s="227"/>
      <c r="E20" s="232"/>
      <c r="F20" s="233"/>
      <c r="G20" s="227"/>
      <c r="H20" s="326"/>
      <c r="I20" s="327"/>
      <c r="J20" s="235"/>
      <c r="K20" s="328"/>
      <c r="L20" s="219"/>
      <c r="M20" s="219"/>
      <c r="N20" s="329"/>
      <c r="O20" s="330"/>
      <c r="P20" s="331"/>
      <c r="Q20" s="332"/>
      <c r="R20" s="331"/>
      <c r="S20" s="331"/>
      <c r="T20" s="332"/>
      <c r="U20" s="333"/>
      <c r="V20" s="332"/>
      <c r="W20" s="236"/>
    </row>
    <row r="21" spans="1:23" s="234" customFormat="1" ht="20.149999999999999" customHeight="1">
      <c r="A21" s="334"/>
      <c r="B21" s="324" t="s">
        <v>356</v>
      </c>
      <c r="C21" s="325" t="str">
        <f>IF(E21="","",VLOOKUP(B21,Data!$B$5:$N$503,13,FALSE))</f>
        <v>Ymh</v>
      </c>
      <c r="D21" s="227" t="str">
        <f>IF(E21="","",VLOOKUP(B21,Data!$B$5:$L$503,2,FALSE))</f>
        <v>WQ78230</v>
      </c>
      <c r="E21" s="232">
        <v>3</v>
      </c>
      <c r="F21" s="233" t="s">
        <v>524</v>
      </c>
      <c r="G21" s="227">
        <f>IF(E21="","",VLOOKUP(B21,Data!$B$5:$L$503,11,FALSE))</f>
        <v>4233.07</v>
      </c>
      <c r="H21" s="326">
        <f t="shared" ref="H21:H34" si="0">IF(E21&gt;0,E21*G21,"-")</f>
        <v>12699.21</v>
      </c>
      <c r="I21" s="327" t="str">
        <f>IF(E21="","",VLOOKUP(B21,Data!$B$5:$D$503,3,FALSE))</f>
        <v>C/T</v>
      </c>
      <c r="J21" s="235" t="str">
        <f>IF(E21="","",VLOOKUP(B21,Data!$B$5:$M$503,12,FALSE))</f>
        <v>Indonesia</v>
      </c>
      <c r="K21" s="328" t="s">
        <v>936</v>
      </c>
      <c r="L21" s="219">
        <f>IF(E21="","",VLOOKUP(B21,Data!$B$5:$E$503,4,FALSE)*E21)</f>
        <v>891</v>
      </c>
      <c r="M21" s="219">
        <f>IF(E21="","",VLOOKUP(B21,Data!$B$5:$F$503,5,FALSE)*E21)</f>
        <v>786</v>
      </c>
      <c r="N21" s="329" t="e">
        <f>IF(B21=Data!#REF!,Data!#REF!,(IF(B21=Data!#REF!,Data!#REF!,(IF(B21=Data!#REF!,Data!#REF!,(IF(B21=Data!#REF!,Data!#REF!,(IF(B21=Data!#REF!,Data!#REF!,(IF(B21=Data!B252,Data!G252,(IF(B21=Data!B254,Data!G254,(IF(B21=Data!#REF!,Data!#REF!,Data!#REF!)))))))))))))))&amp;IF(B21=Data!#REF!,Data!#REF!,(IF(B21=Data!#REF!,Data!#REF!,(IF(B21=Data!#REF!,Data!#REF!,(IF(B21=Data!#REF!,Data!#REF!,(IF(B21=Data!#REF!,Data!#REF!,(IF(B21=Data!#REF!,Data!G930,(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252,Data!H252,(IF(B21=Data!B254,Data!H254,(IF(B21=Data!#REF!,Data!#REF!,Data!#REF!)))))))))))))))&amp;IF(B21=Data!#REF!,Data!#REF!,(IF(B21=Data!#REF!,Data!#REF!,(IF(B21=Data!#REF!,Data!#REF!,(IF(B21=Data!#REF!,Data!#REF!,(IF(B21=Data!#REF!,Data!#REF!,(IF(B21=Data!#REF!,Data!H930,(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252,Data!I252,(IF(B21=Data!B254,Data!I254,(IF(B21=Data!#REF!,Data!#REF!,Data!#REF!)))))))))))))))&amp;IF(B21=Data!#REF!,Data!#REF!,(IF(B21=Data!#REF!,Data!#REF!,(IF(B21=Data!#REF!,Data!#REF!,(IF(B21=Data!#REF!,Data!#REF!,(IF(B21=Data!#REF!,Data!#REF!,(IF(B21=Data!#REF!,Data!I930,(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252,Data!J252,(IF(B21=Data!B254,Data!J254,(IF(B21=Data!#REF!,Data!#REF!,Data!#REF!)))))))))))))))&amp;IF(B21=Data!#REF!,Data!#REF!,(IF(B21=Data!#REF!,Data!#REF!,(IF(B21=Data!#REF!,Data!#REF!,(IF(B21=Data!#REF!,Data!#REF!,(IF(B21=Data!#REF!,Data!#REF!,(IF(B21=Data!#REF!,Data!J930,(IF(B21=Data!#REF!,Data!#REF!,(IF(B21=Data!#REF!,Data!#REF!,Data!#REF!)))))))))))))))&amp;IF(B21=Data!#REF!,Data!#REF!,(IF(B21=Data!#REF!,Data!#REF!,(IF(B21=Data!#REF!,Data!#REF!,(IF(B21=Data!#REF!,Data!#REF!,(IF(B21=Data!#REF!,Data!#REF!,Data!#REF!)))))))))</f>
        <v>#REF!</v>
      </c>
      <c r="W21" s="236">
        <f>IF(E21="","",VLOOKUP(B21,Data!$B$5:$J$503,9,FALSE)*E21)</f>
        <v>4.6020000000000003</v>
      </c>
    </row>
    <row r="22" spans="1:23" s="234" customFormat="1" ht="20.149999999999999" customHeight="1">
      <c r="A22" s="334"/>
      <c r="B22" s="324" t="s">
        <v>220</v>
      </c>
      <c r="C22" s="325" t="str">
        <f>IF(E22="","",VLOOKUP(B22,Data!$B$5:$N$503,13,FALSE))</f>
        <v>Ymh</v>
      </c>
      <c r="D22" s="227" t="str">
        <f>IF(E22="","",VLOOKUP(B22,Data!$B$5:$L$503,2,FALSE))</f>
        <v>AAE6337</v>
      </c>
      <c r="E22" s="232">
        <v>7</v>
      </c>
      <c r="F22" s="318"/>
      <c r="G22" s="227">
        <f>IF(E22="","",VLOOKUP(B22,Data!$B$5:$L$503,11,FALSE))</f>
        <v>1646.63</v>
      </c>
      <c r="H22" s="326">
        <f t="shared" si="0"/>
        <v>11526.41</v>
      </c>
      <c r="I22" s="327" t="str">
        <f>IF(E22="","",VLOOKUP(B22,Data!$B$5:$D$503,3,FALSE))</f>
        <v>C/T</v>
      </c>
      <c r="J22" s="235" t="str">
        <f>IF(E22="","",VLOOKUP(B22,Data!$B$5:$M$503,12,FALSE))</f>
        <v>Indonesia</v>
      </c>
      <c r="K22" s="328" t="s">
        <v>936</v>
      </c>
      <c r="L22" s="219">
        <f>IF(E22="","",VLOOKUP(B22,Data!$B$5:$E$503,4,FALSE)*E22)</f>
        <v>1358</v>
      </c>
      <c r="M22" s="219">
        <f>IF(E22="","",VLOOKUP(B22,Data!$B$5:$F$503,5,FALSE)*E22)</f>
        <v>1218</v>
      </c>
      <c r="N22" s="329" t="e">
        <f>IF(B22=Data!#REF!,Data!#REF!,(IF(B22=Data!#REF!,Data!#REF!,(IF(B22=Data!#REF!,Data!#REF!,(IF(B22=Data!#REF!,Data!#REF!,(IF(B22=Data!#REF!,Data!#REF!,(IF(B22=Data!B254,Data!G254,(IF(B22=Data!B256,Data!G256,(IF(B22=Data!#REF!,Data!#REF!,Data!#REF!)))))))))))))))&amp;IF(B22=Data!#REF!,Data!#REF!,(IF(B22=Data!#REF!,Data!#REF!,(IF(B22=Data!#REF!,Data!#REF!,(IF(B22=Data!#REF!,Data!#REF!,(IF(B22=Data!#REF!,Data!#REF!,(IF(B22=Data!#REF!,Data!G932,(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254,Data!H254,(IF(B22=Data!B256,Data!H256,(IF(B22=Data!#REF!,Data!#REF!,Data!#REF!)))))))))))))))&amp;IF(B22=Data!#REF!,Data!#REF!,(IF(B22=Data!#REF!,Data!#REF!,(IF(B22=Data!#REF!,Data!#REF!,(IF(B22=Data!#REF!,Data!#REF!,(IF(B22=Data!#REF!,Data!#REF!,(IF(B22=Data!#REF!,Data!H932,(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254,Data!I254,(IF(B22=Data!B256,Data!I256,(IF(B22=Data!#REF!,Data!#REF!,Data!#REF!)))))))))))))))&amp;IF(B22=Data!#REF!,Data!#REF!,(IF(B22=Data!#REF!,Data!#REF!,(IF(B22=Data!#REF!,Data!#REF!,(IF(B22=Data!#REF!,Data!#REF!,(IF(B22=Data!#REF!,Data!#REF!,(IF(B22=Data!#REF!,Data!I932,(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254,Data!J254,(IF(B22=Data!B256,Data!J256,(IF(B22=Data!#REF!,Data!#REF!,Data!#REF!)))))))))))))))&amp;IF(B22=Data!#REF!,Data!#REF!,(IF(B22=Data!#REF!,Data!#REF!,(IF(B22=Data!#REF!,Data!#REF!,(IF(B22=Data!#REF!,Data!#REF!,(IF(B22=Data!#REF!,Data!#REF!,(IF(B22=Data!#REF!,Data!J932,(IF(B22=Data!#REF!,Data!#REF!,(IF(B22=Data!#REF!,Data!#REF!,Data!#REF!)))))))))))))))&amp;IF(B22=Data!#REF!,Data!#REF!,(IF(B22=Data!#REF!,Data!#REF!,(IF(B22=Data!#REF!,Data!#REF!,(IF(B22=Data!#REF!,Data!#REF!,(IF(B22=Data!#REF!,Data!#REF!,Data!#REF!)))))))))</f>
        <v>#REF!</v>
      </c>
      <c r="W22" s="236">
        <f>IF(E22="","",VLOOKUP(B22,Data!$B$5:$J$503,9,FALSE)*E22)</f>
        <v>7.9030000000000005</v>
      </c>
    </row>
    <row r="23" spans="1:23" s="234" customFormat="1" ht="20.149999999999999" customHeight="1">
      <c r="A23" s="334"/>
      <c r="B23" s="324" t="s">
        <v>222</v>
      </c>
      <c r="C23" s="325" t="str">
        <f>IF(E23="","",VLOOKUP(B23,Data!$B$5:$N$503,13,FALSE))</f>
        <v>Ymh</v>
      </c>
      <c r="D23" s="227" t="str">
        <f>IF(E23="","",VLOOKUP(B23,Data!$B$5:$L$503,2,FALSE))</f>
        <v>WV62290</v>
      </c>
      <c r="E23" s="232">
        <v>2</v>
      </c>
      <c r="F23" s="318" t="s">
        <v>530</v>
      </c>
      <c r="G23" s="227">
        <f>IF(E23="","",VLOOKUP(B23,Data!$B$5:$L$503,11,FALSE))</f>
        <v>1690.21</v>
      </c>
      <c r="H23" s="326">
        <f t="shared" si="0"/>
        <v>3380.42</v>
      </c>
      <c r="I23" s="327" t="str">
        <f>IF(E23="","",VLOOKUP(B23,Data!$B$5:$D$503,3,FALSE))</f>
        <v>C/T</v>
      </c>
      <c r="J23" s="235" t="str">
        <f>IF(E23="","",VLOOKUP(B23,Data!$B$5:$M$503,12,FALSE))</f>
        <v>Indonesia</v>
      </c>
      <c r="K23" s="328" t="s">
        <v>936</v>
      </c>
      <c r="L23" s="219">
        <f>IF(E23="","",VLOOKUP(B23,Data!$B$5:$E$503,4,FALSE)*E23)</f>
        <v>388</v>
      </c>
      <c r="M23" s="219">
        <f>IF(E23="","",VLOOKUP(B23,Data!$B$5:$F$503,5,FALSE)*E23)</f>
        <v>348</v>
      </c>
      <c r="N23" s="329" t="e">
        <f>IF(B23=Data!#REF!,Data!#REF!,(IF(B23=Data!#REF!,Data!#REF!,(IF(B23=Data!#REF!,Data!#REF!,(IF(B23=Data!#REF!,Data!#REF!,(IF(B23=Data!#REF!,Data!#REF!,(IF(B23=Data!B255,Data!G255,(IF(B23=Data!B257,Data!G257,(IF(B23=Data!#REF!,Data!#REF!,Data!#REF!)))))))))))))))&amp;IF(B23=Data!#REF!,Data!#REF!,(IF(B23=Data!#REF!,Data!#REF!,(IF(B23=Data!#REF!,Data!#REF!,(IF(B23=Data!#REF!,Data!#REF!,(IF(B23=Data!#REF!,Data!#REF!,(IF(B23=Data!#REF!,Data!G933,(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255,Data!H255,(IF(B23=Data!B257,Data!H257,(IF(B23=Data!#REF!,Data!#REF!,Data!#REF!)))))))))))))))&amp;IF(B23=Data!#REF!,Data!#REF!,(IF(B23=Data!#REF!,Data!#REF!,(IF(B23=Data!#REF!,Data!#REF!,(IF(B23=Data!#REF!,Data!#REF!,(IF(B23=Data!#REF!,Data!#REF!,(IF(B23=Data!#REF!,Data!H933,(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255,Data!I255,(IF(B23=Data!B257,Data!I257,(IF(B23=Data!#REF!,Data!#REF!,Data!#REF!)))))))))))))))&amp;IF(B23=Data!#REF!,Data!#REF!,(IF(B23=Data!#REF!,Data!#REF!,(IF(B23=Data!#REF!,Data!#REF!,(IF(B23=Data!#REF!,Data!#REF!,(IF(B23=Data!#REF!,Data!#REF!,(IF(B23=Data!#REF!,Data!I933,(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255,Data!J255,(IF(B23=Data!B257,Data!J257,(IF(B23=Data!#REF!,Data!#REF!,Data!#REF!)))))))))))))))&amp;IF(B23=Data!#REF!,Data!#REF!,(IF(B23=Data!#REF!,Data!#REF!,(IF(B23=Data!#REF!,Data!#REF!,(IF(B23=Data!#REF!,Data!#REF!,(IF(B23=Data!#REF!,Data!#REF!,(IF(B23=Data!#REF!,Data!J933,(IF(B23=Data!#REF!,Data!#REF!,(IF(B23=Data!#REF!,Data!#REF!,Data!#REF!)))))))))))))))&amp;IF(B23=Data!#REF!,Data!#REF!,(IF(B23=Data!#REF!,Data!#REF!,(IF(B23=Data!#REF!,Data!#REF!,(IF(B23=Data!#REF!,Data!#REF!,(IF(B23=Data!#REF!,Data!#REF!,Data!#REF!)))))))))</f>
        <v>#REF!</v>
      </c>
      <c r="W23" s="236">
        <f>IF(E23="","",VLOOKUP(B23,Data!$B$5:$J$503,9,FALSE)*E23)</f>
        <v>2.258</v>
      </c>
    </row>
    <row r="24" spans="1:23" s="234" customFormat="1" ht="20.149999999999999" customHeight="1">
      <c r="A24" s="334"/>
      <c r="B24" s="324" t="s">
        <v>226</v>
      </c>
      <c r="C24" s="325" t="str">
        <f>IF(E24="","",VLOOKUP(B24,Data!$B$5:$N$503,13,FALSE))</f>
        <v>Ymh</v>
      </c>
      <c r="D24" s="227" t="str">
        <f>IF(E24="","",VLOOKUP(B24,Data!$B$5:$L$503,2,FALSE))</f>
        <v>AAE6339</v>
      </c>
      <c r="E24" s="232">
        <v>1</v>
      </c>
      <c r="F24" s="233"/>
      <c r="G24" s="227">
        <f>IF(E24="","",VLOOKUP(B24,Data!$B$5:$L$503,11,FALSE))</f>
        <v>2055.02</v>
      </c>
      <c r="H24" s="326">
        <f t="shared" si="0"/>
        <v>2055.02</v>
      </c>
      <c r="I24" s="327" t="str">
        <f>IF(E24="","",VLOOKUP(B24,Data!$B$5:$D$503,3,FALSE))</f>
        <v>C/T</v>
      </c>
      <c r="J24" s="235" t="str">
        <f>IF(E24="","",VLOOKUP(B24,Data!$B$5:$M$503,12,FALSE))</f>
        <v>Indonesia</v>
      </c>
      <c r="K24" s="328" t="s">
        <v>936</v>
      </c>
      <c r="L24" s="219">
        <f>IF(E24="","",VLOOKUP(B24,Data!$B$5:$E$503,4,FALSE)*E24)</f>
        <v>199</v>
      </c>
      <c r="M24" s="219">
        <f>IF(E24="","",VLOOKUP(B24,Data!$B$5:$F$503,5,FALSE)*E24)</f>
        <v>174</v>
      </c>
      <c r="N24" s="329" t="e">
        <f>IF(B24=Data!#REF!,Data!#REF!,(IF(B24=Data!#REF!,Data!#REF!,(IF(B24=Data!#REF!,Data!#REF!,(IF(B24=Data!#REF!,Data!#REF!,(IF(B24=Data!#REF!,Data!#REF!,(IF(B24=Data!B256,Data!G256,(IF(B24=Data!B258,Data!G258,(IF(B24=Data!#REF!,Data!#REF!,Data!#REF!)))))))))))))))&amp;IF(B24=Data!#REF!,Data!#REF!,(IF(B24=Data!#REF!,Data!#REF!,(IF(B24=Data!#REF!,Data!#REF!,(IF(B24=Data!#REF!,Data!#REF!,(IF(B24=Data!#REF!,Data!#REF!,(IF(B24=Data!#REF!,Data!G934,(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256,Data!H256,(IF(B24=Data!B258,Data!H258,(IF(B24=Data!#REF!,Data!#REF!,Data!#REF!)))))))))))))))&amp;IF(B24=Data!#REF!,Data!#REF!,(IF(B24=Data!#REF!,Data!#REF!,(IF(B24=Data!#REF!,Data!#REF!,(IF(B24=Data!#REF!,Data!#REF!,(IF(B24=Data!#REF!,Data!#REF!,(IF(B24=Data!#REF!,Data!H934,(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256,Data!I256,(IF(B24=Data!B258,Data!I258,(IF(B24=Data!#REF!,Data!#REF!,Data!#REF!)))))))))))))))&amp;IF(B24=Data!#REF!,Data!#REF!,(IF(B24=Data!#REF!,Data!#REF!,(IF(B24=Data!#REF!,Data!#REF!,(IF(B24=Data!#REF!,Data!#REF!,(IF(B24=Data!#REF!,Data!#REF!,(IF(B24=Data!#REF!,Data!I934,(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256,Data!J256,(IF(B24=Data!B258,Data!J258,(IF(B24=Data!#REF!,Data!#REF!,Data!#REF!)))))))))))))))&amp;IF(B24=Data!#REF!,Data!#REF!,(IF(B24=Data!#REF!,Data!#REF!,(IF(B24=Data!#REF!,Data!#REF!,(IF(B24=Data!#REF!,Data!#REF!,(IF(B24=Data!#REF!,Data!#REF!,(IF(B24=Data!#REF!,Data!J934,(IF(B24=Data!#REF!,Data!#REF!,(IF(B24=Data!#REF!,Data!#REF!,Data!#REF!)))))))))))))))&amp;IF(B24=Data!#REF!,Data!#REF!,(IF(B24=Data!#REF!,Data!#REF!,(IF(B24=Data!#REF!,Data!#REF!,(IF(B24=Data!#REF!,Data!#REF!,(IF(B24=Data!#REF!,Data!#REF!,Data!#REF!)))))))))</f>
        <v>#REF!</v>
      </c>
      <c r="W24" s="236">
        <f>IF(E24="","",VLOOKUP(B24,Data!$B$5:$J$503,9,FALSE)*E24)</f>
        <v>1.129</v>
      </c>
    </row>
    <row r="25" spans="1:23" s="234" customFormat="1" ht="20.149999999999999" customHeight="1">
      <c r="A25" s="334"/>
      <c r="B25" s="324" t="s">
        <v>228</v>
      </c>
      <c r="C25" s="325" t="str">
        <f>IF(E25="","",VLOOKUP(B25,Data!$B$5:$N$503,13,FALSE))</f>
        <v>Ymh</v>
      </c>
      <c r="D25" s="227" t="str">
        <f>IF(E25="","",VLOOKUP(B25,Data!$B$5:$L$503,2,FALSE))</f>
        <v>WN49720</v>
      </c>
      <c r="E25" s="232">
        <v>1</v>
      </c>
      <c r="F25" s="233"/>
      <c r="G25" s="227">
        <f>IF(E25="","",VLOOKUP(B25,Data!$B$5:$L$503,11,FALSE))</f>
        <v>1776.21</v>
      </c>
      <c r="H25" s="326">
        <f t="shared" si="0"/>
        <v>1776.21</v>
      </c>
      <c r="I25" s="327" t="str">
        <f>IF(E25="","",VLOOKUP(B25,Data!$B$5:$D$503,3,FALSE))</f>
        <v>C/T</v>
      </c>
      <c r="J25" s="235" t="str">
        <f>IF(E25="","",VLOOKUP(B25,Data!$B$5:$M$503,12,FALSE))</f>
        <v>Indonesia</v>
      </c>
      <c r="K25" s="328" t="s">
        <v>936</v>
      </c>
      <c r="L25" s="219">
        <f>IF(E25="","",VLOOKUP(B25,Data!$B$5:$E$503,4,FALSE)*E25)</f>
        <v>194</v>
      </c>
      <c r="M25" s="219">
        <f>IF(E25="","",VLOOKUP(B25,Data!$B$5:$F$503,5,FALSE)*E25)</f>
        <v>174</v>
      </c>
      <c r="N25" s="329" t="e">
        <f>IF(B25=Data!#REF!,Data!#REF!,(IF(B25=Data!#REF!,Data!#REF!,(IF(B25=Data!#REF!,Data!#REF!,(IF(B25=Data!#REF!,Data!#REF!,(IF(B25=Data!#REF!,Data!#REF!,(IF(B25=Data!B257,Data!G257,(IF(B25=Data!B259,Data!G259,(IF(B25=Data!#REF!,Data!#REF!,Data!#REF!)))))))))))))))&amp;IF(B25=Data!#REF!,Data!#REF!,(IF(B25=Data!#REF!,Data!#REF!,(IF(B25=Data!#REF!,Data!#REF!,(IF(B25=Data!#REF!,Data!#REF!,(IF(B25=Data!#REF!,Data!#REF!,(IF(B25=Data!#REF!,Data!G935,(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257,Data!H257,(IF(B25=Data!B259,Data!H259,(IF(B25=Data!#REF!,Data!#REF!,Data!#REF!)))))))))))))))&amp;IF(B25=Data!#REF!,Data!#REF!,(IF(B25=Data!#REF!,Data!#REF!,(IF(B25=Data!#REF!,Data!#REF!,(IF(B25=Data!#REF!,Data!#REF!,(IF(B25=Data!#REF!,Data!#REF!,(IF(B25=Data!#REF!,Data!H935,(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257,Data!I257,(IF(B25=Data!B259,Data!I259,(IF(B25=Data!#REF!,Data!#REF!,Data!#REF!)))))))))))))))&amp;IF(B25=Data!#REF!,Data!#REF!,(IF(B25=Data!#REF!,Data!#REF!,(IF(B25=Data!#REF!,Data!#REF!,(IF(B25=Data!#REF!,Data!#REF!,(IF(B25=Data!#REF!,Data!#REF!,(IF(B25=Data!#REF!,Data!I935,(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257,Data!J257,(IF(B25=Data!B259,Data!J259,(IF(B25=Data!#REF!,Data!#REF!,Data!#REF!)))))))))))))))&amp;IF(B25=Data!#REF!,Data!#REF!,(IF(B25=Data!#REF!,Data!#REF!,(IF(B25=Data!#REF!,Data!#REF!,(IF(B25=Data!#REF!,Data!#REF!,(IF(B25=Data!#REF!,Data!#REF!,(IF(B25=Data!#REF!,Data!J935,(IF(B25=Data!#REF!,Data!#REF!,(IF(B25=Data!#REF!,Data!#REF!,Data!#REF!)))))))))))))))&amp;IF(B25=Data!#REF!,Data!#REF!,(IF(B25=Data!#REF!,Data!#REF!,(IF(B25=Data!#REF!,Data!#REF!,(IF(B25=Data!#REF!,Data!#REF!,(IF(B25=Data!#REF!,Data!#REF!,Data!#REF!)))))))))</f>
        <v>#REF!</v>
      </c>
      <c r="W25" s="236">
        <f>IF(E25="","",VLOOKUP(B25,Data!$B$5:$J$503,9,FALSE)*E25)</f>
        <v>1.129</v>
      </c>
    </row>
    <row r="26" spans="1:23" s="234" customFormat="1" ht="20.149999999999999" customHeight="1">
      <c r="A26" s="334"/>
      <c r="B26" s="324" t="s">
        <v>664</v>
      </c>
      <c r="C26" s="325" t="str">
        <f>IF(E26="","",VLOOKUP(B26,Data!$B$5:$N$503,13,FALSE))</f>
        <v>Ymh</v>
      </c>
      <c r="D26" s="227" t="str">
        <f>IF(E26="","",VLOOKUP(B26,Data!$B$5:$L$503,2,FALSE))</f>
        <v>VAC9480</v>
      </c>
      <c r="E26" s="232">
        <v>1</v>
      </c>
      <c r="F26" s="233"/>
      <c r="G26" s="227">
        <f>IF(E26="","",VLOOKUP(B26,Data!$B$5:$L$503,11,FALSE))</f>
        <v>2008.01</v>
      </c>
      <c r="H26" s="326">
        <f t="shared" si="0"/>
        <v>2008.01</v>
      </c>
      <c r="I26" s="327" t="str">
        <f>IF(E26="","",VLOOKUP(B26,Data!$B$5:$D$503,3,FALSE))</f>
        <v>C/T</v>
      </c>
      <c r="J26" s="235" t="str">
        <f>IF(E26="","",VLOOKUP(B26,Data!$B$5:$M$503,12,FALSE))</f>
        <v>Indonesia</v>
      </c>
      <c r="K26" s="328" t="s">
        <v>936</v>
      </c>
      <c r="L26" s="219">
        <f>IF(E26="","",VLOOKUP(B26,Data!$B$5:$E$503,4,FALSE)*E26)</f>
        <v>199</v>
      </c>
      <c r="M26" s="219">
        <f>IF(E26="","",VLOOKUP(B26,Data!$B$5:$F$503,5,FALSE)*E26)</f>
        <v>179</v>
      </c>
      <c r="N26" s="329" t="e">
        <f>IF(B26=Data!#REF!,Data!#REF!,(IF(B26=Data!#REF!,Data!#REF!,(IF(B26=Data!#REF!,Data!#REF!,(IF(B26=Data!#REF!,Data!#REF!,(IF(B26=Data!#REF!,Data!#REF!,(IF(B26=Data!B258,Data!G258,(IF(B26=Data!B260,Data!G260,(IF(B26=Data!#REF!,Data!#REF!,Data!#REF!)))))))))))))))&amp;IF(B26=Data!#REF!,Data!#REF!,(IF(B26=Data!#REF!,Data!#REF!,(IF(B26=Data!#REF!,Data!#REF!,(IF(B26=Data!#REF!,Data!#REF!,(IF(B26=Data!#REF!,Data!#REF!,(IF(B26=Data!#REF!,Data!G936,(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258,Data!H258,(IF(B26=Data!B260,Data!H260,(IF(B26=Data!#REF!,Data!#REF!,Data!#REF!)))))))))))))))&amp;IF(B26=Data!#REF!,Data!#REF!,(IF(B26=Data!#REF!,Data!#REF!,(IF(B26=Data!#REF!,Data!#REF!,(IF(B26=Data!#REF!,Data!#REF!,(IF(B26=Data!#REF!,Data!#REF!,(IF(B26=Data!#REF!,Data!H936,(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258,Data!I258,(IF(B26=Data!B260,Data!I260,(IF(B26=Data!#REF!,Data!#REF!,Data!#REF!)))))))))))))))&amp;IF(B26=Data!#REF!,Data!#REF!,(IF(B26=Data!#REF!,Data!#REF!,(IF(B26=Data!#REF!,Data!#REF!,(IF(B26=Data!#REF!,Data!#REF!,(IF(B26=Data!#REF!,Data!#REF!,(IF(B26=Data!#REF!,Data!I936,(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258,Data!J258,(IF(B26=Data!B260,Data!J260,(IF(B26=Data!#REF!,Data!#REF!,Data!#REF!)))))))))))))))&amp;IF(B26=Data!#REF!,Data!#REF!,(IF(B26=Data!#REF!,Data!#REF!,(IF(B26=Data!#REF!,Data!#REF!,(IF(B26=Data!#REF!,Data!#REF!,(IF(B26=Data!#REF!,Data!#REF!,(IF(B26=Data!#REF!,Data!J936,(IF(B26=Data!#REF!,Data!#REF!,(IF(B26=Data!#REF!,Data!#REF!,Data!#REF!)))))))))))))))&amp;IF(B26=Data!#REF!,Data!#REF!,(IF(B26=Data!#REF!,Data!#REF!,(IF(B26=Data!#REF!,Data!#REF!,(IF(B26=Data!#REF!,Data!#REF!,(IF(B26=Data!#REF!,Data!#REF!,Data!#REF!)))))))))</f>
        <v>#REF!</v>
      </c>
      <c r="W26" s="236">
        <f>IF(E26="","",VLOOKUP(B26,Data!$B$5:$J$503,9,FALSE)*E26)</f>
        <v>1.129</v>
      </c>
    </row>
    <row r="27" spans="1:23" s="234" customFormat="1" ht="20.149999999999999" customHeight="1">
      <c r="A27" s="334"/>
      <c r="B27" s="324" t="s">
        <v>467</v>
      </c>
      <c r="C27" s="325" t="str">
        <f>IF(E27="","",VLOOKUP(B27,Data!$B$5:$N$503,13,FALSE))</f>
        <v>Ymh</v>
      </c>
      <c r="D27" s="227" t="str">
        <f>IF(E27="","",VLOOKUP(B27,Data!$B$5:$L$503,2,FALSE))</f>
        <v>ZH66310</v>
      </c>
      <c r="E27" s="232">
        <v>3</v>
      </c>
      <c r="F27" s="233"/>
      <c r="G27" s="227">
        <f>IF(E27="","",VLOOKUP(B27,Data!$B$5:$L$503,11,FALSE))</f>
        <v>1933.89</v>
      </c>
      <c r="H27" s="326">
        <f t="shared" si="0"/>
        <v>5801.67</v>
      </c>
      <c r="I27" s="327" t="str">
        <f>IF(E27="","",VLOOKUP(B27,Data!$B$5:$D$503,3,FALSE))</f>
        <v>C/T</v>
      </c>
      <c r="J27" s="235" t="str">
        <f>IF(E27="","",VLOOKUP(B27,Data!$B$5:$M$503,12,FALSE))</f>
        <v>Indonesia</v>
      </c>
      <c r="K27" s="328" t="s">
        <v>936</v>
      </c>
      <c r="L27" s="219">
        <f>IF(E27="","",VLOOKUP(B27,Data!$B$5:$E$503,4,FALSE)*E27)</f>
        <v>645</v>
      </c>
      <c r="M27" s="219">
        <f>IF(E27="","",VLOOKUP(B27,Data!$B$5:$F$503,5,FALSE)*E27)</f>
        <v>582</v>
      </c>
      <c r="N27" s="329" t="e">
        <f>IF(B27=Data!#REF!,Data!#REF!,(IF(B27=Data!#REF!,Data!#REF!,(IF(B27=Data!#REF!,Data!#REF!,(IF(B27=Data!#REF!,Data!#REF!,(IF(B27=Data!#REF!,Data!#REF!,(IF(B27=Data!B239,Data!G239,(IF(B27=Data!B241,Data!G241,(IF(B27=Data!#REF!,Data!#REF!,Data!#REF!)))))))))))))))&amp;IF(B27=Data!#REF!,Data!#REF!,(IF(B27=Data!#REF!,Data!#REF!,(IF(B27=Data!#REF!,Data!#REF!,(IF(B27=Data!#REF!,Data!#REF!,(IF(B27=Data!#REF!,Data!#REF!,(IF(B27=Data!#REF!,Data!G917,(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239,Data!H239,(IF(B27=Data!B241,Data!H241,(IF(B27=Data!#REF!,Data!#REF!,Data!#REF!)))))))))))))))&amp;IF(B27=Data!#REF!,Data!#REF!,(IF(B27=Data!#REF!,Data!#REF!,(IF(B27=Data!#REF!,Data!#REF!,(IF(B27=Data!#REF!,Data!#REF!,(IF(B27=Data!#REF!,Data!#REF!,(IF(B27=Data!#REF!,Data!H917,(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239,Data!I239,(IF(B27=Data!B241,Data!I241,(IF(B27=Data!#REF!,Data!#REF!,Data!#REF!)))))))))))))))&amp;IF(B27=Data!#REF!,Data!#REF!,(IF(B27=Data!#REF!,Data!#REF!,(IF(B27=Data!#REF!,Data!#REF!,(IF(B27=Data!#REF!,Data!#REF!,(IF(B27=Data!#REF!,Data!#REF!,(IF(B27=Data!#REF!,Data!I917,(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239,Data!J239,(IF(B27=Data!B241,Data!J241,(IF(B27=Data!#REF!,Data!#REF!,Data!#REF!)))))))))))))))&amp;IF(B27=Data!#REF!,Data!#REF!,(IF(B27=Data!#REF!,Data!#REF!,(IF(B27=Data!#REF!,Data!#REF!,(IF(B27=Data!#REF!,Data!#REF!,(IF(B27=Data!#REF!,Data!#REF!,(IF(B27=Data!#REF!,Data!J917,(IF(B27=Data!#REF!,Data!#REF!,(IF(B27=Data!#REF!,Data!#REF!,Data!#REF!)))))))))))))))&amp;IF(B27=Data!#REF!,Data!#REF!,(IF(B27=Data!#REF!,Data!#REF!,(IF(B27=Data!#REF!,Data!#REF!,(IF(B27=Data!#REF!,Data!#REF!,(IF(B27=Data!#REF!,Data!#REF!,Data!#REF!)))))))))</f>
        <v>#REF!</v>
      </c>
      <c r="W27" s="236">
        <f>IF(E27="","",VLOOKUP(B27,Data!$B$5:$J$503,9,FALSE)*E27)</f>
        <v>3.5550000000000002</v>
      </c>
    </row>
    <row r="28" spans="1:23" s="234" customFormat="1" ht="20.149999999999999" customHeight="1">
      <c r="A28" s="334"/>
      <c r="B28" s="324" t="s">
        <v>475</v>
      </c>
      <c r="C28" s="325" t="str">
        <f>IF(E28="","",VLOOKUP(B28,Data!$B$5:$N$503,13,FALSE))</f>
        <v>Ymh</v>
      </c>
      <c r="D28" s="227" t="str">
        <f>IF(E28="","",VLOOKUP(B28,Data!$B$5:$L$503,2,FALSE))</f>
        <v>ZH66300</v>
      </c>
      <c r="E28" s="232">
        <v>1</v>
      </c>
      <c r="F28" s="233"/>
      <c r="G28" s="227">
        <f>IF(E28="","",VLOOKUP(B28,Data!$B$5:$L$503,11,FALSE))</f>
        <v>2086.5500000000002</v>
      </c>
      <c r="H28" s="326">
        <f t="shared" si="0"/>
        <v>2086.5500000000002</v>
      </c>
      <c r="I28" s="327" t="str">
        <f>IF(E28="","",VLOOKUP(B28,Data!$B$5:$D$503,3,FALSE))</f>
        <v>C/T</v>
      </c>
      <c r="J28" s="235" t="str">
        <f>IF(E28="","",VLOOKUP(B28,Data!$B$5:$M$503,12,FALSE))</f>
        <v>Indonesia</v>
      </c>
      <c r="K28" s="328" t="s">
        <v>936</v>
      </c>
      <c r="L28" s="219">
        <f>IF(E28="","",VLOOKUP(B28,Data!$B$5:$E$503,4,FALSE)*E28)</f>
        <v>215</v>
      </c>
      <c r="M28" s="219">
        <f>IF(E28="","",VLOOKUP(B28,Data!$B$5:$F$503,5,FALSE)*E28)</f>
        <v>194</v>
      </c>
      <c r="N28" s="329" t="e">
        <f>IF(B28=Data!#REF!,Data!#REF!,(IF(B28=Data!#REF!,Data!#REF!,(IF(B28=Data!#REF!,Data!#REF!,(IF(B28=Data!#REF!,Data!#REF!,(IF(B28=Data!#REF!,Data!#REF!,(IF(B28=Data!B232,Data!G232,(IF(B28=Data!B234,Data!G234,(IF(B28=Data!#REF!,Data!#REF!,Data!#REF!)))))))))))))))&amp;IF(B28=Data!#REF!,Data!#REF!,(IF(B28=Data!#REF!,Data!#REF!,(IF(B28=Data!#REF!,Data!#REF!,(IF(B28=Data!#REF!,Data!#REF!,(IF(B28=Data!#REF!,Data!#REF!,(IF(B28=Data!#REF!,Data!G910,(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232,Data!H232,(IF(B28=Data!B234,Data!H234,(IF(B28=Data!#REF!,Data!#REF!,Data!#REF!)))))))))))))))&amp;IF(B28=Data!#REF!,Data!#REF!,(IF(B28=Data!#REF!,Data!#REF!,(IF(B28=Data!#REF!,Data!#REF!,(IF(B28=Data!#REF!,Data!#REF!,(IF(B28=Data!#REF!,Data!#REF!,(IF(B28=Data!#REF!,Data!H910,(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232,Data!I232,(IF(B28=Data!B234,Data!I234,(IF(B28=Data!#REF!,Data!#REF!,Data!#REF!)))))))))))))))&amp;IF(B28=Data!#REF!,Data!#REF!,(IF(B28=Data!#REF!,Data!#REF!,(IF(B28=Data!#REF!,Data!#REF!,(IF(B28=Data!#REF!,Data!#REF!,(IF(B28=Data!#REF!,Data!#REF!,(IF(B28=Data!#REF!,Data!I910,(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232,Data!J232,(IF(B28=Data!B234,Data!J234,(IF(B28=Data!#REF!,Data!#REF!,Data!#REF!)))))))))))))))&amp;IF(B28=Data!#REF!,Data!#REF!,(IF(B28=Data!#REF!,Data!#REF!,(IF(B28=Data!#REF!,Data!#REF!,(IF(B28=Data!#REF!,Data!#REF!,(IF(B28=Data!#REF!,Data!#REF!,(IF(B28=Data!#REF!,Data!J910,(IF(B28=Data!#REF!,Data!#REF!,(IF(B28=Data!#REF!,Data!#REF!,Data!#REF!)))))))))))))))&amp;IF(B28=Data!#REF!,Data!#REF!,(IF(B28=Data!#REF!,Data!#REF!,(IF(B28=Data!#REF!,Data!#REF!,(IF(B28=Data!#REF!,Data!#REF!,(IF(B28=Data!#REF!,Data!#REF!,Data!#REF!)))))))))</f>
        <v>#REF!</v>
      </c>
      <c r="W28" s="236">
        <f>IF(E28="","",VLOOKUP(B28,Data!$B$5:$J$503,9,FALSE)*E28)</f>
        <v>1.1850000000000001</v>
      </c>
    </row>
    <row r="29" spans="1:23" s="234" customFormat="1" ht="20.149999999999999" customHeight="1">
      <c r="A29" s="334"/>
      <c r="B29" s="324" t="s">
        <v>665</v>
      </c>
      <c r="C29" s="325" t="str">
        <f>IF(E29="","",VLOOKUP(B29,Data!$B$5:$N$503,13,FALSE))</f>
        <v>Ymh</v>
      </c>
      <c r="D29" s="227" t="str">
        <f>IF(E29="","",VLOOKUP(B29,Data!$B$5:$L$503,2,FALSE))</f>
        <v>VAC9490</v>
      </c>
      <c r="E29" s="232">
        <v>2</v>
      </c>
      <c r="F29" s="233"/>
      <c r="G29" s="227">
        <f>IF(E29="","",VLOOKUP(B29,Data!$B$5:$L$503,11,FALSE))</f>
        <v>2297.34</v>
      </c>
      <c r="H29" s="326">
        <f t="shared" si="0"/>
        <v>4594.68</v>
      </c>
      <c r="I29" s="327" t="str">
        <f>IF(E29="","",VLOOKUP(B29,Data!$B$5:$D$503,3,FALSE))</f>
        <v>C/T</v>
      </c>
      <c r="J29" s="235" t="str">
        <f>IF(E29="","",VLOOKUP(B29,Data!$B$5:$M$503,12,FALSE))</f>
        <v>Indonesia</v>
      </c>
      <c r="K29" s="328" t="s">
        <v>936</v>
      </c>
      <c r="L29" s="219">
        <f>IF(E29="","",VLOOKUP(B29,Data!$B$5:$E$503,4,FALSE)*E29)</f>
        <v>440</v>
      </c>
      <c r="M29" s="219">
        <f>IF(E29="","",VLOOKUP(B29,Data!$B$5:$F$503,5,FALSE)*E29)</f>
        <v>398</v>
      </c>
      <c r="N29" s="329" t="e">
        <f>IF(B29=Data!#REF!,Data!#REF!,(IF(B29=Data!#REF!,Data!#REF!,(IF(B29=Data!#REF!,Data!#REF!,(IF(B29=Data!#REF!,Data!#REF!,(IF(B29=Data!#REF!,Data!#REF!,(IF(B29=Data!B233,Data!G233,(IF(B29=Data!B235,Data!G235,(IF(B29=Data!#REF!,Data!#REF!,Data!#REF!)))))))))))))))&amp;IF(B29=Data!#REF!,Data!#REF!,(IF(B29=Data!#REF!,Data!#REF!,(IF(B29=Data!#REF!,Data!#REF!,(IF(B29=Data!#REF!,Data!#REF!,(IF(B29=Data!#REF!,Data!#REF!,(IF(B29=Data!#REF!,Data!G911,(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233,Data!H233,(IF(B29=Data!B235,Data!H235,(IF(B29=Data!#REF!,Data!#REF!,Data!#REF!)))))))))))))))&amp;IF(B29=Data!#REF!,Data!#REF!,(IF(B29=Data!#REF!,Data!#REF!,(IF(B29=Data!#REF!,Data!#REF!,(IF(B29=Data!#REF!,Data!#REF!,(IF(B29=Data!#REF!,Data!#REF!,(IF(B29=Data!#REF!,Data!H911,(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233,Data!I233,(IF(B29=Data!B235,Data!I235,(IF(B29=Data!#REF!,Data!#REF!,Data!#REF!)))))))))))))))&amp;IF(B29=Data!#REF!,Data!#REF!,(IF(B29=Data!#REF!,Data!#REF!,(IF(B29=Data!#REF!,Data!#REF!,(IF(B29=Data!#REF!,Data!#REF!,(IF(B29=Data!#REF!,Data!#REF!,(IF(B29=Data!#REF!,Data!I911,(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233,Data!J233,(IF(B29=Data!B235,Data!J235,(IF(B29=Data!#REF!,Data!#REF!,Data!#REF!)))))))))))))))&amp;IF(B29=Data!#REF!,Data!#REF!,(IF(B29=Data!#REF!,Data!#REF!,(IF(B29=Data!#REF!,Data!#REF!,(IF(B29=Data!#REF!,Data!#REF!,(IF(B29=Data!#REF!,Data!#REF!,(IF(B29=Data!#REF!,Data!J911,(IF(B29=Data!#REF!,Data!#REF!,(IF(B29=Data!#REF!,Data!#REF!,Data!#REF!)))))))))))))))&amp;IF(B29=Data!#REF!,Data!#REF!,(IF(B29=Data!#REF!,Data!#REF!,(IF(B29=Data!#REF!,Data!#REF!,(IF(B29=Data!#REF!,Data!#REF!,(IF(B29=Data!#REF!,Data!#REF!,Data!#REF!)))))))))</f>
        <v>#REF!</v>
      </c>
      <c r="W29" s="236">
        <f>IF(E29="","",VLOOKUP(B29,Data!$B$5:$J$503,9,FALSE)*E29)</f>
        <v>2.37</v>
      </c>
    </row>
    <row r="30" spans="1:23" s="234" customFormat="1" ht="20.149999999999999" customHeight="1">
      <c r="A30" s="334"/>
      <c r="B30" s="324" t="s">
        <v>673</v>
      </c>
      <c r="C30" s="325" t="str">
        <f>IF(E30="","",VLOOKUP(B30,Data!$B$5:$N$503,13,FALSE))</f>
        <v>Ymh</v>
      </c>
      <c r="D30" s="227" t="str">
        <f>IF(E30="","",VLOOKUP(B30,Data!$B$5:$L$503,2,FALSE))</f>
        <v>VAD6650</v>
      </c>
      <c r="E30" s="232">
        <v>1</v>
      </c>
      <c r="F30" s="318"/>
      <c r="G30" s="227">
        <f>IF(E30="","",VLOOKUP(B30,Data!$B$5:$L$503,11,FALSE))</f>
        <v>2449.66</v>
      </c>
      <c r="H30" s="326">
        <f t="shared" si="0"/>
        <v>2449.66</v>
      </c>
      <c r="I30" s="327" t="str">
        <f>IF(E30="","",VLOOKUP(B30,Data!$B$5:$D$503,3,FALSE))</f>
        <v>C/T</v>
      </c>
      <c r="J30" s="235" t="str">
        <f>IF(E30="","",VLOOKUP(B30,Data!$B$5:$M$503,12,FALSE))</f>
        <v>Indonesia</v>
      </c>
      <c r="K30" s="328" t="s">
        <v>936</v>
      </c>
      <c r="L30" s="219">
        <f>IF(E30="","",VLOOKUP(B30,Data!$B$5:$E$503,4,FALSE)*E30)</f>
        <v>220</v>
      </c>
      <c r="M30" s="219">
        <f>IF(E30="","",VLOOKUP(B30,Data!$B$5:$F$503,5,FALSE)*E30)</f>
        <v>199</v>
      </c>
      <c r="N30" s="329" t="e">
        <f>IF(B30=Data!#REF!,Data!#REF!,(IF(B30=Data!#REF!,Data!#REF!,(IF(B30=Data!#REF!,Data!#REF!,(IF(B30=Data!#REF!,Data!#REF!,(IF(B30=Data!#REF!,Data!#REF!,(IF(B30=Data!B234,Data!G234,(IF(B30=Data!B236,Data!G236,(IF(B30=Data!#REF!,Data!#REF!,Data!#REF!)))))))))))))))&amp;IF(B30=Data!#REF!,Data!#REF!,(IF(B30=Data!#REF!,Data!#REF!,(IF(B30=Data!#REF!,Data!#REF!,(IF(B30=Data!#REF!,Data!#REF!,(IF(B30=Data!#REF!,Data!#REF!,(IF(B30=Data!#REF!,Data!G912,(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234,Data!H234,(IF(B30=Data!B236,Data!H236,(IF(B30=Data!#REF!,Data!#REF!,Data!#REF!)))))))))))))))&amp;IF(B30=Data!#REF!,Data!#REF!,(IF(B30=Data!#REF!,Data!#REF!,(IF(B30=Data!#REF!,Data!#REF!,(IF(B30=Data!#REF!,Data!#REF!,(IF(B30=Data!#REF!,Data!#REF!,(IF(B30=Data!#REF!,Data!H912,(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234,Data!I234,(IF(B30=Data!B236,Data!I236,(IF(B30=Data!#REF!,Data!#REF!,Data!#REF!)))))))))))))))&amp;IF(B30=Data!#REF!,Data!#REF!,(IF(B30=Data!#REF!,Data!#REF!,(IF(B30=Data!#REF!,Data!#REF!,(IF(B30=Data!#REF!,Data!#REF!,(IF(B30=Data!#REF!,Data!#REF!,(IF(B30=Data!#REF!,Data!I912,(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234,Data!J234,(IF(B30=Data!B236,Data!J236,(IF(B30=Data!#REF!,Data!#REF!,Data!#REF!)))))))))))))))&amp;IF(B30=Data!#REF!,Data!#REF!,(IF(B30=Data!#REF!,Data!#REF!,(IF(B30=Data!#REF!,Data!#REF!,(IF(B30=Data!#REF!,Data!#REF!,(IF(B30=Data!#REF!,Data!#REF!,(IF(B30=Data!#REF!,Data!J912,(IF(B30=Data!#REF!,Data!#REF!,(IF(B30=Data!#REF!,Data!#REF!,Data!#REF!)))))))))))))))&amp;IF(B30=Data!#REF!,Data!#REF!,(IF(B30=Data!#REF!,Data!#REF!,(IF(B30=Data!#REF!,Data!#REF!,(IF(B30=Data!#REF!,Data!#REF!,(IF(B30=Data!#REF!,Data!#REF!,Data!#REF!)))))))))</f>
        <v>#REF!</v>
      </c>
      <c r="W30" s="236">
        <f>IF(E30="","",VLOOKUP(B30,Data!$B$5:$J$503,9,FALSE)*E30)</f>
        <v>1.1850000000000001</v>
      </c>
    </row>
    <row r="31" spans="1:23" s="234" customFormat="1" ht="20.149999999999999" customHeight="1">
      <c r="A31" s="334"/>
      <c r="B31" s="324" t="s">
        <v>666</v>
      </c>
      <c r="C31" s="325" t="str">
        <f>IF(E31="","",VLOOKUP(B31,Data!$B$5:$N$503,13,FALSE))</f>
        <v>Ymh</v>
      </c>
      <c r="D31" s="227" t="str">
        <f>IF(E31="","",VLOOKUP(B31,Data!$B$5:$L$503,2,FALSE))</f>
        <v>VAC9500</v>
      </c>
      <c r="E31" s="232">
        <v>4</v>
      </c>
      <c r="F31" s="318"/>
      <c r="G31" s="227">
        <f>IF(E31="","",VLOOKUP(B31,Data!$B$5:$L$503,11,FALSE))</f>
        <v>2627.86</v>
      </c>
      <c r="H31" s="326">
        <f t="shared" si="0"/>
        <v>10511.44</v>
      </c>
      <c r="I31" s="327" t="str">
        <f>IF(E31="","",VLOOKUP(B31,Data!$B$5:$D$503,3,FALSE))</f>
        <v>C/T</v>
      </c>
      <c r="J31" s="235" t="str">
        <f>IF(E31="","",VLOOKUP(B31,Data!$B$5:$M$503,12,FALSE))</f>
        <v>Indonesia</v>
      </c>
      <c r="K31" s="328" t="s">
        <v>936</v>
      </c>
      <c r="L31" s="219">
        <f>IF(E31="","",VLOOKUP(B31,Data!$B$5:$E$503,4,FALSE)*E31)</f>
        <v>1068</v>
      </c>
      <c r="M31" s="219">
        <f>IF(E31="","",VLOOKUP(B31,Data!$B$5:$F$503,5,FALSE)*E31)</f>
        <v>988</v>
      </c>
      <c r="N31" s="329" t="e">
        <f>IF(B31=Data!#REF!,Data!#REF!,(IF(B31=Data!#REF!,Data!#REF!,(IF(B31=Data!#REF!,Data!#REF!,(IF(B31=Data!#REF!,Data!#REF!,(IF(B31=Data!#REF!,Data!#REF!,(IF(B31=Data!B234,Data!G234,(IF(B31=Data!B236,Data!G236,(IF(B31=Data!#REF!,Data!#REF!,Data!#REF!)))))))))))))))&amp;IF(B31=Data!#REF!,Data!#REF!,(IF(B31=Data!#REF!,Data!#REF!,(IF(B31=Data!#REF!,Data!#REF!,(IF(B31=Data!#REF!,Data!#REF!,(IF(B31=Data!#REF!,Data!#REF!,(IF(B31=Data!#REF!,Data!G912,(IF(B31=Data!#REF!,Data!#REF!,(IF(B31=Data!#REF!,Data!#REF!,Data!#REF!)))))))))))))))&amp;IF(B31=Data!#REF!,Data!#REF!,(IF(B31=Data!#REF!,Data!#REF!,(IF(B31=Data!#REF!,Data!#REF!,(IF(B31=Data!#REF!,Data!#REF!,(IF(B31=Data!#REF!,Data!#REF!,Data!#REF!)))))))))</f>
        <v>#REF!</v>
      </c>
      <c r="O31" s="330"/>
      <c r="P31" s="331"/>
      <c r="Q31" s="332" t="e">
        <f>IF(B31=Data!#REF!,Data!#REF!,(IF(B31=Data!#REF!,Data!#REF!,(IF(B31=Data!#REF!,Data!#REF!,(IF(B31=Data!#REF!,Data!#REF!,(IF(B31=Data!#REF!,Data!#REF!,(IF(B31=Data!B234,Data!H234,(IF(B31=Data!B236,Data!H236,(IF(B31=Data!#REF!,Data!#REF!,Data!#REF!)))))))))))))))&amp;IF(B31=Data!#REF!,Data!#REF!,(IF(B31=Data!#REF!,Data!#REF!,(IF(B31=Data!#REF!,Data!#REF!,(IF(B31=Data!#REF!,Data!#REF!,(IF(B31=Data!#REF!,Data!#REF!,(IF(B31=Data!#REF!,Data!H912,(IF(B31=Data!#REF!,Data!#REF!,(IF(B31=Data!#REF!,Data!#REF!,Data!#REF!)))))))))))))))&amp;IF(B31=Data!#REF!,Data!#REF!,(IF(B31=Data!#REF!,Data!#REF!,(IF(B31=Data!#REF!,Data!#REF!,(IF(B31=Data!#REF!,Data!#REF!,(IF(B31=Data!#REF!,Data!#REF!,Data!#REF!)))))))))</f>
        <v>#REF!</v>
      </c>
      <c r="R31" s="331"/>
      <c r="S31" s="331"/>
      <c r="T31" s="332" t="e">
        <f>IF(B31=Data!#REF!,Data!#REF!,(IF(B31=Data!#REF!,Data!#REF!,(IF(B31=Data!#REF!,Data!#REF!,(IF(B31=Data!#REF!,Data!#REF!,(IF(B31=Data!#REF!,Data!#REF!,(IF(B31=Data!B234,Data!I234,(IF(B31=Data!B236,Data!I236,(IF(B31=Data!#REF!,Data!#REF!,Data!#REF!)))))))))))))))&amp;IF(B31=Data!#REF!,Data!#REF!,(IF(B31=Data!#REF!,Data!#REF!,(IF(B31=Data!#REF!,Data!#REF!,(IF(B31=Data!#REF!,Data!#REF!,(IF(B31=Data!#REF!,Data!#REF!,(IF(B31=Data!#REF!,Data!I912,(IF(B31=Data!#REF!,Data!#REF!,(IF(B31=Data!#REF!,Data!#REF!,Data!#REF!)))))))))))))))&amp;IF(B31=Data!#REF!,Data!#REF!,(IF(B31=Data!#REF!,Data!#REF!,(IF(B31=Data!#REF!,Data!#REF!,(IF(B31=Data!#REF!,Data!#REF!,(IF(B31=Data!#REF!,Data!#REF!,Data!#REF!)))))))))</f>
        <v>#REF!</v>
      </c>
      <c r="U31" s="333"/>
      <c r="V31" s="332" t="e">
        <f>IF(B31=Data!#REF!,Data!#REF!,(IF(B31=Data!#REF!,Data!#REF!,(IF(B31=Data!#REF!,Data!#REF!,(IF(B31=Data!#REF!,Data!#REF!,(IF(B31=Data!#REF!,Data!#REF!,(IF(B31=Data!B234,Data!J234,(IF(B31=Data!B236,Data!J236,(IF(B31=Data!#REF!,Data!#REF!,Data!#REF!)))))))))))))))&amp;IF(B31=Data!#REF!,Data!#REF!,(IF(B31=Data!#REF!,Data!#REF!,(IF(B31=Data!#REF!,Data!#REF!,(IF(B31=Data!#REF!,Data!#REF!,(IF(B31=Data!#REF!,Data!#REF!,(IF(B31=Data!#REF!,Data!J912,(IF(B31=Data!#REF!,Data!#REF!,(IF(B31=Data!#REF!,Data!#REF!,Data!#REF!)))))))))))))))&amp;IF(B31=Data!#REF!,Data!#REF!,(IF(B31=Data!#REF!,Data!#REF!,(IF(B31=Data!#REF!,Data!#REF!,(IF(B31=Data!#REF!,Data!#REF!,(IF(B31=Data!#REF!,Data!#REF!,Data!#REF!)))))))))</f>
        <v>#REF!</v>
      </c>
      <c r="W31" s="236">
        <f>IF(E31="","",VLOOKUP(B31,Data!$B$5:$J$503,9,FALSE)*E31)</f>
        <v>5.952</v>
      </c>
    </row>
    <row r="32" spans="1:23" s="234" customFormat="1" ht="20" customHeight="1">
      <c r="A32" s="334"/>
      <c r="B32" s="324" t="s">
        <v>280</v>
      </c>
      <c r="C32" s="325" t="str">
        <f>IF(E32="","",VLOOKUP(B32,Data!$B$5:$N$503,13,FALSE))</f>
        <v>Ymh</v>
      </c>
      <c r="D32" s="227" t="str">
        <f>IF(E32="","",VLOOKUP(B32,Data!$B$5:$L$503,2,FALSE))</f>
        <v>WT58110</v>
      </c>
      <c r="E32" s="232">
        <v>1</v>
      </c>
      <c r="F32" s="318"/>
      <c r="G32" s="227">
        <f>IF(E32="","",VLOOKUP(B32,Data!$B$5:$L$503,11,FALSE))</f>
        <v>2268.35</v>
      </c>
      <c r="H32" s="326">
        <f t="shared" si="0"/>
        <v>2268.35</v>
      </c>
      <c r="I32" s="327" t="str">
        <f>IF(E32="","",VLOOKUP(B32,Data!$B$5:$D$503,3,FALSE))</f>
        <v>C/T</v>
      </c>
      <c r="J32" s="235" t="str">
        <f>IF(E32="","",VLOOKUP(B32,Data!$B$5:$M$503,12,FALSE))</f>
        <v>Indonesia</v>
      </c>
      <c r="K32" s="328" t="s">
        <v>936</v>
      </c>
      <c r="L32" s="219">
        <f>IF(E32="","",VLOOKUP(B32,Data!$B$5:$E$503,4,FALSE)*E32)</f>
        <v>238</v>
      </c>
      <c r="M32" s="219">
        <f>IF(E32="","",VLOOKUP(B32,Data!$B$5:$F$503,5,FALSE)*E32)</f>
        <v>216</v>
      </c>
      <c r="N32" s="329" t="e">
        <f>IF(B32=Data!#REF!,Data!#REF!,(IF(B32=Data!#REF!,Data!#REF!,(IF(B32=Data!#REF!,Data!#REF!,(IF(B32=Data!#REF!,Data!#REF!,(IF(B32=Data!#REF!,Data!#REF!,(IF(B32=Data!B242,Data!G242,(IF(B32=Data!B244,Data!G244,(IF(B32=Data!#REF!,Data!#REF!,Data!#REF!)))))))))))))))&amp;IF(B32=Data!#REF!,Data!#REF!,(IF(B32=Data!#REF!,Data!#REF!,(IF(B32=Data!#REF!,Data!#REF!,(IF(B32=Data!#REF!,Data!#REF!,(IF(B32=Data!#REF!,Data!#REF!,(IF(B32=Data!#REF!,Data!G920,(IF(B32=Data!#REF!,Data!#REF!,(IF(B32=Data!#REF!,Data!#REF!,Data!#REF!)))))))))))))))&amp;IF(B32=Data!#REF!,Data!#REF!,(IF(B32=Data!#REF!,Data!#REF!,(IF(B32=Data!#REF!,Data!#REF!,(IF(B32=Data!#REF!,Data!#REF!,(IF(B32=Data!#REF!,Data!#REF!,Data!#REF!)))))))))</f>
        <v>#REF!</v>
      </c>
      <c r="O32" s="330"/>
      <c r="P32" s="331"/>
      <c r="Q32" s="332" t="e">
        <f>IF(B32=Data!#REF!,Data!#REF!,(IF(B32=Data!#REF!,Data!#REF!,(IF(B32=Data!#REF!,Data!#REF!,(IF(B32=Data!#REF!,Data!#REF!,(IF(B32=Data!#REF!,Data!#REF!,(IF(B32=Data!B242,Data!H242,(IF(B32=Data!B244,Data!H244,(IF(B32=Data!#REF!,Data!#REF!,Data!#REF!)))))))))))))))&amp;IF(B32=Data!#REF!,Data!#REF!,(IF(B32=Data!#REF!,Data!#REF!,(IF(B32=Data!#REF!,Data!#REF!,(IF(B32=Data!#REF!,Data!#REF!,(IF(B32=Data!#REF!,Data!#REF!,(IF(B32=Data!#REF!,Data!H920,(IF(B32=Data!#REF!,Data!#REF!,(IF(B32=Data!#REF!,Data!#REF!,Data!#REF!)))))))))))))))&amp;IF(B32=Data!#REF!,Data!#REF!,(IF(B32=Data!#REF!,Data!#REF!,(IF(B32=Data!#REF!,Data!#REF!,(IF(B32=Data!#REF!,Data!#REF!,(IF(B32=Data!#REF!,Data!#REF!,Data!#REF!)))))))))</f>
        <v>#REF!</v>
      </c>
      <c r="R32" s="331"/>
      <c r="S32" s="331"/>
      <c r="T32" s="332" t="e">
        <f>IF(B32=Data!#REF!,Data!#REF!,(IF(B32=Data!#REF!,Data!#REF!,(IF(B32=Data!#REF!,Data!#REF!,(IF(B32=Data!#REF!,Data!#REF!,(IF(B32=Data!#REF!,Data!#REF!,(IF(B32=Data!B242,Data!I242,(IF(B32=Data!B244,Data!I244,(IF(B32=Data!#REF!,Data!#REF!,Data!#REF!)))))))))))))))&amp;IF(B32=Data!#REF!,Data!#REF!,(IF(B32=Data!#REF!,Data!#REF!,(IF(B32=Data!#REF!,Data!#REF!,(IF(B32=Data!#REF!,Data!#REF!,(IF(B32=Data!#REF!,Data!#REF!,(IF(B32=Data!#REF!,Data!I920,(IF(B32=Data!#REF!,Data!#REF!,(IF(B32=Data!#REF!,Data!#REF!,Data!#REF!)))))))))))))))&amp;IF(B32=Data!#REF!,Data!#REF!,(IF(B32=Data!#REF!,Data!#REF!,(IF(B32=Data!#REF!,Data!#REF!,(IF(B32=Data!#REF!,Data!#REF!,(IF(B32=Data!#REF!,Data!#REF!,Data!#REF!)))))))))</f>
        <v>#REF!</v>
      </c>
      <c r="U32" s="333"/>
      <c r="V32" s="332" t="e">
        <f>IF(B32=Data!#REF!,Data!#REF!,(IF(B32=Data!#REF!,Data!#REF!,(IF(B32=Data!#REF!,Data!#REF!,(IF(B32=Data!#REF!,Data!#REF!,(IF(B32=Data!#REF!,Data!#REF!,(IF(B32=Data!B242,Data!J242,(IF(B32=Data!B244,Data!J244,(IF(B32=Data!#REF!,Data!#REF!,Data!#REF!)))))))))))))))&amp;IF(B32=Data!#REF!,Data!#REF!,(IF(B32=Data!#REF!,Data!#REF!,(IF(B32=Data!#REF!,Data!#REF!,(IF(B32=Data!#REF!,Data!#REF!,(IF(B32=Data!#REF!,Data!#REF!,(IF(B32=Data!#REF!,Data!J920,(IF(B32=Data!#REF!,Data!#REF!,(IF(B32=Data!#REF!,Data!#REF!,Data!#REF!)))))))))))))))&amp;IF(B32=Data!#REF!,Data!#REF!,(IF(B32=Data!#REF!,Data!#REF!,(IF(B32=Data!#REF!,Data!#REF!,(IF(B32=Data!#REF!,Data!#REF!,(IF(B32=Data!#REF!,Data!#REF!,Data!#REF!)))))))))</f>
        <v>#REF!</v>
      </c>
      <c r="W32" s="236">
        <f>IF(E32="","",VLOOKUP(B32,Data!$B$5:$J$503,9,FALSE)*E32)</f>
        <v>1.3140000000000001</v>
      </c>
    </row>
    <row r="33" spans="1:23" s="234" customFormat="1" ht="20.149999999999999" customHeight="1">
      <c r="A33" s="334"/>
      <c r="B33" s="231" t="s">
        <v>274</v>
      </c>
      <c r="C33" s="230" t="str">
        <f>IF(E33="","",VLOOKUP(B33,Data!$B$5:$N$503,13,FALSE))</f>
        <v>Ymh</v>
      </c>
      <c r="D33" s="223" t="str">
        <f>IF(E33="","",VLOOKUP(B33,Data!$B$5:$L$503,2,FALSE))</f>
        <v>WT58070</v>
      </c>
      <c r="E33" s="232">
        <v>1</v>
      </c>
      <c r="F33" s="233"/>
      <c r="G33" s="223">
        <f>IF(E33="","",VLOOKUP(B33,Data!$B$5:$L$503,11,FALSE))</f>
        <v>2555.37</v>
      </c>
      <c r="H33" s="228">
        <f t="shared" si="0"/>
        <v>2555.37</v>
      </c>
      <c r="I33" s="229" t="str">
        <f>IF(E33="","",VLOOKUP(B33,Data!$B$5:$D$503,3,FALSE))</f>
        <v>C/T</v>
      </c>
      <c r="J33" s="220" t="str">
        <f>IF(E33="","",VLOOKUP(B33,Data!$B$5:$M$503,12,FALSE))</f>
        <v>Indonesia</v>
      </c>
      <c r="K33" s="328" t="s">
        <v>936</v>
      </c>
      <c r="L33" s="221">
        <f>IF(E33="","",VLOOKUP(B33,Data!$B$5:$E$503,4,FALSE)*E33)</f>
        <v>254</v>
      </c>
      <c r="M33" s="221">
        <f>IF(E33="","",VLOOKUP(B33,Data!$B$5:$F$503,5,FALSE)*E33)</f>
        <v>229</v>
      </c>
      <c r="N33" s="224" t="e">
        <f>IF(B33=Data!#REF!,Data!#REF!,(IF(B33=Data!#REF!,Data!#REF!,(IF(B33=Data!#REF!,Data!#REF!,(IF(B33=Data!#REF!,Data!#REF!,(IF(B33=Data!#REF!,Data!#REF!,(IF(B33=Data!B269,Data!G269,(IF(B33=Data!B271,Data!G271,(IF(B33=Data!#REF!,Data!#REF!,Data!#REF!)))))))))))))))&amp;IF(B33=Data!#REF!,Data!#REF!,(IF(B33=Data!#REF!,Data!#REF!,(IF(B33=Data!#REF!,Data!#REF!,(IF(B33=Data!#REF!,Data!#REF!,(IF(B33=Data!#REF!,Data!#REF!,(IF(B33=Data!#REF!,Data!G947,(IF(B33=Data!#REF!,Data!#REF!,(IF(B33=Data!#REF!,Data!#REF!,Data!#REF!)))))))))))))))&amp;IF(B33=Data!#REF!,Data!#REF!,(IF(B33=Data!#REF!,Data!#REF!,(IF(B33=Data!#REF!,Data!#REF!,(IF(B33=Data!#REF!,Data!#REF!,(IF(B33=Data!#REF!,Data!#REF!,Data!#REF!)))))))))</f>
        <v>#REF!</v>
      </c>
      <c r="O33" s="339"/>
      <c r="P33" s="340"/>
      <c r="Q33" s="225" t="e">
        <f>IF(B33=Data!#REF!,Data!#REF!,(IF(B33=Data!#REF!,Data!#REF!,(IF(B33=Data!#REF!,Data!#REF!,(IF(B33=Data!#REF!,Data!#REF!,(IF(B33=Data!#REF!,Data!#REF!,(IF(B33=Data!B269,Data!H269,(IF(B33=Data!B271,Data!H271,(IF(B33=Data!#REF!,Data!#REF!,Data!#REF!)))))))))))))))&amp;IF(B33=Data!#REF!,Data!#REF!,(IF(B33=Data!#REF!,Data!#REF!,(IF(B33=Data!#REF!,Data!#REF!,(IF(B33=Data!#REF!,Data!#REF!,(IF(B33=Data!#REF!,Data!#REF!,(IF(B33=Data!#REF!,Data!H947,(IF(B33=Data!#REF!,Data!#REF!,(IF(B33=Data!#REF!,Data!#REF!,Data!#REF!)))))))))))))))&amp;IF(B33=Data!#REF!,Data!#REF!,(IF(B33=Data!#REF!,Data!#REF!,(IF(B33=Data!#REF!,Data!#REF!,(IF(B33=Data!#REF!,Data!#REF!,(IF(B33=Data!#REF!,Data!#REF!,Data!#REF!)))))))))</f>
        <v>#REF!</v>
      </c>
      <c r="R33" s="340"/>
      <c r="S33" s="340"/>
      <c r="T33" s="225" t="e">
        <f>IF(B33=Data!#REF!,Data!#REF!,(IF(B33=Data!#REF!,Data!#REF!,(IF(B33=Data!#REF!,Data!#REF!,(IF(B33=Data!#REF!,Data!#REF!,(IF(B33=Data!#REF!,Data!#REF!,(IF(B33=Data!B269,Data!I269,(IF(B33=Data!B271,Data!I271,(IF(B33=Data!#REF!,Data!#REF!,Data!#REF!)))))))))))))))&amp;IF(B33=Data!#REF!,Data!#REF!,(IF(B33=Data!#REF!,Data!#REF!,(IF(B33=Data!#REF!,Data!#REF!,(IF(B33=Data!#REF!,Data!#REF!,(IF(B33=Data!#REF!,Data!#REF!,(IF(B33=Data!#REF!,Data!I947,(IF(B33=Data!#REF!,Data!#REF!,(IF(B33=Data!#REF!,Data!#REF!,Data!#REF!)))))))))))))))&amp;IF(B33=Data!#REF!,Data!#REF!,(IF(B33=Data!#REF!,Data!#REF!,(IF(B33=Data!#REF!,Data!#REF!,(IF(B33=Data!#REF!,Data!#REF!,(IF(B33=Data!#REF!,Data!#REF!,Data!#REF!)))))))))</f>
        <v>#REF!</v>
      </c>
      <c r="U33" s="341"/>
      <c r="V33" s="225" t="e">
        <f>IF(B33=Data!#REF!,Data!#REF!,(IF(B33=Data!#REF!,Data!#REF!,(IF(B33=Data!#REF!,Data!#REF!,(IF(B33=Data!#REF!,Data!#REF!,(IF(B33=Data!#REF!,Data!#REF!,(IF(B33=Data!B269,Data!J269,(IF(B33=Data!B271,Data!J271,(IF(B33=Data!#REF!,Data!#REF!,Data!#REF!)))))))))))))))&amp;IF(B33=Data!#REF!,Data!#REF!,(IF(B33=Data!#REF!,Data!#REF!,(IF(B33=Data!#REF!,Data!#REF!,(IF(B33=Data!#REF!,Data!#REF!,(IF(B33=Data!#REF!,Data!#REF!,(IF(B33=Data!#REF!,Data!J947,(IF(B33=Data!#REF!,Data!#REF!,(IF(B33=Data!#REF!,Data!#REF!,Data!#REF!)))))))))))))))&amp;IF(B33=Data!#REF!,Data!#REF!,(IF(B33=Data!#REF!,Data!#REF!,(IF(B33=Data!#REF!,Data!#REF!,(IF(B33=Data!#REF!,Data!#REF!,(IF(B33=Data!#REF!,Data!#REF!,Data!#REF!)))))))))</f>
        <v>#REF!</v>
      </c>
      <c r="W33" s="222">
        <f>IF(E33="","",VLOOKUP(B33,Data!$B$5:$J$503,9,FALSE)*E33)</f>
        <v>1.484</v>
      </c>
    </row>
    <row r="34" spans="1:23" s="234" customFormat="1" ht="20.149999999999999" customHeight="1">
      <c r="A34" s="334"/>
      <c r="B34" s="231"/>
      <c r="C34" s="230" t="str">
        <f>IF(E34="","",VLOOKUP(B34,Data!$B$5:$N$503,13,FALSE))</f>
        <v/>
      </c>
      <c r="D34" s="223" t="str">
        <f>IF(E34="","",VLOOKUP(B34,Data!$B$5:$L$503,2,FALSE))</f>
        <v/>
      </c>
      <c r="E34" s="232"/>
      <c r="F34" s="233"/>
      <c r="G34" s="223" t="str">
        <f>IF(E34="","",VLOOKUP(B34,Data!$B$5:$L$503,11,FALSE))</f>
        <v/>
      </c>
      <c r="H34" s="228" t="str">
        <f t="shared" si="0"/>
        <v>-</v>
      </c>
      <c r="I34" s="229" t="str">
        <f>IF(E34="","",VLOOKUP(B34,Data!$B$5:$D$503,3,FALSE))</f>
        <v/>
      </c>
      <c r="J34" s="220" t="str">
        <f>IF(E34="","",VLOOKUP(B34,Data!$B$5:$M$503,12,FALSE))</f>
        <v/>
      </c>
      <c r="K34" s="328"/>
      <c r="L34" s="221" t="str">
        <f>IF(E34="","",VLOOKUP(B34,Data!$B$5:$E$503,4,FALSE)*E34)</f>
        <v/>
      </c>
      <c r="M34" s="221" t="str">
        <f>IF(E34="","",VLOOKUP(B34,Data!$B$5:$F$503,5,FALSE)*E34)</f>
        <v/>
      </c>
      <c r="N34" s="224" t="e">
        <f>IF(B34=Data!#REF!,Data!#REF!,(IF(B34=Data!#REF!,Data!#REF!,(IF(B34=Data!#REF!,Data!#REF!,(IF(B34=Data!#REF!,Data!#REF!,(IF(B34=Data!#REF!,Data!#REF!,(IF(B34=Data!B270,Data!G270,(IF(B34=Data!B272,Data!G272,(IF(B34=Data!#REF!,Data!#REF!,Data!#REF!)))))))))))))))&amp;IF(B34=Data!#REF!,Data!#REF!,(IF(B34=Data!#REF!,Data!#REF!,(IF(B34=Data!#REF!,Data!#REF!,(IF(B34=Data!#REF!,Data!#REF!,(IF(B34=Data!#REF!,Data!#REF!,(IF(B34=Data!#REF!,Data!G948,(IF(B34=Data!#REF!,Data!#REF!,(IF(B34=Data!#REF!,Data!#REF!,Data!#REF!)))))))))))))))&amp;IF(B34=Data!#REF!,Data!#REF!,(IF(B34=Data!#REF!,Data!#REF!,(IF(B34=Data!#REF!,Data!#REF!,(IF(B34=Data!#REF!,Data!#REF!,(IF(B34=Data!#REF!,Data!#REF!,Data!#REF!)))))))))</f>
        <v>#REF!</v>
      </c>
      <c r="O34" s="339"/>
      <c r="P34" s="340"/>
      <c r="Q34" s="225" t="e">
        <f>IF(B34=Data!#REF!,Data!#REF!,(IF(B34=Data!#REF!,Data!#REF!,(IF(B34=Data!#REF!,Data!#REF!,(IF(B34=Data!#REF!,Data!#REF!,(IF(B34=Data!#REF!,Data!#REF!,(IF(B34=Data!B270,Data!H270,(IF(B34=Data!B272,Data!H272,(IF(B34=Data!#REF!,Data!#REF!,Data!#REF!)))))))))))))))&amp;IF(B34=Data!#REF!,Data!#REF!,(IF(B34=Data!#REF!,Data!#REF!,(IF(B34=Data!#REF!,Data!#REF!,(IF(B34=Data!#REF!,Data!#REF!,(IF(B34=Data!#REF!,Data!#REF!,(IF(B34=Data!#REF!,Data!H948,(IF(B34=Data!#REF!,Data!#REF!,(IF(B34=Data!#REF!,Data!#REF!,Data!#REF!)))))))))))))))&amp;IF(B34=Data!#REF!,Data!#REF!,(IF(B34=Data!#REF!,Data!#REF!,(IF(B34=Data!#REF!,Data!#REF!,(IF(B34=Data!#REF!,Data!#REF!,(IF(B34=Data!#REF!,Data!#REF!,Data!#REF!)))))))))</f>
        <v>#REF!</v>
      </c>
      <c r="R34" s="340"/>
      <c r="S34" s="340"/>
      <c r="T34" s="225" t="e">
        <f>IF(B34=Data!#REF!,Data!#REF!,(IF(B34=Data!#REF!,Data!#REF!,(IF(B34=Data!#REF!,Data!#REF!,(IF(B34=Data!#REF!,Data!#REF!,(IF(B34=Data!#REF!,Data!#REF!,(IF(B34=Data!B270,Data!I270,(IF(B34=Data!B272,Data!I272,(IF(B34=Data!#REF!,Data!#REF!,Data!#REF!)))))))))))))))&amp;IF(B34=Data!#REF!,Data!#REF!,(IF(B34=Data!#REF!,Data!#REF!,(IF(B34=Data!#REF!,Data!#REF!,(IF(B34=Data!#REF!,Data!#REF!,(IF(B34=Data!#REF!,Data!#REF!,(IF(B34=Data!#REF!,Data!I948,(IF(B34=Data!#REF!,Data!#REF!,(IF(B34=Data!#REF!,Data!#REF!,Data!#REF!)))))))))))))))&amp;IF(B34=Data!#REF!,Data!#REF!,(IF(B34=Data!#REF!,Data!#REF!,(IF(B34=Data!#REF!,Data!#REF!,(IF(B34=Data!#REF!,Data!#REF!,(IF(B34=Data!#REF!,Data!#REF!,Data!#REF!)))))))))</f>
        <v>#REF!</v>
      </c>
      <c r="U34" s="341"/>
      <c r="V34" s="225" t="e">
        <f>IF(B34=Data!#REF!,Data!#REF!,(IF(B34=Data!#REF!,Data!#REF!,(IF(B34=Data!#REF!,Data!#REF!,(IF(B34=Data!#REF!,Data!#REF!,(IF(B34=Data!#REF!,Data!#REF!,(IF(B34=Data!B270,Data!J270,(IF(B34=Data!B272,Data!J272,(IF(B34=Data!#REF!,Data!#REF!,Data!#REF!)))))))))))))))&amp;IF(B34=Data!#REF!,Data!#REF!,(IF(B34=Data!#REF!,Data!#REF!,(IF(B34=Data!#REF!,Data!#REF!,(IF(B34=Data!#REF!,Data!#REF!,(IF(B34=Data!#REF!,Data!#REF!,(IF(B34=Data!#REF!,Data!J948,(IF(B34=Data!#REF!,Data!#REF!,(IF(B34=Data!#REF!,Data!#REF!,Data!#REF!)))))))))))))))&amp;IF(B34=Data!#REF!,Data!#REF!,(IF(B34=Data!#REF!,Data!#REF!,(IF(B34=Data!#REF!,Data!#REF!,(IF(B34=Data!#REF!,Data!#REF!,(IF(B34=Data!#REF!,Data!#REF!,Data!#REF!)))))))))</f>
        <v>#REF!</v>
      </c>
      <c r="W34" s="222" t="str">
        <f>IF(E34="","",VLOOKUP(B34,Data!$B$5:$J$503,9,FALSE)*E34)</f>
        <v/>
      </c>
    </row>
    <row r="35" spans="1:23" s="237" customFormat="1" ht="15" customHeight="1">
      <c r="A35" s="238"/>
      <c r="B35" s="239"/>
      <c r="C35" s="246"/>
      <c r="D35" s="240"/>
      <c r="E35" s="241">
        <f>SUM(E18:E34)</f>
        <v>29</v>
      </c>
      <c r="F35" s="242"/>
      <c r="G35" s="243"/>
      <c r="H35" s="243">
        <f>SUM(H18:H34)</f>
        <v>69859.37</v>
      </c>
      <c r="I35" s="238"/>
      <c r="J35" s="238"/>
      <c r="K35" s="238"/>
      <c r="L35" s="243">
        <f>SUM(L18:L34)</f>
        <v>6620</v>
      </c>
      <c r="M35" s="243">
        <f>SUM(M18:M34)</f>
        <v>5960</v>
      </c>
      <c r="N35" s="243" t="e">
        <f>SUM(N16:N34)</f>
        <v>#REF!</v>
      </c>
      <c r="O35" s="244" t="e">
        <f>SUM(#REF!)</f>
        <v>#REF!</v>
      </c>
      <c r="P35" s="243">
        <f>SUM(P16:P34)</f>
        <v>0</v>
      </c>
      <c r="Q35" s="243" t="e">
        <f>SUM(Q16:Q34)</f>
        <v>#REF!</v>
      </c>
      <c r="R35" s="244" t="e">
        <f>SUM(#REF!)</f>
        <v>#REF!</v>
      </c>
      <c r="S35" s="243">
        <f>SUM(S16:S34)</f>
        <v>0</v>
      </c>
      <c r="T35" s="243" t="e">
        <f>SUM(T16:T34)</f>
        <v>#REF!</v>
      </c>
      <c r="U35" s="244" t="e">
        <f>SUM(#REF!)</f>
        <v>#REF!</v>
      </c>
      <c r="V35" s="243" t="e">
        <f>SUM(V16:V34)</f>
        <v>#REF!</v>
      </c>
      <c r="W35" s="245">
        <f>SUM(W18:W34)</f>
        <v>36.729000000000006</v>
      </c>
    </row>
    <row r="36" spans="1:23" ht="17.25" customHeight="1" thickBot="1">
      <c r="A36" s="214"/>
      <c r="B36" s="215"/>
      <c r="C36" s="216"/>
      <c r="D36" s="217"/>
      <c r="E36" s="193"/>
      <c r="F36" s="34"/>
      <c r="G36" s="180" t="s">
        <v>531</v>
      </c>
      <c r="H36" s="177"/>
      <c r="I36" s="55"/>
      <c r="J36" s="55"/>
      <c r="K36" s="55"/>
      <c r="L36" s="181"/>
      <c r="M36" s="177"/>
      <c r="N36" s="36"/>
      <c r="O36" s="35"/>
      <c r="P36" s="35"/>
      <c r="Q36" s="35"/>
      <c r="R36" s="35"/>
      <c r="S36" s="35"/>
      <c r="T36" s="35"/>
      <c r="U36" s="36"/>
      <c r="V36" s="36"/>
      <c r="W36" s="179"/>
    </row>
    <row r="37" spans="1:23" ht="13">
      <c r="A37" s="213" t="s">
        <v>525</v>
      </c>
      <c r="B37" s="161"/>
      <c r="C37" s="161"/>
      <c r="D37" s="60"/>
      <c r="E37" s="194" t="s">
        <v>532</v>
      </c>
      <c r="F37" s="27"/>
      <c r="G37" s="81" t="s">
        <v>81</v>
      </c>
      <c r="H37" s="85"/>
      <c r="I37" s="32" t="s">
        <v>82</v>
      </c>
      <c r="J37" s="56"/>
      <c r="K37" s="172" t="s">
        <v>83</v>
      </c>
      <c r="L37" s="172"/>
      <c r="M37" s="422" t="s">
        <v>84</v>
      </c>
      <c r="N37" s="423"/>
      <c r="O37" s="423"/>
      <c r="P37" s="423"/>
      <c r="Q37" s="423"/>
      <c r="R37" s="423"/>
      <c r="S37" s="423"/>
      <c r="T37" s="423"/>
      <c r="U37" s="423"/>
      <c r="V37" s="423"/>
      <c r="W37" s="424"/>
    </row>
    <row r="38" spans="1:23" ht="13">
      <c r="A38" s="19" t="s">
        <v>526</v>
      </c>
      <c r="B38" s="20"/>
      <c r="C38" s="20"/>
      <c r="D38" s="60"/>
      <c r="E38" s="191" t="s">
        <v>86</v>
      </c>
      <c r="F38" s="20"/>
      <c r="G38" s="425"/>
      <c r="H38" s="426"/>
      <c r="I38" s="19" t="s">
        <v>87</v>
      </c>
      <c r="J38" s="61"/>
      <c r="K38" s="174" t="s">
        <v>88</v>
      </c>
      <c r="L38" s="174"/>
      <c r="M38" s="170"/>
      <c r="N38" s="20"/>
      <c r="O38" s="20"/>
      <c r="P38" s="20"/>
      <c r="Q38" s="20"/>
      <c r="R38" s="20"/>
      <c r="S38" s="20"/>
      <c r="T38" s="20"/>
      <c r="U38" s="20"/>
      <c r="V38" s="20"/>
      <c r="W38" s="175"/>
    </row>
    <row r="39" spans="1:23">
      <c r="A39" s="19" t="s">
        <v>527</v>
      </c>
      <c r="B39" s="20"/>
      <c r="C39" s="20"/>
      <c r="D39" s="21"/>
      <c r="E39" s="191"/>
      <c r="F39" s="20"/>
      <c r="G39" s="425"/>
      <c r="H39" s="426"/>
      <c r="I39" s="19"/>
      <c r="J39" s="61"/>
      <c r="K39" s="174" t="s">
        <v>92</v>
      </c>
      <c r="L39" s="174"/>
      <c r="M39" s="170"/>
      <c r="N39" s="20"/>
      <c r="O39" s="20"/>
      <c r="P39" s="20"/>
      <c r="Q39" s="20"/>
      <c r="R39" s="20"/>
      <c r="S39" s="20"/>
      <c r="T39" s="20"/>
      <c r="U39" s="20"/>
      <c r="V39" s="20"/>
      <c r="W39" s="175"/>
    </row>
    <row r="40" spans="1:23">
      <c r="A40" s="34"/>
      <c r="B40" s="35"/>
      <c r="C40" s="35"/>
      <c r="D40" s="363"/>
      <c r="E40" s="191" t="s">
        <v>93</v>
      </c>
      <c r="F40" s="20"/>
      <c r="G40" s="425"/>
      <c r="H40" s="426"/>
      <c r="I40" s="19" t="s">
        <v>94</v>
      </c>
      <c r="J40" s="61"/>
      <c r="K40" s="174"/>
      <c r="L40" s="174"/>
      <c r="M40" s="170"/>
      <c r="N40" s="20"/>
      <c r="O40" s="20"/>
      <c r="P40" s="20"/>
      <c r="Q40" s="20"/>
      <c r="R40" s="20"/>
      <c r="S40" s="20"/>
      <c r="T40" s="20"/>
      <c r="U40" s="20"/>
      <c r="V40" s="20"/>
      <c r="W40" s="175"/>
    </row>
    <row r="41" spans="1:23" ht="13">
      <c r="A41" s="16" t="s">
        <v>95</v>
      </c>
      <c r="B41" s="27"/>
      <c r="C41" s="27"/>
      <c r="D41" s="12"/>
      <c r="E41" s="191" t="s">
        <v>96</v>
      </c>
      <c r="F41" s="20"/>
      <c r="G41" s="89" t="s">
        <v>97</v>
      </c>
      <c r="H41" s="86"/>
      <c r="I41" s="19" t="s">
        <v>87</v>
      </c>
      <c r="J41" s="61"/>
      <c r="K41" s="174" t="s">
        <v>98</v>
      </c>
      <c r="L41" s="174"/>
      <c r="M41" s="170"/>
      <c r="N41" s="20"/>
      <c r="O41" s="20"/>
      <c r="P41" s="20"/>
      <c r="Q41" s="20"/>
      <c r="R41" s="20"/>
      <c r="S41" s="20"/>
      <c r="T41" s="20"/>
      <c r="U41" s="20"/>
      <c r="V41" s="20"/>
      <c r="W41" s="175"/>
    </row>
    <row r="42" spans="1:23">
      <c r="A42" s="26" t="s">
        <v>550</v>
      </c>
      <c r="B42" s="20"/>
      <c r="C42" s="20"/>
      <c r="D42" s="21"/>
      <c r="E42" s="191" t="s">
        <v>99</v>
      </c>
      <c r="F42" s="20"/>
      <c r="G42" s="90"/>
      <c r="H42" s="182"/>
      <c r="I42" s="19" t="s">
        <v>100</v>
      </c>
      <c r="J42" s="61"/>
      <c r="K42" s="174" t="s">
        <v>528</v>
      </c>
      <c r="L42" s="174"/>
      <c r="M42" s="427" t="s">
        <v>568</v>
      </c>
      <c r="N42" s="428"/>
      <c r="O42" s="428"/>
      <c r="P42" s="428"/>
      <c r="Q42" s="428"/>
      <c r="R42" s="428"/>
      <c r="S42" s="428"/>
      <c r="T42" s="428"/>
      <c r="U42" s="428"/>
      <c r="V42" s="428"/>
      <c r="W42" s="429"/>
    </row>
    <row r="43" spans="1:23">
      <c r="A43" s="34"/>
      <c r="B43" s="35"/>
      <c r="C43" s="35"/>
      <c r="D43" s="36"/>
      <c r="E43" s="192"/>
      <c r="F43" s="35"/>
      <c r="G43" s="416" t="s">
        <v>938</v>
      </c>
      <c r="H43" s="417"/>
      <c r="I43" s="416" t="s">
        <v>937</v>
      </c>
      <c r="J43" s="417"/>
      <c r="K43" s="178" t="s">
        <v>103</v>
      </c>
      <c r="L43" s="178"/>
      <c r="M43" s="418" t="s">
        <v>104</v>
      </c>
      <c r="N43" s="419"/>
      <c r="O43" s="419"/>
      <c r="P43" s="419"/>
      <c r="Q43" s="419"/>
      <c r="R43" s="419"/>
      <c r="S43" s="419"/>
      <c r="T43" s="419"/>
      <c r="U43" s="419"/>
      <c r="V43" s="419"/>
      <c r="W43" s="420"/>
    </row>
    <row r="47" spans="1:23" ht="18.75" customHeight="1">
      <c r="A47" s="195" t="s">
        <v>888</v>
      </c>
      <c r="B47" s="166"/>
      <c r="C47" s="195" t="s">
        <v>576</v>
      </c>
      <c r="D47" s="319"/>
      <c r="E47" s="319"/>
      <c r="F47" s="320"/>
      <c r="G47" s="195" t="s">
        <v>882</v>
      </c>
      <c r="I47" s="195" t="s">
        <v>576</v>
      </c>
      <c r="K47" s="166"/>
      <c r="M47" s="4"/>
      <c r="V47" s="167"/>
      <c r="W47" s="4"/>
    </row>
    <row r="48" spans="1:23" ht="20">
      <c r="A48" s="195" t="s">
        <v>889</v>
      </c>
      <c r="B48" s="166"/>
      <c r="C48" s="195" t="s">
        <v>893</v>
      </c>
      <c r="D48" s="319"/>
      <c r="E48" s="319"/>
      <c r="F48" s="320"/>
      <c r="G48" s="300" t="s">
        <v>883</v>
      </c>
      <c r="H48" s="335"/>
      <c r="I48" s="300" t="s">
        <v>893</v>
      </c>
      <c r="K48" s="166"/>
      <c r="M48" s="4"/>
      <c r="V48" s="167"/>
      <c r="W48" s="4"/>
    </row>
    <row r="49" spans="1:23" ht="20">
      <c r="A49" s="195" t="s">
        <v>890</v>
      </c>
      <c r="B49" s="166"/>
      <c r="C49" s="195" t="s">
        <v>893</v>
      </c>
      <c r="D49" s="319"/>
      <c r="E49" s="319"/>
      <c r="F49" s="320"/>
      <c r="G49" s="195" t="s">
        <v>884</v>
      </c>
      <c r="I49" s="195" t="s">
        <v>576</v>
      </c>
      <c r="K49" s="166"/>
      <c r="M49" s="4"/>
      <c r="V49" s="167"/>
      <c r="W49" s="4"/>
    </row>
    <row r="50" spans="1:23" ht="20">
      <c r="A50" s="195" t="s">
        <v>891</v>
      </c>
      <c r="B50" s="166"/>
      <c r="C50" s="195" t="s">
        <v>576</v>
      </c>
      <c r="D50" s="319"/>
      <c r="E50" s="319"/>
      <c r="F50" s="320"/>
      <c r="G50" s="195" t="s">
        <v>885</v>
      </c>
      <c r="I50" s="195" t="s">
        <v>576</v>
      </c>
      <c r="K50" s="166"/>
      <c r="M50" s="4"/>
      <c r="V50" s="167"/>
      <c r="W50" s="4"/>
    </row>
    <row r="51" spans="1:23" ht="20">
      <c r="A51" s="195" t="s">
        <v>892</v>
      </c>
      <c r="B51" s="166"/>
      <c r="C51" s="195" t="s">
        <v>576</v>
      </c>
      <c r="D51" s="319"/>
      <c r="E51" s="319"/>
      <c r="F51" s="320"/>
      <c r="G51" s="195" t="s">
        <v>887</v>
      </c>
      <c r="I51" s="195" t="s">
        <v>576</v>
      </c>
      <c r="K51" s="166"/>
      <c r="M51" s="4"/>
      <c r="V51" s="167"/>
      <c r="W51" s="4"/>
    </row>
    <row r="52" spans="1:23" ht="20">
      <c r="A52" s="342"/>
      <c r="B52" s="342"/>
      <c r="C52" s="342"/>
      <c r="D52" s="342"/>
      <c r="E52" s="342"/>
      <c r="F52" s="317"/>
      <c r="G52" s="195" t="s">
        <v>886</v>
      </c>
      <c r="I52" s="195" t="s">
        <v>576</v>
      </c>
    </row>
  </sheetData>
  <mergeCells count="9">
    <mergeCell ref="G43:H43"/>
    <mergeCell ref="I43:J43"/>
    <mergeCell ref="M43:W43"/>
    <mergeCell ref="M2:P2"/>
    <mergeCell ref="M37:W37"/>
    <mergeCell ref="G38:H38"/>
    <mergeCell ref="G39:H39"/>
    <mergeCell ref="G40:H40"/>
    <mergeCell ref="M42:W42"/>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DD328-6CAF-4CB8-8D12-4C100824DAFF}">
  <dimension ref="A1:W51"/>
  <sheetViews>
    <sheetView topLeftCell="A13" zoomScale="80" zoomScaleNormal="80" zoomScaleSheetLayoutView="85" workbookViewId="0">
      <selection activeCell="L37" sqref="L37"/>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923</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79">
        <v>1</v>
      </c>
      <c r="B19" s="324" t="s">
        <v>824</v>
      </c>
      <c r="C19" s="230" t="str">
        <f>IF(E19="","",VLOOKUP(B19,Data!$B$5:$N$503,13,FALSE))</f>
        <v>Ymh</v>
      </c>
      <c r="D19" s="223" t="str">
        <f>IF(E19="","",VLOOKUP(B19,Data!$B$5:$L$503,2,FALSE))</f>
        <v>VAW6650</v>
      </c>
      <c r="E19" s="232">
        <v>1</v>
      </c>
      <c r="F19" s="344" t="s">
        <v>523</v>
      </c>
      <c r="G19" s="223">
        <f>IF(E19="","",VLOOKUP(B19,Data!$B$5:$L$503,11,FALSE))</f>
        <v>6146.37</v>
      </c>
      <c r="H19" s="228">
        <f>IF(E19&gt;0,E19*G19,"-")</f>
        <v>6146.37</v>
      </c>
      <c r="I19" s="229" t="str">
        <f>IF(E19="","",VLOOKUP(B19,Data!$B$5:$D$503,3,FALSE))</f>
        <v>C/T</v>
      </c>
      <c r="J19" s="220" t="str">
        <f>IF(E19="","",VLOOKUP(B19,Data!$B$5:$M$503,12,FALSE))</f>
        <v>Indonesia</v>
      </c>
      <c r="K19" s="328" t="s">
        <v>924</v>
      </c>
      <c r="L19" s="221">
        <f>IF(E19="","",VLOOKUP(B19,Data!$B$5:$E$503,4,FALSE)*E19)</f>
        <v>311</v>
      </c>
      <c r="M19" s="221">
        <f>IF(E19="","",VLOOKUP(B19,Data!$B$5:$F$503,5,FALSE)*E19)</f>
        <v>275</v>
      </c>
      <c r="N19" s="224" t="e">
        <f>IF(B19=Data!#REF!,Data!#REF!,(IF(B19=Data!#REF!,Data!#REF!,(IF(B19=Data!#REF!,Data!#REF!,(IF(B19=Data!#REF!,Data!#REF!,(IF(B19=Data!#REF!,Data!#REF!,(IF(B19=Data!B262,Data!G262,(IF(B19=Data!B264,Data!G264,(IF(B19=Data!#REF!,Data!#REF!,Data!#REF!)))))))))))))))&amp;IF(B19=Data!#REF!,Data!#REF!,(IF(B19=Data!#REF!,Data!#REF!,(IF(B19=Data!#REF!,Data!#REF!,(IF(B19=Data!#REF!,Data!#REF!,(IF(B19=Data!#REF!,Data!#REF!,(IF(B19=Data!#REF!,Data!G940,(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262,Data!H262,(IF(B19=Data!B264,Data!H264,(IF(B19=Data!#REF!,Data!#REF!,Data!#REF!)))))))))))))))&amp;IF(B19=Data!#REF!,Data!#REF!,(IF(B19=Data!#REF!,Data!#REF!,(IF(B19=Data!#REF!,Data!#REF!,(IF(B19=Data!#REF!,Data!#REF!,(IF(B19=Data!#REF!,Data!#REF!,(IF(B19=Data!#REF!,Data!H940,(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262,Data!I262,(IF(B19=Data!B264,Data!I264,(IF(B19=Data!#REF!,Data!#REF!,Data!#REF!)))))))))))))))&amp;IF(B19=Data!#REF!,Data!#REF!,(IF(B19=Data!#REF!,Data!#REF!,(IF(B19=Data!#REF!,Data!#REF!,(IF(B19=Data!#REF!,Data!#REF!,(IF(B19=Data!#REF!,Data!#REF!,(IF(B19=Data!#REF!,Data!I940,(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262,Data!J262,(IF(B19=Data!B264,Data!J264,(IF(B19=Data!#REF!,Data!#REF!,Data!#REF!)))))))))))))))&amp;IF(B19=Data!#REF!,Data!#REF!,(IF(B19=Data!#REF!,Data!#REF!,(IF(B19=Data!#REF!,Data!#REF!,(IF(B19=Data!#REF!,Data!#REF!,(IF(B19=Data!#REF!,Data!#REF!,(IF(B19=Data!#REF!,Data!J940,(IF(B19=Data!#REF!,Data!#REF!,(IF(B19=Data!#REF!,Data!#REF!,Data!#REF!)))))))))))))))&amp;IF(B19=Data!#REF!,Data!#REF!,(IF(B19=Data!#REF!,Data!#REF!,(IF(B19=Data!#REF!,Data!#REF!,(IF(B19=Data!#REF!,Data!#REF!,(IF(B19=Data!#REF!,Data!#REF!,Data!#REF!)))))))))</f>
        <v>#REF!</v>
      </c>
      <c r="W19" s="222">
        <f>IF(E19="","",VLOOKUP(B19,Data!$B$5:$J$503,9,FALSE)*E19)</f>
        <v>1.534</v>
      </c>
    </row>
    <row r="20" spans="1:23" s="234" customFormat="1" ht="20.149999999999999" customHeight="1">
      <c r="A20" s="379"/>
      <c r="B20" s="270" t="s">
        <v>935</v>
      </c>
      <c r="C20" s="325"/>
      <c r="D20" s="227"/>
      <c r="E20" s="232"/>
      <c r="F20" s="233"/>
      <c r="G20" s="227"/>
      <c r="H20" s="326"/>
      <c r="I20" s="327"/>
      <c r="J20" s="235"/>
      <c r="K20" s="328"/>
      <c r="L20" s="219"/>
      <c r="M20" s="219"/>
      <c r="N20" s="329"/>
      <c r="O20" s="330"/>
      <c r="P20" s="331"/>
      <c r="Q20" s="332"/>
      <c r="R20" s="331"/>
      <c r="S20" s="331"/>
      <c r="T20" s="332"/>
      <c r="U20" s="333"/>
      <c r="V20" s="332"/>
      <c r="W20" s="236"/>
    </row>
    <row r="21" spans="1:23" s="234" customFormat="1" ht="20.149999999999999" customHeight="1">
      <c r="A21" s="379">
        <v>2</v>
      </c>
      <c r="B21" s="324" t="s">
        <v>667</v>
      </c>
      <c r="C21" s="325" t="str">
        <f>IF(E21="","",VLOOKUP(B21,Data!$B$5:$N$503,13,FALSE))</f>
        <v>Ymh</v>
      </c>
      <c r="D21" s="227" t="str">
        <f>IF(E21="","",VLOOKUP(B21,Data!$B$5:$L$503,2,FALSE))</f>
        <v>VAC9580</v>
      </c>
      <c r="E21" s="232">
        <v>1</v>
      </c>
      <c r="F21" s="233" t="s">
        <v>524</v>
      </c>
      <c r="G21" s="227">
        <f>IF(E21="","",VLOOKUP(B21,Data!$B$5:$L$503,11,FALSE))</f>
        <v>5024.08</v>
      </c>
      <c r="H21" s="326">
        <f t="shared" ref="H21:H32" si="0">IF(E21&gt;0,E21*G21,"-")</f>
        <v>5024.08</v>
      </c>
      <c r="I21" s="327" t="str">
        <f>IF(E21="","",VLOOKUP(B21,Data!$B$5:$D$503,3,FALSE))</f>
        <v>C/T</v>
      </c>
      <c r="J21" s="235" t="str">
        <f>IF(E21="","",VLOOKUP(B21,Data!$B$5:$M$503,12,FALSE))</f>
        <v>Indonesia</v>
      </c>
      <c r="K21" s="328" t="s">
        <v>936</v>
      </c>
      <c r="L21" s="219">
        <f>IF(E21="","",VLOOKUP(B21,Data!$B$5:$E$503,4,FALSE)*E21)</f>
        <v>302</v>
      </c>
      <c r="M21" s="219">
        <f>IF(E21="","",VLOOKUP(B21,Data!$B$5:$F$503,5,FALSE)*E21)</f>
        <v>267</v>
      </c>
      <c r="N21" s="329" t="e">
        <f>IF(B21=Data!#REF!,Data!#REF!,(IF(B21=Data!#REF!,Data!#REF!,(IF(B21=Data!#REF!,Data!#REF!,(IF(B21=Data!#REF!,Data!#REF!,(IF(B21=Data!#REF!,Data!#REF!,(IF(B21=Data!B252,Data!G252,(IF(B21=Data!B254,Data!G254,(IF(B21=Data!#REF!,Data!#REF!,Data!#REF!)))))))))))))))&amp;IF(B21=Data!#REF!,Data!#REF!,(IF(B21=Data!#REF!,Data!#REF!,(IF(B21=Data!#REF!,Data!#REF!,(IF(B21=Data!#REF!,Data!#REF!,(IF(B21=Data!#REF!,Data!#REF!,(IF(B21=Data!#REF!,Data!G930,(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252,Data!H252,(IF(B21=Data!B254,Data!H254,(IF(B21=Data!#REF!,Data!#REF!,Data!#REF!)))))))))))))))&amp;IF(B21=Data!#REF!,Data!#REF!,(IF(B21=Data!#REF!,Data!#REF!,(IF(B21=Data!#REF!,Data!#REF!,(IF(B21=Data!#REF!,Data!#REF!,(IF(B21=Data!#REF!,Data!#REF!,(IF(B21=Data!#REF!,Data!H930,(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252,Data!I252,(IF(B21=Data!B254,Data!I254,(IF(B21=Data!#REF!,Data!#REF!,Data!#REF!)))))))))))))))&amp;IF(B21=Data!#REF!,Data!#REF!,(IF(B21=Data!#REF!,Data!#REF!,(IF(B21=Data!#REF!,Data!#REF!,(IF(B21=Data!#REF!,Data!#REF!,(IF(B21=Data!#REF!,Data!#REF!,(IF(B21=Data!#REF!,Data!I930,(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252,Data!J252,(IF(B21=Data!B254,Data!J254,(IF(B21=Data!#REF!,Data!#REF!,Data!#REF!)))))))))))))))&amp;IF(B21=Data!#REF!,Data!#REF!,(IF(B21=Data!#REF!,Data!#REF!,(IF(B21=Data!#REF!,Data!#REF!,(IF(B21=Data!#REF!,Data!#REF!,(IF(B21=Data!#REF!,Data!#REF!,(IF(B21=Data!#REF!,Data!J930,(IF(B21=Data!#REF!,Data!#REF!,(IF(B21=Data!#REF!,Data!#REF!,Data!#REF!)))))))))))))))&amp;IF(B21=Data!#REF!,Data!#REF!,(IF(B21=Data!#REF!,Data!#REF!,(IF(B21=Data!#REF!,Data!#REF!,(IF(B21=Data!#REF!,Data!#REF!,(IF(B21=Data!#REF!,Data!#REF!,Data!#REF!)))))))))</f>
        <v>#REF!</v>
      </c>
      <c r="W21" s="236">
        <f>IF(E21="","",VLOOKUP(B21,Data!$B$5:$J$503,9,FALSE)*E21)</f>
        <v>1.534</v>
      </c>
    </row>
    <row r="22" spans="1:23" s="234" customFormat="1" ht="20.149999999999999" customHeight="1">
      <c r="A22" s="379">
        <v>3</v>
      </c>
      <c r="B22" s="380" t="s">
        <v>405</v>
      </c>
      <c r="C22" s="325" t="str">
        <f>IF(E22="","",VLOOKUP(B22,Data!$B$5:$N$503,13,FALSE))</f>
        <v>Ymh</v>
      </c>
      <c r="D22" s="227" t="str">
        <f>IF(E22="","",VLOOKUP(B22,Data!$B$5:$L$503,2,FALSE))</f>
        <v>ZU62660</v>
      </c>
      <c r="E22" s="232">
        <v>1</v>
      </c>
      <c r="F22" s="318"/>
      <c r="G22" s="227">
        <f>IF(E22="","",VLOOKUP(B22,Data!$B$5:$L$503,11,FALSE))</f>
        <v>6831.9</v>
      </c>
      <c r="H22" s="326">
        <f>IF(E22&gt;0,E22*G22,"-")</f>
        <v>6831.9</v>
      </c>
      <c r="I22" s="327" t="str">
        <f>IF(E22="","",VLOOKUP(B22,Data!$B$5:$D$503,3,FALSE))</f>
        <v>C/T</v>
      </c>
      <c r="J22" s="235" t="str">
        <f>IF(E22="","",VLOOKUP(B22,Data!$B$5:$M$503,12,FALSE))</f>
        <v>Indonesia</v>
      </c>
      <c r="K22" s="328" t="s">
        <v>936</v>
      </c>
      <c r="L22" s="219">
        <f>IF(E22="","",VLOOKUP(B22,Data!$B$5:$E$503,4,FALSE)*E22)</f>
        <v>338</v>
      </c>
      <c r="M22" s="219">
        <f>IF(E22="","",VLOOKUP(B22,Data!$B$5:$F$503,5,FALSE)*E22)</f>
        <v>297</v>
      </c>
      <c r="N22" s="329" t="e">
        <f>IF(B22=Data!#REF!,Data!#REF!,(IF(B22=Data!#REF!,Data!#REF!,(IF(B22=Data!#REF!,Data!#REF!,(IF(B22=Data!#REF!,Data!#REF!,(IF(B22=Data!#REF!,Data!#REF!,(IF(B22=Data!B254,Data!G254,(IF(B22=Data!B256,Data!G256,(IF(B22=Data!#REF!,Data!#REF!,Data!#REF!)))))))))))))))&amp;IF(B22=Data!#REF!,Data!#REF!,(IF(B22=Data!#REF!,Data!#REF!,(IF(B22=Data!#REF!,Data!#REF!,(IF(B22=Data!#REF!,Data!#REF!,(IF(B22=Data!#REF!,Data!#REF!,(IF(B22=Data!#REF!,Data!G932,(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254,Data!H254,(IF(B22=Data!B256,Data!H256,(IF(B22=Data!#REF!,Data!#REF!,Data!#REF!)))))))))))))))&amp;IF(B22=Data!#REF!,Data!#REF!,(IF(B22=Data!#REF!,Data!#REF!,(IF(B22=Data!#REF!,Data!#REF!,(IF(B22=Data!#REF!,Data!#REF!,(IF(B22=Data!#REF!,Data!#REF!,(IF(B22=Data!#REF!,Data!H932,(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254,Data!I254,(IF(B22=Data!B256,Data!I256,(IF(B22=Data!#REF!,Data!#REF!,Data!#REF!)))))))))))))))&amp;IF(B22=Data!#REF!,Data!#REF!,(IF(B22=Data!#REF!,Data!#REF!,(IF(B22=Data!#REF!,Data!#REF!,(IF(B22=Data!#REF!,Data!#REF!,(IF(B22=Data!#REF!,Data!#REF!,(IF(B22=Data!#REF!,Data!I932,(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254,Data!J254,(IF(B22=Data!B256,Data!J256,(IF(B22=Data!#REF!,Data!#REF!,Data!#REF!)))))))))))))))&amp;IF(B22=Data!#REF!,Data!#REF!,(IF(B22=Data!#REF!,Data!#REF!,(IF(B22=Data!#REF!,Data!#REF!,(IF(B22=Data!#REF!,Data!#REF!,(IF(B22=Data!#REF!,Data!#REF!,(IF(B22=Data!#REF!,Data!J932,(IF(B22=Data!#REF!,Data!#REF!,(IF(B22=Data!#REF!,Data!#REF!,Data!#REF!)))))))))))))))&amp;IF(B22=Data!#REF!,Data!#REF!,(IF(B22=Data!#REF!,Data!#REF!,(IF(B22=Data!#REF!,Data!#REF!,(IF(B22=Data!#REF!,Data!#REF!,(IF(B22=Data!#REF!,Data!#REF!,Data!#REF!)))))))))</f>
        <v>#REF!</v>
      </c>
      <c r="W22" s="236">
        <f>IF(E22="","",VLOOKUP(B22,Data!$B$5:$J$503,9,FALSE)*E22)</f>
        <v>1.806</v>
      </c>
    </row>
    <row r="23" spans="1:23" s="234" customFormat="1" ht="20.149999999999999" customHeight="1">
      <c r="A23" s="379"/>
      <c r="B23" s="270" t="s">
        <v>959</v>
      </c>
      <c r="C23" s="325"/>
      <c r="D23" s="227"/>
      <c r="E23" s="232"/>
      <c r="F23" s="318" t="s">
        <v>530</v>
      </c>
      <c r="G23" s="227"/>
      <c r="H23" s="326"/>
      <c r="I23" s="327"/>
      <c r="J23" s="235"/>
      <c r="K23" s="328"/>
      <c r="L23" s="219"/>
      <c r="M23" s="219"/>
      <c r="N23" s="329"/>
      <c r="O23" s="330"/>
      <c r="P23" s="331"/>
      <c r="Q23" s="332"/>
      <c r="R23" s="331"/>
      <c r="S23" s="331"/>
      <c r="T23" s="332"/>
      <c r="U23" s="333"/>
      <c r="V23" s="332"/>
      <c r="W23" s="236"/>
    </row>
    <row r="24" spans="1:23" s="234" customFormat="1" ht="20.149999999999999" customHeight="1">
      <c r="A24" s="379">
        <v>4</v>
      </c>
      <c r="B24" s="324" t="s">
        <v>356</v>
      </c>
      <c r="C24" s="325" t="str">
        <f>IF(E24="","",VLOOKUP(B24,Data!$B$5:$N$503,13,FALSE))</f>
        <v>Ymh</v>
      </c>
      <c r="D24" s="227" t="str">
        <f>IF(E24="","",VLOOKUP(B24,Data!$B$5:$L$503,2,FALSE))</f>
        <v>WQ78230</v>
      </c>
      <c r="E24" s="232">
        <v>7</v>
      </c>
      <c r="F24" s="318"/>
      <c r="G24" s="227">
        <f>IF(E24="","",VLOOKUP(B24,Data!$B$5:$L$503,11,FALSE))</f>
        <v>4233.07</v>
      </c>
      <c r="H24" s="326">
        <f t="shared" si="0"/>
        <v>29631.489999999998</v>
      </c>
      <c r="I24" s="327" t="str">
        <f>IF(E24="","",VLOOKUP(B24,Data!$B$5:$D$503,3,FALSE))</f>
        <v>C/T</v>
      </c>
      <c r="J24" s="235" t="str">
        <f>IF(E24="","",VLOOKUP(B24,Data!$B$5:$M$503,12,FALSE))</f>
        <v>Indonesia</v>
      </c>
      <c r="K24" s="328" t="s">
        <v>960</v>
      </c>
      <c r="L24" s="219">
        <f>IF(E24="","",VLOOKUP(B24,Data!$B$5:$E$503,4,FALSE)*E24)</f>
        <v>2079</v>
      </c>
      <c r="M24" s="219">
        <f>IF(E24="","",VLOOKUP(B24,Data!$B$5:$F$503,5,FALSE)*E24)</f>
        <v>1834</v>
      </c>
      <c r="N24" s="329" t="e">
        <f>IF(B24=Data!#REF!,Data!#REF!,(IF(B24=Data!#REF!,Data!#REF!,(IF(B24=Data!#REF!,Data!#REF!,(IF(B24=Data!#REF!,Data!#REF!,(IF(B24=Data!#REF!,Data!#REF!,(IF(B24=Data!B255,Data!G255,(IF(B24=Data!B257,Data!G257,(IF(B24=Data!#REF!,Data!#REF!,Data!#REF!)))))))))))))))&amp;IF(B24=Data!#REF!,Data!#REF!,(IF(B24=Data!#REF!,Data!#REF!,(IF(B24=Data!#REF!,Data!#REF!,(IF(B24=Data!#REF!,Data!#REF!,(IF(B24=Data!#REF!,Data!#REF!,(IF(B24=Data!#REF!,Data!G933,(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255,Data!H255,(IF(B24=Data!B257,Data!H257,(IF(B24=Data!#REF!,Data!#REF!,Data!#REF!)))))))))))))))&amp;IF(B24=Data!#REF!,Data!#REF!,(IF(B24=Data!#REF!,Data!#REF!,(IF(B24=Data!#REF!,Data!#REF!,(IF(B24=Data!#REF!,Data!#REF!,(IF(B24=Data!#REF!,Data!#REF!,(IF(B24=Data!#REF!,Data!H933,(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255,Data!I255,(IF(B24=Data!B257,Data!I257,(IF(B24=Data!#REF!,Data!#REF!,Data!#REF!)))))))))))))))&amp;IF(B24=Data!#REF!,Data!#REF!,(IF(B24=Data!#REF!,Data!#REF!,(IF(B24=Data!#REF!,Data!#REF!,(IF(B24=Data!#REF!,Data!#REF!,(IF(B24=Data!#REF!,Data!#REF!,(IF(B24=Data!#REF!,Data!I933,(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255,Data!J255,(IF(B24=Data!B257,Data!J257,(IF(B24=Data!#REF!,Data!#REF!,Data!#REF!)))))))))))))))&amp;IF(B24=Data!#REF!,Data!#REF!,(IF(B24=Data!#REF!,Data!#REF!,(IF(B24=Data!#REF!,Data!#REF!,(IF(B24=Data!#REF!,Data!#REF!,(IF(B24=Data!#REF!,Data!#REF!,(IF(B24=Data!#REF!,Data!J933,(IF(B24=Data!#REF!,Data!#REF!,(IF(B24=Data!#REF!,Data!#REF!,Data!#REF!)))))))))))))))&amp;IF(B24=Data!#REF!,Data!#REF!,(IF(B24=Data!#REF!,Data!#REF!,(IF(B24=Data!#REF!,Data!#REF!,(IF(B24=Data!#REF!,Data!#REF!,(IF(B24=Data!#REF!,Data!#REF!,Data!#REF!)))))))))</f>
        <v>#REF!</v>
      </c>
      <c r="W24" s="236">
        <f>IF(E24="","",VLOOKUP(B24,Data!$B$5:$J$503,9,FALSE)*E24)</f>
        <v>10.738</v>
      </c>
    </row>
    <row r="25" spans="1:23" s="234" customFormat="1" ht="20.149999999999999" customHeight="1">
      <c r="A25" s="379">
        <v>5</v>
      </c>
      <c r="B25" s="324" t="s">
        <v>220</v>
      </c>
      <c r="C25" s="325" t="str">
        <f>IF(E25="","",VLOOKUP(B25,Data!$B$5:$N$503,13,FALSE))</f>
        <v>Ymh</v>
      </c>
      <c r="D25" s="227" t="str">
        <f>IF(E25="","",VLOOKUP(B25,Data!$B$5:$L$503,2,FALSE))</f>
        <v>AAE6337</v>
      </c>
      <c r="E25" s="232">
        <v>7</v>
      </c>
      <c r="F25" s="233"/>
      <c r="G25" s="227">
        <f>IF(E25="","",VLOOKUP(B25,Data!$B$5:$L$503,11,FALSE))</f>
        <v>1646.63</v>
      </c>
      <c r="H25" s="326">
        <f t="shared" si="0"/>
        <v>11526.41</v>
      </c>
      <c r="I25" s="327" t="str">
        <f>IF(E25="","",VLOOKUP(B25,Data!$B$5:$D$503,3,FALSE))</f>
        <v>C/T</v>
      </c>
      <c r="J25" s="235" t="str">
        <f>IF(E25="","",VLOOKUP(B25,Data!$B$5:$M$503,12,FALSE))</f>
        <v>Indonesia</v>
      </c>
      <c r="K25" s="328" t="s">
        <v>960</v>
      </c>
      <c r="L25" s="219">
        <f>IF(E25="","",VLOOKUP(B25,Data!$B$5:$E$503,4,FALSE)*E25)</f>
        <v>1358</v>
      </c>
      <c r="M25" s="219">
        <f>IF(E25="","",VLOOKUP(B25,Data!$B$5:$F$503,5,FALSE)*E25)</f>
        <v>1218</v>
      </c>
      <c r="N25" s="329" t="e">
        <f>IF(B25=Data!#REF!,Data!#REF!,(IF(B25=Data!#REF!,Data!#REF!,(IF(B25=Data!#REF!,Data!#REF!,(IF(B25=Data!#REF!,Data!#REF!,(IF(B25=Data!#REF!,Data!#REF!,(IF(B25=Data!B256,Data!G256,(IF(B25=Data!B258,Data!G258,(IF(B25=Data!#REF!,Data!#REF!,Data!#REF!)))))))))))))))&amp;IF(B25=Data!#REF!,Data!#REF!,(IF(B25=Data!#REF!,Data!#REF!,(IF(B25=Data!#REF!,Data!#REF!,(IF(B25=Data!#REF!,Data!#REF!,(IF(B25=Data!#REF!,Data!#REF!,(IF(B25=Data!#REF!,Data!G934,(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256,Data!H256,(IF(B25=Data!B258,Data!H258,(IF(B25=Data!#REF!,Data!#REF!,Data!#REF!)))))))))))))))&amp;IF(B25=Data!#REF!,Data!#REF!,(IF(B25=Data!#REF!,Data!#REF!,(IF(B25=Data!#REF!,Data!#REF!,(IF(B25=Data!#REF!,Data!#REF!,(IF(B25=Data!#REF!,Data!#REF!,(IF(B25=Data!#REF!,Data!H934,(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256,Data!I256,(IF(B25=Data!B258,Data!I258,(IF(B25=Data!#REF!,Data!#REF!,Data!#REF!)))))))))))))))&amp;IF(B25=Data!#REF!,Data!#REF!,(IF(B25=Data!#REF!,Data!#REF!,(IF(B25=Data!#REF!,Data!#REF!,(IF(B25=Data!#REF!,Data!#REF!,(IF(B25=Data!#REF!,Data!#REF!,(IF(B25=Data!#REF!,Data!I934,(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256,Data!J256,(IF(B25=Data!B258,Data!J258,(IF(B25=Data!#REF!,Data!#REF!,Data!#REF!)))))))))))))))&amp;IF(B25=Data!#REF!,Data!#REF!,(IF(B25=Data!#REF!,Data!#REF!,(IF(B25=Data!#REF!,Data!#REF!,(IF(B25=Data!#REF!,Data!#REF!,(IF(B25=Data!#REF!,Data!#REF!,(IF(B25=Data!#REF!,Data!J934,(IF(B25=Data!#REF!,Data!#REF!,(IF(B25=Data!#REF!,Data!#REF!,Data!#REF!)))))))))))))))&amp;IF(B25=Data!#REF!,Data!#REF!,(IF(B25=Data!#REF!,Data!#REF!,(IF(B25=Data!#REF!,Data!#REF!,(IF(B25=Data!#REF!,Data!#REF!,(IF(B25=Data!#REF!,Data!#REF!,Data!#REF!)))))))))</f>
        <v>#REF!</v>
      </c>
      <c r="W25" s="236">
        <f>IF(E25="","",VLOOKUP(B25,Data!$B$5:$J$503,9,FALSE)*E25)</f>
        <v>7.9030000000000005</v>
      </c>
    </row>
    <row r="26" spans="1:23" s="234" customFormat="1" ht="20.149999999999999" customHeight="1">
      <c r="A26" s="379">
        <v>6</v>
      </c>
      <c r="B26" s="324" t="s">
        <v>222</v>
      </c>
      <c r="C26" s="325" t="str">
        <f>IF(E26="","",VLOOKUP(B26,Data!$B$5:$N$503,13,FALSE))</f>
        <v>Ymh</v>
      </c>
      <c r="D26" s="227" t="str">
        <f>IF(E26="","",VLOOKUP(B26,Data!$B$5:$L$503,2,FALSE))</f>
        <v>WV62290</v>
      </c>
      <c r="E26" s="232">
        <v>2</v>
      </c>
      <c r="F26" s="233"/>
      <c r="G26" s="227">
        <f>IF(E26="","",VLOOKUP(B26,Data!$B$5:$L$503,11,FALSE))</f>
        <v>1690.21</v>
      </c>
      <c r="H26" s="326">
        <f t="shared" si="0"/>
        <v>3380.42</v>
      </c>
      <c r="I26" s="327" t="str">
        <f>IF(E26="","",VLOOKUP(B26,Data!$B$5:$D$503,3,FALSE))</f>
        <v>C/T</v>
      </c>
      <c r="J26" s="235" t="str">
        <f>IF(E26="","",VLOOKUP(B26,Data!$B$5:$M$503,12,FALSE))</f>
        <v>Indonesia</v>
      </c>
      <c r="K26" s="328" t="s">
        <v>960</v>
      </c>
      <c r="L26" s="219">
        <f>IF(E26="","",VLOOKUP(B26,Data!$B$5:$E$503,4,FALSE)*E26)</f>
        <v>388</v>
      </c>
      <c r="M26" s="219">
        <f>IF(E26="","",VLOOKUP(B26,Data!$B$5:$F$503,5,FALSE)*E26)</f>
        <v>348</v>
      </c>
      <c r="N26" s="329" t="e">
        <f>IF(B26=Data!#REF!,Data!#REF!,(IF(B26=Data!#REF!,Data!#REF!,(IF(B26=Data!#REF!,Data!#REF!,(IF(B26=Data!#REF!,Data!#REF!,(IF(B26=Data!#REF!,Data!#REF!,(IF(B26=Data!B257,Data!G257,(IF(B26=Data!B259,Data!G259,(IF(B26=Data!#REF!,Data!#REF!,Data!#REF!)))))))))))))))&amp;IF(B26=Data!#REF!,Data!#REF!,(IF(B26=Data!#REF!,Data!#REF!,(IF(B26=Data!#REF!,Data!#REF!,(IF(B26=Data!#REF!,Data!#REF!,(IF(B26=Data!#REF!,Data!#REF!,(IF(B26=Data!#REF!,Data!G935,(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257,Data!H257,(IF(B26=Data!B259,Data!H259,(IF(B26=Data!#REF!,Data!#REF!,Data!#REF!)))))))))))))))&amp;IF(B26=Data!#REF!,Data!#REF!,(IF(B26=Data!#REF!,Data!#REF!,(IF(B26=Data!#REF!,Data!#REF!,(IF(B26=Data!#REF!,Data!#REF!,(IF(B26=Data!#REF!,Data!#REF!,(IF(B26=Data!#REF!,Data!H935,(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257,Data!I257,(IF(B26=Data!B259,Data!I259,(IF(B26=Data!#REF!,Data!#REF!,Data!#REF!)))))))))))))))&amp;IF(B26=Data!#REF!,Data!#REF!,(IF(B26=Data!#REF!,Data!#REF!,(IF(B26=Data!#REF!,Data!#REF!,(IF(B26=Data!#REF!,Data!#REF!,(IF(B26=Data!#REF!,Data!#REF!,(IF(B26=Data!#REF!,Data!I935,(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257,Data!J257,(IF(B26=Data!B259,Data!J259,(IF(B26=Data!#REF!,Data!#REF!,Data!#REF!)))))))))))))))&amp;IF(B26=Data!#REF!,Data!#REF!,(IF(B26=Data!#REF!,Data!#REF!,(IF(B26=Data!#REF!,Data!#REF!,(IF(B26=Data!#REF!,Data!#REF!,(IF(B26=Data!#REF!,Data!#REF!,(IF(B26=Data!#REF!,Data!J935,(IF(B26=Data!#REF!,Data!#REF!,(IF(B26=Data!#REF!,Data!#REF!,Data!#REF!)))))))))))))))&amp;IF(B26=Data!#REF!,Data!#REF!,(IF(B26=Data!#REF!,Data!#REF!,(IF(B26=Data!#REF!,Data!#REF!,(IF(B26=Data!#REF!,Data!#REF!,(IF(B26=Data!#REF!,Data!#REF!,Data!#REF!)))))))))</f>
        <v>#REF!</v>
      </c>
      <c r="W26" s="236">
        <f>IF(E26="","",VLOOKUP(B26,Data!$B$5:$J$503,9,FALSE)*E26)</f>
        <v>2.258</v>
      </c>
    </row>
    <row r="27" spans="1:23" s="234" customFormat="1" ht="20.149999999999999" customHeight="1">
      <c r="A27" s="379">
        <v>7</v>
      </c>
      <c r="B27" s="324" t="s">
        <v>228</v>
      </c>
      <c r="C27" s="325" t="str">
        <f>IF(E27="","",VLOOKUP(B27,Data!$B$5:$N$503,13,FALSE))</f>
        <v>Ymh</v>
      </c>
      <c r="D27" s="227" t="str">
        <f>IF(E27="","",VLOOKUP(B27,Data!$B$5:$L$503,2,FALSE))</f>
        <v>WN49720</v>
      </c>
      <c r="E27" s="232">
        <v>2</v>
      </c>
      <c r="F27" s="233"/>
      <c r="G27" s="227">
        <f>IF(E27="","",VLOOKUP(B27,Data!$B$5:$L$503,11,FALSE))</f>
        <v>1776.21</v>
      </c>
      <c r="H27" s="326">
        <f t="shared" si="0"/>
        <v>3552.42</v>
      </c>
      <c r="I27" s="327" t="str">
        <f>IF(E27="","",VLOOKUP(B27,Data!$B$5:$D$503,3,FALSE))</f>
        <v>C/T</v>
      </c>
      <c r="J27" s="235" t="str">
        <f>IF(E27="","",VLOOKUP(B27,Data!$B$5:$M$503,12,FALSE))</f>
        <v>Indonesia</v>
      </c>
      <c r="K27" s="328" t="s">
        <v>960</v>
      </c>
      <c r="L27" s="219">
        <f>IF(E27="","",VLOOKUP(B27,Data!$B$5:$E$503,4,FALSE)*E27)</f>
        <v>388</v>
      </c>
      <c r="M27" s="219">
        <f>IF(E27="","",VLOOKUP(B27,Data!$B$5:$F$503,5,FALSE)*E27)</f>
        <v>348</v>
      </c>
      <c r="N27" s="329" t="e">
        <f>IF(B27=Data!#REF!,Data!#REF!,(IF(B27=Data!#REF!,Data!#REF!,(IF(B27=Data!#REF!,Data!#REF!,(IF(B27=Data!#REF!,Data!#REF!,(IF(B27=Data!#REF!,Data!#REF!,(IF(B27=Data!B258,Data!G258,(IF(B27=Data!B260,Data!G260,(IF(B27=Data!#REF!,Data!#REF!,Data!#REF!)))))))))))))))&amp;IF(B27=Data!#REF!,Data!#REF!,(IF(B27=Data!#REF!,Data!#REF!,(IF(B27=Data!#REF!,Data!#REF!,(IF(B27=Data!#REF!,Data!#REF!,(IF(B27=Data!#REF!,Data!#REF!,(IF(B27=Data!#REF!,Data!G936,(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258,Data!H258,(IF(B27=Data!B260,Data!H260,(IF(B27=Data!#REF!,Data!#REF!,Data!#REF!)))))))))))))))&amp;IF(B27=Data!#REF!,Data!#REF!,(IF(B27=Data!#REF!,Data!#REF!,(IF(B27=Data!#REF!,Data!#REF!,(IF(B27=Data!#REF!,Data!#REF!,(IF(B27=Data!#REF!,Data!#REF!,(IF(B27=Data!#REF!,Data!H936,(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258,Data!I258,(IF(B27=Data!B260,Data!I260,(IF(B27=Data!#REF!,Data!#REF!,Data!#REF!)))))))))))))))&amp;IF(B27=Data!#REF!,Data!#REF!,(IF(B27=Data!#REF!,Data!#REF!,(IF(B27=Data!#REF!,Data!#REF!,(IF(B27=Data!#REF!,Data!#REF!,(IF(B27=Data!#REF!,Data!#REF!,(IF(B27=Data!#REF!,Data!I936,(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258,Data!J258,(IF(B27=Data!B260,Data!J260,(IF(B27=Data!#REF!,Data!#REF!,Data!#REF!)))))))))))))))&amp;IF(B27=Data!#REF!,Data!#REF!,(IF(B27=Data!#REF!,Data!#REF!,(IF(B27=Data!#REF!,Data!#REF!,(IF(B27=Data!#REF!,Data!#REF!,(IF(B27=Data!#REF!,Data!#REF!,(IF(B27=Data!#REF!,Data!J936,(IF(B27=Data!#REF!,Data!#REF!,(IF(B27=Data!#REF!,Data!#REF!,Data!#REF!)))))))))))))))&amp;IF(B27=Data!#REF!,Data!#REF!,(IF(B27=Data!#REF!,Data!#REF!,(IF(B27=Data!#REF!,Data!#REF!,(IF(B27=Data!#REF!,Data!#REF!,(IF(B27=Data!#REF!,Data!#REF!,Data!#REF!)))))))))</f>
        <v>#REF!</v>
      </c>
      <c r="W27" s="236">
        <f>IF(E27="","",VLOOKUP(B27,Data!$B$5:$J$503,9,FALSE)*E27)</f>
        <v>2.258</v>
      </c>
    </row>
    <row r="28" spans="1:23" s="234" customFormat="1" ht="20.149999999999999" customHeight="1">
      <c r="A28" s="379">
        <v>8</v>
      </c>
      <c r="B28" s="324" t="s">
        <v>467</v>
      </c>
      <c r="C28" s="325" t="str">
        <f>IF(E28="","",VLOOKUP(B28,Data!$B$5:$N$503,13,FALSE))</f>
        <v>Ymh</v>
      </c>
      <c r="D28" s="227" t="str">
        <f>IF(E28="","",VLOOKUP(B28,Data!$B$5:$L$503,2,FALSE))</f>
        <v>ZH66310</v>
      </c>
      <c r="E28" s="232">
        <v>5</v>
      </c>
      <c r="F28" s="233"/>
      <c r="G28" s="227">
        <f>IF(E28="","",VLOOKUP(B28,Data!$B$5:$L$503,11,FALSE))</f>
        <v>1933.89</v>
      </c>
      <c r="H28" s="326">
        <f t="shared" si="0"/>
        <v>9669.4500000000007</v>
      </c>
      <c r="I28" s="327" t="str">
        <f>IF(E28="","",VLOOKUP(B28,Data!$B$5:$D$503,3,FALSE))</f>
        <v>C/T</v>
      </c>
      <c r="J28" s="235" t="str">
        <f>IF(E28="","",VLOOKUP(B28,Data!$B$5:$M$503,12,FALSE))</f>
        <v>Indonesia</v>
      </c>
      <c r="K28" s="328" t="s">
        <v>960</v>
      </c>
      <c r="L28" s="219">
        <f>IF(E28="","",VLOOKUP(B28,Data!$B$5:$E$503,4,FALSE)*E28)</f>
        <v>1075</v>
      </c>
      <c r="M28" s="219">
        <f>IF(E28="","",VLOOKUP(B28,Data!$B$5:$F$503,5,FALSE)*E28)</f>
        <v>970</v>
      </c>
      <c r="N28" s="329" t="e">
        <f>IF(B28=Data!#REF!,Data!#REF!,(IF(B28=Data!#REF!,Data!#REF!,(IF(B28=Data!#REF!,Data!#REF!,(IF(B28=Data!#REF!,Data!#REF!,(IF(B28=Data!#REF!,Data!#REF!,(IF(B28=Data!B239,Data!G239,(IF(B28=Data!B241,Data!G241,(IF(B28=Data!#REF!,Data!#REF!,Data!#REF!)))))))))))))))&amp;IF(B28=Data!#REF!,Data!#REF!,(IF(B28=Data!#REF!,Data!#REF!,(IF(B28=Data!#REF!,Data!#REF!,(IF(B28=Data!#REF!,Data!#REF!,(IF(B28=Data!#REF!,Data!#REF!,(IF(B28=Data!#REF!,Data!G917,(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239,Data!H239,(IF(B28=Data!B241,Data!H241,(IF(B28=Data!#REF!,Data!#REF!,Data!#REF!)))))))))))))))&amp;IF(B28=Data!#REF!,Data!#REF!,(IF(B28=Data!#REF!,Data!#REF!,(IF(B28=Data!#REF!,Data!#REF!,(IF(B28=Data!#REF!,Data!#REF!,(IF(B28=Data!#REF!,Data!#REF!,(IF(B28=Data!#REF!,Data!H917,(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239,Data!I239,(IF(B28=Data!B241,Data!I241,(IF(B28=Data!#REF!,Data!#REF!,Data!#REF!)))))))))))))))&amp;IF(B28=Data!#REF!,Data!#REF!,(IF(B28=Data!#REF!,Data!#REF!,(IF(B28=Data!#REF!,Data!#REF!,(IF(B28=Data!#REF!,Data!#REF!,(IF(B28=Data!#REF!,Data!#REF!,(IF(B28=Data!#REF!,Data!I917,(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239,Data!J239,(IF(B28=Data!B241,Data!J241,(IF(B28=Data!#REF!,Data!#REF!,Data!#REF!)))))))))))))))&amp;IF(B28=Data!#REF!,Data!#REF!,(IF(B28=Data!#REF!,Data!#REF!,(IF(B28=Data!#REF!,Data!#REF!,(IF(B28=Data!#REF!,Data!#REF!,(IF(B28=Data!#REF!,Data!#REF!,(IF(B28=Data!#REF!,Data!J917,(IF(B28=Data!#REF!,Data!#REF!,(IF(B28=Data!#REF!,Data!#REF!,Data!#REF!)))))))))))))))&amp;IF(B28=Data!#REF!,Data!#REF!,(IF(B28=Data!#REF!,Data!#REF!,(IF(B28=Data!#REF!,Data!#REF!,(IF(B28=Data!#REF!,Data!#REF!,(IF(B28=Data!#REF!,Data!#REF!,Data!#REF!)))))))))</f>
        <v>#REF!</v>
      </c>
      <c r="W28" s="236">
        <f>IF(E28="","",VLOOKUP(B28,Data!$B$5:$J$503,9,FALSE)*E28)</f>
        <v>5.9250000000000007</v>
      </c>
    </row>
    <row r="29" spans="1:23" s="234" customFormat="1" ht="20.149999999999999" customHeight="1">
      <c r="A29" s="379">
        <v>9</v>
      </c>
      <c r="B29" s="324" t="s">
        <v>484</v>
      </c>
      <c r="C29" s="325" t="str">
        <f>IF(E29="","",VLOOKUP(B29,Data!$B$5:$N$503,13,FALSE))</f>
        <v>Ymh</v>
      </c>
      <c r="D29" s="227" t="str">
        <f>IF(E29="","",VLOOKUP(B29,Data!$B$5:$L$503,2,FALSE))</f>
        <v>ZH66250</v>
      </c>
      <c r="E29" s="232">
        <v>10</v>
      </c>
      <c r="F29" s="233"/>
      <c r="G29" s="227">
        <f>IF(E29="","",VLOOKUP(B29,Data!$B$5:$L$503,11,FALSE))</f>
        <v>2244.61</v>
      </c>
      <c r="H29" s="326">
        <f t="shared" si="0"/>
        <v>22446.100000000002</v>
      </c>
      <c r="I29" s="327" t="str">
        <f>IF(E29="","",VLOOKUP(B29,Data!$B$5:$D$503,3,FALSE))</f>
        <v>C/T</v>
      </c>
      <c r="J29" s="235" t="str">
        <f>IF(E29="","",VLOOKUP(B29,Data!$B$5:$M$503,12,FALSE))</f>
        <v>Indonesia</v>
      </c>
      <c r="K29" s="328" t="s">
        <v>960</v>
      </c>
      <c r="L29" s="219">
        <f>IF(E29="","",VLOOKUP(B29,Data!$B$5:$E$503,4,FALSE)*E29)</f>
        <v>2620</v>
      </c>
      <c r="M29" s="219">
        <f>IF(E29="","",VLOOKUP(B29,Data!$B$5:$F$503,5,FALSE)*E29)</f>
        <v>2370</v>
      </c>
      <c r="N29" s="329" t="e">
        <f>IF(B29=Data!#REF!,Data!#REF!,(IF(B29=Data!#REF!,Data!#REF!,(IF(B29=Data!#REF!,Data!#REF!,(IF(B29=Data!#REF!,Data!#REF!,(IF(B29=Data!#REF!,Data!#REF!,(IF(B29=Data!B232,Data!G232,(IF(B29=Data!B234,Data!G234,(IF(B29=Data!#REF!,Data!#REF!,Data!#REF!)))))))))))))))&amp;IF(B29=Data!#REF!,Data!#REF!,(IF(B29=Data!#REF!,Data!#REF!,(IF(B29=Data!#REF!,Data!#REF!,(IF(B29=Data!#REF!,Data!#REF!,(IF(B29=Data!#REF!,Data!#REF!,(IF(B29=Data!#REF!,Data!G910,(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232,Data!H232,(IF(B29=Data!B234,Data!H234,(IF(B29=Data!#REF!,Data!#REF!,Data!#REF!)))))))))))))))&amp;IF(B29=Data!#REF!,Data!#REF!,(IF(B29=Data!#REF!,Data!#REF!,(IF(B29=Data!#REF!,Data!#REF!,(IF(B29=Data!#REF!,Data!#REF!,(IF(B29=Data!#REF!,Data!#REF!,(IF(B29=Data!#REF!,Data!H910,(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232,Data!I232,(IF(B29=Data!B234,Data!I234,(IF(B29=Data!#REF!,Data!#REF!,Data!#REF!)))))))))))))))&amp;IF(B29=Data!#REF!,Data!#REF!,(IF(B29=Data!#REF!,Data!#REF!,(IF(B29=Data!#REF!,Data!#REF!,(IF(B29=Data!#REF!,Data!#REF!,(IF(B29=Data!#REF!,Data!#REF!,(IF(B29=Data!#REF!,Data!I910,(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232,Data!J232,(IF(B29=Data!B234,Data!J234,(IF(B29=Data!#REF!,Data!#REF!,Data!#REF!)))))))))))))))&amp;IF(B29=Data!#REF!,Data!#REF!,(IF(B29=Data!#REF!,Data!#REF!,(IF(B29=Data!#REF!,Data!#REF!,(IF(B29=Data!#REF!,Data!#REF!,(IF(B29=Data!#REF!,Data!#REF!,(IF(B29=Data!#REF!,Data!J910,(IF(B29=Data!#REF!,Data!#REF!,(IF(B29=Data!#REF!,Data!#REF!,Data!#REF!)))))))))))))))&amp;IF(B29=Data!#REF!,Data!#REF!,(IF(B29=Data!#REF!,Data!#REF!,(IF(B29=Data!#REF!,Data!#REF!,(IF(B29=Data!#REF!,Data!#REF!,(IF(B29=Data!#REF!,Data!#REF!,Data!#REF!)))))))))</f>
        <v>#REF!</v>
      </c>
      <c r="W29" s="236">
        <f>IF(E29="","",VLOOKUP(B29,Data!$B$5:$J$503,9,FALSE)*E29)</f>
        <v>14.879999999999999</v>
      </c>
    </row>
    <row r="30" spans="1:23" s="234" customFormat="1" ht="20" customHeight="1">
      <c r="A30" s="334"/>
      <c r="B30" s="324"/>
      <c r="C30" s="325" t="str">
        <f>IF(E30="","",VLOOKUP(B30,Data!$B$5:$N$503,13,FALSE))</f>
        <v/>
      </c>
      <c r="D30" s="227" t="str">
        <f>IF(E30="","",VLOOKUP(B30,Data!$B$5:$L$503,2,FALSE))</f>
        <v/>
      </c>
      <c r="E30" s="232"/>
      <c r="F30" s="318"/>
      <c r="G30" s="227" t="str">
        <f>IF(E30="","",VLOOKUP(B30,Data!$B$5:$L$503,11,FALSE))</f>
        <v/>
      </c>
      <c r="H30" s="326" t="str">
        <f t="shared" si="0"/>
        <v>-</v>
      </c>
      <c r="I30" s="327" t="str">
        <f>IF(E30="","",VLOOKUP(B30,Data!$B$5:$D$503,3,FALSE))</f>
        <v/>
      </c>
      <c r="J30" s="235" t="str">
        <f>IF(E30="","",VLOOKUP(B30,Data!$B$5:$M$503,12,FALSE))</f>
        <v/>
      </c>
      <c r="K30" s="328"/>
      <c r="L30" s="219" t="str">
        <f>IF(E30="","",VLOOKUP(B30,Data!$B$5:$E$503,4,FALSE)*E30)</f>
        <v/>
      </c>
      <c r="M30" s="219" t="str">
        <f>IF(E30="","",VLOOKUP(B30,Data!$B$5:$F$503,5,FALSE)*E30)</f>
        <v/>
      </c>
      <c r="N30" s="329" t="e">
        <f>IF(B30=Data!#REF!,Data!#REF!,(IF(B30=Data!#REF!,Data!#REF!,(IF(B30=Data!#REF!,Data!#REF!,(IF(B30=Data!#REF!,Data!#REF!,(IF(B30=Data!#REF!,Data!#REF!,(IF(B30=Data!B242,Data!G242,(IF(B30=Data!B244,Data!G244,(IF(B30=Data!#REF!,Data!#REF!,Data!#REF!)))))))))))))))&amp;IF(B30=Data!#REF!,Data!#REF!,(IF(B30=Data!#REF!,Data!#REF!,(IF(B30=Data!#REF!,Data!#REF!,(IF(B30=Data!#REF!,Data!#REF!,(IF(B30=Data!#REF!,Data!#REF!,(IF(B30=Data!#REF!,Data!G920,(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242,Data!H242,(IF(B30=Data!B244,Data!H244,(IF(B30=Data!#REF!,Data!#REF!,Data!#REF!)))))))))))))))&amp;IF(B30=Data!#REF!,Data!#REF!,(IF(B30=Data!#REF!,Data!#REF!,(IF(B30=Data!#REF!,Data!#REF!,(IF(B30=Data!#REF!,Data!#REF!,(IF(B30=Data!#REF!,Data!#REF!,(IF(B30=Data!#REF!,Data!H920,(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242,Data!I242,(IF(B30=Data!B244,Data!I244,(IF(B30=Data!#REF!,Data!#REF!,Data!#REF!)))))))))))))))&amp;IF(B30=Data!#REF!,Data!#REF!,(IF(B30=Data!#REF!,Data!#REF!,(IF(B30=Data!#REF!,Data!#REF!,(IF(B30=Data!#REF!,Data!#REF!,(IF(B30=Data!#REF!,Data!#REF!,(IF(B30=Data!#REF!,Data!I920,(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242,Data!J242,(IF(B30=Data!B244,Data!J244,(IF(B30=Data!#REF!,Data!#REF!,Data!#REF!)))))))))))))))&amp;IF(B30=Data!#REF!,Data!#REF!,(IF(B30=Data!#REF!,Data!#REF!,(IF(B30=Data!#REF!,Data!#REF!,(IF(B30=Data!#REF!,Data!#REF!,(IF(B30=Data!#REF!,Data!#REF!,(IF(B30=Data!#REF!,Data!J920,(IF(B30=Data!#REF!,Data!#REF!,(IF(B30=Data!#REF!,Data!#REF!,Data!#REF!)))))))))))))))&amp;IF(B30=Data!#REF!,Data!#REF!,(IF(B30=Data!#REF!,Data!#REF!,(IF(B30=Data!#REF!,Data!#REF!,(IF(B30=Data!#REF!,Data!#REF!,(IF(B30=Data!#REF!,Data!#REF!,Data!#REF!)))))))))</f>
        <v>#REF!</v>
      </c>
      <c r="W30" s="236" t="str">
        <f>IF(E30="","",VLOOKUP(B30,Data!$B$5:$J$503,9,FALSE)*E30)</f>
        <v/>
      </c>
    </row>
    <row r="31" spans="1:23" s="234" customFormat="1" ht="20.149999999999999" customHeight="1">
      <c r="A31" s="334"/>
      <c r="B31" s="231"/>
      <c r="C31" s="230" t="str">
        <f>IF(E31="","",VLOOKUP(B31,Data!$B$5:$N$503,13,FALSE))</f>
        <v/>
      </c>
      <c r="D31" s="223" t="str">
        <f>IF(E31="","",VLOOKUP(B31,Data!$B$5:$L$503,2,FALSE))</f>
        <v/>
      </c>
      <c r="E31" s="232"/>
      <c r="F31" s="233"/>
      <c r="G31" s="223" t="str">
        <f>IF(E31="","",VLOOKUP(B31,Data!$B$5:$L$503,11,FALSE))</f>
        <v/>
      </c>
      <c r="H31" s="228" t="str">
        <f t="shared" si="0"/>
        <v>-</v>
      </c>
      <c r="I31" s="229" t="str">
        <f>IF(E31="","",VLOOKUP(B31,Data!$B$5:$D$503,3,FALSE))</f>
        <v/>
      </c>
      <c r="J31" s="220" t="str">
        <f>IF(E31="","",VLOOKUP(B31,Data!$B$5:$M$503,12,FALSE))</f>
        <v/>
      </c>
      <c r="K31" s="328"/>
      <c r="L31" s="221" t="str">
        <f>IF(E31="","",VLOOKUP(B31,Data!$B$5:$E$503,4,FALSE)*E31)</f>
        <v/>
      </c>
      <c r="M31" s="221" t="str">
        <f>IF(E31="","",VLOOKUP(B31,Data!$B$5:$F$503,5,FALSE)*E31)</f>
        <v/>
      </c>
      <c r="N31" s="224" t="e">
        <f>IF(B31=Data!#REF!,Data!#REF!,(IF(B31=Data!#REF!,Data!#REF!,(IF(B31=Data!#REF!,Data!#REF!,(IF(B31=Data!#REF!,Data!#REF!,(IF(B31=Data!#REF!,Data!#REF!,(IF(B31=Data!B269,Data!G269,(IF(B31=Data!B271,Data!G271,(IF(B31=Data!#REF!,Data!#REF!,Data!#REF!)))))))))))))))&amp;IF(B31=Data!#REF!,Data!#REF!,(IF(B31=Data!#REF!,Data!#REF!,(IF(B31=Data!#REF!,Data!#REF!,(IF(B31=Data!#REF!,Data!#REF!,(IF(B31=Data!#REF!,Data!#REF!,(IF(B31=Data!#REF!,Data!G947,(IF(B31=Data!#REF!,Data!#REF!,(IF(B31=Data!#REF!,Data!#REF!,Data!#REF!)))))))))))))))&amp;IF(B31=Data!#REF!,Data!#REF!,(IF(B31=Data!#REF!,Data!#REF!,(IF(B31=Data!#REF!,Data!#REF!,(IF(B31=Data!#REF!,Data!#REF!,(IF(B31=Data!#REF!,Data!#REF!,Data!#REF!)))))))))</f>
        <v>#REF!</v>
      </c>
      <c r="O31" s="339"/>
      <c r="P31" s="340"/>
      <c r="Q31" s="225" t="e">
        <f>IF(B31=Data!#REF!,Data!#REF!,(IF(B31=Data!#REF!,Data!#REF!,(IF(B31=Data!#REF!,Data!#REF!,(IF(B31=Data!#REF!,Data!#REF!,(IF(B31=Data!#REF!,Data!#REF!,(IF(B31=Data!B269,Data!H269,(IF(B31=Data!B271,Data!H271,(IF(B31=Data!#REF!,Data!#REF!,Data!#REF!)))))))))))))))&amp;IF(B31=Data!#REF!,Data!#REF!,(IF(B31=Data!#REF!,Data!#REF!,(IF(B31=Data!#REF!,Data!#REF!,(IF(B31=Data!#REF!,Data!#REF!,(IF(B31=Data!#REF!,Data!#REF!,(IF(B31=Data!#REF!,Data!H947,(IF(B31=Data!#REF!,Data!#REF!,(IF(B31=Data!#REF!,Data!#REF!,Data!#REF!)))))))))))))))&amp;IF(B31=Data!#REF!,Data!#REF!,(IF(B31=Data!#REF!,Data!#REF!,(IF(B31=Data!#REF!,Data!#REF!,(IF(B31=Data!#REF!,Data!#REF!,(IF(B31=Data!#REF!,Data!#REF!,Data!#REF!)))))))))</f>
        <v>#REF!</v>
      </c>
      <c r="R31" s="340"/>
      <c r="S31" s="340"/>
      <c r="T31" s="225" t="e">
        <f>IF(B31=Data!#REF!,Data!#REF!,(IF(B31=Data!#REF!,Data!#REF!,(IF(B31=Data!#REF!,Data!#REF!,(IF(B31=Data!#REF!,Data!#REF!,(IF(B31=Data!#REF!,Data!#REF!,(IF(B31=Data!B269,Data!I269,(IF(B31=Data!B271,Data!I271,(IF(B31=Data!#REF!,Data!#REF!,Data!#REF!)))))))))))))))&amp;IF(B31=Data!#REF!,Data!#REF!,(IF(B31=Data!#REF!,Data!#REF!,(IF(B31=Data!#REF!,Data!#REF!,(IF(B31=Data!#REF!,Data!#REF!,(IF(B31=Data!#REF!,Data!#REF!,(IF(B31=Data!#REF!,Data!I947,(IF(B31=Data!#REF!,Data!#REF!,(IF(B31=Data!#REF!,Data!#REF!,Data!#REF!)))))))))))))))&amp;IF(B31=Data!#REF!,Data!#REF!,(IF(B31=Data!#REF!,Data!#REF!,(IF(B31=Data!#REF!,Data!#REF!,(IF(B31=Data!#REF!,Data!#REF!,(IF(B31=Data!#REF!,Data!#REF!,Data!#REF!)))))))))</f>
        <v>#REF!</v>
      </c>
      <c r="U31" s="341"/>
      <c r="V31" s="225" t="e">
        <f>IF(B31=Data!#REF!,Data!#REF!,(IF(B31=Data!#REF!,Data!#REF!,(IF(B31=Data!#REF!,Data!#REF!,(IF(B31=Data!#REF!,Data!#REF!,(IF(B31=Data!#REF!,Data!#REF!,(IF(B31=Data!B269,Data!J269,(IF(B31=Data!B271,Data!J271,(IF(B31=Data!#REF!,Data!#REF!,Data!#REF!)))))))))))))))&amp;IF(B31=Data!#REF!,Data!#REF!,(IF(B31=Data!#REF!,Data!#REF!,(IF(B31=Data!#REF!,Data!#REF!,(IF(B31=Data!#REF!,Data!#REF!,(IF(B31=Data!#REF!,Data!#REF!,(IF(B31=Data!#REF!,Data!J947,(IF(B31=Data!#REF!,Data!#REF!,(IF(B31=Data!#REF!,Data!#REF!,Data!#REF!)))))))))))))))&amp;IF(B31=Data!#REF!,Data!#REF!,(IF(B31=Data!#REF!,Data!#REF!,(IF(B31=Data!#REF!,Data!#REF!,(IF(B31=Data!#REF!,Data!#REF!,(IF(B31=Data!#REF!,Data!#REF!,Data!#REF!)))))))))</f>
        <v>#REF!</v>
      </c>
      <c r="W31" s="222" t="str">
        <f>IF(E31="","",VLOOKUP(B31,Data!$B$5:$J$503,9,FALSE)*E31)</f>
        <v/>
      </c>
    </row>
    <row r="32" spans="1:23" s="234" customFormat="1" ht="20.149999999999999" customHeight="1">
      <c r="A32" s="334"/>
      <c r="B32" s="231"/>
      <c r="C32" s="230" t="str">
        <f>IF(E32="","",VLOOKUP(B32,Data!$B$5:$N$503,13,FALSE))</f>
        <v/>
      </c>
      <c r="D32" s="223" t="str">
        <f>IF(E32="","",VLOOKUP(B32,Data!$B$5:$L$503,2,FALSE))</f>
        <v/>
      </c>
      <c r="E32" s="232"/>
      <c r="F32" s="233"/>
      <c r="G32" s="223" t="str">
        <f>IF(E32="","",VLOOKUP(B32,Data!$B$5:$L$503,11,FALSE))</f>
        <v/>
      </c>
      <c r="H32" s="228" t="str">
        <f t="shared" si="0"/>
        <v>-</v>
      </c>
      <c r="I32" s="229" t="str">
        <f>IF(E32="","",VLOOKUP(B32,Data!$B$5:$D$503,3,FALSE))</f>
        <v/>
      </c>
      <c r="J32" s="220" t="str">
        <f>IF(E32="","",VLOOKUP(B32,Data!$B$5:$M$503,12,FALSE))</f>
        <v/>
      </c>
      <c r="K32" s="328"/>
      <c r="L32" s="221" t="str">
        <f>IF(E32="","",VLOOKUP(B32,Data!$B$5:$E$503,4,FALSE)*E32)</f>
        <v/>
      </c>
      <c r="M32" s="221" t="str">
        <f>IF(E32="","",VLOOKUP(B32,Data!$B$5:$F$503,5,FALSE)*E32)</f>
        <v/>
      </c>
      <c r="N32" s="224" t="e">
        <f>IF(B32=Data!#REF!,Data!#REF!,(IF(B32=Data!#REF!,Data!#REF!,(IF(B32=Data!#REF!,Data!#REF!,(IF(B32=Data!#REF!,Data!#REF!,(IF(B32=Data!#REF!,Data!#REF!,(IF(B32=Data!B270,Data!G270,(IF(B32=Data!B272,Data!G272,(IF(B32=Data!#REF!,Data!#REF!,Data!#REF!)))))))))))))))&amp;IF(B32=Data!#REF!,Data!#REF!,(IF(B32=Data!#REF!,Data!#REF!,(IF(B32=Data!#REF!,Data!#REF!,(IF(B32=Data!#REF!,Data!#REF!,(IF(B32=Data!#REF!,Data!#REF!,(IF(B32=Data!#REF!,Data!G948,(IF(B32=Data!#REF!,Data!#REF!,(IF(B32=Data!#REF!,Data!#REF!,Data!#REF!)))))))))))))))&amp;IF(B32=Data!#REF!,Data!#REF!,(IF(B32=Data!#REF!,Data!#REF!,(IF(B32=Data!#REF!,Data!#REF!,(IF(B32=Data!#REF!,Data!#REF!,(IF(B32=Data!#REF!,Data!#REF!,Data!#REF!)))))))))</f>
        <v>#REF!</v>
      </c>
      <c r="O32" s="339"/>
      <c r="P32" s="340"/>
      <c r="Q32" s="225" t="e">
        <f>IF(B32=Data!#REF!,Data!#REF!,(IF(B32=Data!#REF!,Data!#REF!,(IF(B32=Data!#REF!,Data!#REF!,(IF(B32=Data!#REF!,Data!#REF!,(IF(B32=Data!#REF!,Data!#REF!,(IF(B32=Data!B270,Data!H270,(IF(B32=Data!B272,Data!H272,(IF(B32=Data!#REF!,Data!#REF!,Data!#REF!)))))))))))))))&amp;IF(B32=Data!#REF!,Data!#REF!,(IF(B32=Data!#REF!,Data!#REF!,(IF(B32=Data!#REF!,Data!#REF!,(IF(B32=Data!#REF!,Data!#REF!,(IF(B32=Data!#REF!,Data!#REF!,(IF(B32=Data!#REF!,Data!H948,(IF(B32=Data!#REF!,Data!#REF!,(IF(B32=Data!#REF!,Data!#REF!,Data!#REF!)))))))))))))))&amp;IF(B32=Data!#REF!,Data!#REF!,(IF(B32=Data!#REF!,Data!#REF!,(IF(B32=Data!#REF!,Data!#REF!,(IF(B32=Data!#REF!,Data!#REF!,(IF(B32=Data!#REF!,Data!#REF!,Data!#REF!)))))))))</f>
        <v>#REF!</v>
      </c>
      <c r="R32" s="340"/>
      <c r="S32" s="340"/>
      <c r="T32" s="225" t="e">
        <f>IF(B32=Data!#REF!,Data!#REF!,(IF(B32=Data!#REF!,Data!#REF!,(IF(B32=Data!#REF!,Data!#REF!,(IF(B32=Data!#REF!,Data!#REF!,(IF(B32=Data!#REF!,Data!#REF!,(IF(B32=Data!B270,Data!I270,(IF(B32=Data!B272,Data!I272,(IF(B32=Data!#REF!,Data!#REF!,Data!#REF!)))))))))))))))&amp;IF(B32=Data!#REF!,Data!#REF!,(IF(B32=Data!#REF!,Data!#REF!,(IF(B32=Data!#REF!,Data!#REF!,(IF(B32=Data!#REF!,Data!#REF!,(IF(B32=Data!#REF!,Data!#REF!,(IF(B32=Data!#REF!,Data!I948,(IF(B32=Data!#REF!,Data!#REF!,(IF(B32=Data!#REF!,Data!#REF!,Data!#REF!)))))))))))))))&amp;IF(B32=Data!#REF!,Data!#REF!,(IF(B32=Data!#REF!,Data!#REF!,(IF(B32=Data!#REF!,Data!#REF!,(IF(B32=Data!#REF!,Data!#REF!,(IF(B32=Data!#REF!,Data!#REF!,Data!#REF!)))))))))</f>
        <v>#REF!</v>
      </c>
      <c r="U32" s="341"/>
      <c r="V32" s="225" t="e">
        <f>IF(B32=Data!#REF!,Data!#REF!,(IF(B32=Data!#REF!,Data!#REF!,(IF(B32=Data!#REF!,Data!#REF!,(IF(B32=Data!#REF!,Data!#REF!,(IF(B32=Data!#REF!,Data!#REF!,(IF(B32=Data!B270,Data!J270,(IF(B32=Data!B272,Data!J272,(IF(B32=Data!#REF!,Data!#REF!,Data!#REF!)))))))))))))))&amp;IF(B32=Data!#REF!,Data!#REF!,(IF(B32=Data!#REF!,Data!#REF!,(IF(B32=Data!#REF!,Data!#REF!,(IF(B32=Data!#REF!,Data!#REF!,(IF(B32=Data!#REF!,Data!#REF!,(IF(B32=Data!#REF!,Data!J948,(IF(B32=Data!#REF!,Data!#REF!,(IF(B32=Data!#REF!,Data!#REF!,Data!#REF!)))))))))))))))&amp;IF(B32=Data!#REF!,Data!#REF!,(IF(B32=Data!#REF!,Data!#REF!,(IF(B32=Data!#REF!,Data!#REF!,(IF(B32=Data!#REF!,Data!#REF!,(IF(B32=Data!#REF!,Data!#REF!,Data!#REF!)))))))))</f>
        <v>#REF!</v>
      </c>
      <c r="W32" s="222" t="str">
        <f>IF(E32="","",VLOOKUP(B32,Data!$B$5:$J$503,9,FALSE)*E32)</f>
        <v/>
      </c>
    </row>
    <row r="33" spans="1:23" s="237" customFormat="1" ht="15" customHeight="1">
      <c r="A33" s="238"/>
      <c r="B33" s="239"/>
      <c r="C33" s="246"/>
      <c r="D33" s="240"/>
      <c r="E33" s="241">
        <f>SUM(E18:E32)</f>
        <v>36</v>
      </c>
      <c r="F33" s="242"/>
      <c r="G33" s="243"/>
      <c r="H33" s="243">
        <f>SUM(H18:H32)</f>
        <v>98208.639999999999</v>
      </c>
      <c r="I33" s="238"/>
      <c r="J33" s="238"/>
      <c r="K33" s="238"/>
      <c r="L33" s="243">
        <f>SUM(L18:L32)</f>
        <v>8859</v>
      </c>
      <c r="M33" s="243">
        <f>SUM(M18:M32)</f>
        <v>7927</v>
      </c>
      <c r="N33" s="243" t="e">
        <f>SUM(N16:N32)</f>
        <v>#REF!</v>
      </c>
      <c r="O33" s="244" t="e">
        <f>SUM(#REF!)</f>
        <v>#REF!</v>
      </c>
      <c r="P33" s="243">
        <f>SUM(P16:P32)</f>
        <v>0</v>
      </c>
      <c r="Q33" s="243" t="e">
        <f>SUM(Q16:Q32)</f>
        <v>#REF!</v>
      </c>
      <c r="R33" s="244" t="e">
        <f>SUM(#REF!)</f>
        <v>#REF!</v>
      </c>
      <c r="S33" s="243">
        <f>SUM(S16:S32)</f>
        <v>0</v>
      </c>
      <c r="T33" s="243" t="e">
        <f>SUM(T16:T32)</f>
        <v>#REF!</v>
      </c>
      <c r="U33" s="244" t="e">
        <f>SUM(#REF!)</f>
        <v>#REF!</v>
      </c>
      <c r="V33" s="243" t="e">
        <f>SUM(V16:V32)</f>
        <v>#REF!</v>
      </c>
      <c r="W33" s="245">
        <f>SUM(W18:W32)</f>
        <v>48.835999999999999</v>
      </c>
    </row>
    <row r="34" spans="1:23" ht="17.25" customHeight="1" thickBot="1">
      <c r="A34" s="214"/>
      <c r="B34" s="215"/>
      <c r="C34" s="216"/>
      <c r="D34" s="217"/>
      <c r="E34" s="193"/>
      <c r="F34" s="34"/>
      <c r="G34" s="180" t="s">
        <v>531</v>
      </c>
      <c r="H34" s="177"/>
      <c r="I34" s="55"/>
      <c r="J34" s="55"/>
      <c r="K34" s="55"/>
      <c r="L34" s="181"/>
      <c r="M34" s="177"/>
      <c r="N34" s="36"/>
      <c r="O34" s="35"/>
      <c r="P34" s="35"/>
      <c r="Q34" s="35"/>
      <c r="R34" s="35"/>
      <c r="S34" s="35"/>
      <c r="T34" s="35"/>
      <c r="U34" s="36"/>
      <c r="V34" s="36"/>
      <c r="W34" s="179"/>
    </row>
    <row r="35" spans="1:23" ht="13">
      <c r="A35" s="213" t="s">
        <v>525</v>
      </c>
      <c r="B35" s="161"/>
      <c r="C35" s="161"/>
      <c r="D35" s="60"/>
      <c r="E35" s="194" t="s">
        <v>532</v>
      </c>
      <c r="F35" s="27"/>
      <c r="G35" s="81" t="s">
        <v>81</v>
      </c>
      <c r="H35" s="85"/>
      <c r="I35" s="32" t="s">
        <v>82</v>
      </c>
      <c r="J35" s="56"/>
      <c r="K35" s="172" t="s">
        <v>83</v>
      </c>
      <c r="L35" s="172"/>
      <c r="M35" s="422" t="s">
        <v>84</v>
      </c>
      <c r="N35" s="423"/>
      <c r="O35" s="423"/>
      <c r="P35" s="423"/>
      <c r="Q35" s="423"/>
      <c r="R35" s="423"/>
      <c r="S35" s="423"/>
      <c r="T35" s="423"/>
      <c r="U35" s="423"/>
      <c r="V35" s="423"/>
      <c r="W35" s="424"/>
    </row>
    <row r="36" spans="1:23" ht="13">
      <c r="A36" s="19" t="s">
        <v>526</v>
      </c>
      <c r="B36" s="20"/>
      <c r="C36" s="20"/>
      <c r="D36" s="60"/>
      <c r="E36" s="191" t="s">
        <v>86</v>
      </c>
      <c r="F36" s="20"/>
      <c r="G36" s="425"/>
      <c r="H36" s="426"/>
      <c r="I36" s="19" t="s">
        <v>87</v>
      </c>
      <c r="J36" s="61"/>
      <c r="K36" s="174" t="s">
        <v>88</v>
      </c>
      <c r="L36" s="174"/>
      <c r="M36" s="170"/>
      <c r="N36" s="20"/>
      <c r="O36" s="20"/>
      <c r="P36" s="20"/>
      <c r="Q36" s="20"/>
      <c r="R36" s="20"/>
      <c r="S36" s="20"/>
      <c r="T36" s="20"/>
      <c r="U36" s="20"/>
      <c r="V36" s="20"/>
      <c r="W36" s="175"/>
    </row>
    <row r="37" spans="1:23">
      <c r="A37" s="19" t="s">
        <v>527</v>
      </c>
      <c r="B37" s="20"/>
      <c r="C37" s="20"/>
      <c r="D37" s="21"/>
      <c r="E37" s="191"/>
      <c r="F37" s="20"/>
      <c r="G37" s="425"/>
      <c r="H37" s="426"/>
      <c r="I37" s="19"/>
      <c r="J37" s="61"/>
      <c r="K37" s="174" t="s">
        <v>92</v>
      </c>
      <c r="L37" s="174"/>
      <c r="M37" s="170"/>
      <c r="N37" s="20"/>
      <c r="O37" s="20"/>
      <c r="P37" s="20"/>
      <c r="Q37" s="20"/>
      <c r="R37" s="20"/>
      <c r="S37" s="20"/>
      <c r="T37" s="20"/>
      <c r="U37" s="20"/>
      <c r="V37" s="20"/>
      <c r="W37" s="175"/>
    </row>
    <row r="38" spans="1:23">
      <c r="A38" s="34"/>
      <c r="B38" s="35"/>
      <c r="C38" s="35"/>
      <c r="D38" s="366"/>
      <c r="E38" s="191" t="s">
        <v>93</v>
      </c>
      <c r="F38" s="20"/>
      <c r="G38" s="425"/>
      <c r="H38" s="426"/>
      <c r="I38" s="19" t="s">
        <v>94</v>
      </c>
      <c r="J38" s="61"/>
      <c r="K38" s="174"/>
      <c r="L38" s="174"/>
      <c r="M38" s="170"/>
      <c r="N38" s="20"/>
      <c r="O38" s="20"/>
      <c r="P38" s="20"/>
      <c r="Q38" s="20"/>
      <c r="R38" s="20"/>
      <c r="S38" s="20"/>
      <c r="T38" s="20"/>
      <c r="U38" s="20"/>
      <c r="V38" s="20"/>
      <c r="W38" s="175"/>
    </row>
    <row r="39" spans="1:23" ht="13">
      <c r="A39" s="16" t="s">
        <v>95</v>
      </c>
      <c r="B39" s="27"/>
      <c r="C39" s="27"/>
      <c r="D39" s="12"/>
      <c r="E39" s="191" t="s">
        <v>96</v>
      </c>
      <c r="F39" s="20"/>
      <c r="G39" s="89" t="s">
        <v>97</v>
      </c>
      <c r="H39" s="86"/>
      <c r="I39" s="19" t="s">
        <v>87</v>
      </c>
      <c r="J39" s="61"/>
      <c r="K39" s="174" t="s">
        <v>98</v>
      </c>
      <c r="L39" s="174"/>
      <c r="M39" s="170"/>
      <c r="N39" s="20"/>
      <c r="O39" s="20"/>
      <c r="P39" s="20"/>
      <c r="Q39" s="20"/>
      <c r="R39" s="20"/>
      <c r="S39" s="20"/>
      <c r="T39" s="20"/>
      <c r="U39" s="20"/>
      <c r="V39" s="20"/>
      <c r="W39" s="175"/>
    </row>
    <row r="40" spans="1:23">
      <c r="A40" s="26" t="s">
        <v>550</v>
      </c>
      <c r="B40" s="20"/>
      <c r="C40" s="20"/>
      <c r="D40" s="21"/>
      <c r="E40" s="191" t="s">
        <v>99</v>
      </c>
      <c r="F40" s="20"/>
      <c r="G40" s="90"/>
      <c r="H40" s="182"/>
      <c r="I40" s="19" t="s">
        <v>100</v>
      </c>
      <c r="J40" s="61"/>
      <c r="K40" s="174" t="s">
        <v>528</v>
      </c>
      <c r="L40" s="174"/>
      <c r="M40" s="427" t="s">
        <v>568</v>
      </c>
      <c r="N40" s="428"/>
      <c r="O40" s="428"/>
      <c r="P40" s="428"/>
      <c r="Q40" s="428"/>
      <c r="R40" s="428"/>
      <c r="S40" s="428"/>
      <c r="T40" s="428"/>
      <c r="U40" s="428"/>
      <c r="V40" s="428"/>
      <c r="W40" s="429"/>
    </row>
    <row r="41" spans="1:23">
      <c r="A41" s="34"/>
      <c r="B41" s="35"/>
      <c r="C41" s="35"/>
      <c r="D41" s="36"/>
      <c r="E41" s="192"/>
      <c r="F41" s="35"/>
      <c r="G41" s="416" t="s">
        <v>958</v>
      </c>
      <c r="H41" s="417"/>
      <c r="I41" s="416" t="s">
        <v>957</v>
      </c>
      <c r="J41" s="417"/>
      <c r="K41" s="178" t="s">
        <v>103</v>
      </c>
      <c r="L41" s="178"/>
      <c r="M41" s="418" t="s">
        <v>104</v>
      </c>
      <c r="N41" s="419"/>
      <c r="O41" s="419"/>
      <c r="P41" s="419"/>
      <c r="Q41" s="419"/>
      <c r="R41" s="419"/>
      <c r="S41" s="419"/>
      <c r="T41" s="419"/>
      <c r="U41" s="419"/>
      <c r="V41" s="419"/>
      <c r="W41" s="420"/>
    </row>
    <row r="46" spans="1:23" ht="18.75" customHeight="1">
      <c r="A46" s="195" t="s">
        <v>888</v>
      </c>
      <c r="B46" s="166"/>
      <c r="C46" s="195" t="s">
        <v>576</v>
      </c>
      <c r="D46" s="319"/>
      <c r="E46" s="319"/>
      <c r="F46" s="320"/>
      <c r="G46" s="195" t="s">
        <v>882</v>
      </c>
      <c r="I46" s="195" t="s">
        <v>576</v>
      </c>
      <c r="K46" s="166"/>
      <c r="M46" s="4"/>
      <c r="V46" s="167"/>
      <c r="W46" s="4"/>
    </row>
    <row r="47" spans="1:23" ht="20">
      <c r="A47" s="195" t="s">
        <v>889</v>
      </c>
      <c r="B47" s="166"/>
      <c r="C47" s="195" t="s">
        <v>893</v>
      </c>
      <c r="D47" s="319"/>
      <c r="E47" s="319"/>
      <c r="F47" s="320"/>
      <c r="G47" s="300" t="s">
        <v>883</v>
      </c>
      <c r="H47" s="335"/>
      <c r="I47" s="300" t="s">
        <v>893</v>
      </c>
      <c r="K47" s="166"/>
      <c r="M47" s="4"/>
      <c r="V47" s="167"/>
      <c r="W47" s="4"/>
    </row>
    <row r="48" spans="1:23" ht="20">
      <c r="A48" s="195" t="s">
        <v>890</v>
      </c>
      <c r="B48" s="166"/>
      <c r="C48" s="195" t="s">
        <v>893</v>
      </c>
      <c r="D48" s="319"/>
      <c r="E48" s="319"/>
      <c r="F48" s="320"/>
      <c r="G48" s="195" t="s">
        <v>884</v>
      </c>
      <c r="I48" s="195" t="s">
        <v>576</v>
      </c>
      <c r="K48" s="166"/>
      <c r="M48" s="4"/>
      <c r="V48" s="167"/>
      <c r="W48" s="4"/>
    </row>
    <row r="49" spans="1:23" ht="20">
      <c r="A49" s="195" t="s">
        <v>891</v>
      </c>
      <c r="B49" s="166"/>
      <c r="C49" s="195" t="s">
        <v>576</v>
      </c>
      <c r="D49" s="319"/>
      <c r="E49" s="319"/>
      <c r="F49" s="320"/>
      <c r="G49" s="195" t="s">
        <v>885</v>
      </c>
      <c r="I49" s="195" t="s">
        <v>576</v>
      </c>
      <c r="K49" s="166"/>
      <c r="M49" s="4"/>
      <c r="V49" s="167"/>
      <c r="W49" s="4"/>
    </row>
    <row r="50" spans="1:23" ht="20">
      <c r="A50" s="195" t="s">
        <v>892</v>
      </c>
      <c r="B50" s="166"/>
      <c r="C50" s="195" t="s">
        <v>576</v>
      </c>
      <c r="D50" s="319"/>
      <c r="E50" s="319"/>
      <c r="F50" s="320"/>
      <c r="G50" s="195" t="s">
        <v>887</v>
      </c>
      <c r="I50" s="195" t="s">
        <v>576</v>
      </c>
      <c r="K50" s="166"/>
      <c r="M50" s="4"/>
      <c r="V50" s="167"/>
      <c r="W50" s="4"/>
    </row>
    <row r="51" spans="1:23" ht="20">
      <c r="A51" s="342"/>
      <c r="B51" s="342"/>
      <c r="C51" s="342"/>
      <c r="D51" s="342"/>
      <c r="E51" s="342"/>
      <c r="F51" s="317"/>
      <c r="G51" s="195" t="s">
        <v>886</v>
      </c>
      <c r="I51" s="195" t="s">
        <v>576</v>
      </c>
    </row>
  </sheetData>
  <mergeCells count="9">
    <mergeCell ref="G41:H41"/>
    <mergeCell ref="I41:J41"/>
    <mergeCell ref="M41:W41"/>
    <mergeCell ref="M2:P2"/>
    <mergeCell ref="M35:W35"/>
    <mergeCell ref="G36:H36"/>
    <mergeCell ref="G37:H37"/>
    <mergeCell ref="G38:H38"/>
    <mergeCell ref="M40:W40"/>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29620-660B-449C-88CF-6BFABF212E62}">
  <dimension ref="A1:W52"/>
  <sheetViews>
    <sheetView topLeftCell="A13" zoomScale="80" zoomScaleNormal="80" zoomScaleSheetLayoutView="85" workbookViewId="0">
      <selection activeCell="D29" sqref="D29"/>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935</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79">
        <v>1</v>
      </c>
      <c r="B19" s="324" t="s">
        <v>405</v>
      </c>
      <c r="C19" s="230" t="str">
        <f>IF(E19="","",VLOOKUP(B19,Data!$B$5:$N$503,13,FALSE))</f>
        <v>Ymh</v>
      </c>
      <c r="D19" s="223" t="str">
        <f>IF(E19="","",VLOOKUP(B19,Data!$B$5:$L$503,2,FALSE))</f>
        <v>ZU62660</v>
      </c>
      <c r="E19" s="232">
        <v>2</v>
      </c>
      <c r="F19" s="344" t="s">
        <v>523</v>
      </c>
      <c r="G19" s="223">
        <f>IF(E19="","",VLOOKUP(B19,Data!$B$5:$L$503,11,FALSE))</f>
        <v>6831.9</v>
      </c>
      <c r="H19" s="228">
        <f>IF(E19&gt;0,E19*G19,"-")</f>
        <v>13663.8</v>
      </c>
      <c r="I19" s="229" t="str">
        <f>IF(E19="","",VLOOKUP(B19,Data!$B$5:$D$503,3,FALSE))</f>
        <v>C/T</v>
      </c>
      <c r="J19" s="220" t="str">
        <f>IF(E19="","",VLOOKUP(B19,Data!$B$5:$M$503,12,FALSE))</f>
        <v>Indonesia</v>
      </c>
      <c r="K19" s="328" t="s">
        <v>936</v>
      </c>
      <c r="L19" s="221">
        <f>IF(E19="","",VLOOKUP(B19,Data!$B$5:$E$503,4,FALSE)*E19)</f>
        <v>676</v>
      </c>
      <c r="M19" s="221">
        <f>IF(E19="","",VLOOKUP(B19,Data!$B$5:$F$503,5,FALSE)*E19)</f>
        <v>594</v>
      </c>
      <c r="N19" s="224" t="e">
        <f>IF(B19=Data!#REF!,Data!#REF!,(IF(B19=Data!#REF!,Data!#REF!,(IF(B19=Data!#REF!,Data!#REF!,(IF(B19=Data!#REF!,Data!#REF!,(IF(B19=Data!#REF!,Data!#REF!,(IF(B19=Data!B262,Data!G262,(IF(B19=Data!B264,Data!G264,(IF(B19=Data!#REF!,Data!#REF!,Data!#REF!)))))))))))))))&amp;IF(B19=Data!#REF!,Data!#REF!,(IF(B19=Data!#REF!,Data!#REF!,(IF(B19=Data!#REF!,Data!#REF!,(IF(B19=Data!#REF!,Data!#REF!,(IF(B19=Data!#REF!,Data!#REF!,(IF(B19=Data!#REF!,Data!G940,(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262,Data!H262,(IF(B19=Data!B264,Data!H264,(IF(B19=Data!#REF!,Data!#REF!,Data!#REF!)))))))))))))))&amp;IF(B19=Data!#REF!,Data!#REF!,(IF(B19=Data!#REF!,Data!#REF!,(IF(B19=Data!#REF!,Data!#REF!,(IF(B19=Data!#REF!,Data!#REF!,(IF(B19=Data!#REF!,Data!#REF!,(IF(B19=Data!#REF!,Data!H940,(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262,Data!I262,(IF(B19=Data!B264,Data!I264,(IF(B19=Data!#REF!,Data!#REF!,Data!#REF!)))))))))))))))&amp;IF(B19=Data!#REF!,Data!#REF!,(IF(B19=Data!#REF!,Data!#REF!,(IF(B19=Data!#REF!,Data!#REF!,(IF(B19=Data!#REF!,Data!#REF!,(IF(B19=Data!#REF!,Data!#REF!,(IF(B19=Data!#REF!,Data!I940,(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262,Data!J262,(IF(B19=Data!B264,Data!J264,(IF(B19=Data!#REF!,Data!#REF!,Data!#REF!)))))))))))))))&amp;IF(B19=Data!#REF!,Data!#REF!,(IF(B19=Data!#REF!,Data!#REF!,(IF(B19=Data!#REF!,Data!#REF!,(IF(B19=Data!#REF!,Data!#REF!,(IF(B19=Data!#REF!,Data!#REF!,(IF(B19=Data!#REF!,Data!J940,(IF(B19=Data!#REF!,Data!#REF!,(IF(B19=Data!#REF!,Data!#REF!,Data!#REF!)))))))))))))))&amp;IF(B19=Data!#REF!,Data!#REF!,(IF(B19=Data!#REF!,Data!#REF!,(IF(B19=Data!#REF!,Data!#REF!,(IF(B19=Data!#REF!,Data!#REF!,(IF(B19=Data!#REF!,Data!#REF!,Data!#REF!)))))))))</f>
        <v>#REF!</v>
      </c>
      <c r="W19" s="222">
        <f>IF(E19="","",VLOOKUP(B19,Data!$B$5:$J$503,9,FALSE)*E19)</f>
        <v>3.6120000000000001</v>
      </c>
    </row>
    <row r="20" spans="1:23" s="234" customFormat="1" ht="20.149999999999999" customHeight="1">
      <c r="A20" s="379"/>
      <c r="B20" s="270" t="s">
        <v>959</v>
      </c>
      <c r="C20" s="325"/>
      <c r="D20" s="227"/>
      <c r="E20" s="232"/>
      <c r="F20" s="233"/>
      <c r="G20" s="227"/>
      <c r="H20" s="326"/>
      <c r="I20" s="327"/>
      <c r="J20" s="235"/>
      <c r="K20" s="328"/>
      <c r="L20" s="219"/>
      <c r="M20" s="219"/>
      <c r="N20" s="329"/>
      <c r="O20" s="330"/>
      <c r="P20" s="331"/>
      <c r="Q20" s="332"/>
      <c r="R20" s="331"/>
      <c r="S20" s="331"/>
      <c r="T20" s="332"/>
      <c r="U20" s="333"/>
      <c r="V20" s="332"/>
      <c r="W20" s="236"/>
    </row>
    <row r="21" spans="1:23" s="234" customFormat="1" ht="20.149999999999999" customHeight="1">
      <c r="A21" s="383">
        <v>2</v>
      </c>
      <c r="B21" s="384" t="s">
        <v>664</v>
      </c>
      <c r="C21" s="325" t="str">
        <f>IF(E21="","",VLOOKUP(B21,Data!$B$5:$N$503,13,FALSE))</f>
        <v>Ymh</v>
      </c>
      <c r="D21" s="227" t="str">
        <f>IF(E21="","",VLOOKUP(B21,Data!$B$5:$L$503,2,FALSE))</f>
        <v>VAC9480</v>
      </c>
      <c r="E21" s="385">
        <v>5</v>
      </c>
      <c r="F21" s="233" t="s">
        <v>524</v>
      </c>
      <c r="G21" s="227">
        <f>IF(E21="","",VLOOKUP(B21,Data!$B$5:$L$503,11,FALSE))</f>
        <v>2008.01</v>
      </c>
      <c r="H21" s="326">
        <f t="shared" ref="H21:H33" si="0">IF(E21&gt;0,E21*G21,"-")</f>
        <v>10040.049999999999</v>
      </c>
      <c r="I21" s="327" t="str">
        <f>IF(E21="","",VLOOKUP(B21,Data!$B$5:$D$503,3,FALSE))</f>
        <v>C/T</v>
      </c>
      <c r="J21" s="235" t="str">
        <f>IF(E21="","",VLOOKUP(B21,Data!$B$5:$M$503,12,FALSE))</f>
        <v>Indonesia</v>
      </c>
      <c r="K21" s="328" t="s">
        <v>960</v>
      </c>
      <c r="L21" s="219">
        <f>IF(E21="","",VLOOKUP(B21,Data!$B$5:$E$503,4,FALSE)*E21)</f>
        <v>995</v>
      </c>
      <c r="M21" s="219">
        <f>IF(E21="","",VLOOKUP(B21,Data!$B$5:$F$503,5,FALSE)*E21)</f>
        <v>895</v>
      </c>
      <c r="N21" s="329" t="e">
        <f>IF(B21=Data!#REF!,Data!#REF!,(IF(B21=Data!#REF!,Data!#REF!,(IF(B21=Data!#REF!,Data!#REF!,(IF(B21=Data!#REF!,Data!#REF!,(IF(B21=Data!#REF!,Data!#REF!,(IF(B21=Data!B255,Data!G255,(IF(B21=Data!B257,Data!G257,(IF(B21=Data!#REF!,Data!#REF!,Data!#REF!)))))))))))))))&amp;IF(B21=Data!#REF!,Data!#REF!,(IF(B21=Data!#REF!,Data!#REF!,(IF(B21=Data!#REF!,Data!#REF!,(IF(B21=Data!#REF!,Data!#REF!,(IF(B21=Data!#REF!,Data!#REF!,(IF(B21=Data!#REF!,Data!G933,(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255,Data!H255,(IF(B21=Data!B257,Data!H257,(IF(B21=Data!#REF!,Data!#REF!,Data!#REF!)))))))))))))))&amp;IF(B21=Data!#REF!,Data!#REF!,(IF(B21=Data!#REF!,Data!#REF!,(IF(B21=Data!#REF!,Data!#REF!,(IF(B21=Data!#REF!,Data!#REF!,(IF(B21=Data!#REF!,Data!#REF!,(IF(B21=Data!#REF!,Data!H933,(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255,Data!I255,(IF(B21=Data!B257,Data!I257,(IF(B21=Data!#REF!,Data!#REF!,Data!#REF!)))))))))))))))&amp;IF(B21=Data!#REF!,Data!#REF!,(IF(B21=Data!#REF!,Data!#REF!,(IF(B21=Data!#REF!,Data!#REF!,(IF(B21=Data!#REF!,Data!#REF!,(IF(B21=Data!#REF!,Data!#REF!,(IF(B21=Data!#REF!,Data!I933,(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255,Data!J255,(IF(B21=Data!B257,Data!J257,(IF(B21=Data!#REF!,Data!#REF!,Data!#REF!)))))))))))))))&amp;IF(B21=Data!#REF!,Data!#REF!,(IF(B21=Data!#REF!,Data!#REF!,(IF(B21=Data!#REF!,Data!#REF!,(IF(B21=Data!#REF!,Data!#REF!,(IF(B21=Data!#REF!,Data!#REF!,(IF(B21=Data!#REF!,Data!J933,(IF(B21=Data!#REF!,Data!#REF!,(IF(B21=Data!#REF!,Data!#REF!,Data!#REF!)))))))))))))))&amp;IF(B21=Data!#REF!,Data!#REF!,(IF(B21=Data!#REF!,Data!#REF!,(IF(B21=Data!#REF!,Data!#REF!,(IF(B21=Data!#REF!,Data!#REF!,(IF(B21=Data!#REF!,Data!#REF!,Data!#REF!)))))))))</f>
        <v>#REF!</v>
      </c>
      <c r="W21" s="236">
        <f>IF(E21="","",VLOOKUP(B21,Data!$B$5:$J$503,9,FALSE)*E21)</f>
        <v>5.6449999999999996</v>
      </c>
    </row>
    <row r="22" spans="1:23" s="234" customFormat="1" ht="20.149999999999999" customHeight="1">
      <c r="A22" s="383">
        <v>3</v>
      </c>
      <c r="B22" s="384" t="s">
        <v>467</v>
      </c>
      <c r="C22" s="325" t="str">
        <f>IF(E22="","",VLOOKUP(B22,Data!$B$5:$N$503,13,FALSE))</f>
        <v>Ymh</v>
      </c>
      <c r="D22" s="227" t="str">
        <f>IF(E22="","",VLOOKUP(B22,Data!$B$5:$L$503,2,FALSE))</f>
        <v>ZH66310</v>
      </c>
      <c r="E22" s="385">
        <v>8</v>
      </c>
      <c r="F22" s="318"/>
      <c r="G22" s="227">
        <f>IF(E22="","",VLOOKUP(B22,Data!$B$5:$L$503,11,FALSE))</f>
        <v>1933.89</v>
      </c>
      <c r="H22" s="326">
        <f t="shared" si="0"/>
        <v>15471.12</v>
      </c>
      <c r="I22" s="327" t="str">
        <f>IF(E22="","",VLOOKUP(B22,Data!$B$5:$D$503,3,FALSE))</f>
        <v>C/T</v>
      </c>
      <c r="J22" s="235" t="str">
        <f>IF(E22="","",VLOOKUP(B22,Data!$B$5:$M$503,12,FALSE))</f>
        <v>Indonesia</v>
      </c>
      <c r="K22" s="328" t="s">
        <v>960</v>
      </c>
      <c r="L22" s="219">
        <f>IF(E22="","",VLOOKUP(B22,Data!$B$5:$E$503,4,FALSE)*E22)</f>
        <v>1720</v>
      </c>
      <c r="M22" s="219">
        <f>IF(E22="","",VLOOKUP(B22,Data!$B$5:$F$503,5,FALSE)*E22)</f>
        <v>1552</v>
      </c>
      <c r="N22" s="329" t="e">
        <f>IF(B22=Data!#REF!,Data!#REF!,(IF(B22=Data!#REF!,Data!#REF!,(IF(B22=Data!#REF!,Data!#REF!,(IF(B22=Data!#REF!,Data!#REF!,(IF(B22=Data!#REF!,Data!#REF!,(IF(B22=Data!B256,Data!G256,(IF(B22=Data!B258,Data!G258,(IF(B22=Data!#REF!,Data!#REF!,Data!#REF!)))))))))))))))&amp;IF(B22=Data!#REF!,Data!#REF!,(IF(B22=Data!#REF!,Data!#REF!,(IF(B22=Data!#REF!,Data!#REF!,(IF(B22=Data!#REF!,Data!#REF!,(IF(B22=Data!#REF!,Data!#REF!,(IF(B22=Data!#REF!,Data!G934,(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256,Data!H256,(IF(B22=Data!B258,Data!H258,(IF(B22=Data!#REF!,Data!#REF!,Data!#REF!)))))))))))))))&amp;IF(B22=Data!#REF!,Data!#REF!,(IF(B22=Data!#REF!,Data!#REF!,(IF(B22=Data!#REF!,Data!#REF!,(IF(B22=Data!#REF!,Data!#REF!,(IF(B22=Data!#REF!,Data!#REF!,(IF(B22=Data!#REF!,Data!H934,(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256,Data!I256,(IF(B22=Data!B258,Data!I258,(IF(B22=Data!#REF!,Data!#REF!,Data!#REF!)))))))))))))))&amp;IF(B22=Data!#REF!,Data!#REF!,(IF(B22=Data!#REF!,Data!#REF!,(IF(B22=Data!#REF!,Data!#REF!,(IF(B22=Data!#REF!,Data!#REF!,(IF(B22=Data!#REF!,Data!#REF!,(IF(B22=Data!#REF!,Data!I934,(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256,Data!J256,(IF(B22=Data!B258,Data!J258,(IF(B22=Data!#REF!,Data!#REF!,Data!#REF!)))))))))))))))&amp;IF(B22=Data!#REF!,Data!#REF!,(IF(B22=Data!#REF!,Data!#REF!,(IF(B22=Data!#REF!,Data!#REF!,(IF(B22=Data!#REF!,Data!#REF!,(IF(B22=Data!#REF!,Data!#REF!,(IF(B22=Data!#REF!,Data!J934,(IF(B22=Data!#REF!,Data!#REF!,(IF(B22=Data!#REF!,Data!#REF!,Data!#REF!)))))))))))))))&amp;IF(B22=Data!#REF!,Data!#REF!,(IF(B22=Data!#REF!,Data!#REF!,(IF(B22=Data!#REF!,Data!#REF!,(IF(B22=Data!#REF!,Data!#REF!,(IF(B22=Data!#REF!,Data!#REF!,Data!#REF!)))))))))</f>
        <v>#REF!</v>
      </c>
      <c r="W22" s="236">
        <f>IF(E22="","",VLOOKUP(B22,Data!$B$5:$J$503,9,FALSE)*E22)</f>
        <v>9.48</v>
      </c>
    </row>
    <row r="23" spans="1:23" s="234" customFormat="1" ht="20.149999999999999" customHeight="1">
      <c r="A23" s="383">
        <v>4</v>
      </c>
      <c r="B23" s="384" t="s">
        <v>469</v>
      </c>
      <c r="C23" s="325" t="str">
        <f>IF(E23="","",VLOOKUP(B23,Data!$B$5:$N$503,13,FALSE))</f>
        <v>Ymh</v>
      </c>
      <c r="D23" s="227" t="str">
        <f>IF(E23="","",VLOOKUP(B23,Data!$B$5:$L$503,2,FALSE))</f>
        <v>ZH66290</v>
      </c>
      <c r="E23" s="385">
        <v>2</v>
      </c>
      <c r="F23" s="318" t="s">
        <v>530</v>
      </c>
      <c r="G23" s="227">
        <f>IF(E23="","",VLOOKUP(B23,Data!$B$5:$L$503,11,FALSE))</f>
        <v>1975.79</v>
      </c>
      <c r="H23" s="326">
        <f t="shared" si="0"/>
        <v>3951.58</v>
      </c>
      <c r="I23" s="327" t="str">
        <f>IF(E23="","",VLOOKUP(B23,Data!$B$5:$D$503,3,FALSE))</f>
        <v>C/T</v>
      </c>
      <c r="J23" s="235" t="str">
        <f>IF(E23="","",VLOOKUP(B23,Data!$B$5:$M$503,12,FALSE))</f>
        <v>Indonesia</v>
      </c>
      <c r="K23" s="328" t="s">
        <v>960</v>
      </c>
      <c r="L23" s="219">
        <f>IF(E23="","",VLOOKUP(B23,Data!$B$5:$E$503,4,FALSE)*E23)</f>
        <v>430</v>
      </c>
      <c r="M23" s="219">
        <f>IF(E23="","",VLOOKUP(B23,Data!$B$5:$F$503,5,FALSE)*E23)</f>
        <v>388</v>
      </c>
      <c r="N23" s="329" t="e">
        <f>IF(B23=Data!#REF!,Data!#REF!,(IF(B23=Data!#REF!,Data!#REF!,(IF(B23=Data!#REF!,Data!#REF!,(IF(B23=Data!#REF!,Data!#REF!,(IF(B23=Data!#REF!,Data!#REF!,(IF(B23=Data!B257,Data!G257,(IF(B23=Data!B259,Data!G259,(IF(B23=Data!#REF!,Data!#REF!,Data!#REF!)))))))))))))))&amp;IF(B23=Data!#REF!,Data!#REF!,(IF(B23=Data!#REF!,Data!#REF!,(IF(B23=Data!#REF!,Data!#REF!,(IF(B23=Data!#REF!,Data!#REF!,(IF(B23=Data!#REF!,Data!#REF!,(IF(B23=Data!#REF!,Data!G935,(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257,Data!H257,(IF(B23=Data!B259,Data!H259,(IF(B23=Data!#REF!,Data!#REF!,Data!#REF!)))))))))))))))&amp;IF(B23=Data!#REF!,Data!#REF!,(IF(B23=Data!#REF!,Data!#REF!,(IF(B23=Data!#REF!,Data!#REF!,(IF(B23=Data!#REF!,Data!#REF!,(IF(B23=Data!#REF!,Data!#REF!,(IF(B23=Data!#REF!,Data!H935,(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257,Data!I257,(IF(B23=Data!B259,Data!I259,(IF(B23=Data!#REF!,Data!#REF!,Data!#REF!)))))))))))))))&amp;IF(B23=Data!#REF!,Data!#REF!,(IF(B23=Data!#REF!,Data!#REF!,(IF(B23=Data!#REF!,Data!#REF!,(IF(B23=Data!#REF!,Data!#REF!,(IF(B23=Data!#REF!,Data!#REF!,(IF(B23=Data!#REF!,Data!I935,(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257,Data!J257,(IF(B23=Data!B259,Data!J259,(IF(B23=Data!#REF!,Data!#REF!,Data!#REF!)))))))))))))))&amp;IF(B23=Data!#REF!,Data!#REF!,(IF(B23=Data!#REF!,Data!#REF!,(IF(B23=Data!#REF!,Data!#REF!,(IF(B23=Data!#REF!,Data!#REF!,(IF(B23=Data!#REF!,Data!#REF!,(IF(B23=Data!#REF!,Data!J935,(IF(B23=Data!#REF!,Data!#REF!,(IF(B23=Data!#REF!,Data!#REF!,Data!#REF!)))))))))))))))&amp;IF(B23=Data!#REF!,Data!#REF!,(IF(B23=Data!#REF!,Data!#REF!,(IF(B23=Data!#REF!,Data!#REF!,(IF(B23=Data!#REF!,Data!#REF!,(IF(B23=Data!#REF!,Data!#REF!,Data!#REF!)))))))))</f>
        <v>#REF!</v>
      </c>
      <c r="W23" s="236">
        <f>IF(E23="","",VLOOKUP(B23,Data!$B$5:$J$503,9,FALSE)*E23)</f>
        <v>2.37</v>
      </c>
    </row>
    <row r="24" spans="1:23" s="234" customFormat="1" ht="20.149999999999999" customHeight="1">
      <c r="A24" s="383">
        <v>5</v>
      </c>
      <c r="B24" s="384" t="s">
        <v>475</v>
      </c>
      <c r="C24" s="325" t="str">
        <f>IF(E24="","",VLOOKUP(B24,Data!$B$5:$N$503,13,FALSE))</f>
        <v>Ymh</v>
      </c>
      <c r="D24" s="227" t="str">
        <f>IF(E24="","",VLOOKUP(B24,Data!$B$5:$L$503,2,FALSE))</f>
        <v>ZH66300</v>
      </c>
      <c r="E24" s="385">
        <v>1</v>
      </c>
      <c r="F24" s="233"/>
      <c r="G24" s="227">
        <f>IF(E24="","",VLOOKUP(B24,Data!$B$5:$L$503,11,FALSE))</f>
        <v>2086.5500000000002</v>
      </c>
      <c r="H24" s="326">
        <f t="shared" si="0"/>
        <v>2086.5500000000002</v>
      </c>
      <c r="I24" s="327" t="str">
        <f>IF(E24="","",VLOOKUP(B24,Data!$B$5:$D$503,3,FALSE))</f>
        <v>C/T</v>
      </c>
      <c r="J24" s="235" t="str">
        <f>IF(E24="","",VLOOKUP(B24,Data!$B$5:$M$503,12,FALSE))</f>
        <v>Indonesia</v>
      </c>
      <c r="K24" s="328" t="s">
        <v>960</v>
      </c>
      <c r="L24" s="219">
        <f>IF(E24="","",VLOOKUP(B24,Data!$B$5:$E$503,4,FALSE)*E24)</f>
        <v>215</v>
      </c>
      <c r="M24" s="219">
        <f>IF(E24="","",VLOOKUP(B24,Data!$B$5:$F$503,5,FALSE)*E24)</f>
        <v>194</v>
      </c>
      <c r="N24" s="329" t="e">
        <f>IF(B24=Data!#REF!,Data!#REF!,(IF(B24=Data!#REF!,Data!#REF!,(IF(B24=Data!#REF!,Data!#REF!,(IF(B24=Data!#REF!,Data!#REF!,(IF(B24=Data!#REF!,Data!#REF!,(IF(B24=Data!B258,Data!G258,(IF(B24=Data!B260,Data!G260,(IF(B24=Data!#REF!,Data!#REF!,Data!#REF!)))))))))))))))&amp;IF(B24=Data!#REF!,Data!#REF!,(IF(B24=Data!#REF!,Data!#REF!,(IF(B24=Data!#REF!,Data!#REF!,(IF(B24=Data!#REF!,Data!#REF!,(IF(B24=Data!#REF!,Data!#REF!,(IF(B24=Data!#REF!,Data!G936,(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258,Data!H258,(IF(B24=Data!B260,Data!H260,(IF(B24=Data!#REF!,Data!#REF!,Data!#REF!)))))))))))))))&amp;IF(B24=Data!#REF!,Data!#REF!,(IF(B24=Data!#REF!,Data!#REF!,(IF(B24=Data!#REF!,Data!#REF!,(IF(B24=Data!#REF!,Data!#REF!,(IF(B24=Data!#REF!,Data!#REF!,(IF(B24=Data!#REF!,Data!H936,(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258,Data!I258,(IF(B24=Data!B260,Data!I260,(IF(B24=Data!#REF!,Data!#REF!,Data!#REF!)))))))))))))))&amp;IF(B24=Data!#REF!,Data!#REF!,(IF(B24=Data!#REF!,Data!#REF!,(IF(B24=Data!#REF!,Data!#REF!,(IF(B24=Data!#REF!,Data!#REF!,(IF(B24=Data!#REF!,Data!#REF!,(IF(B24=Data!#REF!,Data!I936,(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258,Data!J258,(IF(B24=Data!B260,Data!J260,(IF(B24=Data!#REF!,Data!#REF!,Data!#REF!)))))))))))))))&amp;IF(B24=Data!#REF!,Data!#REF!,(IF(B24=Data!#REF!,Data!#REF!,(IF(B24=Data!#REF!,Data!#REF!,(IF(B24=Data!#REF!,Data!#REF!,(IF(B24=Data!#REF!,Data!#REF!,(IF(B24=Data!#REF!,Data!J936,(IF(B24=Data!#REF!,Data!#REF!,(IF(B24=Data!#REF!,Data!#REF!,Data!#REF!)))))))))))))))&amp;IF(B24=Data!#REF!,Data!#REF!,(IF(B24=Data!#REF!,Data!#REF!,(IF(B24=Data!#REF!,Data!#REF!,(IF(B24=Data!#REF!,Data!#REF!,(IF(B24=Data!#REF!,Data!#REF!,Data!#REF!)))))))))</f>
        <v>#REF!</v>
      </c>
      <c r="W24" s="236">
        <f>IF(E24="","",VLOOKUP(B24,Data!$B$5:$J$503,9,FALSE)*E24)</f>
        <v>1.1850000000000001</v>
      </c>
    </row>
    <row r="25" spans="1:23" s="234" customFormat="1" ht="20.149999999999999" customHeight="1">
      <c r="A25" s="383">
        <v>6</v>
      </c>
      <c r="B25" s="384" t="s">
        <v>484</v>
      </c>
      <c r="C25" s="325" t="str">
        <f>IF(E25="","",VLOOKUP(B25,Data!$B$5:$N$503,13,FALSE))</f>
        <v>Ymh</v>
      </c>
      <c r="D25" s="227" t="str">
        <f>IF(E25="","",VLOOKUP(B25,Data!$B$5:$L$503,2,FALSE))</f>
        <v>ZH66250</v>
      </c>
      <c r="E25" s="385">
        <v>3</v>
      </c>
      <c r="F25" s="233"/>
      <c r="G25" s="227">
        <f>IF(E25="","",VLOOKUP(B25,Data!$B$5:$L$503,11,FALSE))</f>
        <v>2244.61</v>
      </c>
      <c r="H25" s="326">
        <f t="shared" si="0"/>
        <v>6733.83</v>
      </c>
      <c r="I25" s="327" t="str">
        <f>IF(E25="","",VLOOKUP(B25,Data!$B$5:$D$503,3,FALSE))</f>
        <v>C/T</v>
      </c>
      <c r="J25" s="235" t="str">
        <f>IF(E25="","",VLOOKUP(B25,Data!$B$5:$M$503,12,FALSE))</f>
        <v>Indonesia</v>
      </c>
      <c r="K25" s="328" t="s">
        <v>960</v>
      </c>
      <c r="L25" s="219">
        <f>IF(E25="","",VLOOKUP(B25,Data!$B$5:$E$503,4,FALSE)*E25)</f>
        <v>786</v>
      </c>
      <c r="M25" s="219">
        <f>IF(E25="","",VLOOKUP(B25,Data!$B$5:$F$503,5,FALSE)*E25)</f>
        <v>711</v>
      </c>
      <c r="N25" s="329" t="e">
        <f>IF(B25=Data!#REF!,Data!#REF!,(IF(B25=Data!#REF!,Data!#REF!,(IF(B25=Data!#REF!,Data!#REF!,(IF(B25=Data!#REF!,Data!#REF!,(IF(B25=Data!#REF!,Data!#REF!,(IF(B25=Data!B239,Data!G239,(IF(B25=Data!B241,Data!G241,(IF(B25=Data!#REF!,Data!#REF!,Data!#REF!)))))))))))))))&amp;IF(B25=Data!#REF!,Data!#REF!,(IF(B25=Data!#REF!,Data!#REF!,(IF(B25=Data!#REF!,Data!#REF!,(IF(B25=Data!#REF!,Data!#REF!,(IF(B25=Data!#REF!,Data!#REF!,(IF(B25=Data!#REF!,Data!G917,(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239,Data!H239,(IF(B25=Data!B241,Data!H241,(IF(B25=Data!#REF!,Data!#REF!,Data!#REF!)))))))))))))))&amp;IF(B25=Data!#REF!,Data!#REF!,(IF(B25=Data!#REF!,Data!#REF!,(IF(B25=Data!#REF!,Data!#REF!,(IF(B25=Data!#REF!,Data!#REF!,(IF(B25=Data!#REF!,Data!#REF!,(IF(B25=Data!#REF!,Data!H917,(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239,Data!I239,(IF(B25=Data!B241,Data!I241,(IF(B25=Data!#REF!,Data!#REF!,Data!#REF!)))))))))))))))&amp;IF(B25=Data!#REF!,Data!#REF!,(IF(B25=Data!#REF!,Data!#REF!,(IF(B25=Data!#REF!,Data!#REF!,(IF(B25=Data!#REF!,Data!#REF!,(IF(B25=Data!#REF!,Data!#REF!,(IF(B25=Data!#REF!,Data!I917,(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239,Data!J239,(IF(B25=Data!B241,Data!J241,(IF(B25=Data!#REF!,Data!#REF!,Data!#REF!)))))))))))))))&amp;IF(B25=Data!#REF!,Data!#REF!,(IF(B25=Data!#REF!,Data!#REF!,(IF(B25=Data!#REF!,Data!#REF!,(IF(B25=Data!#REF!,Data!#REF!,(IF(B25=Data!#REF!,Data!#REF!,(IF(B25=Data!#REF!,Data!J917,(IF(B25=Data!#REF!,Data!#REF!,(IF(B25=Data!#REF!,Data!#REF!,Data!#REF!)))))))))))))))&amp;IF(B25=Data!#REF!,Data!#REF!,(IF(B25=Data!#REF!,Data!#REF!,(IF(B25=Data!#REF!,Data!#REF!,(IF(B25=Data!#REF!,Data!#REF!,(IF(B25=Data!#REF!,Data!#REF!,Data!#REF!)))))))))</f>
        <v>#REF!</v>
      </c>
      <c r="W25" s="236">
        <f>IF(E25="","",VLOOKUP(B25,Data!$B$5:$J$503,9,FALSE)*E25)</f>
        <v>4.4640000000000004</v>
      </c>
    </row>
    <row r="26" spans="1:23" s="234" customFormat="1" ht="20.149999999999999" customHeight="1">
      <c r="A26" s="383">
        <v>7</v>
      </c>
      <c r="B26" s="384" t="s">
        <v>552</v>
      </c>
      <c r="C26" s="325" t="str">
        <f>IF(E26="","",VLOOKUP(B26,Data!$B$5:$N$503,13,FALSE))</f>
        <v>Ymh</v>
      </c>
      <c r="D26" s="227" t="str">
        <f>IF(E26="","",VLOOKUP(B26,Data!$B$5:$L$503,2,FALSE))</f>
        <v>ZN12160</v>
      </c>
      <c r="E26" s="385">
        <v>1</v>
      </c>
      <c r="F26" s="233"/>
      <c r="G26" s="227">
        <f>IF(E26="","",VLOOKUP(B26,Data!$B$5:$L$503,11,FALSE))</f>
        <v>2286.36</v>
      </c>
      <c r="H26" s="326">
        <f t="shared" ref="H26:H30" si="1">IF(E26&gt;0,E26*G26,"-")</f>
        <v>2286.36</v>
      </c>
      <c r="I26" s="327" t="str">
        <f>IF(E26="","",VLOOKUP(B26,Data!$B$5:$D$503,3,FALSE))</f>
        <v>C/T</v>
      </c>
      <c r="J26" s="235" t="str">
        <f>IF(E26="","",VLOOKUP(B26,Data!$B$5:$M$503,12,FALSE))</f>
        <v>Indonesia</v>
      </c>
      <c r="K26" s="328" t="s">
        <v>960</v>
      </c>
      <c r="L26" s="219">
        <f>IF(E26="","",VLOOKUP(B26,Data!$B$5:$E$503,4,FALSE)*E26)</f>
        <v>262</v>
      </c>
      <c r="M26" s="219">
        <f>IF(E26="","",VLOOKUP(B26,Data!$B$5:$F$503,5,FALSE)*E26)</f>
        <v>237</v>
      </c>
      <c r="N26" s="329" t="e">
        <f>IF(B26=Data!#REF!,Data!#REF!,(IF(B26=Data!#REF!,Data!#REF!,(IF(B26=Data!#REF!,Data!#REF!,(IF(B26=Data!#REF!,Data!#REF!,(IF(B26=Data!#REF!,Data!#REF!,(IF(B26=Data!B226,Data!G226,(IF(B26=Data!B228,Data!G228,(IF(B26=Data!#REF!,Data!#REF!,Data!#REF!)))))))))))))))&amp;IF(B26=Data!#REF!,Data!#REF!,(IF(B26=Data!#REF!,Data!#REF!,(IF(B26=Data!#REF!,Data!#REF!,(IF(B26=Data!#REF!,Data!#REF!,(IF(B26=Data!#REF!,Data!#REF!,(IF(B26=Data!#REF!,Data!G904,(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226,Data!H226,(IF(B26=Data!B228,Data!H228,(IF(B26=Data!#REF!,Data!#REF!,Data!#REF!)))))))))))))))&amp;IF(B26=Data!#REF!,Data!#REF!,(IF(B26=Data!#REF!,Data!#REF!,(IF(B26=Data!#REF!,Data!#REF!,(IF(B26=Data!#REF!,Data!#REF!,(IF(B26=Data!#REF!,Data!#REF!,(IF(B26=Data!#REF!,Data!H904,(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226,Data!I226,(IF(B26=Data!B228,Data!I228,(IF(B26=Data!#REF!,Data!#REF!,Data!#REF!)))))))))))))))&amp;IF(B26=Data!#REF!,Data!#REF!,(IF(B26=Data!#REF!,Data!#REF!,(IF(B26=Data!#REF!,Data!#REF!,(IF(B26=Data!#REF!,Data!#REF!,(IF(B26=Data!#REF!,Data!#REF!,(IF(B26=Data!#REF!,Data!I904,(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226,Data!J226,(IF(B26=Data!B228,Data!J228,(IF(B26=Data!#REF!,Data!#REF!,Data!#REF!)))))))))))))))&amp;IF(B26=Data!#REF!,Data!#REF!,(IF(B26=Data!#REF!,Data!#REF!,(IF(B26=Data!#REF!,Data!#REF!,(IF(B26=Data!#REF!,Data!#REF!,(IF(B26=Data!#REF!,Data!#REF!,(IF(B26=Data!#REF!,Data!J904,(IF(B26=Data!#REF!,Data!#REF!,(IF(B26=Data!#REF!,Data!#REF!,Data!#REF!)))))))))))))))&amp;IF(B26=Data!#REF!,Data!#REF!,(IF(B26=Data!#REF!,Data!#REF!,(IF(B26=Data!#REF!,Data!#REF!,(IF(B26=Data!#REF!,Data!#REF!,(IF(B26=Data!#REF!,Data!#REF!,Data!#REF!)))))))))</f>
        <v>#REF!</v>
      </c>
      <c r="W26" s="236">
        <f>IF(E26="","",VLOOKUP(B26,Data!$B$5:$J$503,9,FALSE)*E26)</f>
        <v>1.488</v>
      </c>
    </row>
    <row r="27" spans="1:23" s="234" customFormat="1" ht="20.149999999999999" customHeight="1">
      <c r="A27" s="383">
        <v>8</v>
      </c>
      <c r="B27" s="384" t="s">
        <v>666</v>
      </c>
      <c r="C27" s="325" t="str">
        <f>IF(E27="","",VLOOKUP(B27,Data!$B$5:$N$503,13,FALSE))</f>
        <v>Ymh</v>
      </c>
      <c r="D27" s="227" t="str">
        <f>IF(E27="","",VLOOKUP(B27,Data!$B$5:$L$503,2,FALSE))</f>
        <v>VAC9500</v>
      </c>
      <c r="E27" s="385">
        <v>1</v>
      </c>
      <c r="F27" s="233"/>
      <c r="G27" s="227">
        <f>IF(E27="","",VLOOKUP(B27,Data!$B$5:$L$503,11,FALSE))</f>
        <v>2627.86</v>
      </c>
      <c r="H27" s="326">
        <f t="shared" si="1"/>
        <v>2627.86</v>
      </c>
      <c r="I27" s="327" t="str">
        <f>IF(E27="","",VLOOKUP(B27,Data!$B$5:$D$503,3,FALSE))</f>
        <v>C/T</v>
      </c>
      <c r="J27" s="235" t="str">
        <f>IF(E27="","",VLOOKUP(B27,Data!$B$5:$M$503,12,FALSE))</f>
        <v>Indonesia</v>
      </c>
      <c r="K27" s="328" t="s">
        <v>960</v>
      </c>
      <c r="L27" s="219">
        <f>IF(E27="","",VLOOKUP(B27,Data!$B$5:$E$503,4,FALSE)*E27)</f>
        <v>267</v>
      </c>
      <c r="M27" s="219">
        <f>IF(E27="","",VLOOKUP(B27,Data!$B$5:$F$503,5,FALSE)*E27)</f>
        <v>247</v>
      </c>
      <c r="N27" s="329" t="e">
        <f>IF(B27=Data!#REF!,Data!#REF!,(IF(B27=Data!#REF!,Data!#REF!,(IF(B27=Data!#REF!,Data!#REF!,(IF(B27=Data!#REF!,Data!#REF!,(IF(B27=Data!#REF!,Data!#REF!,(IF(B27=Data!B227,Data!G227,(IF(B27=Data!B229,Data!G229,(IF(B27=Data!#REF!,Data!#REF!,Data!#REF!)))))))))))))))&amp;IF(B27=Data!#REF!,Data!#REF!,(IF(B27=Data!#REF!,Data!#REF!,(IF(B27=Data!#REF!,Data!#REF!,(IF(B27=Data!#REF!,Data!#REF!,(IF(B27=Data!#REF!,Data!#REF!,(IF(B27=Data!#REF!,Data!G905,(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227,Data!H227,(IF(B27=Data!B229,Data!H229,(IF(B27=Data!#REF!,Data!#REF!,Data!#REF!)))))))))))))))&amp;IF(B27=Data!#REF!,Data!#REF!,(IF(B27=Data!#REF!,Data!#REF!,(IF(B27=Data!#REF!,Data!#REF!,(IF(B27=Data!#REF!,Data!#REF!,(IF(B27=Data!#REF!,Data!#REF!,(IF(B27=Data!#REF!,Data!H905,(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227,Data!I227,(IF(B27=Data!B229,Data!I229,(IF(B27=Data!#REF!,Data!#REF!,Data!#REF!)))))))))))))))&amp;IF(B27=Data!#REF!,Data!#REF!,(IF(B27=Data!#REF!,Data!#REF!,(IF(B27=Data!#REF!,Data!#REF!,(IF(B27=Data!#REF!,Data!#REF!,(IF(B27=Data!#REF!,Data!#REF!,(IF(B27=Data!#REF!,Data!I905,(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227,Data!J227,(IF(B27=Data!B229,Data!J229,(IF(B27=Data!#REF!,Data!#REF!,Data!#REF!)))))))))))))))&amp;IF(B27=Data!#REF!,Data!#REF!,(IF(B27=Data!#REF!,Data!#REF!,(IF(B27=Data!#REF!,Data!#REF!,(IF(B27=Data!#REF!,Data!#REF!,(IF(B27=Data!#REF!,Data!#REF!,(IF(B27=Data!#REF!,Data!J905,(IF(B27=Data!#REF!,Data!#REF!,(IF(B27=Data!#REF!,Data!#REF!,Data!#REF!)))))))))))))))&amp;IF(B27=Data!#REF!,Data!#REF!,(IF(B27=Data!#REF!,Data!#REF!,(IF(B27=Data!#REF!,Data!#REF!,(IF(B27=Data!#REF!,Data!#REF!,(IF(B27=Data!#REF!,Data!#REF!,Data!#REF!)))))))))</f>
        <v>#REF!</v>
      </c>
      <c r="W27" s="236">
        <f>IF(E27="","",VLOOKUP(B27,Data!$B$5:$J$503,9,FALSE)*E27)</f>
        <v>1.488</v>
      </c>
    </row>
    <row r="28" spans="1:23" s="234" customFormat="1" ht="20.149999999999999" customHeight="1">
      <c r="A28" s="383">
        <v>9</v>
      </c>
      <c r="B28" s="384" t="s">
        <v>280</v>
      </c>
      <c r="C28" s="325" t="str">
        <f>IF(E28="","",VLOOKUP(B28,Data!$B$5:$N$503,13,FALSE))</f>
        <v>Ymh</v>
      </c>
      <c r="D28" s="227" t="str">
        <f>IF(E28="","",VLOOKUP(B28,Data!$B$5:$L$503,2,FALSE))</f>
        <v>WT58110</v>
      </c>
      <c r="E28" s="385">
        <v>4</v>
      </c>
      <c r="F28" s="233"/>
      <c r="G28" s="227">
        <f>IF(E28="","",VLOOKUP(B28,Data!$B$5:$L$503,11,FALSE))</f>
        <v>2268.35</v>
      </c>
      <c r="H28" s="326">
        <f t="shared" si="1"/>
        <v>9073.4</v>
      </c>
      <c r="I28" s="327" t="str">
        <f>IF(E28="","",VLOOKUP(B28,Data!$B$5:$D$503,3,FALSE))</f>
        <v>C/T</v>
      </c>
      <c r="J28" s="235" t="str">
        <f>IF(E28="","",VLOOKUP(B28,Data!$B$5:$M$503,12,FALSE))</f>
        <v>Indonesia</v>
      </c>
      <c r="K28" s="328" t="s">
        <v>960</v>
      </c>
      <c r="L28" s="219">
        <f>IF(E28="","",VLOOKUP(B28,Data!$B$5:$E$503,4,FALSE)*E28)</f>
        <v>952</v>
      </c>
      <c r="M28" s="219">
        <f>IF(E28="","",VLOOKUP(B28,Data!$B$5:$F$503,5,FALSE)*E28)</f>
        <v>864</v>
      </c>
      <c r="N28" s="329" t="e">
        <f>IF(B28=Data!#REF!,Data!#REF!,(IF(B28=Data!#REF!,Data!#REF!,(IF(B28=Data!#REF!,Data!#REF!,(IF(B28=Data!#REF!,Data!#REF!,(IF(B28=Data!#REF!,Data!#REF!,(IF(B28=Data!B228,Data!G228,(IF(B28=Data!B230,Data!G230,(IF(B28=Data!#REF!,Data!#REF!,Data!#REF!)))))))))))))))&amp;IF(B28=Data!#REF!,Data!#REF!,(IF(B28=Data!#REF!,Data!#REF!,(IF(B28=Data!#REF!,Data!#REF!,(IF(B28=Data!#REF!,Data!#REF!,(IF(B28=Data!#REF!,Data!#REF!,(IF(B28=Data!#REF!,Data!G906,(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228,Data!H228,(IF(B28=Data!B230,Data!H230,(IF(B28=Data!#REF!,Data!#REF!,Data!#REF!)))))))))))))))&amp;IF(B28=Data!#REF!,Data!#REF!,(IF(B28=Data!#REF!,Data!#REF!,(IF(B28=Data!#REF!,Data!#REF!,(IF(B28=Data!#REF!,Data!#REF!,(IF(B28=Data!#REF!,Data!#REF!,(IF(B28=Data!#REF!,Data!H906,(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228,Data!I228,(IF(B28=Data!B230,Data!I230,(IF(B28=Data!#REF!,Data!#REF!,Data!#REF!)))))))))))))))&amp;IF(B28=Data!#REF!,Data!#REF!,(IF(B28=Data!#REF!,Data!#REF!,(IF(B28=Data!#REF!,Data!#REF!,(IF(B28=Data!#REF!,Data!#REF!,(IF(B28=Data!#REF!,Data!#REF!,(IF(B28=Data!#REF!,Data!I906,(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228,Data!J228,(IF(B28=Data!B230,Data!J230,(IF(B28=Data!#REF!,Data!#REF!,Data!#REF!)))))))))))))))&amp;IF(B28=Data!#REF!,Data!#REF!,(IF(B28=Data!#REF!,Data!#REF!,(IF(B28=Data!#REF!,Data!#REF!,(IF(B28=Data!#REF!,Data!#REF!,(IF(B28=Data!#REF!,Data!#REF!,(IF(B28=Data!#REF!,Data!J906,(IF(B28=Data!#REF!,Data!#REF!,(IF(B28=Data!#REF!,Data!#REF!,Data!#REF!)))))))))))))))&amp;IF(B28=Data!#REF!,Data!#REF!,(IF(B28=Data!#REF!,Data!#REF!,(IF(B28=Data!#REF!,Data!#REF!,(IF(B28=Data!#REF!,Data!#REF!,(IF(B28=Data!#REF!,Data!#REF!,Data!#REF!)))))))))</f>
        <v>#REF!</v>
      </c>
      <c r="W28" s="236">
        <f>IF(E28="","",VLOOKUP(B28,Data!$B$5:$J$503,9,FALSE)*E28)</f>
        <v>5.2560000000000002</v>
      </c>
    </row>
    <row r="29" spans="1:23" s="234" customFormat="1" ht="20.149999999999999" customHeight="1">
      <c r="A29" s="383">
        <v>10</v>
      </c>
      <c r="B29" s="384" t="s">
        <v>284</v>
      </c>
      <c r="C29" s="325" t="str">
        <f>IF(E29="","",VLOOKUP(B29,Data!$B$5:$N$503,13,FALSE))</f>
        <v>Ymh</v>
      </c>
      <c r="D29" s="227" t="str">
        <f>IF(E29="","",VLOOKUP(B29,Data!$B$5:$L$503,2,FALSE))</f>
        <v>WT58130</v>
      </c>
      <c r="E29" s="385">
        <v>1</v>
      </c>
      <c r="F29" s="233"/>
      <c r="G29" s="227">
        <f>IF(E29="","",VLOOKUP(B29,Data!$B$5:$L$503,11,FALSE))</f>
        <v>2401.4899999999998</v>
      </c>
      <c r="H29" s="326">
        <f t="shared" si="1"/>
        <v>2401.4899999999998</v>
      </c>
      <c r="I29" s="327" t="str">
        <f>IF(E29="","",VLOOKUP(B29,Data!$B$5:$D$503,3,FALSE))</f>
        <v>C/T</v>
      </c>
      <c r="J29" s="235" t="str">
        <f>IF(E29="","",VLOOKUP(B29,Data!$B$5:$M$503,12,FALSE))</f>
        <v>Indonesia</v>
      </c>
      <c r="K29" s="328" t="s">
        <v>960</v>
      </c>
      <c r="L29" s="219">
        <f>IF(E29="","",VLOOKUP(B29,Data!$B$5:$E$503,4,FALSE)*E29)</f>
        <v>238</v>
      </c>
      <c r="M29" s="219">
        <f>IF(E29="","",VLOOKUP(B29,Data!$B$5:$F$503,5,FALSE)*E29)</f>
        <v>216</v>
      </c>
      <c r="N29" s="329" t="e">
        <f>IF(B29=Data!#REF!,Data!#REF!,(IF(B29=Data!#REF!,Data!#REF!,(IF(B29=Data!#REF!,Data!#REF!,(IF(B29=Data!#REF!,Data!#REF!,(IF(B29=Data!#REF!,Data!#REF!,(IF(B29=Data!B229,Data!G229,(IF(B29=Data!B231,Data!G231,(IF(B29=Data!#REF!,Data!#REF!,Data!#REF!)))))))))))))))&amp;IF(B29=Data!#REF!,Data!#REF!,(IF(B29=Data!#REF!,Data!#REF!,(IF(B29=Data!#REF!,Data!#REF!,(IF(B29=Data!#REF!,Data!#REF!,(IF(B29=Data!#REF!,Data!#REF!,(IF(B29=Data!#REF!,Data!G907,(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229,Data!H229,(IF(B29=Data!B231,Data!H231,(IF(B29=Data!#REF!,Data!#REF!,Data!#REF!)))))))))))))))&amp;IF(B29=Data!#REF!,Data!#REF!,(IF(B29=Data!#REF!,Data!#REF!,(IF(B29=Data!#REF!,Data!#REF!,(IF(B29=Data!#REF!,Data!#REF!,(IF(B29=Data!#REF!,Data!#REF!,(IF(B29=Data!#REF!,Data!H907,(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229,Data!I229,(IF(B29=Data!B231,Data!I231,(IF(B29=Data!#REF!,Data!#REF!,Data!#REF!)))))))))))))))&amp;IF(B29=Data!#REF!,Data!#REF!,(IF(B29=Data!#REF!,Data!#REF!,(IF(B29=Data!#REF!,Data!#REF!,(IF(B29=Data!#REF!,Data!#REF!,(IF(B29=Data!#REF!,Data!#REF!,(IF(B29=Data!#REF!,Data!I907,(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229,Data!J229,(IF(B29=Data!B231,Data!J231,(IF(B29=Data!#REF!,Data!#REF!,Data!#REF!)))))))))))))))&amp;IF(B29=Data!#REF!,Data!#REF!,(IF(B29=Data!#REF!,Data!#REF!,(IF(B29=Data!#REF!,Data!#REF!,(IF(B29=Data!#REF!,Data!#REF!,(IF(B29=Data!#REF!,Data!#REF!,(IF(B29=Data!#REF!,Data!J907,(IF(B29=Data!#REF!,Data!#REF!,(IF(B29=Data!#REF!,Data!#REF!,Data!#REF!)))))))))))))))&amp;IF(B29=Data!#REF!,Data!#REF!,(IF(B29=Data!#REF!,Data!#REF!,(IF(B29=Data!#REF!,Data!#REF!,(IF(B29=Data!#REF!,Data!#REF!,(IF(B29=Data!#REF!,Data!#REF!,Data!#REF!)))))))))</f>
        <v>#REF!</v>
      </c>
      <c r="W29" s="236">
        <f>IF(E29="","",VLOOKUP(B29,Data!$B$5:$J$503,9,FALSE)*E29)</f>
        <v>1.3140000000000001</v>
      </c>
    </row>
    <row r="30" spans="1:23" s="234" customFormat="1" ht="20.149999999999999" customHeight="1">
      <c r="A30" s="383">
        <v>11</v>
      </c>
      <c r="B30" s="384" t="s">
        <v>272</v>
      </c>
      <c r="C30" s="325" t="str">
        <f>IF(E30="","",VLOOKUP(B30,Data!$B$5:$N$503,13,FALSE))</f>
        <v>Ymh</v>
      </c>
      <c r="D30" s="227" t="str">
        <f>IF(E30="","",VLOOKUP(B30,Data!$B$5:$L$503,2,FALSE))</f>
        <v>WT58060</v>
      </c>
      <c r="E30" s="385">
        <v>8</v>
      </c>
      <c r="F30" s="233"/>
      <c r="G30" s="227">
        <f>IF(E30="","",VLOOKUP(B30,Data!$B$5:$L$503,11,FALSE))</f>
        <v>2511.65</v>
      </c>
      <c r="H30" s="326">
        <f t="shared" si="1"/>
        <v>20093.2</v>
      </c>
      <c r="I30" s="327" t="str">
        <f>IF(E30="","",VLOOKUP(B30,Data!$B$5:$D$503,3,FALSE))</f>
        <v>C/T</v>
      </c>
      <c r="J30" s="235" t="str">
        <f>IF(E30="","",VLOOKUP(B30,Data!$B$5:$M$503,12,FALSE))</f>
        <v>Indonesia</v>
      </c>
      <c r="K30" s="328" t="s">
        <v>960</v>
      </c>
      <c r="L30" s="219">
        <f>IF(E30="","",VLOOKUP(B30,Data!$B$5:$E$503,4,FALSE)*E30)</f>
        <v>2032</v>
      </c>
      <c r="M30" s="219">
        <f>IF(E30="","",VLOOKUP(B30,Data!$B$5:$F$503,5,FALSE)*E30)</f>
        <v>1832</v>
      </c>
      <c r="N30" s="329" t="e">
        <f>IF(B30=Data!#REF!,Data!#REF!,(IF(B30=Data!#REF!,Data!#REF!,(IF(B30=Data!#REF!,Data!#REF!,(IF(B30=Data!#REF!,Data!#REF!,(IF(B30=Data!#REF!,Data!#REF!,(IF(B30=Data!B230,Data!G230,(IF(B30=Data!B232,Data!G232,(IF(B30=Data!#REF!,Data!#REF!,Data!#REF!)))))))))))))))&amp;IF(B30=Data!#REF!,Data!#REF!,(IF(B30=Data!#REF!,Data!#REF!,(IF(B30=Data!#REF!,Data!#REF!,(IF(B30=Data!#REF!,Data!#REF!,(IF(B30=Data!#REF!,Data!#REF!,(IF(B30=Data!#REF!,Data!G908,(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230,Data!H230,(IF(B30=Data!B232,Data!H232,(IF(B30=Data!#REF!,Data!#REF!,Data!#REF!)))))))))))))))&amp;IF(B30=Data!#REF!,Data!#REF!,(IF(B30=Data!#REF!,Data!#REF!,(IF(B30=Data!#REF!,Data!#REF!,(IF(B30=Data!#REF!,Data!#REF!,(IF(B30=Data!#REF!,Data!#REF!,(IF(B30=Data!#REF!,Data!H908,(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230,Data!I230,(IF(B30=Data!B232,Data!I232,(IF(B30=Data!#REF!,Data!#REF!,Data!#REF!)))))))))))))))&amp;IF(B30=Data!#REF!,Data!#REF!,(IF(B30=Data!#REF!,Data!#REF!,(IF(B30=Data!#REF!,Data!#REF!,(IF(B30=Data!#REF!,Data!#REF!,(IF(B30=Data!#REF!,Data!#REF!,(IF(B30=Data!#REF!,Data!I908,(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230,Data!J230,(IF(B30=Data!B232,Data!J232,(IF(B30=Data!#REF!,Data!#REF!,Data!#REF!)))))))))))))))&amp;IF(B30=Data!#REF!,Data!#REF!,(IF(B30=Data!#REF!,Data!#REF!,(IF(B30=Data!#REF!,Data!#REF!,(IF(B30=Data!#REF!,Data!#REF!,(IF(B30=Data!#REF!,Data!#REF!,(IF(B30=Data!#REF!,Data!J908,(IF(B30=Data!#REF!,Data!#REF!,(IF(B30=Data!#REF!,Data!#REF!,Data!#REF!)))))))))))))))&amp;IF(B30=Data!#REF!,Data!#REF!,(IF(B30=Data!#REF!,Data!#REF!,(IF(B30=Data!#REF!,Data!#REF!,(IF(B30=Data!#REF!,Data!#REF!,(IF(B30=Data!#REF!,Data!#REF!,Data!#REF!)))))))))</f>
        <v>#REF!</v>
      </c>
      <c r="W30" s="236">
        <f>IF(E30="","",VLOOKUP(B30,Data!$B$5:$J$503,9,FALSE)*E30)</f>
        <v>11.872</v>
      </c>
    </row>
    <row r="31" spans="1:23" s="234" customFormat="1" ht="20" customHeight="1">
      <c r="A31" s="334"/>
      <c r="B31" s="324"/>
      <c r="C31" s="325" t="str">
        <f>IF(E31="","",VLOOKUP(B31,Data!$B$5:$N$503,13,FALSE))</f>
        <v/>
      </c>
      <c r="D31" s="227" t="str">
        <f>IF(E31="","",VLOOKUP(B31,Data!$B$5:$L$503,2,FALSE))</f>
        <v/>
      </c>
      <c r="E31" s="232"/>
      <c r="F31" s="318"/>
      <c r="G31" s="227" t="str">
        <f>IF(E31="","",VLOOKUP(B31,Data!$B$5:$L$503,11,FALSE))</f>
        <v/>
      </c>
      <c r="H31" s="326" t="str">
        <f t="shared" si="0"/>
        <v>-</v>
      </c>
      <c r="I31" s="327" t="str">
        <f>IF(E31="","",VLOOKUP(B31,Data!$B$5:$D$503,3,FALSE))</f>
        <v/>
      </c>
      <c r="J31" s="235" t="str">
        <f>IF(E31="","",VLOOKUP(B31,Data!$B$5:$M$503,12,FALSE))</f>
        <v/>
      </c>
      <c r="K31" s="328"/>
      <c r="L31" s="219" t="str">
        <f>IF(E31="","",VLOOKUP(B31,Data!$B$5:$E$503,4,FALSE)*E31)</f>
        <v/>
      </c>
      <c r="M31" s="219" t="str">
        <f>IF(E31="","",VLOOKUP(B31,Data!$B$5:$F$503,5,FALSE)*E31)</f>
        <v/>
      </c>
      <c r="N31" s="329" t="e">
        <f>IF(B31=Data!#REF!,Data!#REF!,(IF(B31=Data!#REF!,Data!#REF!,(IF(B31=Data!#REF!,Data!#REF!,(IF(B31=Data!#REF!,Data!#REF!,(IF(B31=Data!#REF!,Data!#REF!,(IF(B31=Data!B242,Data!G242,(IF(B31=Data!B244,Data!G244,(IF(B31=Data!#REF!,Data!#REF!,Data!#REF!)))))))))))))))&amp;IF(B31=Data!#REF!,Data!#REF!,(IF(B31=Data!#REF!,Data!#REF!,(IF(B31=Data!#REF!,Data!#REF!,(IF(B31=Data!#REF!,Data!#REF!,(IF(B31=Data!#REF!,Data!#REF!,(IF(B31=Data!#REF!,Data!G920,(IF(B31=Data!#REF!,Data!#REF!,(IF(B31=Data!#REF!,Data!#REF!,Data!#REF!)))))))))))))))&amp;IF(B31=Data!#REF!,Data!#REF!,(IF(B31=Data!#REF!,Data!#REF!,(IF(B31=Data!#REF!,Data!#REF!,(IF(B31=Data!#REF!,Data!#REF!,(IF(B31=Data!#REF!,Data!#REF!,Data!#REF!)))))))))</f>
        <v>#REF!</v>
      </c>
      <c r="O31" s="330"/>
      <c r="P31" s="331"/>
      <c r="Q31" s="332" t="e">
        <f>IF(B31=Data!#REF!,Data!#REF!,(IF(B31=Data!#REF!,Data!#REF!,(IF(B31=Data!#REF!,Data!#REF!,(IF(B31=Data!#REF!,Data!#REF!,(IF(B31=Data!#REF!,Data!#REF!,(IF(B31=Data!B242,Data!H242,(IF(B31=Data!B244,Data!H244,(IF(B31=Data!#REF!,Data!#REF!,Data!#REF!)))))))))))))))&amp;IF(B31=Data!#REF!,Data!#REF!,(IF(B31=Data!#REF!,Data!#REF!,(IF(B31=Data!#REF!,Data!#REF!,(IF(B31=Data!#REF!,Data!#REF!,(IF(B31=Data!#REF!,Data!#REF!,(IF(B31=Data!#REF!,Data!H920,(IF(B31=Data!#REF!,Data!#REF!,(IF(B31=Data!#REF!,Data!#REF!,Data!#REF!)))))))))))))))&amp;IF(B31=Data!#REF!,Data!#REF!,(IF(B31=Data!#REF!,Data!#REF!,(IF(B31=Data!#REF!,Data!#REF!,(IF(B31=Data!#REF!,Data!#REF!,(IF(B31=Data!#REF!,Data!#REF!,Data!#REF!)))))))))</f>
        <v>#REF!</v>
      </c>
      <c r="R31" s="331"/>
      <c r="S31" s="331"/>
      <c r="T31" s="332" t="e">
        <f>IF(B31=Data!#REF!,Data!#REF!,(IF(B31=Data!#REF!,Data!#REF!,(IF(B31=Data!#REF!,Data!#REF!,(IF(B31=Data!#REF!,Data!#REF!,(IF(B31=Data!#REF!,Data!#REF!,(IF(B31=Data!B242,Data!I242,(IF(B31=Data!B244,Data!I244,(IF(B31=Data!#REF!,Data!#REF!,Data!#REF!)))))))))))))))&amp;IF(B31=Data!#REF!,Data!#REF!,(IF(B31=Data!#REF!,Data!#REF!,(IF(B31=Data!#REF!,Data!#REF!,(IF(B31=Data!#REF!,Data!#REF!,(IF(B31=Data!#REF!,Data!#REF!,(IF(B31=Data!#REF!,Data!I920,(IF(B31=Data!#REF!,Data!#REF!,(IF(B31=Data!#REF!,Data!#REF!,Data!#REF!)))))))))))))))&amp;IF(B31=Data!#REF!,Data!#REF!,(IF(B31=Data!#REF!,Data!#REF!,(IF(B31=Data!#REF!,Data!#REF!,(IF(B31=Data!#REF!,Data!#REF!,(IF(B31=Data!#REF!,Data!#REF!,Data!#REF!)))))))))</f>
        <v>#REF!</v>
      </c>
      <c r="U31" s="333"/>
      <c r="V31" s="332" t="e">
        <f>IF(B31=Data!#REF!,Data!#REF!,(IF(B31=Data!#REF!,Data!#REF!,(IF(B31=Data!#REF!,Data!#REF!,(IF(B31=Data!#REF!,Data!#REF!,(IF(B31=Data!#REF!,Data!#REF!,(IF(B31=Data!B242,Data!J242,(IF(B31=Data!B244,Data!J244,(IF(B31=Data!#REF!,Data!#REF!,Data!#REF!)))))))))))))))&amp;IF(B31=Data!#REF!,Data!#REF!,(IF(B31=Data!#REF!,Data!#REF!,(IF(B31=Data!#REF!,Data!#REF!,(IF(B31=Data!#REF!,Data!#REF!,(IF(B31=Data!#REF!,Data!#REF!,(IF(B31=Data!#REF!,Data!J920,(IF(B31=Data!#REF!,Data!#REF!,(IF(B31=Data!#REF!,Data!#REF!,Data!#REF!)))))))))))))))&amp;IF(B31=Data!#REF!,Data!#REF!,(IF(B31=Data!#REF!,Data!#REF!,(IF(B31=Data!#REF!,Data!#REF!,(IF(B31=Data!#REF!,Data!#REF!,(IF(B31=Data!#REF!,Data!#REF!,Data!#REF!)))))))))</f>
        <v>#REF!</v>
      </c>
      <c r="W31" s="236" t="str">
        <f>IF(E31="","",VLOOKUP(B31,Data!$B$5:$J$503,9,FALSE)*E31)</f>
        <v/>
      </c>
    </row>
    <row r="32" spans="1:23" s="234" customFormat="1" ht="20.149999999999999" customHeight="1">
      <c r="A32" s="334"/>
      <c r="B32" s="231"/>
      <c r="C32" s="230" t="str">
        <f>IF(E32="","",VLOOKUP(B32,Data!$B$5:$N$503,13,FALSE))</f>
        <v/>
      </c>
      <c r="D32" s="223" t="str">
        <f>IF(E32="","",VLOOKUP(B32,Data!$B$5:$L$503,2,FALSE))</f>
        <v/>
      </c>
      <c r="E32" s="232"/>
      <c r="F32" s="233"/>
      <c r="G32" s="223" t="str">
        <f>IF(E32="","",VLOOKUP(B32,Data!$B$5:$L$503,11,FALSE))</f>
        <v/>
      </c>
      <c r="H32" s="228" t="str">
        <f t="shared" si="0"/>
        <v>-</v>
      </c>
      <c r="I32" s="229" t="str">
        <f>IF(E32="","",VLOOKUP(B32,Data!$B$5:$D$503,3,FALSE))</f>
        <v/>
      </c>
      <c r="J32" s="220" t="str">
        <f>IF(E32="","",VLOOKUP(B32,Data!$B$5:$M$503,12,FALSE))</f>
        <v/>
      </c>
      <c r="K32" s="328"/>
      <c r="L32" s="221" t="str">
        <f>IF(E32="","",VLOOKUP(B32,Data!$B$5:$E$503,4,FALSE)*E32)</f>
        <v/>
      </c>
      <c r="M32" s="221" t="str">
        <f>IF(E32="","",VLOOKUP(B32,Data!$B$5:$F$503,5,FALSE)*E32)</f>
        <v/>
      </c>
      <c r="N32" s="224" t="e">
        <f>IF(B32=Data!#REF!,Data!#REF!,(IF(B32=Data!#REF!,Data!#REF!,(IF(B32=Data!#REF!,Data!#REF!,(IF(B32=Data!#REF!,Data!#REF!,(IF(B32=Data!#REF!,Data!#REF!,(IF(B32=Data!B269,Data!G269,(IF(B32=Data!B271,Data!G271,(IF(B32=Data!#REF!,Data!#REF!,Data!#REF!)))))))))))))))&amp;IF(B32=Data!#REF!,Data!#REF!,(IF(B32=Data!#REF!,Data!#REF!,(IF(B32=Data!#REF!,Data!#REF!,(IF(B32=Data!#REF!,Data!#REF!,(IF(B32=Data!#REF!,Data!#REF!,(IF(B32=Data!#REF!,Data!G947,(IF(B32=Data!#REF!,Data!#REF!,(IF(B32=Data!#REF!,Data!#REF!,Data!#REF!)))))))))))))))&amp;IF(B32=Data!#REF!,Data!#REF!,(IF(B32=Data!#REF!,Data!#REF!,(IF(B32=Data!#REF!,Data!#REF!,(IF(B32=Data!#REF!,Data!#REF!,(IF(B32=Data!#REF!,Data!#REF!,Data!#REF!)))))))))</f>
        <v>#REF!</v>
      </c>
      <c r="O32" s="339"/>
      <c r="P32" s="340"/>
      <c r="Q32" s="225" t="e">
        <f>IF(B32=Data!#REF!,Data!#REF!,(IF(B32=Data!#REF!,Data!#REF!,(IF(B32=Data!#REF!,Data!#REF!,(IF(B32=Data!#REF!,Data!#REF!,(IF(B32=Data!#REF!,Data!#REF!,(IF(B32=Data!B269,Data!H269,(IF(B32=Data!B271,Data!H271,(IF(B32=Data!#REF!,Data!#REF!,Data!#REF!)))))))))))))))&amp;IF(B32=Data!#REF!,Data!#REF!,(IF(B32=Data!#REF!,Data!#REF!,(IF(B32=Data!#REF!,Data!#REF!,(IF(B32=Data!#REF!,Data!#REF!,(IF(B32=Data!#REF!,Data!#REF!,(IF(B32=Data!#REF!,Data!H947,(IF(B32=Data!#REF!,Data!#REF!,(IF(B32=Data!#REF!,Data!#REF!,Data!#REF!)))))))))))))))&amp;IF(B32=Data!#REF!,Data!#REF!,(IF(B32=Data!#REF!,Data!#REF!,(IF(B32=Data!#REF!,Data!#REF!,(IF(B32=Data!#REF!,Data!#REF!,(IF(B32=Data!#REF!,Data!#REF!,Data!#REF!)))))))))</f>
        <v>#REF!</v>
      </c>
      <c r="R32" s="340"/>
      <c r="S32" s="340"/>
      <c r="T32" s="225" t="e">
        <f>IF(B32=Data!#REF!,Data!#REF!,(IF(B32=Data!#REF!,Data!#REF!,(IF(B32=Data!#REF!,Data!#REF!,(IF(B32=Data!#REF!,Data!#REF!,(IF(B32=Data!#REF!,Data!#REF!,(IF(B32=Data!B269,Data!I269,(IF(B32=Data!B271,Data!I271,(IF(B32=Data!#REF!,Data!#REF!,Data!#REF!)))))))))))))))&amp;IF(B32=Data!#REF!,Data!#REF!,(IF(B32=Data!#REF!,Data!#REF!,(IF(B32=Data!#REF!,Data!#REF!,(IF(B32=Data!#REF!,Data!#REF!,(IF(B32=Data!#REF!,Data!#REF!,(IF(B32=Data!#REF!,Data!I947,(IF(B32=Data!#REF!,Data!#REF!,(IF(B32=Data!#REF!,Data!#REF!,Data!#REF!)))))))))))))))&amp;IF(B32=Data!#REF!,Data!#REF!,(IF(B32=Data!#REF!,Data!#REF!,(IF(B32=Data!#REF!,Data!#REF!,(IF(B32=Data!#REF!,Data!#REF!,(IF(B32=Data!#REF!,Data!#REF!,Data!#REF!)))))))))</f>
        <v>#REF!</v>
      </c>
      <c r="U32" s="341"/>
      <c r="V32" s="225" t="e">
        <f>IF(B32=Data!#REF!,Data!#REF!,(IF(B32=Data!#REF!,Data!#REF!,(IF(B32=Data!#REF!,Data!#REF!,(IF(B32=Data!#REF!,Data!#REF!,(IF(B32=Data!#REF!,Data!#REF!,(IF(B32=Data!B269,Data!J269,(IF(B32=Data!B271,Data!J271,(IF(B32=Data!#REF!,Data!#REF!,Data!#REF!)))))))))))))))&amp;IF(B32=Data!#REF!,Data!#REF!,(IF(B32=Data!#REF!,Data!#REF!,(IF(B32=Data!#REF!,Data!#REF!,(IF(B32=Data!#REF!,Data!#REF!,(IF(B32=Data!#REF!,Data!#REF!,(IF(B32=Data!#REF!,Data!J947,(IF(B32=Data!#REF!,Data!#REF!,(IF(B32=Data!#REF!,Data!#REF!,Data!#REF!)))))))))))))))&amp;IF(B32=Data!#REF!,Data!#REF!,(IF(B32=Data!#REF!,Data!#REF!,(IF(B32=Data!#REF!,Data!#REF!,(IF(B32=Data!#REF!,Data!#REF!,(IF(B32=Data!#REF!,Data!#REF!,Data!#REF!)))))))))</f>
        <v>#REF!</v>
      </c>
      <c r="W32" s="222" t="str">
        <f>IF(E32="","",VLOOKUP(B32,Data!$B$5:$J$503,9,FALSE)*E32)</f>
        <v/>
      </c>
    </row>
    <row r="33" spans="1:23" s="234" customFormat="1" ht="20.149999999999999" customHeight="1">
      <c r="A33" s="334"/>
      <c r="B33" s="231"/>
      <c r="C33" s="230" t="str">
        <f>IF(E33="","",VLOOKUP(B33,Data!$B$5:$N$503,13,FALSE))</f>
        <v/>
      </c>
      <c r="D33" s="223" t="str">
        <f>IF(E33="","",VLOOKUP(B33,Data!$B$5:$L$503,2,FALSE))</f>
        <v/>
      </c>
      <c r="E33" s="232"/>
      <c r="F33" s="233"/>
      <c r="G33" s="223" t="str">
        <f>IF(E33="","",VLOOKUP(B33,Data!$B$5:$L$503,11,FALSE))</f>
        <v/>
      </c>
      <c r="H33" s="228" t="str">
        <f t="shared" si="0"/>
        <v>-</v>
      </c>
      <c r="I33" s="229" t="str">
        <f>IF(E33="","",VLOOKUP(B33,Data!$B$5:$D$503,3,FALSE))</f>
        <v/>
      </c>
      <c r="J33" s="220" t="str">
        <f>IF(E33="","",VLOOKUP(B33,Data!$B$5:$M$503,12,FALSE))</f>
        <v/>
      </c>
      <c r="K33" s="328"/>
      <c r="L33" s="221" t="str">
        <f>IF(E33="","",VLOOKUP(B33,Data!$B$5:$E$503,4,FALSE)*E33)</f>
        <v/>
      </c>
      <c r="M33" s="221" t="str">
        <f>IF(E33="","",VLOOKUP(B33,Data!$B$5:$F$503,5,FALSE)*E33)</f>
        <v/>
      </c>
      <c r="N33" s="224" t="e">
        <f>IF(B33=Data!#REF!,Data!#REF!,(IF(B33=Data!#REF!,Data!#REF!,(IF(B33=Data!#REF!,Data!#REF!,(IF(B33=Data!#REF!,Data!#REF!,(IF(B33=Data!#REF!,Data!#REF!,(IF(B33=Data!B270,Data!G270,(IF(B33=Data!B272,Data!G272,(IF(B33=Data!#REF!,Data!#REF!,Data!#REF!)))))))))))))))&amp;IF(B33=Data!#REF!,Data!#REF!,(IF(B33=Data!#REF!,Data!#REF!,(IF(B33=Data!#REF!,Data!#REF!,(IF(B33=Data!#REF!,Data!#REF!,(IF(B33=Data!#REF!,Data!#REF!,(IF(B33=Data!#REF!,Data!G948,(IF(B33=Data!#REF!,Data!#REF!,(IF(B33=Data!#REF!,Data!#REF!,Data!#REF!)))))))))))))))&amp;IF(B33=Data!#REF!,Data!#REF!,(IF(B33=Data!#REF!,Data!#REF!,(IF(B33=Data!#REF!,Data!#REF!,(IF(B33=Data!#REF!,Data!#REF!,(IF(B33=Data!#REF!,Data!#REF!,Data!#REF!)))))))))</f>
        <v>#REF!</v>
      </c>
      <c r="O33" s="339"/>
      <c r="P33" s="340"/>
      <c r="Q33" s="225" t="e">
        <f>IF(B33=Data!#REF!,Data!#REF!,(IF(B33=Data!#REF!,Data!#REF!,(IF(B33=Data!#REF!,Data!#REF!,(IF(B33=Data!#REF!,Data!#REF!,(IF(B33=Data!#REF!,Data!#REF!,(IF(B33=Data!B270,Data!H270,(IF(B33=Data!B272,Data!H272,(IF(B33=Data!#REF!,Data!#REF!,Data!#REF!)))))))))))))))&amp;IF(B33=Data!#REF!,Data!#REF!,(IF(B33=Data!#REF!,Data!#REF!,(IF(B33=Data!#REF!,Data!#REF!,(IF(B33=Data!#REF!,Data!#REF!,(IF(B33=Data!#REF!,Data!#REF!,(IF(B33=Data!#REF!,Data!H948,(IF(B33=Data!#REF!,Data!#REF!,(IF(B33=Data!#REF!,Data!#REF!,Data!#REF!)))))))))))))))&amp;IF(B33=Data!#REF!,Data!#REF!,(IF(B33=Data!#REF!,Data!#REF!,(IF(B33=Data!#REF!,Data!#REF!,(IF(B33=Data!#REF!,Data!#REF!,(IF(B33=Data!#REF!,Data!#REF!,Data!#REF!)))))))))</f>
        <v>#REF!</v>
      </c>
      <c r="R33" s="340"/>
      <c r="S33" s="340"/>
      <c r="T33" s="225" t="e">
        <f>IF(B33=Data!#REF!,Data!#REF!,(IF(B33=Data!#REF!,Data!#REF!,(IF(B33=Data!#REF!,Data!#REF!,(IF(B33=Data!#REF!,Data!#REF!,(IF(B33=Data!#REF!,Data!#REF!,(IF(B33=Data!B270,Data!I270,(IF(B33=Data!B272,Data!I272,(IF(B33=Data!#REF!,Data!#REF!,Data!#REF!)))))))))))))))&amp;IF(B33=Data!#REF!,Data!#REF!,(IF(B33=Data!#REF!,Data!#REF!,(IF(B33=Data!#REF!,Data!#REF!,(IF(B33=Data!#REF!,Data!#REF!,(IF(B33=Data!#REF!,Data!#REF!,(IF(B33=Data!#REF!,Data!I948,(IF(B33=Data!#REF!,Data!#REF!,(IF(B33=Data!#REF!,Data!#REF!,Data!#REF!)))))))))))))))&amp;IF(B33=Data!#REF!,Data!#REF!,(IF(B33=Data!#REF!,Data!#REF!,(IF(B33=Data!#REF!,Data!#REF!,(IF(B33=Data!#REF!,Data!#REF!,(IF(B33=Data!#REF!,Data!#REF!,Data!#REF!)))))))))</f>
        <v>#REF!</v>
      </c>
      <c r="U33" s="341"/>
      <c r="V33" s="225" t="e">
        <f>IF(B33=Data!#REF!,Data!#REF!,(IF(B33=Data!#REF!,Data!#REF!,(IF(B33=Data!#REF!,Data!#REF!,(IF(B33=Data!#REF!,Data!#REF!,(IF(B33=Data!#REF!,Data!#REF!,(IF(B33=Data!B270,Data!J270,(IF(B33=Data!B272,Data!J272,(IF(B33=Data!#REF!,Data!#REF!,Data!#REF!)))))))))))))))&amp;IF(B33=Data!#REF!,Data!#REF!,(IF(B33=Data!#REF!,Data!#REF!,(IF(B33=Data!#REF!,Data!#REF!,(IF(B33=Data!#REF!,Data!#REF!,(IF(B33=Data!#REF!,Data!#REF!,(IF(B33=Data!#REF!,Data!J948,(IF(B33=Data!#REF!,Data!#REF!,(IF(B33=Data!#REF!,Data!#REF!,Data!#REF!)))))))))))))))&amp;IF(B33=Data!#REF!,Data!#REF!,(IF(B33=Data!#REF!,Data!#REF!,(IF(B33=Data!#REF!,Data!#REF!,(IF(B33=Data!#REF!,Data!#REF!,(IF(B33=Data!#REF!,Data!#REF!,Data!#REF!)))))))))</f>
        <v>#REF!</v>
      </c>
      <c r="W33" s="222" t="str">
        <f>IF(E33="","",VLOOKUP(B33,Data!$B$5:$J$503,9,FALSE)*E33)</f>
        <v/>
      </c>
    </row>
    <row r="34" spans="1:23" s="237" customFormat="1" ht="15" customHeight="1">
      <c r="A34" s="238"/>
      <c r="B34" s="239"/>
      <c r="C34" s="246"/>
      <c r="D34" s="240"/>
      <c r="E34" s="241">
        <f>SUM(E18:E33)</f>
        <v>36</v>
      </c>
      <c r="F34" s="242"/>
      <c r="G34" s="243"/>
      <c r="H34" s="243">
        <f>SUM(H18:H33)</f>
        <v>88429.24</v>
      </c>
      <c r="I34" s="238"/>
      <c r="J34" s="238"/>
      <c r="K34" s="238"/>
      <c r="L34" s="243">
        <f>SUM(L18:L33)</f>
        <v>8573</v>
      </c>
      <c r="M34" s="243">
        <f>SUM(M18:M33)</f>
        <v>7730</v>
      </c>
      <c r="N34" s="243" t="e">
        <f>SUM(N16:N33)</f>
        <v>#REF!</v>
      </c>
      <c r="O34" s="244" t="e">
        <f>SUM(#REF!)</f>
        <v>#REF!</v>
      </c>
      <c r="P34" s="243">
        <f>SUM(P16:P33)</f>
        <v>0</v>
      </c>
      <c r="Q34" s="243" t="e">
        <f>SUM(Q16:Q33)</f>
        <v>#REF!</v>
      </c>
      <c r="R34" s="244" t="e">
        <f>SUM(#REF!)</f>
        <v>#REF!</v>
      </c>
      <c r="S34" s="243">
        <f>SUM(S16:S33)</f>
        <v>0</v>
      </c>
      <c r="T34" s="243" t="e">
        <f>SUM(T16:T33)</f>
        <v>#REF!</v>
      </c>
      <c r="U34" s="244" t="e">
        <f>SUM(#REF!)</f>
        <v>#REF!</v>
      </c>
      <c r="V34" s="243" t="e">
        <f>SUM(V16:V33)</f>
        <v>#REF!</v>
      </c>
      <c r="W34" s="245">
        <f>SUM(W18:W33)</f>
        <v>48.173999999999999</v>
      </c>
    </row>
    <row r="35" spans="1:23" ht="17.25" customHeight="1" thickBot="1">
      <c r="A35" s="214"/>
      <c r="B35" s="215"/>
      <c r="C35" s="216"/>
      <c r="D35" s="217"/>
      <c r="E35" s="193"/>
      <c r="F35" s="34"/>
      <c r="G35" s="180" t="s">
        <v>531</v>
      </c>
      <c r="H35" s="177"/>
      <c r="I35" s="55"/>
      <c r="J35" s="55"/>
      <c r="K35" s="55"/>
      <c r="L35" s="181"/>
      <c r="M35" s="177"/>
      <c r="N35" s="36"/>
      <c r="O35" s="35"/>
      <c r="P35" s="35"/>
      <c r="Q35" s="35"/>
      <c r="R35" s="35"/>
      <c r="S35" s="35"/>
      <c r="T35" s="35"/>
      <c r="U35" s="36"/>
      <c r="V35" s="36"/>
      <c r="W35" s="179"/>
    </row>
    <row r="36" spans="1:23" ht="13">
      <c r="A36" s="213" t="s">
        <v>525</v>
      </c>
      <c r="B36" s="161"/>
      <c r="C36" s="161"/>
      <c r="D36" s="60"/>
      <c r="E36" s="194" t="s">
        <v>532</v>
      </c>
      <c r="F36" s="27"/>
      <c r="G36" s="81" t="s">
        <v>81</v>
      </c>
      <c r="H36" s="85"/>
      <c r="I36" s="32" t="s">
        <v>82</v>
      </c>
      <c r="J36" s="56"/>
      <c r="K36" s="172" t="s">
        <v>83</v>
      </c>
      <c r="L36" s="172"/>
      <c r="M36" s="422" t="s">
        <v>84</v>
      </c>
      <c r="N36" s="423"/>
      <c r="O36" s="423"/>
      <c r="P36" s="423"/>
      <c r="Q36" s="423"/>
      <c r="R36" s="423"/>
      <c r="S36" s="423"/>
      <c r="T36" s="423"/>
      <c r="U36" s="423"/>
      <c r="V36" s="423"/>
      <c r="W36" s="424"/>
    </row>
    <row r="37" spans="1:23" ht="13">
      <c r="A37" s="19" t="s">
        <v>526</v>
      </c>
      <c r="B37" s="20"/>
      <c r="C37" s="20"/>
      <c r="D37" s="60"/>
      <c r="E37" s="191" t="s">
        <v>86</v>
      </c>
      <c r="F37" s="20"/>
      <c r="G37" s="425"/>
      <c r="H37" s="426"/>
      <c r="I37" s="19" t="s">
        <v>87</v>
      </c>
      <c r="J37" s="61"/>
      <c r="K37" s="174" t="s">
        <v>88</v>
      </c>
      <c r="L37" s="174"/>
      <c r="M37" s="170"/>
      <c r="N37" s="20"/>
      <c r="O37" s="20"/>
      <c r="P37" s="20"/>
      <c r="Q37" s="20"/>
      <c r="R37" s="20"/>
      <c r="S37" s="20"/>
      <c r="T37" s="20"/>
      <c r="U37" s="20"/>
      <c r="V37" s="20"/>
      <c r="W37" s="175"/>
    </row>
    <row r="38" spans="1:23">
      <c r="A38" s="19" t="s">
        <v>527</v>
      </c>
      <c r="B38" s="20"/>
      <c r="C38" s="20"/>
      <c r="D38" s="21"/>
      <c r="E38" s="191"/>
      <c r="F38" s="20"/>
      <c r="G38" s="425"/>
      <c r="H38" s="426"/>
      <c r="I38" s="19"/>
      <c r="J38" s="61"/>
      <c r="K38" s="174" t="s">
        <v>92</v>
      </c>
      <c r="L38" s="174"/>
      <c r="M38" s="170"/>
      <c r="N38" s="20"/>
      <c r="O38" s="20"/>
      <c r="P38" s="20"/>
      <c r="Q38" s="20"/>
      <c r="R38" s="20"/>
      <c r="S38" s="20"/>
      <c r="T38" s="20"/>
      <c r="U38" s="20"/>
      <c r="V38" s="20"/>
      <c r="W38" s="175"/>
    </row>
    <row r="39" spans="1:23">
      <c r="A39" s="34"/>
      <c r="B39" s="35"/>
      <c r="C39" s="35"/>
      <c r="D39" s="381"/>
      <c r="E39" s="191" t="s">
        <v>93</v>
      </c>
      <c r="F39" s="20"/>
      <c r="G39" s="425"/>
      <c r="H39" s="426"/>
      <c r="I39" s="19" t="s">
        <v>94</v>
      </c>
      <c r="J39" s="61"/>
      <c r="K39" s="174"/>
      <c r="L39" s="174"/>
      <c r="M39" s="170"/>
      <c r="N39" s="20"/>
      <c r="O39" s="20"/>
      <c r="P39" s="20"/>
      <c r="Q39" s="20"/>
      <c r="R39" s="20"/>
      <c r="S39" s="20"/>
      <c r="T39" s="20"/>
      <c r="U39" s="20"/>
      <c r="V39" s="20"/>
      <c r="W39" s="175"/>
    </row>
    <row r="40" spans="1:23" ht="13">
      <c r="A40" s="16" t="s">
        <v>95</v>
      </c>
      <c r="B40" s="27"/>
      <c r="C40" s="27"/>
      <c r="D40" s="12"/>
      <c r="E40" s="191" t="s">
        <v>96</v>
      </c>
      <c r="F40" s="20"/>
      <c r="G40" s="89" t="s">
        <v>97</v>
      </c>
      <c r="H40" s="86"/>
      <c r="I40" s="19" t="s">
        <v>87</v>
      </c>
      <c r="J40" s="61"/>
      <c r="K40" s="174" t="s">
        <v>98</v>
      </c>
      <c r="L40" s="174"/>
      <c r="M40" s="170"/>
      <c r="N40" s="20"/>
      <c r="O40" s="20"/>
      <c r="P40" s="20"/>
      <c r="Q40" s="20"/>
      <c r="R40" s="20"/>
      <c r="S40" s="20"/>
      <c r="T40" s="20"/>
      <c r="U40" s="20"/>
      <c r="V40" s="20"/>
      <c r="W40" s="175"/>
    </row>
    <row r="41" spans="1:23">
      <c r="A41" s="26" t="s">
        <v>550</v>
      </c>
      <c r="B41" s="20"/>
      <c r="C41" s="20"/>
      <c r="D41" s="21"/>
      <c r="E41" s="191" t="s">
        <v>99</v>
      </c>
      <c r="F41" s="20"/>
      <c r="G41" s="90"/>
      <c r="H41" s="182"/>
      <c r="I41" s="19" t="s">
        <v>100</v>
      </c>
      <c r="J41" s="61"/>
      <c r="K41" s="174" t="s">
        <v>528</v>
      </c>
      <c r="L41" s="174"/>
      <c r="M41" s="427" t="s">
        <v>568</v>
      </c>
      <c r="N41" s="428"/>
      <c r="O41" s="428"/>
      <c r="P41" s="428"/>
      <c r="Q41" s="428"/>
      <c r="R41" s="428"/>
      <c r="S41" s="428"/>
      <c r="T41" s="428"/>
      <c r="U41" s="428"/>
      <c r="V41" s="428"/>
      <c r="W41" s="429"/>
    </row>
    <row r="42" spans="1:23">
      <c r="A42" s="34"/>
      <c r="B42" s="35"/>
      <c r="C42" s="35"/>
      <c r="D42" s="36"/>
      <c r="E42" s="192"/>
      <c r="F42" s="35"/>
      <c r="G42" s="416" t="s">
        <v>962</v>
      </c>
      <c r="H42" s="417"/>
      <c r="I42" s="416" t="s">
        <v>961</v>
      </c>
      <c r="J42" s="417"/>
      <c r="K42" s="178" t="s">
        <v>103</v>
      </c>
      <c r="L42" s="178"/>
      <c r="M42" s="418" t="s">
        <v>104</v>
      </c>
      <c r="N42" s="419"/>
      <c r="O42" s="419"/>
      <c r="P42" s="419"/>
      <c r="Q42" s="419"/>
      <c r="R42" s="419"/>
      <c r="S42" s="419"/>
      <c r="T42" s="419"/>
      <c r="U42" s="419"/>
      <c r="V42" s="419"/>
      <c r="W42" s="420"/>
    </row>
    <row r="47" spans="1:23" ht="18.75" customHeight="1">
      <c r="A47" s="195" t="s">
        <v>888</v>
      </c>
      <c r="B47" s="166"/>
      <c r="C47" s="195" t="s">
        <v>576</v>
      </c>
      <c r="D47" s="319"/>
      <c r="E47" s="319"/>
      <c r="F47" s="320"/>
      <c r="G47" s="195" t="s">
        <v>882</v>
      </c>
      <c r="I47" s="195" t="s">
        <v>576</v>
      </c>
      <c r="K47" s="166"/>
      <c r="M47" s="4"/>
      <c r="V47" s="167"/>
      <c r="W47" s="4"/>
    </row>
    <row r="48" spans="1:23" ht="20">
      <c r="A48" s="195" t="s">
        <v>889</v>
      </c>
      <c r="B48" s="166"/>
      <c r="C48" s="195" t="s">
        <v>893</v>
      </c>
      <c r="D48" s="319"/>
      <c r="E48" s="319"/>
      <c r="F48" s="320"/>
      <c r="G48" s="300" t="s">
        <v>883</v>
      </c>
      <c r="H48" s="335"/>
      <c r="I48" s="300" t="s">
        <v>893</v>
      </c>
      <c r="K48" s="166"/>
      <c r="M48" s="4"/>
      <c r="V48" s="167"/>
      <c r="W48" s="4"/>
    </row>
    <row r="49" spans="1:23" ht="20">
      <c r="A49" s="195" t="s">
        <v>890</v>
      </c>
      <c r="B49" s="166"/>
      <c r="C49" s="195" t="s">
        <v>893</v>
      </c>
      <c r="D49" s="319"/>
      <c r="E49" s="319"/>
      <c r="F49" s="320"/>
      <c r="G49" s="195" t="s">
        <v>884</v>
      </c>
      <c r="I49" s="195" t="s">
        <v>576</v>
      </c>
      <c r="K49" s="166"/>
      <c r="M49" s="4"/>
      <c r="V49" s="167"/>
      <c r="W49" s="4"/>
    </row>
    <row r="50" spans="1:23" ht="20">
      <c r="A50" s="195" t="s">
        <v>891</v>
      </c>
      <c r="B50" s="166"/>
      <c r="C50" s="195" t="s">
        <v>576</v>
      </c>
      <c r="D50" s="319"/>
      <c r="E50" s="319"/>
      <c r="F50" s="320"/>
      <c r="G50" s="195" t="s">
        <v>885</v>
      </c>
      <c r="I50" s="195" t="s">
        <v>576</v>
      </c>
      <c r="K50" s="166"/>
      <c r="M50" s="4"/>
      <c r="V50" s="167"/>
      <c r="W50" s="4"/>
    </row>
    <row r="51" spans="1:23" ht="20">
      <c r="A51" s="195" t="s">
        <v>892</v>
      </c>
      <c r="B51" s="166"/>
      <c r="C51" s="195" t="s">
        <v>576</v>
      </c>
      <c r="D51" s="319"/>
      <c r="E51" s="319"/>
      <c r="F51" s="320"/>
      <c r="G51" s="195" t="s">
        <v>887</v>
      </c>
      <c r="I51" s="195" t="s">
        <v>576</v>
      </c>
      <c r="K51" s="166"/>
      <c r="M51" s="4"/>
      <c r="V51" s="167"/>
      <c r="W51" s="4"/>
    </row>
    <row r="52" spans="1:23" ht="20">
      <c r="A52" s="342"/>
      <c r="B52" s="342"/>
      <c r="C52" s="342"/>
      <c r="D52" s="342"/>
      <c r="E52" s="342"/>
      <c r="F52" s="317"/>
      <c r="G52" s="195" t="s">
        <v>886</v>
      </c>
      <c r="I52" s="195" t="s">
        <v>576</v>
      </c>
    </row>
  </sheetData>
  <mergeCells count="9">
    <mergeCell ref="G42:H42"/>
    <mergeCell ref="I42:J42"/>
    <mergeCell ref="M42:W42"/>
    <mergeCell ref="M2:P2"/>
    <mergeCell ref="M36:W36"/>
    <mergeCell ref="G37:H37"/>
    <mergeCell ref="G38:H38"/>
    <mergeCell ref="G39:H39"/>
    <mergeCell ref="M41:W41"/>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F9E8C-30D8-47A0-8D83-9464427ECB07}">
  <dimension ref="A1:W45"/>
  <sheetViews>
    <sheetView topLeftCell="A13" zoomScale="80" zoomScaleNormal="80" zoomScaleSheetLayoutView="85" workbookViewId="0">
      <selection activeCell="B24" sqref="B24"/>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79"/>
      <c r="B18" s="270" t="s">
        <v>959</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c r="B19" s="384" t="s">
        <v>473</v>
      </c>
      <c r="C19" s="325" t="str">
        <f>IF(E19="","",VLOOKUP(B19,Data!$B$5:$N$503,13,FALSE))</f>
        <v>Ymh</v>
      </c>
      <c r="D19" s="227" t="str">
        <f>IF(E19="","",VLOOKUP(B19,Data!$B$5:$L$503,2,FALSE))</f>
        <v>ZH66350</v>
      </c>
      <c r="E19" s="385">
        <v>1</v>
      </c>
      <c r="F19" s="318" t="s">
        <v>523</v>
      </c>
      <c r="G19" s="227">
        <f>IF(E19="","",VLOOKUP(B19,Data!$B$5:$L$503,11,FALSE))</f>
        <v>2382.59</v>
      </c>
      <c r="H19" s="326">
        <f>IF(E19&gt;0,E19*G19,"-")</f>
        <v>2382.59</v>
      </c>
      <c r="I19" s="327" t="str">
        <f>IF(E19="","",VLOOKUP(B19,Data!$B$5:$D$503,3,FALSE))</f>
        <v>C/T</v>
      </c>
      <c r="J19" s="235" t="str">
        <f>IF(E19="","",VLOOKUP(B19,Data!$B$5:$M$503,12,FALSE))</f>
        <v>Indonesia</v>
      </c>
      <c r="K19" s="328" t="s">
        <v>960</v>
      </c>
      <c r="L19" s="219">
        <f>IF(E19="","",VLOOKUP(B19,Data!$B$5:$E$503,4,FALSE)*E19)</f>
        <v>215</v>
      </c>
      <c r="M19" s="219">
        <f>IF(E19="","",VLOOKUP(B19,Data!$B$5:$F$503,5,FALSE)*E19)</f>
        <v>194</v>
      </c>
      <c r="N19" s="329" t="e">
        <f>IF(B19=Data!#REF!,Data!#REF!,(IF(B19=Data!#REF!,Data!#REF!,(IF(B19=Data!#REF!,Data!#REF!,(IF(B19=Data!#REF!,Data!#REF!,(IF(B19=Data!#REF!,Data!#REF!,(IF(B19=Data!B255,Data!G255,(IF(B19=Data!B257,Data!G257,(IF(B19=Data!#REF!,Data!#REF!,Data!#REF!)))))))))))))))&amp;IF(B19=Data!#REF!,Data!#REF!,(IF(B19=Data!#REF!,Data!#REF!,(IF(B19=Data!#REF!,Data!#REF!,(IF(B19=Data!#REF!,Data!#REF!,(IF(B19=Data!#REF!,Data!#REF!,(IF(B19=Data!#REF!,Data!G933,(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255,Data!H255,(IF(B19=Data!B257,Data!H257,(IF(B19=Data!#REF!,Data!#REF!,Data!#REF!)))))))))))))))&amp;IF(B19=Data!#REF!,Data!#REF!,(IF(B19=Data!#REF!,Data!#REF!,(IF(B19=Data!#REF!,Data!#REF!,(IF(B19=Data!#REF!,Data!#REF!,(IF(B19=Data!#REF!,Data!#REF!,(IF(B19=Data!#REF!,Data!H933,(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255,Data!I255,(IF(B19=Data!B257,Data!I257,(IF(B19=Data!#REF!,Data!#REF!,Data!#REF!)))))))))))))))&amp;IF(B19=Data!#REF!,Data!#REF!,(IF(B19=Data!#REF!,Data!#REF!,(IF(B19=Data!#REF!,Data!#REF!,(IF(B19=Data!#REF!,Data!#REF!,(IF(B19=Data!#REF!,Data!#REF!,(IF(B19=Data!#REF!,Data!I933,(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255,Data!J255,(IF(B19=Data!B257,Data!J257,(IF(B19=Data!#REF!,Data!#REF!,Data!#REF!)))))))))))))))&amp;IF(B19=Data!#REF!,Data!#REF!,(IF(B19=Data!#REF!,Data!#REF!,(IF(B19=Data!#REF!,Data!#REF!,(IF(B19=Data!#REF!,Data!#REF!,(IF(B19=Data!#REF!,Data!#REF!,(IF(B19=Data!#REF!,Data!J933,(IF(B19=Data!#REF!,Data!#REF!,(IF(B19=Data!#REF!,Data!#REF!,Data!#REF!)))))))))))))))&amp;IF(B19=Data!#REF!,Data!#REF!,(IF(B19=Data!#REF!,Data!#REF!,(IF(B19=Data!#REF!,Data!#REF!,(IF(B19=Data!#REF!,Data!#REF!,(IF(B19=Data!#REF!,Data!#REF!,Data!#REF!)))))))))</f>
        <v>#REF!</v>
      </c>
      <c r="W19" s="236">
        <f>IF(E19="","",VLOOKUP(B19,Data!$B$5:$J$503,9,FALSE)*E19)</f>
        <v>1.1850000000000001</v>
      </c>
    </row>
    <row r="20" spans="1:23" s="234" customFormat="1" ht="20.149999999999999" customHeight="1">
      <c r="A20" s="383"/>
      <c r="B20" s="384" t="s">
        <v>552</v>
      </c>
      <c r="C20" s="325" t="str">
        <f>IF(E20="","",VLOOKUP(B20,Data!$B$5:$N$503,13,FALSE))</f>
        <v>Ymh</v>
      </c>
      <c r="D20" s="227" t="str">
        <f>IF(E20="","",VLOOKUP(B20,Data!$B$5:$L$503,2,FALSE))</f>
        <v>ZN12160</v>
      </c>
      <c r="E20" s="385">
        <v>1</v>
      </c>
      <c r="F20" s="233"/>
      <c r="G20" s="227">
        <f>IF(E20="","",VLOOKUP(B20,Data!$B$5:$L$503,11,FALSE))</f>
        <v>2286.36</v>
      </c>
      <c r="H20" s="326">
        <f>IF(E20&gt;0,E20*G20,"-")</f>
        <v>2286.36</v>
      </c>
      <c r="I20" s="327" t="str">
        <f>IF(E20="","",VLOOKUP(B20,Data!$B$5:$D$503,3,FALSE))</f>
        <v>C/T</v>
      </c>
      <c r="J20" s="235" t="str">
        <f>IF(E20="","",VLOOKUP(B20,Data!$B$5:$M$503,12,FALSE))</f>
        <v>Indonesia</v>
      </c>
      <c r="K20" s="328" t="s">
        <v>960</v>
      </c>
      <c r="L20" s="219">
        <f>IF(E20="","",VLOOKUP(B20,Data!$B$5:$E$503,4,FALSE)*E20)</f>
        <v>262</v>
      </c>
      <c r="M20" s="219">
        <f>IF(E20="","",VLOOKUP(B20,Data!$B$5:$F$503,5,FALSE)*E20)</f>
        <v>237</v>
      </c>
      <c r="N20" s="329" t="e">
        <f>IF(B20=Data!#REF!,Data!#REF!,(IF(B20=Data!#REF!,Data!#REF!,(IF(B20=Data!#REF!,Data!#REF!,(IF(B20=Data!#REF!,Data!#REF!,(IF(B20=Data!#REF!,Data!#REF!,(IF(B20=Data!B257,Data!G257,(IF(B20=Data!B259,Data!G259,(IF(B20=Data!#REF!,Data!#REF!,Data!#REF!)))))))))))))))&amp;IF(B20=Data!#REF!,Data!#REF!,(IF(B20=Data!#REF!,Data!#REF!,(IF(B20=Data!#REF!,Data!#REF!,(IF(B20=Data!#REF!,Data!#REF!,(IF(B20=Data!#REF!,Data!#REF!,(IF(B20=Data!#REF!,Data!G935,(IF(B20=Data!#REF!,Data!#REF!,(IF(B20=Data!#REF!,Data!#REF!,Data!#REF!)))))))))))))))&amp;IF(B20=Data!#REF!,Data!#REF!,(IF(B20=Data!#REF!,Data!#REF!,(IF(B20=Data!#REF!,Data!#REF!,(IF(B20=Data!#REF!,Data!#REF!,(IF(B20=Data!#REF!,Data!#REF!,Data!#REF!)))))))))</f>
        <v>#REF!</v>
      </c>
      <c r="O20" s="330"/>
      <c r="P20" s="331"/>
      <c r="Q20" s="332" t="e">
        <f>IF(B20=Data!#REF!,Data!#REF!,(IF(B20=Data!#REF!,Data!#REF!,(IF(B20=Data!#REF!,Data!#REF!,(IF(B20=Data!#REF!,Data!#REF!,(IF(B20=Data!#REF!,Data!#REF!,(IF(B20=Data!B257,Data!H257,(IF(B20=Data!B259,Data!H259,(IF(B20=Data!#REF!,Data!#REF!,Data!#REF!)))))))))))))))&amp;IF(B20=Data!#REF!,Data!#REF!,(IF(B20=Data!#REF!,Data!#REF!,(IF(B20=Data!#REF!,Data!#REF!,(IF(B20=Data!#REF!,Data!#REF!,(IF(B20=Data!#REF!,Data!#REF!,(IF(B20=Data!#REF!,Data!H935,(IF(B20=Data!#REF!,Data!#REF!,(IF(B20=Data!#REF!,Data!#REF!,Data!#REF!)))))))))))))))&amp;IF(B20=Data!#REF!,Data!#REF!,(IF(B20=Data!#REF!,Data!#REF!,(IF(B20=Data!#REF!,Data!#REF!,(IF(B20=Data!#REF!,Data!#REF!,(IF(B20=Data!#REF!,Data!#REF!,Data!#REF!)))))))))</f>
        <v>#REF!</v>
      </c>
      <c r="R20" s="331"/>
      <c r="S20" s="331"/>
      <c r="T20" s="332" t="e">
        <f>IF(B20=Data!#REF!,Data!#REF!,(IF(B20=Data!#REF!,Data!#REF!,(IF(B20=Data!#REF!,Data!#REF!,(IF(B20=Data!#REF!,Data!#REF!,(IF(B20=Data!#REF!,Data!#REF!,(IF(B20=Data!B257,Data!I257,(IF(B20=Data!B259,Data!I259,(IF(B20=Data!#REF!,Data!#REF!,Data!#REF!)))))))))))))))&amp;IF(B20=Data!#REF!,Data!#REF!,(IF(B20=Data!#REF!,Data!#REF!,(IF(B20=Data!#REF!,Data!#REF!,(IF(B20=Data!#REF!,Data!#REF!,(IF(B20=Data!#REF!,Data!#REF!,(IF(B20=Data!#REF!,Data!I935,(IF(B20=Data!#REF!,Data!#REF!,(IF(B20=Data!#REF!,Data!#REF!,Data!#REF!)))))))))))))))&amp;IF(B20=Data!#REF!,Data!#REF!,(IF(B20=Data!#REF!,Data!#REF!,(IF(B20=Data!#REF!,Data!#REF!,(IF(B20=Data!#REF!,Data!#REF!,(IF(B20=Data!#REF!,Data!#REF!,Data!#REF!)))))))))</f>
        <v>#REF!</v>
      </c>
      <c r="U20" s="333"/>
      <c r="V20" s="332" t="e">
        <f>IF(B20=Data!#REF!,Data!#REF!,(IF(B20=Data!#REF!,Data!#REF!,(IF(B20=Data!#REF!,Data!#REF!,(IF(B20=Data!#REF!,Data!#REF!,(IF(B20=Data!#REF!,Data!#REF!,(IF(B20=Data!B257,Data!J257,(IF(B20=Data!B259,Data!J259,(IF(B20=Data!#REF!,Data!#REF!,Data!#REF!)))))))))))))))&amp;IF(B20=Data!#REF!,Data!#REF!,(IF(B20=Data!#REF!,Data!#REF!,(IF(B20=Data!#REF!,Data!#REF!,(IF(B20=Data!#REF!,Data!#REF!,(IF(B20=Data!#REF!,Data!#REF!,(IF(B20=Data!#REF!,Data!J935,(IF(B20=Data!#REF!,Data!#REF!,(IF(B20=Data!#REF!,Data!#REF!,Data!#REF!)))))))))))))))&amp;IF(B20=Data!#REF!,Data!#REF!,(IF(B20=Data!#REF!,Data!#REF!,(IF(B20=Data!#REF!,Data!#REF!,(IF(B20=Data!#REF!,Data!#REF!,(IF(B20=Data!#REF!,Data!#REF!,Data!#REF!)))))))))</f>
        <v>#REF!</v>
      </c>
      <c r="W20" s="236">
        <f>IF(E20="","",VLOOKUP(B20,Data!$B$5:$J$503,9,FALSE)*E20)</f>
        <v>1.488</v>
      </c>
    </row>
    <row r="21" spans="1:23" s="234" customFormat="1" ht="20.149999999999999" customHeight="1">
      <c r="A21" s="383"/>
      <c r="B21" s="384" t="s">
        <v>405</v>
      </c>
      <c r="C21" s="325" t="str">
        <f>IF(E21="","",VLOOKUP(B21,Data!$B$5:$N$503,13,FALSE))</f>
        <v>Ymh</v>
      </c>
      <c r="D21" s="227" t="str">
        <f>IF(E21="","",VLOOKUP(B21,Data!$B$5:$L$503,2,FALSE))</f>
        <v>ZU62660</v>
      </c>
      <c r="E21" s="385">
        <v>2</v>
      </c>
      <c r="F21" s="233" t="s">
        <v>524</v>
      </c>
      <c r="G21" s="227">
        <f>IF(E21="","",VLOOKUP(B21,Data!$B$5:$L$503,11,FALSE))</f>
        <v>6831.9</v>
      </c>
      <c r="H21" s="326">
        <f>IF(E21&gt;0,E21*G21,"-")</f>
        <v>13663.8</v>
      </c>
      <c r="I21" s="327" t="str">
        <f>IF(E21="","",VLOOKUP(B21,Data!$B$5:$D$503,3,FALSE))</f>
        <v>C/T</v>
      </c>
      <c r="J21" s="235" t="str">
        <f>IF(E21="","",VLOOKUP(B21,Data!$B$5:$M$503,12,FALSE))</f>
        <v>Indonesia</v>
      </c>
      <c r="K21" s="328" t="s">
        <v>960</v>
      </c>
      <c r="L21" s="219">
        <f>IF(E21="","",VLOOKUP(B21,Data!$B$5:$E$503,4,FALSE)*E21)</f>
        <v>676</v>
      </c>
      <c r="M21" s="219">
        <f>IF(E21="","",VLOOKUP(B21,Data!$B$5:$F$503,5,FALSE)*E21)</f>
        <v>594</v>
      </c>
      <c r="N21" s="329" t="e">
        <f>IF(B21=Data!#REF!,Data!#REF!,(IF(B21=Data!#REF!,Data!#REF!,(IF(B21=Data!#REF!,Data!#REF!,(IF(B21=Data!#REF!,Data!#REF!,(IF(B21=Data!#REF!,Data!#REF!,(IF(B21=Data!B258,Data!G258,(IF(B21=Data!B260,Data!G260,(IF(B21=Data!#REF!,Data!#REF!,Data!#REF!)))))))))))))))&amp;IF(B21=Data!#REF!,Data!#REF!,(IF(B21=Data!#REF!,Data!#REF!,(IF(B21=Data!#REF!,Data!#REF!,(IF(B21=Data!#REF!,Data!#REF!,(IF(B21=Data!#REF!,Data!#REF!,(IF(B21=Data!#REF!,Data!G936,(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258,Data!H258,(IF(B21=Data!B260,Data!H260,(IF(B21=Data!#REF!,Data!#REF!,Data!#REF!)))))))))))))))&amp;IF(B21=Data!#REF!,Data!#REF!,(IF(B21=Data!#REF!,Data!#REF!,(IF(B21=Data!#REF!,Data!#REF!,(IF(B21=Data!#REF!,Data!#REF!,(IF(B21=Data!#REF!,Data!#REF!,(IF(B21=Data!#REF!,Data!H936,(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258,Data!I258,(IF(B21=Data!B260,Data!I260,(IF(B21=Data!#REF!,Data!#REF!,Data!#REF!)))))))))))))))&amp;IF(B21=Data!#REF!,Data!#REF!,(IF(B21=Data!#REF!,Data!#REF!,(IF(B21=Data!#REF!,Data!#REF!,(IF(B21=Data!#REF!,Data!#REF!,(IF(B21=Data!#REF!,Data!#REF!,(IF(B21=Data!#REF!,Data!I936,(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258,Data!J258,(IF(B21=Data!B260,Data!J260,(IF(B21=Data!#REF!,Data!#REF!,Data!#REF!)))))))))))))))&amp;IF(B21=Data!#REF!,Data!#REF!,(IF(B21=Data!#REF!,Data!#REF!,(IF(B21=Data!#REF!,Data!#REF!,(IF(B21=Data!#REF!,Data!#REF!,(IF(B21=Data!#REF!,Data!#REF!,(IF(B21=Data!#REF!,Data!J936,(IF(B21=Data!#REF!,Data!#REF!,(IF(B21=Data!#REF!,Data!#REF!,Data!#REF!)))))))))))))))&amp;IF(B21=Data!#REF!,Data!#REF!,(IF(B21=Data!#REF!,Data!#REF!,(IF(B21=Data!#REF!,Data!#REF!,(IF(B21=Data!#REF!,Data!#REF!,(IF(B21=Data!#REF!,Data!#REF!,Data!#REF!)))))))))</f>
        <v>#REF!</v>
      </c>
      <c r="W21" s="236">
        <f>IF(E21="","",VLOOKUP(B21,Data!$B$5:$J$503,9,FALSE)*E21)</f>
        <v>3.6120000000000001</v>
      </c>
    </row>
    <row r="22" spans="1:23" s="234" customFormat="1" ht="20.149999999999999" customHeight="1">
      <c r="A22" s="383"/>
      <c r="B22" s="384"/>
      <c r="C22" s="325" t="str">
        <f>IF(E22="","",VLOOKUP(B22,Data!$B$5:$N$503,13,FALSE))</f>
        <v/>
      </c>
      <c r="D22" s="227" t="str">
        <f>IF(E22="","",VLOOKUP(B22,Data!$B$5:$L$503,2,FALSE))</f>
        <v/>
      </c>
      <c r="E22" s="385"/>
      <c r="F22" s="318"/>
      <c r="G22" s="227" t="str">
        <f>IF(E22="","",VLOOKUP(B22,Data!$B$5:$L$503,11,FALSE))</f>
        <v/>
      </c>
      <c r="H22" s="326" t="str">
        <f t="shared" ref="H22:H23" si="0">IF(E22&gt;0,E22*G22,"-")</f>
        <v>-</v>
      </c>
      <c r="I22" s="327" t="str">
        <f>IF(E22="","",VLOOKUP(B22,Data!$B$5:$D$503,3,FALSE))</f>
        <v/>
      </c>
      <c r="J22" s="235" t="str">
        <f>IF(E22="","",VLOOKUP(B22,Data!$B$5:$M$503,12,FALSE))</f>
        <v/>
      </c>
      <c r="K22" s="328"/>
      <c r="L22" s="219" t="str">
        <f>IF(E22="","",VLOOKUP(B22,Data!$B$5:$E$503,4,FALSE)*E22)</f>
        <v/>
      </c>
      <c r="M22" s="219" t="str">
        <f>IF(E22="","",VLOOKUP(B22,Data!$B$5:$F$503,5,FALSE)*E22)</f>
        <v/>
      </c>
      <c r="N22" s="329" t="e">
        <f>IF(B22=Data!#REF!,Data!#REF!,(IF(B22=Data!#REF!,Data!#REF!,(IF(B22=Data!#REF!,Data!#REF!,(IF(B22=Data!#REF!,Data!#REF!,(IF(B22=Data!#REF!,Data!#REF!,(IF(B22=Data!B259,Data!G259,(IF(B22=Data!B261,Data!G261,(IF(B22=Data!#REF!,Data!#REF!,Data!#REF!)))))))))))))))&amp;IF(B22=Data!#REF!,Data!#REF!,(IF(B22=Data!#REF!,Data!#REF!,(IF(B22=Data!#REF!,Data!#REF!,(IF(B22=Data!#REF!,Data!#REF!,(IF(B22=Data!#REF!,Data!#REF!,(IF(B22=Data!#REF!,Data!G937,(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259,Data!H259,(IF(B22=Data!B261,Data!H261,(IF(B22=Data!#REF!,Data!#REF!,Data!#REF!)))))))))))))))&amp;IF(B22=Data!#REF!,Data!#REF!,(IF(B22=Data!#REF!,Data!#REF!,(IF(B22=Data!#REF!,Data!#REF!,(IF(B22=Data!#REF!,Data!#REF!,(IF(B22=Data!#REF!,Data!#REF!,(IF(B22=Data!#REF!,Data!H937,(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259,Data!I259,(IF(B22=Data!B261,Data!I261,(IF(B22=Data!#REF!,Data!#REF!,Data!#REF!)))))))))))))))&amp;IF(B22=Data!#REF!,Data!#REF!,(IF(B22=Data!#REF!,Data!#REF!,(IF(B22=Data!#REF!,Data!#REF!,(IF(B22=Data!#REF!,Data!#REF!,(IF(B22=Data!#REF!,Data!#REF!,(IF(B22=Data!#REF!,Data!I937,(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259,Data!J259,(IF(B22=Data!B261,Data!J261,(IF(B22=Data!#REF!,Data!#REF!,Data!#REF!)))))))))))))))&amp;IF(B22=Data!#REF!,Data!#REF!,(IF(B22=Data!#REF!,Data!#REF!,(IF(B22=Data!#REF!,Data!#REF!,(IF(B22=Data!#REF!,Data!#REF!,(IF(B22=Data!#REF!,Data!#REF!,(IF(B22=Data!#REF!,Data!J937,(IF(B22=Data!#REF!,Data!#REF!,(IF(B22=Data!#REF!,Data!#REF!,Data!#REF!)))))))))))))))&amp;IF(B22=Data!#REF!,Data!#REF!,(IF(B22=Data!#REF!,Data!#REF!,(IF(B22=Data!#REF!,Data!#REF!,(IF(B22=Data!#REF!,Data!#REF!,(IF(B22=Data!#REF!,Data!#REF!,Data!#REF!)))))))))</f>
        <v>#REF!</v>
      </c>
      <c r="W22" s="236" t="str">
        <f>IF(E22="","",VLOOKUP(B22,Data!$B$5:$J$503,9,FALSE)*E22)</f>
        <v/>
      </c>
    </row>
    <row r="23" spans="1:23" s="234" customFormat="1" ht="20.149999999999999" customHeight="1">
      <c r="A23" s="383"/>
      <c r="B23" s="384"/>
      <c r="C23" s="325" t="str">
        <f>IF(E23="","",VLOOKUP(B23,Data!$B$5:$N$503,13,FALSE))</f>
        <v/>
      </c>
      <c r="D23" s="227" t="str">
        <f>IF(E23="","",VLOOKUP(B23,Data!$B$5:$L$503,2,FALSE))</f>
        <v/>
      </c>
      <c r="E23" s="385"/>
      <c r="F23" s="344" t="s">
        <v>530</v>
      </c>
      <c r="G23" s="227" t="str">
        <f>IF(E23="","",VLOOKUP(B23,Data!$B$5:$L$503,11,FALSE))</f>
        <v/>
      </c>
      <c r="H23" s="326" t="str">
        <f t="shared" si="0"/>
        <v>-</v>
      </c>
      <c r="I23" s="327" t="str">
        <f>IF(E23="","",VLOOKUP(B23,Data!$B$5:$D$503,3,FALSE))</f>
        <v/>
      </c>
      <c r="J23" s="235" t="str">
        <f>IF(E23="","",VLOOKUP(B23,Data!$B$5:$M$503,12,FALSE))</f>
        <v/>
      </c>
      <c r="K23" s="328"/>
      <c r="L23" s="219" t="str">
        <f>IF(E23="","",VLOOKUP(B23,Data!$B$5:$E$503,4,FALSE)*E23)</f>
        <v/>
      </c>
      <c r="M23" s="219" t="str">
        <f>IF(E23="","",VLOOKUP(B23,Data!$B$5:$F$503,5,FALSE)*E23)</f>
        <v/>
      </c>
      <c r="N23" s="329" t="e">
        <f>IF(B23=Data!#REF!,Data!#REF!,(IF(B23=Data!#REF!,Data!#REF!,(IF(B23=Data!#REF!,Data!#REF!,(IF(B23=Data!#REF!,Data!#REF!,(IF(B23=Data!#REF!,Data!#REF!,(IF(B23=Data!B260,Data!G260,(IF(B23=Data!B262,Data!G262,(IF(B23=Data!#REF!,Data!#REF!,Data!#REF!)))))))))))))))&amp;IF(B23=Data!#REF!,Data!#REF!,(IF(B23=Data!#REF!,Data!#REF!,(IF(B23=Data!#REF!,Data!#REF!,(IF(B23=Data!#REF!,Data!#REF!,(IF(B23=Data!#REF!,Data!#REF!,(IF(B23=Data!#REF!,Data!G938,(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260,Data!H260,(IF(B23=Data!B262,Data!H262,(IF(B23=Data!#REF!,Data!#REF!,Data!#REF!)))))))))))))))&amp;IF(B23=Data!#REF!,Data!#REF!,(IF(B23=Data!#REF!,Data!#REF!,(IF(B23=Data!#REF!,Data!#REF!,(IF(B23=Data!#REF!,Data!#REF!,(IF(B23=Data!#REF!,Data!#REF!,(IF(B23=Data!#REF!,Data!H938,(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260,Data!I260,(IF(B23=Data!B262,Data!I262,(IF(B23=Data!#REF!,Data!#REF!,Data!#REF!)))))))))))))))&amp;IF(B23=Data!#REF!,Data!#REF!,(IF(B23=Data!#REF!,Data!#REF!,(IF(B23=Data!#REF!,Data!#REF!,(IF(B23=Data!#REF!,Data!#REF!,(IF(B23=Data!#REF!,Data!#REF!,(IF(B23=Data!#REF!,Data!I938,(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260,Data!J260,(IF(B23=Data!B262,Data!J262,(IF(B23=Data!#REF!,Data!#REF!,Data!#REF!)))))))))))))))&amp;IF(B23=Data!#REF!,Data!#REF!,(IF(B23=Data!#REF!,Data!#REF!,(IF(B23=Data!#REF!,Data!#REF!,(IF(B23=Data!#REF!,Data!#REF!,(IF(B23=Data!#REF!,Data!#REF!,(IF(B23=Data!#REF!,Data!J938,(IF(B23=Data!#REF!,Data!#REF!,(IF(B23=Data!#REF!,Data!#REF!,Data!#REF!)))))))))))))))&amp;IF(B23=Data!#REF!,Data!#REF!,(IF(B23=Data!#REF!,Data!#REF!,(IF(B23=Data!#REF!,Data!#REF!,(IF(B23=Data!#REF!,Data!#REF!,(IF(B23=Data!#REF!,Data!#REF!,Data!#REF!)))))))))</f>
        <v>#REF!</v>
      </c>
      <c r="W23" s="236" t="str">
        <f>IF(E23="","",VLOOKUP(B23,Data!$B$5:$J$503,9,FALSE)*E23)</f>
        <v/>
      </c>
    </row>
    <row r="24" spans="1:23" s="234" customFormat="1" ht="20.149999999999999" customHeight="1">
      <c r="A24" s="383"/>
      <c r="B24" s="384"/>
      <c r="C24" s="325" t="str">
        <f>IF(E24="","",VLOOKUP(B24,Data!$B$5:$N$503,13,FALSE))</f>
        <v/>
      </c>
      <c r="D24" s="227" t="str">
        <f>IF(E24="","",VLOOKUP(B24,Data!$B$5:$L$503,2,FALSE))</f>
        <v/>
      </c>
      <c r="E24" s="385"/>
      <c r="F24" s="344"/>
      <c r="G24" s="227" t="str">
        <f>IF(E24="","",VLOOKUP(B24,Data!$B$5:$L$503,11,FALSE))</f>
        <v/>
      </c>
      <c r="H24" s="326" t="str">
        <f>IF(E24&gt;0,E24*G24,"-")</f>
        <v>-</v>
      </c>
      <c r="I24" s="327" t="str">
        <f>IF(E24="","",VLOOKUP(B24,Data!$B$5:$D$503,3,FALSE))</f>
        <v/>
      </c>
      <c r="J24" s="235" t="str">
        <f>IF(E24="","",VLOOKUP(B24,Data!$B$5:$M$503,12,FALSE))</f>
        <v/>
      </c>
      <c r="K24" s="328"/>
      <c r="L24" s="219" t="str">
        <f>IF(E24="","",VLOOKUP(B24,Data!$B$5:$E$503,4,FALSE)*E24)</f>
        <v/>
      </c>
      <c r="M24" s="219" t="str">
        <f>IF(E24="","",VLOOKUP(B24,Data!$B$5:$F$503,5,FALSE)*E24)</f>
        <v/>
      </c>
      <c r="N24" s="329" t="e">
        <f>IF(B24=Data!#REF!,Data!#REF!,(IF(B24=Data!#REF!,Data!#REF!,(IF(B24=Data!#REF!,Data!#REF!,(IF(B24=Data!#REF!,Data!#REF!,(IF(B24=Data!#REF!,Data!#REF!,(IF(B24=Data!B226,Data!G226,(IF(B24=Data!B228,Data!G228,(IF(B24=Data!#REF!,Data!#REF!,Data!#REF!)))))))))))))))&amp;IF(B24=Data!#REF!,Data!#REF!,(IF(B24=Data!#REF!,Data!#REF!,(IF(B24=Data!#REF!,Data!#REF!,(IF(B24=Data!#REF!,Data!#REF!,(IF(B24=Data!#REF!,Data!#REF!,(IF(B24=Data!#REF!,Data!G904,(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226,Data!H226,(IF(B24=Data!B228,Data!H228,(IF(B24=Data!#REF!,Data!#REF!,Data!#REF!)))))))))))))))&amp;IF(B24=Data!#REF!,Data!#REF!,(IF(B24=Data!#REF!,Data!#REF!,(IF(B24=Data!#REF!,Data!#REF!,(IF(B24=Data!#REF!,Data!#REF!,(IF(B24=Data!#REF!,Data!#REF!,(IF(B24=Data!#REF!,Data!H904,(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226,Data!I226,(IF(B24=Data!B228,Data!I228,(IF(B24=Data!#REF!,Data!#REF!,Data!#REF!)))))))))))))))&amp;IF(B24=Data!#REF!,Data!#REF!,(IF(B24=Data!#REF!,Data!#REF!,(IF(B24=Data!#REF!,Data!#REF!,(IF(B24=Data!#REF!,Data!#REF!,(IF(B24=Data!#REF!,Data!#REF!,(IF(B24=Data!#REF!,Data!I904,(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226,Data!J226,(IF(B24=Data!B228,Data!J228,(IF(B24=Data!#REF!,Data!#REF!,Data!#REF!)))))))))))))))&amp;IF(B24=Data!#REF!,Data!#REF!,(IF(B24=Data!#REF!,Data!#REF!,(IF(B24=Data!#REF!,Data!#REF!,(IF(B24=Data!#REF!,Data!#REF!,(IF(B24=Data!#REF!,Data!#REF!,(IF(B24=Data!#REF!,Data!J904,(IF(B24=Data!#REF!,Data!#REF!,(IF(B24=Data!#REF!,Data!#REF!,Data!#REF!)))))))))))))))&amp;IF(B24=Data!#REF!,Data!#REF!,(IF(B24=Data!#REF!,Data!#REF!,(IF(B24=Data!#REF!,Data!#REF!,(IF(B24=Data!#REF!,Data!#REF!,(IF(B24=Data!#REF!,Data!#REF!,Data!#REF!)))))))))</f>
        <v>#REF!</v>
      </c>
      <c r="W24" s="236" t="str">
        <f>IF(E24="","",VLOOKUP(B24,Data!$B$5:$J$503,9,FALSE)*E24)</f>
        <v/>
      </c>
    </row>
    <row r="25" spans="1:23" s="234" customFormat="1" ht="20.149999999999999" customHeight="1">
      <c r="A25" s="334"/>
      <c r="B25" s="231"/>
      <c r="C25" s="230" t="str">
        <f>IF(E25="","",VLOOKUP(B25,Data!$B$5:$N$503,13,FALSE))</f>
        <v/>
      </c>
      <c r="D25" s="223" t="str">
        <f>IF(E25="","",VLOOKUP(B25,Data!$B$5:$L$503,2,FALSE))</f>
        <v/>
      </c>
      <c r="E25" s="232"/>
      <c r="F25" s="233"/>
      <c r="G25" s="223" t="str">
        <f>IF(E25="","",VLOOKUP(B25,Data!$B$5:$L$503,11,FALSE))</f>
        <v/>
      </c>
      <c r="H25" s="228" t="str">
        <f>IF(E25&gt;0,E25*G25,"-")</f>
        <v>-</v>
      </c>
      <c r="I25" s="229" t="str">
        <f>IF(E25="","",VLOOKUP(B25,Data!$B$5:$D$503,3,FALSE))</f>
        <v/>
      </c>
      <c r="J25" s="220" t="str">
        <f>IF(E25="","",VLOOKUP(B25,Data!$B$5:$M$503,12,FALSE))</f>
        <v/>
      </c>
      <c r="K25" s="328"/>
      <c r="L25" s="221" t="str">
        <f>IF(E25="","",VLOOKUP(B25,Data!$B$5:$E$503,4,FALSE)*E25)</f>
        <v/>
      </c>
      <c r="M25" s="221" t="str">
        <f>IF(E25="","",VLOOKUP(B25,Data!$B$5:$F$503,5,FALSE)*E25)</f>
        <v/>
      </c>
      <c r="N25" s="224" t="e">
        <f>IF(B25=Data!#REF!,Data!#REF!,(IF(B25=Data!#REF!,Data!#REF!,(IF(B25=Data!#REF!,Data!#REF!,(IF(B25=Data!#REF!,Data!#REF!,(IF(B25=Data!#REF!,Data!#REF!,(IF(B25=Data!B269,Data!G269,(IF(B25=Data!B271,Data!G271,(IF(B25=Data!#REF!,Data!#REF!,Data!#REF!)))))))))))))))&amp;IF(B25=Data!#REF!,Data!#REF!,(IF(B25=Data!#REF!,Data!#REF!,(IF(B25=Data!#REF!,Data!#REF!,(IF(B25=Data!#REF!,Data!#REF!,(IF(B25=Data!#REF!,Data!#REF!,(IF(B25=Data!#REF!,Data!G947,(IF(B25=Data!#REF!,Data!#REF!,(IF(B25=Data!#REF!,Data!#REF!,Data!#REF!)))))))))))))))&amp;IF(B25=Data!#REF!,Data!#REF!,(IF(B25=Data!#REF!,Data!#REF!,(IF(B25=Data!#REF!,Data!#REF!,(IF(B25=Data!#REF!,Data!#REF!,(IF(B25=Data!#REF!,Data!#REF!,Data!#REF!)))))))))</f>
        <v>#REF!</v>
      </c>
      <c r="O25" s="339"/>
      <c r="P25" s="340"/>
      <c r="Q25" s="225" t="e">
        <f>IF(B25=Data!#REF!,Data!#REF!,(IF(B25=Data!#REF!,Data!#REF!,(IF(B25=Data!#REF!,Data!#REF!,(IF(B25=Data!#REF!,Data!#REF!,(IF(B25=Data!#REF!,Data!#REF!,(IF(B25=Data!B269,Data!H269,(IF(B25=Data!B271,Data!H271,(IF(B25=Data!#REF!,Data!#REF!,Data!#REF!)))))))))))))))&amp;IF(B25=Data!#REF!,Data!#REF!,(IF(B25=Data!#REF!,Data!#REF!,(IF(B25=Data!#REF!,Data!#REF!,(IF(B25=Data!#REF!,Data!#REF!,(IF(B25=Data!#REF!,Data!#REF!,(IF(B25=Data!#REF!,Data!H947,(IF(B25=Data!#REF!,Data!#REF!,(IF(B25=Data!#REF!,Data!#REF!,Data!#REF!)))))))))))))))&amp;IF(B25=Data!#REF!,Data!#REF!,(IF(B25=Data!#REF!,Data!#REF!,(IF(B25=Data!#REF!,Data!#REF!,(IF(B25=Data!#REF!,Data!#REF!,(IF(B25=Data!#REF!,Data!#REF!,Data!#REF!)))))))))</f>
        <v>#REF!</v>
      </c>
      <c r="R25" s="340"/>
      <c r="S25" s="340"/>
      <c r="T25" s="225" t="e">
        <f>IF(B25=Data!#REF!,Data!#REF!,(IF(B25=Data!#REF!,Data!#REF!,(IF(B25=Data!#REF!,Data!#REF!,(IF(B25=Data!#REF!,Data!#REF!,(IF(B25=Data!#REF!,Data!#REF!,(IF(B25=Data!B269,Data!I269,(IF(B25=Data!B271,Data!I271,(IF(B25=Data!#REF!,Data!#REF!,Data!#REF!)))))))))))))))&amp;IF(B25=Data!#REF!,Data!#REF!,(IF(B25=Data!#REF!,Data!#REF!,(IF(B25=Data!#REF!,Data!#REF!,(IF(B25=Data!#REF!,Data!#REF!,(IF(B25=Data!#REF!,Data!#REF!,(IF(B25=Data!#REF!,Data!I947,(IF(B25=Data!#REF!,Data!#REF!,(IF(B25=Data!#REF!,Data!#REF!,Data!#REF!)))))))))))))))&amp;IF(B25=Data!#REF!,Data!#REF!,(IF(B25=Data!#REF!,Data!#REF!,(IF(B25=Data!#REF!,Data!#REF!,(IF(B25=Data!#REF!,Data!#REF!,(IF(B25=Data!#REF!,Data!#REF!,Data!#REF!)))))))))</f>
        <v>#REF!</v>
      </c>
      <c r="U25" s="341"/>
      <c r="V25" s="225" t="e">
        <f>IF(B25=Data!#REF!,Data!#REF!,(IF(B25=Data!#REF!,Data!#REF!,(IF(B25=Data!#REF!,Data!#REF!,(IF(B25=Data!#REF!,Data!#REF!,(IF(B25=Data!#REF!,Data!#REF!,(IF(B25=Data!B269,Data!J269,(IF(B25=Data!B271,Data!J271,(IF(B25=Data!#REF!,Data!#REF!,Data!#REF!)))))))))))))))&amp;IF(B25=Data!#REF!,Data!#REF!,(IF(B25=Data!#REF!,Data!#REF!,(IF(B25=Data!#REF!,Data!#REF!,(IF(B25=Data!#REF!,Data!#REF!,(IF(B25=Data!#REF!,Data!#REF!,(IF(B25=Data!#REF!,Data!J947,(IF(B25=Data!#REF!,Data!#REF!,(IF(B25=Data!#REF!,Data!#REF!,Data!#REF!)))))))))))))))&amp;IF(B25=Data!#REF!,Data!#REF!,(IF(B25=Data!#REF!,Data!#REF!,(IF(B25=Data!#REF!,Data!#REF!,(IF(B25=Data!#REF!,Data!#REF!,(IF(B25=Data!#REF!,Data!#REF!,Data!#REF!)))))))))</f>
        <v>#REF!</v>
      </c>
      <c r="W25" s="222" t="str">
        <f>IF(E25="","",VLOOKUP(B25,Data!$B$5:$J$503,9,FALSE)*E25)</f>
        <v/>
      </c>
    </row>
    <row r="26" spans="1:23" s="234" customFormat="1" ht="20.149999999999999" customHeight="1">
      <c r="A26" s="334"/>
      <c r="B26" s="231"/>
      <c r="C26" s="230" t="str">
        <f>IF(E26="","",VLOOKUP(B26,Data!$B$5:$N$503,13,FALSE))</f>
        <v/>
      </c>
      <c r="D26" s="223" t="str">
        <f>IF(E26="","",VLOOKUP(B26,Data!$B$5:$L$503,2,FALSE))</f>
        <v/>
      </c>
      <c r="E26" s="232"/>
      <c r="F26" s="233"/>
      <c r="G26" s="223" t="str">
        <f>IF(E26="","",VLOOKUP(B26,Data!$B$5:$L$503,11,FALSE))</f>
        <v/>
      </c>
      <c r="H26" s="228" t="str">
        <f>IF(E26&gt;0,E26*G26,"-")</f>
        <v>-</v>
      </c>
      <c r="I26" s="229" t="str">
        <f>IF(E26="","",VLOOKUP(B26,Data!$B$5:$D$503,3,FALSE))</f>
        <v/>
      </c>
      <c r="J26" s="220" t="str">
        <f>IF(E26="","",VLOOKUP(B26,Data!$B$5:$M$503,12,FALSE))</f>
        <v/>
      </c>
      <c r="K26" s="328"/>
      <c r="L26" s="221" t="str">
        <f>IF(E26="","",VLOOKUP(B26,Data!$B$5:$E$503,4,FALSE)*E26)</f>
        <v/>
      </c>
      <c r="M26" s="221" t="str">
        <f>IF(E26="","",VLOOKUP(B26,Data!$B$5:$F$503,5,FALSE)*E26)</f>
        <v/>
      </c>
      <c r="N26" s="224" t="e">
        <f>IF(B26=Data!#REF!,Data!#REF!,(IF(B26=Data!#REF!,Data!#REF!,(IF(B26=Data!#REF!,Data!#REF!,(IF(B26=Data!#REF!,Data!#REF!,(IF(B26=Data!#REF!,Data!#REF!,(IF(B26=Data!B270,Data!G270,(IF(B26=Data!B272,Data!G272,(IF(B26=Data!#REF!,Data!#REF!,Data!#REF!)))))))))))))))&amp;IF(B26=Data!#REF!,Data!#REF!,(IF(B26=Data!#REF!,Data!#REF!,(IF(B26=Data!#REF!,Data!#REF!,(IF(B26=Data!#REF!,Data!#REF!,(IF(B26=Data!#REF!,Data!#REF!,(IF(B26=Data!#REF!,Data!G948,(IF(B26=Data!#REF!,Data!#REF!,(IF(B26=Data!#REF!,Data!#REF!,Data!#REF!)))))))))))))))&amp;IF(B26=Data!#REF!,Data!#REF!,(IF(B26=Data!#REF!,Data!#REF!,(IF(B26=Data!#REF!,Data!#REF!,(IF(B26=Data!#REF!,Data!#REF!,(IF(B26=Data!#REF!,Data!#REF!,Data!#REF!)))))))))</f>
        <v>#REF!</v>
      </c>
      <c r="O26" s="339"/>
      <c r="P26" s="340"/>
      <c r="Q26" s="225" t="e">
        <f>IF(B26=Data!#REF!,Data!#REF!,(IF(B26=Data!#REF!,Data!#REF!,(IF(B26=Data!#REF!,Data!#REF!,(IF(B26=Data!#REF!,Data!#REF!,(IF(B26=Data!#REF!,Data!#REF!,(IF(B26=Data!B270,Data!H270,(IF(B26=Data!B272,Data!H272,(IF(B26=Data!#REF!,Data!#REF!,Data!#REF!)))))))))))))))&amp;IF(B26=Data!#REF!,Data!#REF!,(IF(B26=Data!#REF!,Data!#REF!,(IF(B26=Data!#REF!,Data!#REF!,(IF(B26=Data!#REF!,Data!#REF!,(IF(B26=Data!#REF!,Data!#REF!,(IF(B26=Data!#REF!,Data!H948,(IF(B26=Data!#REF!,Data!#REF!,(IF(B26=Data!#REF!,Data!#REF!,Data!#REF!)))))))))))))))&amp;IF(B26=Data!#REF!,Data!#REF!,(IF(B26=Data!#REF!,Data!#REF!,(IF(B26=Data!#REF!,Data!#REF!,(IF(B26=Data!#REF!,Data!#REF!,(IF(B26=Data!#REF!,Data!#REF!,Data!#REF!)))))))))</f>
        <v>#REF!</v>
      </c>
      <c r="R26" s="340"/>
      <c r="S26" s="340"/>
      <c r="T26" s="225" t="e">
        <f>IF(B26=Data!#REF!,Data!#REF!,(IF(B26=Data!#REF!,Data!#REF!,(IF(B26=Data!#REF!,Data!#REF!,(IF(B26=Data!#REF!,Data!#REF!,(IF(B26=Data!#REF!,Data!#REF!,(IF(B26=Data!B270,Data!I270,(IF(B26=Data!B272,Data!I272,(IF(B26=Data!#REF!,Data!#REF!,Data!#REF!)))))))))))))))&amp;IF(B26=Data!#REF!,Data!#REF!,(IF(B26=Data!#REF!,Data!#REF!,(IF(B26=Data!#REF!,Data!#REF!,(IF(B26=Data!#REF!,Data!#REF!,(IF(B26=Data!#REF!,Data!#REF!,(IF(B26=Data!#REF!,Data!I948,(IF(B26=Data!#REF!,Data!#REF!,(IF(B26=Data!#REF!,Data!#REF!,Data!#REF!)))))))))))))))&amp;IF(B26=Data!#REF!,Data!#REF!,(IF(B26=Data!#REF!,Data!#REF!,(IF(B26=Data!#REF!,Data!#REF!,(IF(B26=Data!#REF!,Data!#REF!,(IF(B26=Data!#REF!,Data!#REF!,Data!#REF!)))))))))</f>
        <v>#REF!</v>
      </c>
      <c r="U26" s="341"/>
      <c r="V26" s="225" t="e">
        <f>IF(B26=Data!#REF!,Data!#REF!,(IF(B26=Data!#REF!,Data!#REF!,(IF(B26=Data!#REF!,Data!#REF!,(IF(B26=Data!#REF!,Data!#REF!,(IF(B26=Data!#REF!,Data!#REF!,(IF(B26=Data!B270,Data!J270,(IF(B26=Data!B272,Data!J272,(IF(B26=Data!#REF!,Data!#REF!,Data!#REF!)))))))))))))))&amp;IF(B26=Data!#REF!,Data!#REF!,(IF(B26=Data!#REF!,Data!#REF!,(IF(B26=Data!#REF!,Data!#REF!,(IF(B26=Data!#REF!,Data!#REF!,(IF(B26=Data!#REF!,Data!#REF!,(IF(B26=Data!#REF!,Data!J948,(IF(B26=Data!#REF!,Data!#REF!,(IF(B26=Data!#REF!,Data!#REF!,Data!#REF!)))))))))))))))&amp;IF(B26=Data!#REF!,Data!#REF!,(IF(B26=Data!#REF!,Data!#REF!,(IF(B26=Data!#REF!,Data!#REF!,(IF(B26=Data!#REF!,Data!#REF!,(IF(B26=Data!#REF!,Data!#REF!,Data!#REF!)))))))))</f>
        <v>#REF!</v>
      </c>
      <c r="W26" s="222" t="str">
        <f>IF(E26="","",VLOOKUP(B26,Data!$B$5:$J$503,9,FALSE)*E26)</f>
        <v/>
      </c>
    </row>
    <row r="27" spans="1:23" s="237" customFormat="1" ht="15" customHeight="1">
      <c r="A27" s="238"/>
      <c r="B27" s="239"/>
      <c r="C27" s="246"/>
      <c r="D27" s="240"/>
      <c r="E27" s="241">
        <f>SUM(E18:E26)</f>
        <v>4</v>
      </c>
      <c r="F27" s="242"/>
      <c r="G27" s="243"/>
      <c r="H27" s="243">
        <f>SUM(H18:H26)</f>
        <v>18332.75</v>
      </c>
      <c r="I27" s="238"/>
      <c r="J27" s="238"/>
      <c r="K27" s="238"/>
      <c r="L27" s="243">
        <f>SUM(L18:L26)</f>
        <v>1153</v>
      </c>
      <c r="M27" s="243">
        <f>SUM(M18:M26)</f>
        <v>1025</v>
      </c>
      <c r="N27" s="243" t="e">
        <f>SUM(N16:N26)</f>
        <v>#REF!</v>
      </c>
      <c r="O27" s="244" t="e">
        <f>SUM(#REF!)</f>
        <v>#REF!</v>
      </c>
      <c r="P27" s="243">
        <f>SUM(P16:P26)</f>
        <v>0</v>
      </c>
      <c r="Q27" s="243" t="e">
        <f>SUM(Q16:Q26)</f>
        <v>#REF!</v>
      </c>
      <c r="R27" s="244" t="e">
        <f>SUM(#REF!)</f>
        <v>#REF!</v>
      </c>
      <c r="S27" s="243">
        <f>SUM(S16:S26)</f>
        <v>0</v>
      </c>
      <c r="T27" s="243" t="e">
        <f>SUM(T16:T26)</f>
        <v>#REF!</v>
      </c>
      <c r="U27" s="244" t="e">
        <f>SUM(#REF!)</f>
        <v>#REF!</v>
      </c>
      <c r="V27" s="243" t="e">
        <f>SUM(V16:V26)</f>
        <v>#REF!</v>
      </c>
      <c r="W27" s="245">
        <f>SUM(W18:W26)</f>
        <v>6.2850000000000001</v>
      </c>
    </row>
    <row r="28" spans="1:23" ht="17.25" customHeight="1" thickBot="1">
      <c r="A28" s="214"/>
      <c r="B28" s="215"/>
      <c r="C28" s="216"/>
      <c r="D28" s="217"/>
      <c r="E28" s="193"/>
      <c r="F28" s="34"/>
      <c r="G28" s="180" t="s">
        <v>531</v>
      </c>
      <c r="H28" s="177"/>
      <c r="I28" s="55"/>
      <c r="J28" s="55"/>
      <c r="K28" s="55"/>
      <c r="L28" s="181"/>
      <c r="M28" s="177"/>
      <c r="N28" s="36"/>
      <c r="O28" s="35"/>
      <c r="P28" s="35"/>
      <c r="Q28" s="35"/>
      <c r="R28" s="35"/>
      <c r="S28" s="35"/>
      <c r="T28" s="35"/>
      <c r="U28" s="36"/>
      <c r="V28" s="36"/>
      <c r="W28" s="179"/>
    </row>
    <row r="29" spans="1:23" ht="13">
      <c r="A29" s="213" t="s">
        <v>525</v>
      </c>
      <c r="B29" s="161"/>
      <c r="C29" s="161"/>
      <c r="D29" s="60"/>
      <c r="E29" s="194" t="s">
        <v>532</v>
      </c>
      <c r="F29" s="27"/>
      <c r="G29" s="81" t="s">
        <v>81</v>
      </c>
      <c r="H29" s="85"/>
      <c r="I29" s="32" t="s">
        <v>82</v>
      </c>
      <c r="J29" s="56"/>
      <c r="K29" s="172" t="s">
        <v>83</v>
      </c>
      <c r="L29" s="172"/>
      <c r="M29" s="422" t="s">
        <v>84</v>
      </c>
      <c r="N29" s="423"/>
      <c r="O29" s="423"/>
      <c r="P29" s="423"/>
      <c r="Q29" s="423"/>
      <c r="R29" s="423"/>
      <c r="S29" s="423"/>
      <c r="T29" s="423"/>
      <c r="U29" s="423"/>
      <c r="V29" s="423"/>
      <c r="W29" s="424"/>
    </row>
    <row r="30" spans="1:23" ht="13">
      <c r="A30" s="19" t="s">
        <v>526</v>
      </c>
      <c r="B30" s="20"/>
      <c r="C30" s="20"/>
      <c r="D30" s="60"/>
      <c r="E30" s="191" t="s">
        <v>86</v>
      </c>
      <c r="F30" s="20"/>
      <c r="G30" s="425"/>
      <c r="H30" s="426"/>
      <c r="I30" s="19" t="s">
        <v>87</v>
      </c>
      <c r="J30" s="61"/>
      <c r="K30" s="174" t="s">
        <v>88</v>
      </c>
      <c r="L30" s="174"/>
      <c r="M30" s="170"/>
      <c r="N30" s="20"/>
      <c r="O30" s="20"/>
      <c r="P30" s="20"/>
      <c r="Q30" s="20"/>
      <c r="R30" s="20"/>
      <c r="S30" s="20"/>
      <c r="T30" s="20"/>
      <c r="U30" s="20"/>
      <c r="V30" s="20"/>
      <c r="W30" s="175"/>
    </row>
    <row r="31" spans="1:23">
      <c r="A31" s="19" t="s">
        <v>527</v>
      </c>
      <c r="B31" s="20"/>
      <c r="C31" s="20"/>
      <c r="D31" s="21"/>
      <c r="E31" s="191"/>
      <c r="F31" s="20"/>
      <c r="G31" s="425"/>
      <c r="H31" s="426"/>
      <c r="I31" s="19"/>
      <c r="J31" s="61"/>
      <c r="K31" s="174" t="s">
        <v>92</v>
      </c>
      <c r="L31" s="174"/>
      <c r="M31" s="170"/>
      <c r="N31" s="20"/>
      <c r="O31" s="20"/>
      <c r="P31" s="20"/>
      <c r="Q31" s="20"/>
      <c r="R31" s="20"/>
      <c r="S31" s="20"/>
      <c r="T31" s="20"/>
      <c r="U31" s="20"/>
      <c r="V31" s="20"/>
      <c r="W31" s="175"/>
    </row>
    <row r="32" spans="1:23">
      <c r="A32" s="34"/>
      <c r="B32" s="35"/>
      <c r="C32" s="35"/>
      <c r="D32" s="382"/>
      <c r="E32" s="191" t="s">
        <v>93</v>
      </c>
      <c r="F32" s="20"/>
      <c r="G32" s="425"/>
      <c r="H32" s="426"/>
      <c r="I32" s="19" t="s">
        <v>94</v>
      </c>
      <c r="J32" s="61"/>
      <c r="K32" s="174"/>
      <c r="L32" s="174"/>
      <c r="M32" s="170"/>
      <c r="N32" s="20"/>
      <c r="O32" s="20"/>
      <c r="P32" s="20"/>
      <c r="Q32" s="20"/>
      <c r="R32" s="20"/>
      <c r="S32" s="20"/>
      <c r="T32" s="20"/>
      <c r="U32" s="20"/>
      <c r="V32" s="20"/>
      <c r="W32" s="175"/>
    </row>
    <row r="33" spans="1:23" ht="13">
      <c r="A33" s="16" t="s">
        <v>95</v>
      </c>
      <c r="B33" s="27"/>
      <c r="C33" s="27"/>
      <c r="D33" s="12"/>
      <c r="E33" s="191" t="s">
        <v>96</v>
      </c>
      <c r="F33" s="20"/>
      <c r="G33" s="89" t="s">
        <v>97</v>
      </c>
      <c r="H33" s="86"/>
      <c r="I33" s="19" t="s">
        <v>87</v>
      </c>
      <c r="J33" s="61"/>
      <c r="K33" s="174" t="s">
        <v>98</v>
      </c>
      <c r="L33" s="174"/>
      <c r="M33" s="170"/>
      <c r="N33" s="20"/>
      <c r="O33" s="20"/>
      <c r="P33" s="20"/>
      <c r="Q33" s="20"/>
      <c r="R33" s="20"/>
      <c r="S33" s="20"/>
      <c r="T33" s="20"/>
      <c r="U33" s="20"/>
      <c r="V33" s="20"/>
      <c r="W33" s="175"/>
    </row>
    <row r="34" spans="1:23">
      <c r="A34" s="26" t="s">
        <v>550</v>
      </c>
      <c r="B34" s="20"/>
      <c r="C34" s="20"/>
      <c r="D34" s="21"/>
      <c r="E34" s="191" t="s">
        <v>99</v>
      </c>
      <c r="F34" s="20"/>
      <c r="G34" s="90"/>
      <c r="H34" s="182"/>
      <c r="I34" s="19" t="s">
        <v>100</v>
      </c>
      <c r="J34" s="61"/>
      <c r="K34" s="174" t="s">
        <v>528</v>
      </c>
      <c r="L34" s="174"/>
      <c r="M34" s="427" t="s">
        <v>568</v>
      </c>
      <c r="N34" s="428"/>
      <c r="O34" s="428"/>
      <c r="P34" s="428"/>
      <c r="Q34" s="428"/>
      <c r="R34" s="428"/>
      <c r="S34" s="428"/>
      <c r="T34" s="428"/>
      <c r="U34" s="428"/>
      <c r="V34" s="428"/>
      <c r="W34" s="429"/>
    </row>
    <row r="35" spans="1:23">
      <c r="A35" s="34"/>
      <c r="B35" s="35"/>
      <c r="C35" s="35"/>
      <c r="D35" s="36"/>
      <c r="E35" s="192"/>
      <c r="F35" s="35"/>
      <c r="G35" s="416" t="s">
        <v>964</v>
      </c>
      <c r="H35" s="417"/>
      <c r="I35" s="416" t="s">
        <v>963</v>
      </c>
      <c r="J35" s="417"/>
      <c r="K35" s="178" t="s">
        <v>103</v>
      </c>
      <c r="L35" s="178"/>
      <c r="M35" s="418" t="s">
        <v>104</v>
      </c>
      <c r="N35" s="419"/>
      <c r="O35" s="419"/>
      <c r="P35" s="419"/>
      <c r="Q35" s="419"/>
      <c r="R35" s="419"/>
      <c r="S35" s="419"/>
      <c r="T35" s="419"/>
      <c r="U35" s="419"/>
      <c r="V35" s="419"/>
      <c r="W35" s="420"/>
    </row>
    <row r="40" spans="1:23" ht="18.75" customHeight="1">
      <c r="A40" s="195" t="s">
        <v>888</v>
      </c>
      <c r="B40" s="166"/>
      <c r="C40" s="195" t="s">
        <v>576</v>
      </c>
      <c r="D40" s="319"/>
      <c r="E40" s="319"/>
      <c r="F40" s="320"/>
      <c r="G40" s="195" t="s">
        <v>882</v>
      </c>
      <c r="I40" s="195" t="s">
        <v>576</v>
      </c>
      <c r="K40" s="166"/>
      <c r="M40" s="4"/>
      <c r="V40" s="167"/>
      <c r="W40" s="4"/>
    </row>
    <row r="41" spans="1:23" ht="20">
      <c r="A41" s="195" t="s">
        <v>889</v>
      </c>
      <c r="B41" s="166"/>
      <c r="C41" s="195" t="s">
        <v>893</v>
      </c>
      <c r="D41" s="319"/>
      <c r="E41" s="319"/>
      <c r="F41" s="320"/>
      <c r="G41" s="300" t="s">
        <v>883</v>
      </c>
      <c r="H41" s="335"/>
      <c r="I41" s="300" t="s">
        <v>893</v>
      </c>
      <c r="K41" s="166"/>
      <c r="M41" s="4"/>
      <c r="V41" s="167"/>
      <c r="W41" s="4"/>
    </row>
    <row r="42" spans="1:23" ht="20">
      <c r="A42" s="195" t="s">
        <v>890</v>
      </c>
      <c r="B42" s="166"/>
      <c r="C42" s="195" t="s">
        <v>893</v>
      </c>
      <c r="D42" s="319"/>
      <c r="E42" s="319"/>
      <c r="F42" s="320"/>
      <c r="G42" s="195" t="s">
        <v>884</v>
      </c>
      <c r="I42" s="195" t="s">
        <v>576</v>
      </c>
      <c r="K42" s="166"/>
      <c r="M42" s="4"/>
      <c r="V42" s="167"/>
      <c r="W42" s="4"/>
    </row>
    <row r="43" spans="1:23" ht="20">
      <c r="A43" s="195" t="s">
        <v>891</v>
      </c>
      <c r="B43" s="166"/>
      <c r="C43" s="195" t="s">
        <v>576</v>
      </c>
      <c r="D43" s="319"/>
      <c r="E43" s="319"/>
      <c r="F43" s="320"/>
      <c r="G43" s="195" t="s">
        <v>885</v>
      </c>
      <c r="I43" s="195" t="s">
        <v>576</v>
      </c>
      <c r="K43" s="166"/>
      <c r="M43" s="4"/>
      <c r="V43" s="167"/>
      <c r="W43" s="4"/>
    </row>
    <row r="44" spans="1:23" ht="20">
      <c r="A44" s="195" t="s">
        <v>892</v>
      </c>
      <c r="B44" s="166"/>
      <c r="C44" s="195" t="s">
        <v>576</v>
      </c>
      <c r="D44" s="319"/>
      <c r="E44" s="319"/>
      <c r="F44" s="320"/>
      <c r="G44" s="195" t="s">
        <v>887</v>
      </c>
      <c r="I44" s="195" t="s">
        <v>576</v>
      </c>
      <c r="K44" s="166"/>
      <c r="M44" s="4"/>
      <c r="V44" s="167"/>
      <c r="W44" s="4"/>
    </row>
    <row r="45" spans="1:23" ht="20">
      <c r="A45" s="342"/>
      <c r="B45" s="342"/>
      <c r="C45" s="342"/>
      <c r="D45" s="342"/>
      <c r="E45" s="342"/>
      <c r="F45" s="317"/>
      <c r="G45" s="195" t="s">
        <v>886</v>
      </c>
      <c r="I45" s="195" t="s">
        <v>576</v>
      </c>
    </row>
  </sheetData>
  <mergeCells count="9">
    <mergeCell ref="G35:H35"/>
    <mergeCell ref="I35:J35"/>
    <mergeCell ref="M35:W35"/>
    <mergeCell ref="M2:P2"/>
    <mergeCell ref="M29:W29"/>
    <mergeCell ref="G30:H30"/>
    <mergeCell ref="G31:H31"/>
    <mergeCell ref="G32:H32"/>
    <mergeCell ref="M34:W34"/>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4"/>
  </sheetPr>
  <dimension ref="A2:U52"/>
  <sheetViews>
    <sheetView view="pageBreakPreview" topLeftCell="A10" zoomScale="75" zoomScaleNormal="75" workbookViewId="0">
      <selection activeCell="B31" sqref="B31"/>
    </sheetView>
  </sheetViews>
  <sheetFormatPr defaultColWidth="9.1796875" defaultRowHeight="12.5"/>
  <cols>
    <col min="1" max="1" width="21.81640625" style="4" bestFit="1" customWidth="1"/>
    <col min="2" max="2" width="12.54296875" style="4" bestFit="1" customWidth="1"/>
    <col min="3" max="4" width="11.1796875" style="4" bestFit="1" customWidth="1"/>
    <col min="5" max="5" width="12.54296875" style="4" bestFit="1" customWidth="1"/>
    <col min="6" max="6" width="24" style="196" bestFit="1" customWidth="1"/>
    <col min="7" max="7" width="27.1796875" style="196" bestFit="1" customWidth="1"/>
    <col min="8" max="9" width="10.1796875" style="4" customWidth="1"/>
    <col min="10" max="11" width="10.1796875" style="196" customWidth="1"/>
    <col min="12" max="20" width="10.1796875" style="4" customWidth="1"/>
    <col min="21" max="21" width="10.1796875" style="197" customWidth="1"/>
    <col min="22" max="22" width="9.1796875" style="4" bestFit="1"/>
    <col min="23" max="16384" width="9.1796875" style="4"/>
  </cols>
  <sheetData>
    <row r="2" spans="1:7" ht="26" customHeight="1">
      <c r="A2" s="406" t="s">
        <v>421</v>
      </c>
      <c r="B2" s="208" t="s">
        <v>418</v>
      </c>
      <c r="C2" s="208" t="s">
        <v>419</v>
      </c>
      <c r="D2" s="208" t="s">
        <v>420</v>
      </c>
      <c r="E2" s="208" t="s">
        <v>426</v>
      </c>
      <c r="F2" s="408" t="s">
        <v>427</v>
      </c>
      <c r="G2" s="408" t="s">
        <v>463</v>
      </c>
    </row>
    <row r="3" spans="1:7" ht="23.75" customHeight="1">
      <c r="A3" s="407"/>
      <c r="B3" s="209" t="s">
        <v>422</v>
      </c>
      <c r="C3" s="209" t="s">
        <v>422</v>
      </c>
      <c r="D3" s="209" t="s">
        <v>422</v>
      </c>
      <c r="E3" s="209" t="s">
        <v>74</v>
      </c>
      <c r="F3" s="409"/>
      <c r="G3" s="409"/>
    </row>
    <row r="4" spans="1:7" ht="23" customHeight="1">
      <c r="A4" s="198" t="s">
        <v>423</v>
      </c>
      <c r="B4" s="199">
        <v>5919</v>
      </c>
      <c r="C4" s="199">
        <v>2340</v>
      </c>
      <c r="D4" s="199">
        <v>2380</v>
      </c>
      <c r="E4" s="200">
        <f>B4*C4*D4/1000000</f>
        <v>32964.094799999999</v>
      </c>
      <c r="F4" s="206" t="s">
        <v>461</v>
      </c>
      <c r="G4" s="206" t="s">
        <v>464</v>
      </c>
    </row>
    <row r="5" spans="1:7" ht="25.25" customHeight="1">
      <c r="A5" s="198"/>
      <c r="B5" s="199"/>
      <c r="C5" s="199"/>
      <c r="D5" s="199"/>
      <c r="E5" s="200"/>
      <c r="F5" s="206"/>
      <c r="G5" s="207"/>
    </row>
    <row r="6" spans="1:7" ht="20">
      <c r="A6" s="198" t="s">
        <v>424</v>
      </c>
      <c r="B6" s="199">
        <v>12045</v>
      </c>
      <c r="C6" s="199">
        <v>2309</v>
      </c>
      <c r="D6" s="199">
        <v>2379</v>
      </c>
      <c r="E6" s="200">
        <f>B6*C6*D6/1000000</f>
        <v>66164.521995000003</v>
      </c>
      <c r="F6" s="206" t="s">
        <v>462</v>
      </c>
      <c r="G6" s="206" t="s">
        <v>465</v>
      </c>
    </row>
    <row r="7" spans="1:7" ht="23.75" customHeight="1">
      <c r="A7" s="198"/>
      <c r="B7" s="199"/>
      <c r="C7" s="199"/>
      <c r="D7" s="199"/>
      <c r="E7" s="200"/>
      <c r="F7" s="201"/>
      <c r="G7" s="201"/>
    </row>
    <row r="8" spans="1:7" ht="23.75" customHeight="1">
      <c r="A8" s="198" t="s">
        <v>425</v>
      </c>
      <c r="B8" s="199">
        <v>12056</v>
      </c>
      <c r="C8" s="199">
        <v>2347</v>
      </c>
      <c r="D8" s="199">
        <v>2684</v>
      </c>
      <c r="E8" s="199">
        <f>B8*C8*D8/1000000</f>
        <v>75944.939488000004</v>
      </c>
      <c r="F8" s="201"/>
      <c r="G8" s="201"/>
    </row>
    <row r="12" spans="1:7" ht="15.5">
      <c r="A12" s="202" t="s">
        <v>428</v>
      </c>
    </row>
    <row r="13" spans="1:7" ht="15.5">
      <c r="A13" s="202"/>
    </row>
    <row r="14" spans="1:7" ht="15.5">
      <c r="A14" s="202" t="s">
        <v>429</v>
      </c>
    </row>
    <row r="15" spans="1:7" ht="15.5">
      <c r="A15" s="202"/>
    </row>
    <row r="16" spans="1:7" ht="15.5">
      <c r="A16" s="202" t="s">
        <v>430</v>
      </c>
    </row>
    <row r="17" spans="1:6" ht="15.5">
      <c r="A17" s="202" t="s">
        <v>431</v>
      </c>
    </row>
    <row r="18" spans="1:6" ht="15.5">
      <c r="A18" s="202"/>
    </row>
    <row r="19" spans="1:6" ht="15.5">
      <c r="A19" s="202" t="s">
        <v>432</v>
      </c>
    </row>
    <row r="20" spans="1:6" ht="15.5">
      <c r="A20" s="202" t="s">
        <v>433</v>
      </c>
    </row>
    <row r="21" spans="1:6" ht="15.5">
      <c r="A21" s="202" t="s">
        <v>434</v>
      </c>
    </row>
    <row r="22" spans="1:6" ht="15.5">
      <c r="A22" s="202" t="s">
        <v>435</v>
      </c>
    </row>
    <row r="23" spans="1:6" ht="15.5">
      <c r="A23" s="202" t="s">
        <v>436</v>
      </c>
    </row>
    <row r="24" spans="1:6" ht="15.5">
      <c r="A24" s="210" t="s">
        <v>437</v>
      </c>
      <c r="B24" s="211"/>
      <c r="C24" s="211"/>
      <c r="D24" s="211"/>
      <c r="E24" s="211"/>
      <c r="F24" s="212"/>
    </row>
    <row r="25" spans="1:6" ht="15.5">
      <c r="A25" s="210" t="s">
        <v>438</v>
      </c>
      <c r="B25" s="211"/>
      <c r="C25" s="211"/>
      <c r="D25" s="211"/>
      <c r="E25" s="211"/>
      <c r="F25" s="212"/>
    </row>
    <row r="26" spans="1:6" ht="15.5">
      <c r="A26" s="210" t="s">
        <v>439</v>
      </c>
      <c r="B26" s="211"/>
      <c r="C26" s="211"/>
      <c r="D26" s="211"/>
      <c r="E26" s="211"/>
      <c r="F26" s="212"/>
    </row>
    <row r="27" spans="1:6" ht="15.5">
      <c r="A27" s="210" t="s">
        <v>440</v>
      </c>
      <c r="B27" s="211"/>
      <c r="C27" s="211"/>
      <c r="D27" s="211"/>
      <c r="E27" s="211"/>
      <c r="F27" s="212"/>
    </row>
    <row r="28" spans="1:6" ht="15.5">
      <c r="A28" s="210" t="s">
        <v>441</v>
      </c>
      <c r="B28" s="211"/>
      <c r="C28" s="211"/>
      <c r="D28" s="211"/>
      <c r="E28" s="211"/>
      <c r="F28" s="212"/>
    </row>
    <row r="29" spans="1:6" ht="15.5">
      <c r="A29" s="202" t="s">
        <v>442</v>
      </c>
    </row>
    <row r="30" spans="1:6" ht="15.5">
      <c r="A30" s="202"/>
    </row>
    <row r="31" spans="1:6" ht="15.5">
      <c r="A31" s="202" t="s">
        <v>443</v>
      </c>
    </row>
    <row r="32" spans="1:6" ht="15.5">
      <c r="A32" s="202" t="s">
        <v>444</v>
      </c>
    </row>
    <row r="33" spans="1:6" ht="15.5">
      <c r="A33" s="202" t="s">
        <v>445</v>
      </c>
    </row>
    <row r="34" spans="1:6" ht="15.5">
      <c r="A34" s="202" t="s">
        <v>446</v>
      </c>
    </row>
    <row r="35" spans="1:6" ht="15.5">
      <c r="A35" s="202" t="s">
        <v>447</v>
      </c>
    </row>
    <row r="36" spans="1:6" ht="15.5">
      <c r="A36" s="202" t="s">
        <v>448</v>
      </c>
    </row>
    <row r="37" spans="1:6" ht="15.5">
      <c r="A37" s="202"/>
    </row>
    <row r="38" spans="1:6" ht="15.5">
      <c r="A38" s="202" t="s">
        <v>449</v>
      </c>
    </row>
    <row r="39" spans="1:6" ht="15.5">
      <c r="A39" s="202" t="s">
        <v>450</v>
      </c>
    </row>
    <row r="40" spans="1:6" ht="15.5">
      <c r="A40" s="202" t="s">
        <v>451</v>
      </c>
    </row>
    <row r="41" spans="1:6" ht="15.5">
      <c r="A41" s="202" t="s">
        <v>452</v>
      </c>
    </row>
    <row r="42" spans="1:6" ht="15.5">
      <c r="A42" s="202"/>
    </row>
    <row r="43" spans="1:6" ht="15.5">
      <c r="A43" s="202" t="s">
        <v>453</v>
      </c>
    </row>
    <row r="44" spans="1:6" ht="15.5">
      <c r="A44" s="203" t="s">
        <v>454</v>
      </c>
      <c r="B44" s="204"/>
      <c r="C44" s="204"/>
      <c r="D44" s="204"/>
      <c r="E44" s="204"/>
      <c r="F44" s="205"/>
    </row>
    <row r="45" spans="1:6" ht="15.5">
      <c r="A45" s="202"/>
    </row>
    <row r="46" spans="1:6" ht="15.5">
      <c r="A46" s="202" t="s">
        <v>455</v>
      </c>
    </row>
    <row r="47" spans="1:6" ht="15.5">
      <c r="A47" s="202" t="s">
        <v>456</v>
      </c>
    </row>
    <row r="48" spans="1:6" ht="15.5">
      <c r="A48" s="202" t="s">
        <v>457</v>
      </c>
    </row>
    <row r="49" spans="1:1" ht="15.5">
      <c r="A49" s="202" t="s">
        <v>458</v>
      </c>
    </row>
    <row r="50" spans="1:1" ht="15.5">
      <c r="A50" s="202" t="s">
        <v>459</v>
      </c>
    </row>
    <row r="51" spans="1:1" ht="15.5">
      <c r="A51" s="202"/>
    </row>
    <row r="52" spans="1:1" ht="15.5">
      <c r="A52" s="202" t="s">
        <v>460</v>
      </c>
    </row>
  </sheetData>
  <mergeCells count="3">
    <mergeCell ref="A2:A3"/>
    <mergeCell ref="F2:F3"/>
    <mergeCell ref="G2:G3"/>
  </mergeCells>
  <phoneticPr fontId="7" type="noConversion"/>
  <printOptions horizontalCentered="1"/>
  <pageMargins left="0" right="0" top="0.25" bottom="0" header="0.51111111111111107" footer="0.51111111111111107"/>
  <pageSetup paperSize="9" scale="65" firstPageNumber="4294963191" orientation="landscape" r:id="rId1"/>
  <headerFooter alignWithMargins="0"/>
  <rowBreaks count="1" manualBreakCount="1">
    <brk id="52" max="17" man="1"/>
  </rowBreaks>
  <colBreaks count="1" manualBreakCount="1">
    <brk id="18" max="5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025A2-8E02-43CC-918E-838E77E28F9C}">
  <dimension ref="A1:W45"/>
  <sheetViews>
    <sheetView topLeftCell="A4" zoomScale="80" zoomScaleNormal="80" zoomScaleSheetLayoutView="85" workbookViewId="0">
      <selection activeCell="G22" sqref="G22"/>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79"/>
      <c r="B18" s="270" t="s">
        <v>959</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c r="B19" s="384" t="s">
        <v>484</v>
      </c>
      <c r="C19" s="325" t="str">
        <f>IF(E19="","",VLOOKUP(B19,Data!$B$5:$N$503,13,FALSE))</f>
        <v>Ymh</v>
      </c>
      <c r="D19" s="227" t="str">
        <f>IF(E19="","",VLOOKUP(B19,Data!$B$5:$L$503,2,FALSE))</f>
        <v>ZH66250</v>
      </c>
      <c r="E19" s="385">
        <v>11</v>
      </c>
      <c r="F19" s="318" t="s">
        <v>523</v>
      </c>
      <c r="G19" s="227">
        <f>IF(E19="","",VLOOKUP(B19,Data!$B$5:$L$503,11,FALSE))</f>
        <v>2244.61</v>
      </c>
      <c r="H19" s="326">
        <f>IF(E19&gt;0,E19*G19,"-")</f>
        <v>24690.710000000003</v>
      </c>
      <c r="I19" s="327" t="str">
        <f>IF(E19="","",VLOOKUP(B19,Data!$B$5:$D$503,3,FALSE))</f>
        <v>C/T</v>
      </c>
      <c r="J19" s="235" t="str">
        <f>IF(E19="","",VLOOKUP(B19,Data!$B$5:$M$503,12,FALSE))</f>
        <v>Indonesia</v>
      </c>
      <c r="K19" s="328" t="s">
        <v>960</v>
      </c>
      <c r="L19" s="219">
        <f>IF(E19="","",VLOOKUP(B19,Data!$B$5:$E$503,4,FALSE)*E19)</f>
        <v>2882</v>
      </c>
      <c r="M19" s="219">
        <f>IF(E19="","",VLOOKUP(B19,Data!$B$5:$F$503,5,FALSE)*E19)</f>
        <v>2607</v>
      </c>
      <c r="N19" s="329" t="e">
        <f>IF(B19=Data!#REF!,Data!#REF!,(IF(B19=Data!#REF!,Data!#REF!,(IF(B19=Data!#REF!,Data!#REF!,(IF(B19=Data!#REF!,Data!#REF!,(IF(B19=Data!#REF!,Data!#REF!,(IF(B19=Data!B255,Data!G255,(IF(B19=Data!B257,Data!G257,(IF(B19=Data!#REF!,Data!#REF!,Data!#REF!)))))))))))))))&amp;IF(B19=Data!#REF!,Data!#REF!,(IF(B19=Data!#REF!,Data!#REF!,(IF(B19=Data!#REF!,Data!#REF!,(IF(B19=Data!#REF!,Data!#REF!,(IF(B19=Data!#REF!,Data!#REF!,(IF(B19=Data!#REF!,Data!G933,(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255,Data!H255,(IF(B19=Data!B257,Data!H257,(IF(B19=Data!#REF!,Data!#REF!,Data!#REF!)))))))))))))))&amp;IF(B19=Data!#REF!,Data!#REF!,(IF(B19=Data!#REF!,Data!#REF!,(IF(B19=Data!#REF!,Data!#REF!,(IF(B19=Data!#REF!,Data!#REF!,(IF(B19=Data!#REF!,Data!#REF!,(IF(B19=Data!#REF!,Data!H933,(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255,Data!I255,(IF(B19=Data!B257,Data!I257,(IF(B19=Data!#REF!,Data!#REF!,Data!#REF!)))))))))))))))&amp;IF(B19=Data!#REF!,Data!#REF!,(IF(B19=Data!#REF!,Data!#REF!,(IF(B19=Data!#REF!,Data!#REF!,(IF(B19=Data!#REF!,Data!#REF!,(IF(B19=Data!#REF!,Data!#REF!,(IF(B19=Data!#REF!,Data!I933,(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255,Data!J255,(IF(B19=Data!B257,Data!J257,(IF(B19=Data!#REF!,Data!#REF!,Data!#REF!)))))))))))))))&amp;IF(B19=Data!#REF!,Data!#REF!,(IF(B19=Data!#REF!,Data!#REF!,(IF(B19=Data!#REF!,Data!#REF!,(IF(B19=Data!#REF!,Data!#REF!,(IF(B19=Data!#REF!,Data!#REF!,(IF(B19=Data!#REF!,Data!J933,(IF(B19=Data!#REF!,Data!#REF!,(IF(B19=Data!#REF!,Data!#REF!,Data!#REF!)))))))))))))))&amp;IF(B19=Data!#REF!,Data!#REF!,(IF(B19=Data!#REF!,Data!#REF!,(IF(B19=Data!#REF!,Data!#REF!,(IF(B19=Data!#REF!,Data!#REF!,(IF(B19=Data!#REF!,Data!#REF!,Data!#REF!)))))))))</f>
        <v>#REF!</v>
      </c>
      <c r="W19" s="236">
        <f>IF(E19="","",VLOOKUP(B19,Data!$B$5:$J$503,9,FALSE)*E19)</f>
        <v>16.367999999999999</v>
      </c>
    </row>
    <row r="20" spans="1:23" s="234" customFormat="1" ht="20.149999999999999" customHeight="1">
      <c r="A20" s="383"/>
      <c r="B20" s="384"/>
      <c r="C20" s="325" t="str">
        <f>IF(E20="","",VLOOKUP(B20,Data!$B$5:$N$503,13,FALSE))</f>
        <v/>
      </c>
      <c r="D20" s="227" t="str">
        <f>IF(E20="","",VLOOKUP(B20,Data!$B$5:$L$503,2,FALSE))</f>
        <v/>
      </c>
      <c r="E20" s="385"/>
      <c r="F20" s="233"/>
      <c r="G20" s="227" t="str">
        <f>IF(E20="","",VLOOKUP(B20,Data!$B$5:$L$503,11,FALSE))</f>
        <v/>
      </c>
      <c r="H20" s="326" t="str">
        <f>IF(E20&gt;0,E20*G20,"-")</f>
        <v>-</v>
      </c>
      <c r="I20" s="327" t="str">
        <f>IF(E20="","",VLOOKUP(B20,Data!$B$5:$D$503,3,FALSE))</f>
        <v/>
      </c>
      <c r="J20" s="235" t="str">
        <f>IF(E20="","",VLOOKUP(B20,Data!$B$5:$M$503,12,FALSE))</f>
        <v/>
      </c>
      <c r="K20" s="328"/>
      <c r="L20" s="219" t="str">
        <f>IF(E20="","",VLOOKUP(B20,Data!$B$5:$E$503,4,FALSE)*E20)</f>
        <v/>
      </c>
      <c r="M20" s="219" t="str">
        <f>IF(E20="","",VLOOKUP(B20,Data!$B$5:$F$503,5,FALSE)*E20)</f>
        <v/>
      </c>
      <c r="N20" s="329" t="e">
        <f>IF(B20=Data!#REF!,Data!#REF!,(IF(B20=Data!#REF!,Data!#REF!,(IF(B20=Data!#REF!,Data!#REF!,(IF(B20=Data!#REF!,Data!#REF!,(IF(B20=Data!#REF!,Data!#REF!,(IF(B20=Data!B257,Data!G257,(IF(B20=Data!B259,Data!G259,(IF(B20=Data!#REF!,Data!#REF!,Data!#REF!)))))))))))))))&amp;IF(B20=Data!#REF!,Data!#REF!,(IF(B20=Data!#REF!,Data!#REF!,(IF(B20=Data!#REF!,Data!#REF!,(IF(B20=Data!#REF!,Data!#REF!,(IF(B20=Data!#REF!,Data!#REF!,(IF(B20=Data!#REF!,Data!G935,(IF(B20=Data!#REF!,Data!#REF!,(IF(B20=Data!#REF!,Data!#REF!,Data!#REF!)))))))))))))))&amp;IF(B20=Data!#REF!,Data!#REF!,(IF(B20=Data!#REF!,Data!#REF!,(IF(B20=Data!#REF!,Data!#REF!,(IF(B20=Data!#REF!,Data!#REF!,(IF(B20=Data!#REF!,Data!#REF!,Data!#REF!)))))))))</f>
        <v>#REF!</v>
      </c>
      <c r="O20" s="330"/>
      <c r="P20" s="331"/>
      <c r="Q20" s="332" t="e">
        <f>IF(B20=Data!#REF!,Data!#REF!,(IF(B20=Data!#REF!,Data!#REF!,(IF(B20=Data!#REF!,Data!#REF!,(IF(B20=Data!#REF!,Data!#REF!,(IF(B20=Data!#REF!,Data!#REF!,(IF(B20=Data!B257,Data!H257,(IF(B20=Data!B259,Data!H259,(IF(B20=Data!#REF!,Data!#REF!,Data!#REF!)))))))))))))))&amp;IF(B20=Data!#REF!,Data!#REF!,(IF(B20=Data!#REF!,Data!#REF!,(IF(B20=Data!#REF!,Data!#REF!,(IF(B20=Data!#REF!,Data!#REF!,(IF(B20=Data!#REF!,Data!#REF!,(IF(B20=Data!#REF!,Data!H935,(IF(B20=Data!#REF!,Data!#REF!,(IF(B20=Data!#REF!,Data!#REF!,Data!#REF!)))))))))))))))&amp;IF(B20=Data!#REF!,Data!#REF!,(IF(B20=Data!#REF!,Data!#REF!,(IF(B20=Data!#REF!,Data!#REF!,(IF(B20=Data!#REF!,Data!#REF!,(IF(B20=Data!#REF!,Data!#REF!,Data!#REF!)))))))))</f>
        <v>#REF!</v>
      </c>
      <c r="R20" s="331"/>
      <c r="S20" s="331"/>
      <c r="T20" s="332" t="e">
        <f>IF(B20=Data!#REF!,Data!#REF!,(IF(B20=Data!#REF!,Data!#REF!,(IF(B20=Data!#REF!,Data!#REF!,(IF(B20=Data!#REF!,Data!#REF!,(IF(B20=Data!#REF!,Data!#REF!,(IF(B20=Data!B257,Data!I257,(IF(B20=Data!B259,Data!I259,(IF(B20=Data!#REF!,Data!#REF!,Data!#REF!)))))))))))))))&amp;IF(B20=Data!#REF!,Data!#REF!,(IF(B20=Data!#REF!,Data!#REF!,(IF(B20=Data!#REF!,Data!#REF!,(IF(B20=Data!#REF!,Data!#REF!,(IF(B20=Data!#REF!,Data!#REF!,(IF(B20=Data!#REF!,Data!I935,(IF(B20=Data!#REF!,Data!#REF!,(IF(B20=Data!#REF!,Data!#REF!,Data!#REF!)))))))))))))))&amp;IF(B20=Data!#REF!,Data!#REF!,(IF(B20=Data!#REF!,Data!#REF!,(IF(B20=Data!#REF!,Data!#REF!,(IF(B20=Data!#REF!,Data!#REF!,(IF(B20=Data!#REF!,Data!#REF!,Data!#REF!)))))))))</f>
        <v>#REF!</v>
      </c>
      <c r="U20" s="333"/>
      <c r="V20" s="332" t="e">
        <f>IF(B20=Data!#REF!,Data!#REF!,(IF(B20=Data!#REF!,Data!#REF!,(IF(B20=Data!#REF!,Data!#REF!,(IF(B20=Data!#REF!,Data!#REF!,(IF(B20=Data!#REF!,Data!#REF!,(IF(B20=Data!B257,Data!J257,(IF(B20=Data!B259,Data!J259,(IF(B20=Data!#REF!,Data!#REF!,Data!#REF!)))))))))))))))&amp;IF(B20=Data!#REF!,Data!#REF!,(IF(B20=Data!#REF!,Data!#REF!,(IF(B20=Data!#REF!,Data!#REF!,(IF(B20=Data!#REF!,Data!#REF!,(IF(B20=Data!#REF!,Data!#REF!,(IF(B20=Data!#REF!,Data!J935,(IF(B20=Data!#REF!,Data!#REF!,(IF(B20=Data!#REF!,Data!#REF!,Data!#REF!)))))))))))))))&amp;IF(B20=Data!#REF!,Data!#REF!,(IF(B20=Data!#REF!,Data!#REF!,(IF(B20=Data!#REF!,Data!#REF!,(IF(B20=Data!#REF!,Data!#REF!,(IF(B20=Data!#REF!,Data!#REF!,Data!#REF!)))))))))</f>
        <v>#REF!</v>
      </c>
      <c r="W20" s="236" t="str">
        <f>IF(E20="","",VLOOKUP(B20,Data!$B$5:$J$503,9,FALSE)*E20)</f>
        <v/>
      </c>
    </row>
    <row r="21" spans="1:23" s="234" customFormat="1" ht="20.149999999999999" customHeight="1">
      <c r="A21" s="383"/>
      <c r="B21" s="384"/>
      <c r="C21" s="325" t="str">
        <f>IF(E21="","",VLOOKUP(B21,Data!$B$5:$N$503,13,FALSE))</f>
        <v/>
      </c>
      <c r="D21" s="227" t="str">
        <f>IF(E21="","",VLOOKUP(B21,Data!$B$5:$L$503,2,FALSE))</f>
        <v/>
      </c>
      <c r="E21" s="385"/>
      <c r="F21" s="233" t="s">
        <v>524</v>
      </c>
      <c r="G21" s="227" t="str">
        <f>IF(E21="","",VLOOKUP(B21,Data!$B$5:$L$503,11,FALSE))</f>
        <v/>
      </c>
      <c r="H21" s="326" t="str">
        <f>IF(E21&gt;0,E21*G21,"-")</f>
        <v>-</v>
      </c>
      <c r="I21" s="327" t="str">
        <f>IF(E21="","",VLOOKUP(B21,Data!$B$5:$D$503,3,FALSE))</f>
        <v/>
      </c>
      <c r="J21" s="235" t="str">
        <f>IF(E21="","",VLOOKUP(B21,Data!$B$5:$M$503,12,FALSE))</f>
        <v/>
      </c>
      <c r="K21" s="328"/>
      <c r="L21" s="219" t="str">
        <f>IF(E21="","",VLOOKUP(B21,Data!$B$5:$E$503,4,FALSE)*E21)</f>
        <v/>
      </c>
      <c r="M21" s="219" t="str">
        <f>IF(E21="","",VLOOKUP(B21,Data!$B$5:$F$503,5,FALSE)*E21)</f>
        <v/>
      </c>
      <c r="N21" s="329" t="e">
        <f>IF(B21=Data!#REF!,Data!#REF!,(IF(B21=Data!#REF!,Data!#REF!,(IF(B21=Data!#REF!,Data!#REF!,(IF(B21=Data!#REF!,Data!#REF!,(IF(B21=Data!#REF!,Data!#REF!,(IF(B21=Data!B258,Data!G258,(IF(B21=Data!B260,Data!G260,(IF(B21=Data!#REF!,Data!#REF!,Data!#REF!)))))))))))))))&amp;IF(B21=Data!#REF!,Data!#REF!,(IF(B21=Data!#REF!,Data!#REF!,(IF(B21=Data!#REF!,Data!#REF!,(IF(B21=Data!#REF!,Data!#REF!,(IF(B21=Data!#REF!,Data!#REF!,(IF(B21=Data!#REF!,Data!G936,(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258,Data!H258,(IF(B21=Data!B260,Data!H260,(IF(B21=Data!#REF!,Data!#REF!,Data!#REF!)))))))))))))))&amp;IF(B21=Data!#REF!,Data!#REF!,(IF(B21=Data!#REF!,Data!#REF!,(IF(B21=Data!#REF!,Data!#REF!,(IF(B21=Data!#REF!,Data!#REF!,(IF(B21=Data!#REF!,Data!#REF!,(IF(B21=Data!#REF!,Data!H936,(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258,Data!I258,(IF(B21=Data!B260,Data!I260,(IF(B21=Data!#REF!,Data!#REF!,Data!#REF!)))))))))))))))&amp;IF(B21=Data!#REF!,Data!#REF!,(IF(B21=Data!#REF!,Data!#REF!,(IF(B21=Data!#REF!,Data!#REF!,(IF(B21=Data!#REF!,Data!#REF!,(IF(B21=Data!#REF!,Data!#REF!,(IF(B21=Data!#REF!,Data!I936,(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258,Data!J258,(IF(B21=Data!B260,Data!J260,(IF(B21=Data!#REF!,Data!#REF!,Data!#REF!)))))))))))))))&amp;IF(B21=Data!#REF!,Data!#REF!,(IF(B21=Data!#REF!,Data!#REF!,(IF(B21=Data!#REF!,Data!#REF!,(IF(B21=Data!#REF!,Data!#REF!,(IF(B21=Data!#REF!,Data!#REF!,(IF(B21=Data!#REF!,Data!J936,(IF(B21=Data!#REF!,Data!#REF!,(IF(B21=Data!#REF!,Data!#REF!,Data!#REF!)))))))))))))))&amp;IF(B21=Data!#REF!,Data!#REF!,(IF(B21=Data!#REF!,Data!#REF!,(IF(B21=Data!#REF!,Data!#REF!,(IF(B21=Data!#REF!,Data!#REF!,(IF(B21=Data!#REF!,Data!#REF!,Data!#REF!)))))))))</f>
        <v>#REF!</v>
      </c>
      <c r="W21" s="236" t="str">
        <f>IF(E21="","",VLOOKUP(B21,Data!$B$5:$J$503,9,FALSE)*E21)</f>
        <v/>
      </c>
    </row>
    <row r="22" spans="1:23" s="234" customFormat="1" ht="20.149999999999999" customHeight="1">
      <c r="A22" s="383"/>
      <c r="B22" s="384"/>
      <c r="C22" s="325" t="str">
        <f>IF(E22="","",VLOOKUP(B22,Data!$B$5:$N$503,13,FALSE))</f>
        <v/>
      </c>
      <c r="D22" s="227" t="str">
        <f>IF(E22="","",VLOOKUP(B22,Data!$B$5:$L$503,2,FALSE))</f>
        <v/>
      </c>
      <c r="E22" s="385"/>
      <c r="F22" s="318"/>
      <c r="G22" s="227" t="str">
        <f>IF(E22="","",VLOOKUP(B22,Data!$B$5:$L$503,11,FALSE))</f>
        <v/>
      </c>
      <c r="H22" s="326" t="str">
        <f t="shared" ref="H22:H23" si="0">IF(E22&gt;0,E22*G22,"-")</f>
        <v>-</v>
      </c>
      <c r="I22" s="327" t="str">
        <f>IF(E22="","",VLOOKUP(B22,Data!$B$5:$D$503,3,FALSE))</f>
        <v/>
      </c>
      <c r="J22" s="235" t="str">
        <f>IF(E22="","",VLOOKUP(B22,Data!$B$5:$M$503,12,FALSE))</f>
        <v/>
      </c>
      <c r="K22" s="328"/>
      <c r="L22" s="219" t="str">
        <f>IF(E22="","",VLOOKUP(B22,Data!$B$5:$E$503,4,FALSE)*E22)</f>
        <v/>
      </c>
      <c r="M22" s="219" t="str">
        <f>IF(E22="","",VLOOKUP(B22,Data!$B$5:$F$503,5,FALSE)*E22)</f>
        <v/>
      </c>
      <c r="N22" s="329" t="e">
        <f>IF(B22=Data!#REF!,Data!#REF!,(IF(B22=Data!#REF!,Data!#REF!,(IF(B22=Data!#REF!,Data!#REF!,(IF(B22=Data!#REF!,Data!#REF!,(IF(B22=Data!#REF!,Data!#REF!,(IF(B22=Data!B259,Data!G259,(IF(B22=Data!B261,Data!G261,(IF(B22=Data!#REF!,Data!#REF!,Data!#REF!)))))))))))))))&amp;IF(B22=Data!#REF!,Data!#REF!,(IF(B22=Data!#REF!,Data!#REF!,(IF(B22=Data!#REF!,Data!#REF!,(IF(B22=Data!#REF!,Data!#REF!,(IF(B22=Data!#REF!,Data!#REF!,(IF(B22=Data!#REF!,Data!G937,(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259,Data!H259,(IF(B22=Data!B261,Data!H261,(IF(B22=Data!#REF!,Data!#REF!,Data!#REF!)))))))))))))))&amp;IF(B22=Data!#REF!,Data!#REF!,(IF(B22=Data!#REF!,Data!#REF!,(IF(B22=Data!#REF!,Data!#REF!,(IF(B22=Data!#REF!,Data!#REF!,(IF(B22=Data!#REF!,Data!#REF!,(IF(B22=Data!#REF!,Data!H937,(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259,Data!I259,(IF(B22=Data!B261,Data!I261,(IF(B22=Data!#REF!,Data!#REF!,Data!#REF!)))))))))))))))&amp;IF(B22=Data!#REF!,Data!#REF!,(IF(B22=Data!#REF!,Data!#REF!,(IF(B22=Data!#REF!,Data!#REF!,(IF(B22=Data!#REF!,Data!#REF!,(IF(B22=Data!#REF!,Data!#REF!,(IF(B22=Data!#REF!,Data!I937,(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259,Data!J259,(IF(B22=Data!B261,Data!J261,(IF(B22=Data!#REF!,Data!#REF!,Data!#REF!)))))))))))))))&amp;IF(B22=Data!#REF!,Data!#REF!,(IF(B22=Data!#REF!,Data!#REF!,(IF(B22=Data!#REF!,Data!#REF!,(IF(B22=Data!#REF!,Data!#REF!,(IF(B22=Data!#REF!,Data!#REF!,(IF(B22=Data!#REF!,Data!J937,(IF(B22=Data!#REF!,Data!#REF!,(IF(B22=Data!#REF!,Data!#REF!,Data!#REF!)))))))))))))))&amp;IF(B22=Data!#REF!,Data!#REF!,(IF(B22=Data!#REF!,Data!#REF!,(IF(B22=Data!#REF!,Data!#REF!,(IF(B22=Data!#REF!,Data!#REF!,(IF(B22=Data!#REF!,Data!#REF!,Data!#REF!)))))))))</f>
        <v>#REF!</v>
      </c>
      <c r="W22" s="236" t="str">
        <f>IF(E22="","",VLOOKUP(B22,Data!$B$5:$J$503,9,FALSE)*E22)</f>
        <v/>
      </c>
    </row>
    <row r="23" spans="1:23" s="234" customFormat="1" ht="20.149999999999999" customHeight="1">
      <c r="A23" s="383"/>
      <c r="B23" s="384"/>
      <c r="C23" s="325" t="str">
        <f>IF(E23="","",VLOOKUP(B23,Data!$B$5:$N$503,13,FALSE))</f>
        <v/>
      </c>
      <c r="D23" s="227" t="str">
        <f>IF(E23="","",VLOOKUP(B23,Data!$B$5:$L$503,2,FALSE))</f>
        <v/>
      </c>
      <c r="E23" s="385"/>
      <c r="F23" s="344" t="s">
        <v>530</v>
      </c>
      <c r="G23" s="227" t="str">
        <f>IF(E23="","",VLOOKUP(B23,Data!$B$5:$L$503,11,FALSE))</f>
        <v/>
      </c>
      <c r="H23" s="326" t="str">
        <f t="shared" si="0"/>
        <v>-</v>
      </c>
      <c r="I23" s="327" t="str">
        <f>IF(E23="","",VLOOKUP(B23,Data!$B$5:$D$503,3,FALSE))</f>
        <v/>
      </c>
      <c r="J23" s="235" t="str">
        <f>IF(E23="","",VLOOKUP(B23,Data!$B$5:$M$503,12,FALSE))</f>
        <v/>
      </c>
      <c r="K23" s="328"/>
      <c r="L23" s="219" t="str">
        <f>IF(E23="","",VLOOKUP(B23,Data!$B$5:$E$503,4,FALSE)*E23)</f>
        <v/>
      </c>
      <c r="M23" s="219" t="str">
        <f>IF(E23="","",VLOOKUP(B23,Data!$B$5:$F$503,5,FALSE)*E23)</f>
        <v/>
      </c>
      <c r="N23" s="329" t="e">
        <f>IF(B23=Data!#REF!,Data!#REF!,(IF(B23=Data!#REF!,Data!#REF!,(IF(B23=Data!#REF!,Data!#REF!,(IF(B23=Data!#REF!,Data!#REF!,(IF(B23=Data!#REF!,Data!#REF!,(IF(B23=Data!B260,Data!G260,(IF(B23=Data!B262,Data!G262,(IF(B23=Data!#REF!,Data!#REF!,Data!#REF!)))))))))))))))&amp;IF(B23=Data!#REF!,Data!#REF!,(IF(B23=Data!#REF!,Data!#REF!,(IF(B23=Data!#REF!,Data!#REF!,(IF(B23=Data!#REF!,Data!#REF!,(IF(B23=Data!#REF!,Data!#REF!,(IF(B23=Data!#REF!,Data!G938,(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260,Data!H260,(IF(B23=Data!B262,Data!H262,(IF(B23=Data!#REF!,Data!#REF!,Data!#REF!)))))))))))))))&amp;IF(B23=Data!#REF!,Data!#REF!,(IF(B23=Data!#REF!,Data!#REF!,(IF(B23=Data!#REF!,Data!#REF!,(IF(B23=Data!#REF!,Data!#REF!,(IF(B23=Data!#REF!,Data!#REF!,(IF(B23=Data!#REF!,Data!H938,(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260,Data!I260,(IF(B23=Data!B262,Data!I262,(IF(B23=Data!#REF!,Data!#REF!,Data!#REF!)))))))))))))))&amp;IF(B23=Data!#REF!,Data!#REF!,(IF(B23=Data!#REF!,Data!#REF!,(IF(B23=Data!#REF!,Data!#REF!,(IF(B23=Data!#REF!,Data!#REF!,(IF(B23=Data!#REF!,Data!#REF!,(IF(B23=Data!#REF!,Data!I938,(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260,Data!J260,(IF(B23=Data!B262,Data!J262,(IF(B23=Data!#REF!,Data!#REF!,Data!#REF!)))))))))))))))&amp;IF(B23=Data!#REF!,Data!#REF!,(IF(B23=Data!#REF!,Data!#REF!,(IF(B23=Data!#REF!,Data!#REF!,(IF(B23=Data!#REF!,Data!#REF!,(IF(B23=Data!#REF!,Data!#REF!,(IF(B23=Data!#REF!,Data!J938,(IF(B23=Data!#REF!,Data!#REF!,(IF(B23=Data!#REF!,Data!#REF!,Data!#REF!)))))))))))))))&amp;IF(B23=Data!#REF!,Data!#REF!,(IF(B23=Data!#REF!,Data!#REF!,(IF(B23=Data!#REF!,Data!#REF!,(IF(B23=Data!#REF!,Data!#REF!,(IF(B23=Data!#REF!,Data!#REF!,Data!#REF!)))))))))</f>
        <v>#REF!</v>
      </c>
      <c r="W23" s="236" t="str">
        <f>IF(E23="","",VLOOKUP(B23,Data!$B$5:$J$503,9,FALSE)*E23)</f>
        <v/>
      </c>
    </row>
    <row r="24" spans="1:23" s="234" customFormat="1" ht="20.149999999999999" customHeight="1">
      <c r="A24" s="383"/>
      <c r="B24" s="384"/>
      <c r="C24" s="325" t="str">
        <f>IF(E24="","",VLOOKUP(B24,Data!$B$5:$N$503,13,FALSE))</f>
        <v/>
      </c>
      <c r="D24" s="227" t="str">
        <f>IF(E24="","",VLOOKUP(B24,Data!$B$5:$L$503,2,FALSE))</f>
        <v/>
      </c>
      <c r="E24" s="385"/>
      <c r="F24" s="344"/>
      <c r="G24" s="227" t="str">
        <f>IF(E24="","",VLOOKUP(B24,Data!$B$5:$L$503,11,FALSE))</f>
        <v/>
      </c>
      <c r="H24" s="326" t="str">
        <f>IF(E24&gt;0,E24*G24,"-")</f>
        <v>-</v>
      </c>
      <c r="I24" s="327" t="str">
        <f>IF(E24="","",VLOOKUP(B24,Data!$B$5:$D$503,3,FALSE))</f>
        <v/>
      </c>
      <c r="J24" s="235" t="str">
        <f>IF(E24="","",VLOOKUP(B24,Data!$B$5:$M$503,12,FALSE))</f>
        <v/>
      </c>
      <c r="K24" s="328"/>
      <c r="L24" s="219" t="str">
        <f>IF(E24="","",VLOOKUP(B24,Data!$B$5:$E$503,4,FALSE)*E24)</f>
        <v/>
      </c>
      <c r="M24" s="219" t="str">
        <f>IF(E24="","",VLOOKUP(B24,Data!$B$5:$F$503,5,FALSE)*E24)</f>
        <v/>
      </c>
      <c r="N24" s="329" t="e">
        <f>IF(B24=Data!#REF!,Data!#REF!,(IF(B24=Data!#REF!,Data!#REF!,(IF(B24=Data!#REF!,Data!#REF!,(IF(B24=Data!#REF!,Data!#REF!,(IF(B24=Data!#REF!,Data!#REF!,(IF(B24=Data!B226,Data!G226,(IF(B24=Data!B228,Data!G228,(IF(B24=Data!#REF!,Data!#REF!,Data!#REF!)))))))))))))))&amp;IF(B24=Data!#REF!,Data!#REF!,(IF(B24=Data!#REF!,Data!#REF!,(IF(B24=Data!#REF!,Data!#REF!,(IF(B24=Data!#REF!,Data!#REF!,(IF(B24=Data!#REF!,Data!#REF!,(IF(B24=Data!#REF!,Data!G904,(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226,Data!H226,(IF(B24=Data!B228,Data!H228,(IF(B24=Data!#REF!,Data!#REF!,Data!#REF!)))))))))))))))&amp;IF(B24=Data!#REF!,Data!#REF!,(IF(B24=Data!#REF!,Data!#REF!,(IF(B24=Data!#REF!,Data!#REF!,(IF(B24=Data!#REF!,Data!#REF!,(IF(B24=Data!#REF!,Data!#REF!,(IF(B24=Data!#REF!,Data!H904,(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226,Data!I226,(IF(B24=Data!B228,Data!I228,(IF(B24=Data!#REF!,Data!#REF!,Data!#REF!)))))))))))))))&amp;IF(B24=Data!#REF!,Data!#REF!,(IF(B24=Data!#REF!,Data!#REF!,(IF(B24=Data!#REF!,Data!#REF!,(IF(B24=Data!#REF!,Data!#REF!,(IF(B24=Data!#REF!,Data!#REF!,(IF(B24=Data!#REF!,Data!I904,(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226,Data!J226,(IF(B24=Data!B228,Data!J228,(IF(B24=Data!#REF!,Data!#REF!,Data!#REF!)))))))))))))))&amp;IF(B24=Data!#REF!,Data!#REF!,(IF(B24=Data!#REF!,Data!#REF!,(IF(B24=Data!#REF!,Data!#REF!,(IF(B24=Data!#REF!,Data!#REF!,(IF(B24=Data!#REF!,Data!#REF!,(IF(B24=Data!#REF!,Data!J904,(IF(B24=Data!#REF!,Data!#REF!,(IF(B24=Data!#REF!,Data!#REF!,Data!#REF!)))))))))))))))&amp;IF(B24=Data!#REF!,Data!#REF!,(IF(B24=Data!#REF!,Data!#REF!,(IF(B24=Data!#REF!,Data!#REF!,(IF(B24=Data!#REF!,Data!#REF!,(IF(B24=Data!#REF!,Data!#REF!,Data!#REF!)))))))))</f>
        <v>#REF!</v>
      </c>
      <c r="W24" s="236" t="str">
        <f>IF(E24="","",VLOOKUP(B24,Data!$B$5:$J$503,9,FALSE)*E24)</f>
        <v/>
      </c>
    </row>
    <row r="25" spans="1:23" s="234" customFormat="1" ht="20.149999999999999" customHeight="1">
      <c r="A25" s="334"/>
      <c r="B25" s="231"/>
      <c r="C25" s="230" t="str">
        <f>IF(E25="","",VLOOKUP(B25,Data!$B$5:$N$503,13,FALSE))</f>
        <v/>
      </c>
      <c r="D25" s="223" t="str">
        <f>IF(E25="","",VLOOKUP(B25,Data!$B$5:$L$503,2,FALSE))</f>
        <v/>
      </c>
      <c r="E25" s="232"/>
      <c r="F25" s="233"/>
      <c r="G25" s="223" t="str">
        <f>IF(E25="","",VLOOKUP(B25,Data!$B$5:$L$503,11,FALSE))</f>
        <v/>
      </c>
      <c r="H25" s="228" t="str">
        <f>IF(E25&gt;0,E25*G25,"-")</f>
        <v>-</v>
      </c>
      <c r="I25" s="229" t="str">
        <f>IF(E25="","",VLOOKUP(B25,Data!$B$5:$D$503,3,FALSE))</f>
        <v/>
      </c>
      <c r="J25" s="220" t="str">
        <f>IF(E25="","",VLOOKUP(B25,Data!$B$5:$M$503,12,FALSE))</f>
        <v/>
      </c>
      <c r="K25" s="328"/>
      <c r="L25" s="221" t="str">
        <f>IF(E25="","",VLOOKUP(B25,Data!$B$5:$E$503,4,FALSE)*E25)</f>
        <v/>
      </c>
      <c r="M25" s="221" t="str">
        <f>IF(E25="","",VLOOKUP(B25,Data!$B$5:$F$503,5,FALSE)*E25)</f>
        <v/>
      </c>
      <c r="N25" s="224" t="e">
        <f>IF(B25=Data!#REF!,Data!#REF!,(IF(B25=Data!#REF!,Data!#REF!,(IF(B25=Data!#REF!,Data!#REF!,(IF(B25=Data!#REF!,Data!#REF!,(IF(B25=Data!#REF!,Data!#REF!,(IF(B25=Data!B269,Data!G269,(IF(B25=Data!B271,Data!G271,(IF(B25=Data!#REF!,Data!#REF!,Data!#REF!)))))))))))))))&amp;IF(B25=Data!#REF!,Data!#REF!,(IF(B25=Data!#REF!,Data!#REF!,(IF(B25=Data!#REF!,Data!#REF!,(IF(B25=Data!#REF!,Data!#REF!,(IF(B25=Data!#REF!,Data!#REF!,(IF(B25=Data!#REF!,Data!G947,(IF(B25=Data!#REF!,Data!#REF!,(IF(B25=Data!#REF!,Data!#REF!,Data!#REF!)))))))))))))))&amp;IF(B25=Data!#REF!,Data!#REF!,(IF(B25=Data!#REF!,Data!#REF!,(IF(B25=Data!#REF!,Data!#REF!,(IF(B25=Data!#REF!,Data!#REF!,(IF(B25=Data!#REF!,Data!#REF!,Data!#REF!)))))))))</f>
        <v>#REF!</v>
      </c>
      <c r="O25" s="339"/>
      <c r="P25" s="340"/>
      <c r="Q25" s="225" t="e">
        <f>IF(B25=Data!#REF!,Data!#REF!,(IF(B25=Data!#REF!,Data!#REF!,(IF(B25=Data!#REF!,Data!#REF!,(IF(B25=Data!#REF!,Data!#REF!,(IF(B25=Data!#REF!,Data!#REF!,(IF(B25=Data!B269,Data!H269,(IF(B25=Data!B271,Data!H271,(IF(B25=Data!#REF!,Data!#REF!,Data!#REF!)))))))))))))))&amp;IF(B25=Data!#REF!,Data!#REF!,(IF(B25=Data!#REF!,Data!#REF!,(IF(B25=Data!#REF!,Data!#REF!,(IF(B25=Data!#REF!,Data!#REF!,(IF(B25=Data!#REF!,Data!#REF!,(IF(B25=Data!#REF!,Data!H947,(IF(B25=Data!#REF!,Data!#REF!,(IF(B25=Data!#REF!,Data!#REF!,Data!#REF!)))))))))))))))&amp;IF(B25=Data!#REF!,Data!#REF!,(IF(B25=Data!#REF!,Data!#REF!,(IF(B25=Data!#REF!,Data!#REF!,(IF(B25=Data!#REF!,Data!#REF!,(IF(B25=Data!#REF!,Data!#REF!,Data!#REF!)))))))))</f>
        <v>#REF!</v>
      </c>
      <c r="R25" s="340"/>
      <c r="S25" s="340"/>
      <c r="T25" s="225" t="e">
        <f>IF(B25=Data!#REF!,Data!#REF!,(IF(B25=Data!#REF!,Data!#REF!,(IF(B25=Data!#REF!,Data!#REF!,(IF(B25=Data!#REF!,Data!#REF!,(IF(B25=Data!#REF!,Data!#REF!,(IF(B25=Data!B269,Data!I269,(IF(B25=Data!B271,Data!I271,(IF(B25=Data!#REF!,Data!#REF!,Data!#REF!)))))))))))))))&amp;IF(B25=Data!#REF!,Data!#REF!,(IF(B25=Data!#REF!,Data!#REF!,(IF(B25=Data!#REF!,Data!#REF!,(IF(B25=Data!#REF!,Data!#REF!,(IF(B25=Data!#REF!,Data!#REF!,(IF(B25=Data!#REF!,Data!I947,(IF(B25=Data!#REF!,Data!#REF!,(IF(B25=Data!#REF!,Data!#REF!,Data!#REF!)))))))))))))))&amp;IF(B25=Data!#REF!,Data!#REF!,(IF(B25=Data!#REF!,Data!#REF!,(IF(B25=Data!#REF!,Data!#REF!,(IF(B25=Data!#REF!,Data!#REF!,(IF(B25=Data!#REF!,Data!#REF!,Data!#REF!)))))))))</f>
        <v>#REF!</v>
      </c>
      <c r="U25" s="341"/>
      <c r="V25" s="225" t="e">
        <f>IF(B25=Data!#REF!,Data!#REF!,(IF(B25=Data!#REF!,Data!#REF!,(IF(B25=Data!#REF!,Data!#REF!,(IF(B25=Data!#REF!,Data!#REF!,(IF(B25=Data!#REF!,Data!#REF!,(IF(B25=Data!B269,Data!J269,(IF(B25=Data!B271,Data!J271,(IF(B25=Data!#REF!,Data!#REF!,Data!#REF!)))))))))))))))&amp;IF(B25=Data!#REF!,Data!#REF!,(IF(B25=Data!#REF!,Data!#REF!,(IF(B25=Data!#REF!,Data!#REF!,(IF(B25=Data!#REF!,Data!#REF!,(IF(B25=Data!#REF!,Data!#REF!,(IF(B25=Data!#REF!,Data!J947,(IF(B25=Data!#REF!,Data!#REF!,(IF(B25=Data!#REF!,Data!#REF!,Data!#REF!)))))))))))))))&amp;IF(B25=Data!#REF!,Data!#REF!,(IF(B25=Data!#REF!,Data!#REF!,(IF(B25=Data!#REF!,Data!#REF!,(IF(B25=Data!#REF!,Data!#REF!,(IF(B25=Data!#REF!,Data!#REF!,Data!#REF!)))))))))</f>
        <v>#REF!</v>
      </c>
      <c r="W25" s="222" t="str">
        <f>IF(E25="","",VLOOKUP(B25,Data!$B$5:$J$503,9,FALSE)*E25)</f>
        <v/>
      </c>
    </row>
    <row r="26" spans="1:23" s="234" customFormat="1" ht="20.149999999999999" customHeight="1">
      <c r="A26" s="334"/>
      <c r="B26" s="231"/>
      <c r="C26" s="230" t="str">
        <f>IF(E26="","",VLOOKUP(B26,Data!$B$5:$N$503,13,FALSE))</f>
        <v/>
      </c>
      <c r="D26" s="223" t="str">
        <f>IF(E26="","",VLOOKUP(B26,Data!$B$5:$L$503,2,FALSE))</f>
        <v/>
      </c>
      <c r="E26" s="232"/>
      <c r="F26" s="233"/>
      <c r="G26" s="223" t="str">
        <f>IF(E26="","",VLOOKUP(B26,Data!$B$5:$L$503,11,FALSE))</f>
        <v/>
      </c>
      <c r="H26" s="228" t="str">
        <f>IF(E26&gt;0,E26*G26,"-")</f>
        <v>-</v>
      </c>
      <c r="I26" s="229" t="str">
        <f>IF(E26="","",VLOOKUP(B26,Data!$B$5:$D$503,3,FALSE))</f>
        <v/>
      </c>
      <c r="J26" s="220" t="str">
        <f>IF(E26="","",VLOOKUP(B26,Data!$B$5:$M$503,12,FALSE))</f>
        <v/>
      </c>
      <c r="K26" s="328"/>
      <c r="L26" s="221" t="str">
        <f>IF(E26="","",VLOOKUP(B26,Data!$B$5:$E$503,4,FALSE)*E26)</f>
        <v/>
      </c>
      <c r="M26" s="221" t="str">
        <f>IF(E26="","",VLOOKUP(B26,Data!$B$5:$F$503,5,FALSE)*E26)</f>
        <v/>
      </c>
      <c r="N26" s="224" t="e">
        <f>IF(B26=Data!#REF!,Data!#REF!,(IF(B26=Data!#REF!,Data!#REF!,(IF(B26=Data!#REF!,Data!#REF!,(IF(B26=Data!#REF!,Data!#REF!,(IF(B26=Data!#REF!,Data!#REF!,(IF(B26=Data!B270,Data!G270,(IF(B26=Data!B272,Data!G272,(IF(B26=Data!#REF!,Data!#REF!,Data!#REF!)))))))))))))))&amp;IF(B26=Data!#REF!,Data!#REF!,(IF(B26=Data!#REF!,Data!#REF!,(IF(B26=Data!#REF!,Data!#REF!,(IF(B26=Data!#REF!,Data!#REF!,(IF(B26=Data!#REF!,Data!#REF!,(IF(B26=Data!#REF!,Data!G948,(IF(B26=Data!#REF!,Data!#REF!,(IF(B26=Data!#REF!,Data!#REF!,Data!#REF!)))))))))))))))&amp;IF(B26=Data!#REF!,Data!#REF!,(IF(B26=Data!#REF!,Data!#REF!,(IF(B26=Data!#REF!,Data!#REF!,(IF(B26=Data!#REF!,Data!#REF!,(IF(B26=Data!#REF!,Data!#REF!,Data!#REF!)))))))))</f>
        <v>#REF!</v>
      </c>
      <c r="O26" s="339"/>
      <c r="P26" s="340"/>
      <c r="Q26" s="225" t="e">
        <f>IF(B26=Data!#REF!,Data!#REF!,(IF(B26=Data!#REF!,Data!#REF!,(IF(B26=Data!#REF!,Data!#REF!,(IF(B26=Data!#REF!,Data!#REF!,(IF(B26=Data!#REF!,Data!#REF!,(IF(B26=Data!B270,Data!H270,(IF(B26=Data!B272,Data!H272,(IF(B26=Data!#REF!,Data!#REF!,Data!#REF!)))))))))))))))&amp;IF(B26=Data!#REF!,Data!#REF!,(IF(B26=Data!#REF!,Data!#REF!,(IF(B26=Data!#REF!,Data!#REF!,(IF(B26=Data!#REF!,Data!#REF!,(IF(B26=Data!#REF!,Data!#REF!,(IF(B26=Data!#REF!,Data!H948,(IF(B26=Data!#REF!,Data!#REF!,(IF(B26=Data!#REF!,Data!#REF!,Data!#REF!)))))))))))))))&amp;IF(B26=Data!#REF!,Data!#REF!,(IF(B26=Data!#REF!,Data!#REF!,(IF(B26=Data!#REF!,Data!#REF!,(IF(B26=Data!#REF!,Data!#REF!,(IF(B26=Data!#REF!,Data!#REF!,Data!#REF!)))))))))</f>
        <v>#REF!</v>
      </c>
      <c r="R26" s="340"/>
      <c r="S26" s="340"/>
      <c r="T26" s="225" t="e">
        <f>IF(B26=Data!#REF!,Data!#REF!,(IF(B26=Data!#REF!,Data!#REF!,(IF(B26=Data!#REF!,Data!#REF!,(IF(B26=Data!#REF!,Data!#REF!,(IF(B26=Data!#REF!,Data!#REF!,(IF(B26=Data!B270,Data!I270,(IF(B26=Data!B272,Data!I272,(IF(B26=Data!#REF!,Data!#REF!,Data!#REF!)))))))))))))))&amp;IF(B26=Data!#REF!,Data!#REF!,(IF(B26=Data!#REF!,Data!#REF!,(IF(B26=Data!#REF!,Data!#REF!,(IF(B26=Data!#REF!,Data!#REF!,(IF(B26=Data!#REF!,Data!#REF!,(IF(B26=Data!#REF!,Data!I948,(IF(B26=Data!#REF!,Data!#REF!,(IF(B26=Data!#REF!,Data!#REF!,Data!#REF!)))))))))))))))&amp;IF(B26=Data!#REF!,Data!#REF!,(IF(B26=Data!#REF!,Data!#REF!,(IF(B26=Data!#REF!,Data!#REF!,(IF(B26=Data!#REF!,Data!#REF!,(IF(B26=Data!#REF!,Data!#REF!,Data!#REF!)))))))))</f>
        <v>#REF!</v>
      </c>
      <c r="U26" s="341"/>
      <c r="V26" s="225" t="e">
        <f>IF(B26=Data!#REF!,Data!#REF!,(IF(B26=Data!#REF!,Data!#REF!,(IF(B26=Data!#REF!,Data!#REF!,(IF(B26=Data!#REF!,Data!#REF!,(IF(B26=Data!#REF!,Data!#REF!,(IF(B26=Data!B270,Data!J270,(IF(B26=Data!B272,Data!J272,(IF(B26=Data!#REF!,Data!#REF!,Data!#REF!)))))))))))))))&amp;IF(B26=Data!#REF!,Data!#REF!,(IF(B26=Data!#REF!,Data!#REF!,(IF(B26=Data!#REF!,Data!#REF!,(IF(B26=Data!#REF!,Data!#REF!,(IF(B26=Data!#REF!,Data!#REF!,(IF(B26=Data!#REF!,Data!J948,(IF(B26=Data!#REF!,Data!#REF!,(IF(B26=Data!#REF!,Data!#REF!,Data!#REF!)))))))))))))))&amp;IF(B26=Data!#REF!,Data!#REF!,(IF(B26=Data!#REF!,Data!#REF!,(IF(B26=Data!#REF!,Data!#REF!,(IF(B26=Data!#REF!,Data!#REF!,(IF(B26=Data!#REF!,Data!#REF!,Data!#REF!)))))))))</f>
        <v>#REF!</v>
      </c>
      <c r="W26" s="222" t="str">
        <f>IF(E26="","",VLOOKUP(B26,Data!$B$5:$J$503,9,FALSE)*E26)</f>
        <v/>
      </c>
    </row>
    <row r="27" spans="1:23" s="237" customFormat="1" ht="15" customHeight="1">
      <c r="A27" s="238"/>
      <c r="B27" s="239"/>
      <c r="C27" s="246"/>
      <c r="D27" s="240"/>
      <c r="E27" s="241">
        <f>SUM(E18:E26)</f>
        <v>11</v>
      </c>
      <c r="F27" s="242"/>
      <c r="G27" s="243"/>
      <c r="H27" s="243">
        <f>SUM(H18:H26)</f>
        <v>24690.710000000003</v>
      </c>
      <c r="I27" s="238"/>
      <c r="J27" s="238"/>
      <c r="K27" s="238"/>
      <c r="L27" s="243">
        <f>SUM(L18:L26)</f>
        <v>2882</v>
      </c>
      <c r="M27" s="243">
        <f>SUM(M18:M26)</f>
        <v>2607</v>
      </c>
      <c r="N27" s="243" t="e">
        <f>SUM(N16:N26)</f>
        <v>#REF!</v>
      </c>
      <c r="O27" s="244" t="e">
        <f>SUM(#REF!)</f>
        <v>#REF!</v>
      </c>
      <c r="P27" s="243">
        <f>SUM(P16:P26)</f>
        <v>0</v>
      </c>
      <c r="Q27" s="243" t="e">
        <f>SUM(Q16:Q26)</f>
        <v>#REF!</v>
      </c>
      <c r="R27" s="244" t="e">
        <f>SUM(#REF!)</f>
        <v>#REF!</v>
      </c>
      <c r="S27" s="243">
        <f>SUM(S16:S26)</f>
        <v>0</v>
      </c>
      <c r="T27" s="243" t="e">
        <f>SUM(T16:T26)</f>
        <v>#REF!</v>
      </c>
      <c r="U27" s="244" t="e">
        <f>SUM(#REF!)</f>
        <v>#REF!</v>
      </c>
      <c r="V27" s="243" t="e">
        <f>SUM(V16:V26)</f>
        <v>#REF!</v>
      </c>
      <c r="W27" s="245">
        <f>SUM(W18:W26)</f>
        <v>16.367999999999999</v>
      </c>
    </row>
    <row r="28" spans="1:23" ht="17.25" customHeight="1" thickBot="1">
      <c r="A28" s="214"/>
      <c r="B28" s="215"/>
      <c r="C28" s="216"/>
      <c r="D28" s="217"/>
      <c r="E28" s="193"/>
      <c r="F28" s="34"/>
      <c r="G28" s="180" t="s">
        <v>531</v>
      </c>
      <c r="H28" s="177"/>
      <c r="I28" s="55"/>
      <c r="J28" s="55"/>
      <c r="K28" s="55"/>
      <c r="L28" s="181"/>
      <c r="M28" s="177"/>
      <c r="N28" s="36"/>
      <c r="O28" s="35"/>
      <c r="P28" s="35"/>
      <c r="Q28" s="35"/>
      <c r="R28" s="35"/>
      <c r="S28" s="35"/>
      <c r="T28" s="35"/>
      <c r="U28" s="36"/>
      <c r="V28" s="36"/>
      <c r="W28" s="179"/>
    </row>
    <row r="29" spans="1:23" ht="13">
      <c r="A29" s="213" t="s">
        <v>525</v>
      </c>
      <c r="B29" s="161"/>
      <c r="C29" s="161"/>
      <c r="D29" s="60"/>
      <c r="E29" s="194" t="s">
        <v>532</v>
      </c>
      <c r="F29" s="27"/>
      <c r="G29" s="81" t="s">
        <v>81</v>
      </c>
      <c r="H29" s="85"/>
      <c r="I29" s="32" t="s">
        <v>82</v>
      </c>
      <c r="J29" s="56"/>
      <c r="K29" s="172" t="s">
        <v>83</v>
      </c>
      <c r="L29" s="172"/>
      <c r="M29" s="422" t="s">
        <v>84</v>
      </c>
      <c r="N29" s="423"/>
      <c r="O29" s="423"/>
      <c r="P29" s="423"/>
      <c r="Q29" s="423"/>
      <c r="R29" s="423"/>
      <c r="S29" s="423"/>
      <c r="T29" s="423"/>
      <c r="U29" s="423"/>
      <c r="V29" s="423"/>
      <c r="W29" s="424"/>
    </row>
    <row r="30" spans="1:23" ht="13">
      <c r="A30" s="19" t="s">
        <v>526</v>
      </c>
      <c r="B30" s="20"/>
      <c r="C30" s="20"/>
      <c r="D30" s="60"/>
      <c r="E30" s="191" t="s">
        <v>86</v>
      </c>
      <c r="F30" s="20"/>
      <c r="G30" s="425"/>
      <c r="H30" s="426"/>
      <c r="I30" s="19" t="s">
        <v>87</v>
      </c>
      <c r="J30" s="61"/>
      <c r="K30" s="174" t="s">
        <v>88</v>
      </c>
      <c r="L30" s="174"/>
      <c r="M30" s="170"/>
      <c r="N30" s="20"/>
      <c r="O30" s="20"/>
      <c r="P30" s="20"/>
      <c r="Q30" s="20"/>
      <c r="R30" s="20"/>
      <c r="S30" s="20"/>
      <c r="T30" s="20"/>
      <c r="U30" s="20"/>
      <c r="V30" s="20"/>
      <c r="W30" s="175"/>
    </row>
    <row r="31" spans="1:23">
      <c r="A31" s="19" t="s">
        <v>527</v>
      </c>
      <c r="B31" s="20"/>
      <c r="C31" s="20"/>
      <c r="D31" s="21"/>
      <c r="E31" s="191"/>
      <c r="F31" s="20"/>
      <c r="G31" s="425"/>
      <c r="H31" s="426"/>
      <c r="I31" s="19"/>
      <c r="J31" s="61"/>
      <c r="K31" s="174" t="s">
        <v>92</v>
      </c>
      <c r="L31" s="174"/>
      <c r="M31" s="170"/>
      <c r="N31" s="20"/>
      <c r="O31" s="20"/>
      <c r="P31" s="20"/>
      <c r="Q31" s="20"/>
      <c r="R31" s="20"/>
      <c r="S31" s="20"/>
      <c r="T31" s="20"/>
      <c r="U31" s="20"/>
      <c r="V31" s="20"/>
      <c r="W31" s="175"/>
    </row>
    <row r="32" spans="1:23">
      <c r="A32" s="34"/>
      <c r="B32" s="35"/>
      <c r="C32" s="35"/>
      <c r="D32" s="386"/>
      <c r="E32" s="191" t="s">
        <v>93</v>
      </c>
      <c r="F32" s="20"/>
      <c r="G32" s="425"/>
      <c r="H32" s="426"/>
      <c r="I32" s="19" t="s">
        <v>94</v>
      </c>
      <c r="J32" s="61"/>
      <c r="K32" s="174"/>
      <c r="L32" s="174"/>
      <c r="M32" s="170"/>
      <c r="N32" s="20"/>
      <c r="O32" s="20"/>
      <c r="P32" s="20"/>
      <c r="Q32" s="20"/>
      <c r="R32" s="20"/>
      <c r="S32" s="20"/>
      <c r="T32" s="20"/>
      <c r="U32" s="20"/>
      <c r="V32" s="20"/>
      <c r="W32" s="175"/>
    </row>
    <row r="33" spans="1:23" ht="13">
      <c r="A33" s="16" t="s">
        <v>95</v>
      </c>
      <c r="B33" s="27"/>
      <c r="C33" s="27"/>
      <c r="D33" s="12"/>
      <c r="E33" s="191" t="s">
        <v>96</v>
      </c>
      <c r="F33" s="20"/>
      <c r="G33" s="89" t="s">
        <v>97</v>
      </c>
      <c r="H33" s="86"/>
      <c r="I33" s="19" t="s">
        <v>87</v>
      </c>
      <c r="J33" s="61"/>
      <c r="K33" s="174" t="s">
        <v>98</v>
      </c>
      <c r="L33" s="174"/>
      <c r="M33" s="170"/>
      <c r="N33" s="20"/>
      <c r="O33" s="20"/>
      <c r="P33" s="20"/>
      <c r="Q33" s="20"/>
      <c r="R33" s="20"/>
      <c r="S33" s="20"/>
      <c r="T33" s="20"/>
      <c r="U33" s="20"/>
      <c r="V33" s="20"/>
      <c r="W33" s="175"/>
    </row>
    <row r="34" spans="1:23">
      <c r="A34" s="26" t="s">
        <v>550</v>
      </c>
      <c r="B34" s="20"/>
      <c r="C34" s="20"/>
      <c r="D34" s="21"/>
      <c r="E34" s="191" t="s">
        <v>99</v>
      </c>
      <c r="F34" s="20"/>
      <c r="G34" s="90"/>
      <c r="H34" s="182"/>
      <c r="I34" s="19" t="s">
        <v>100</v>
      </c>
      <c r="J34" s="61"/>
      <c r="K34" s="174" t="s">
        <v>528</v>
      </c>
      <c r="L34" s="174"/>
      <c r="M34" s="427" t="s">
        <v>568</v>
      </c>
      <c r="N34" s="428"/>
      <c r="O34" s="428"/>
      <c r="P34" s="428"/>
      <c r="Q34" s="428"/>
      <c r="R34" s="428"/>
      <c r="S34" s="428"/>
      <c r="T34" s="428"/>
      <c r="U34" s="428"/>
      <c r="V34" s="428"/>
      <c r="W34" s="429"/>
    </row>
    <row r="35" spans="1:23">
      <c r="A35" s="34"/>
      <c r="B35" s="35"/>
      <c r="C35" s="35"/>
      <c r="D35" s="36"/>
      <c r="E35" s="192"/>
      <c r="F35" s="35"/>
      <c r="G35" s="416" t="s">
        <v>966</v>
      </c>
      <c r="H35" s="417"/>
      <c r="I35" s="416" t="s">
        <v>965</v>
      </c>
      <c r="J35" s="417"/>
      <c r="K35" s="178" t="s">
        <v>103</v>
      </c>
      <c r="L35" s="178"/>
      <c r="M35" s="418" t="s">
        <v>104</v>
      </c>
      <c r="N35" s="419"/>
      <c r="O35" s="419"/>
      <c r="P35" s="419"/>
      <c r="Q35" s="419"/>
      <c r="R35" s="419"/>
      <c r="S35" s="419"/>
      <c r="T35" s="419"/>
      <c r="U35" s="419"/>
      <c r="V35" s="419"/>
      <c r="W35" s="420"/>
    </row>
    <row r="40" spans="1:23" ht="18.75" customHeight="1">
      <c r="A40" s="195" t="s">
        <v>888</v>
      </c>
      <c r="B40" s="166"/>
      <c r="C40" s="195" t="s">
        <v>576</v>
      </c>
      <c r="D40" s="319"/>
      <c r="E40" s="319"/>
      <c r="F40" s="320"/>
      <c r="G40" s="195" t="s">
        <v>882</v>
      </c>
      <c r="I40" s="195" t="s">
        <v>576</v>
      </c>
      <c r="K40" s="166"/>
      <c r="M40" s="4"/>
      <c r="V40" s="167"/>
      <c r="W40" s="4"/>
    </row>
    <row r="41" spans="1:23" ht="20">
      <c r="A41" s="195" t="s">
        <v>889</v>
      </c>
      <c r="B41" s="166"/>
      <c r="C41" s="195" t="s">
        <v>893</v>
      </c>
      <c r="D41" s="319"/>
      <c r="E41" s="319"/>
      <c r="F41" s="320"/>
      <c r="G41" s="300" t="s">
        <v>883</v>
      </c>
      <c r="H41" s="335"/>
      <c r="I41" s="300" t="s">
        <v>893</v>
      </c>
      <c r="K41" s="166"/>
      <c r="M41" s="4"/>
      <c r="V41" s="167"/>
      <c r="W41" s="4"/>
    </row>
    <row r="42" spans="1:23" ht="20">
      <c r="A42" s="195" t="s">
        <v>890</v>
      </c>
      <c r="B42" s="166"/>
      <c r="C42" s="195" t="s">
        <v>893</v>
      </c>
      <c r="D42" s="319"/>
      <c r="E42" s="319"/>
      <c r="F42" s="320"/>
      <c r="G42" s="195" t="s">
        <v>884</v>
      </c>
      <c r="I42" s="195" t="s">
        <v>576</v>
      </c>
      <c r="K42" s="166"/>
      <c r="M42" s="4"/>
      <c r="V42" s="167"/>
      <c r="W42" s="4"/>
    </row>
    <row r="43" spans="1:23" ht="20">
      <c r="A43" s="195" t="s">
        <v>891</v>
      </c>
      <c r="B43" s="166"/>
      <c r="C43" s="195" t="s">
        <v>576</v>
      </c>
      <c r="D43" s="319"/>
      <c r="E43" s="319"/>
      <c r="F43" s="320"/>
      <c r="G43" s="195" t="s">
        <v>885</v>
      </c>
      <c r="I43" s="195" t="s">
        <v>576</v>
      </c>
      <c r="K43" s="166"/>
      <c r="M43" s="4"/>
      <c r="V43" s="167"/>
      <c r="W43" s="4"/>
    </row>
    <row r="44" spans="1:23" ht="20">
      <c r="A44" s="195" t="s">
        <v>892</v>
      </c>
      <c r="B44" s="166"/>
      <c r="C44" s="195" t="s">
        <v>576</v>
      </c>
      <c r="D44" s="319"/>
      <c r="E44" s="319"/>
      <c r="F44" s="320"/>
      <c r="G44" s="195" t="s">
        <v>887</v>
      </c>
      <c r="I44" s="195" t="s">
        <v>576</v>
      </c>
      <c r="K44" s="166"/>
      <c r="M44" s="4"/>
      <c r="V44" s="167"/>
      <c r="W44" s="4"/>
    </row>
    <row r="45" spans="1:23" ht="20">
      <c r="A45" s="342"/>
      <c r="B45" s="342"/>
      <c r="C45" s="342"/>
      <c r="D45" s="342"/>
      <c r="E45" s="342"/>
      <c r="F45" s="317"/>
      <c r="G45" s="195" t="s">
        <v>886</v>
      </c>
      <c r="I45" s="195" t="s">
        <v>576</v>
      </c>
    </row>
  </sheetData>
  <mergeCells count="9">
    <mergeCell ref="G35:H35"/>
    <mergeCell ref="I35:J35"/>
    <mergeCell ref="M35:W35"/>
    <mergeCell ref="M2:P2"/>
    <mergeCell ref="M29:W29"/>
    <mergeCell ref="G30:H30"/>
    <mergeCell ref="G31:H31"/>
    <mergeCell ref="G32:H32"/>
    <mergeCell ref="M34:W34"/>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A5C2-E42F-4F27-A824-20375B4B4340}">
  <dimension ref="A1:W49"/>
  <sheetViews>
    <sheetView topLeftCell="A13" zoomScale="80" zoomScaleNormal="80" zoomScaleSheetLayoutView="85" workbookViewId="0">
      <selection activeCell="H27" sqref="H27"/>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83"/>
      <c r="B18" s="389" t="s">
        <v>959</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v>1</v>
      </c>
      <c r="B19" s="384" t="s">
        <v>405</v>
      </c>
      <c r="C19" s="325" t="str">
        <f>IF(E19="","",VLOOKUP(B19,Data!$B$5:$N$503,13,FALSE))</f>
        <v>Ymh</v>
      </c>
      <c r="D19" s="227" t="str">
        <f>IF(E19="","",VLOOKUP(B19,Data!$B$5:$L$503,2,FALSE))</f>
        <v>ZU62660</v>
      </c>
      <c r="E19" s="385">
        <v>1</v>
      </c>
      <c r="F19" s="344" t="s">
        <v>523</v>
      </c>
      <c r="G19" s="227">
        <f>IF(E19="","",VLOOKUP(B19,Data!$B$5:$L$503,11,FALSE))</f>
        <v>6831.9</v>
      </c>
      <c r="H19" s="326">
        <f>IF(E19&gt;0,E19*G19,"-")</f>
        <v>6831.9</v>
      </c>
      <c r="I19" s="327" t="str">
        <f>IF(E19="","",VLOOKUP(B19,Data!$B$5:$D$503,3,FALSE))</f>
        <v>C/T</v>
      </c>
      <c r="J19" s="235" t="str">
        <f>IF(E19="","",VLOOKUP(B19,Data!$B$5:$M$503,12,FALSE))</f>
        <v>Indonesia</v>
      </c>
      <c r="K19" s="328" t="s">
        <v>960</v>
      </c>
      <c r="L19" s="219">
        <f>IF(E19="","",VLOOKUP(B19,Data!$B$5:$E$503,4,FALSE)*E19)</f>
        <v>338</v>
      </c>
      <c r="M19" s="219">
        <f>IF(E19="","",VLOOKUP(B19,Data!$B$5:$F$503,5,FALSE)*E19)</f>
        <v>297</v>
      </c>
      <c r="N19" s="329" t="e">
        <f>IF(B19=Data!#REF!,Data!#REF!,(IF(B19=Data!#REF!,Data!#REF!,(IF(B19=Data!#REF!,Data!#REF!,(IF(B19=Data!#REF!,Data!#REF!,(IF(B19=Data!#REF!,Data!#REF!,(IF(B19=Data!B255,Data!G255,(IF(B19=Data!B257,Data!G257,(IF(B19=Data!#REF!,Data!#REF!,Data!#REF!)))))))))))))))&amp;IF(B19=Data!#REF!,Data!#REF!,(IF(B19=Data!#REF!,Data!#REF!,(IF(B19=Data!#REF!,Data!#REF!,(IF(B19=Data!#REF!,Data!#REF!,(IF(B19=Data!#REF!,Data!#REF!,(IF(B19=Data!#REF!,Data!G933,(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255,Data!H255,(IF(B19=Data!B257,Data!H257,(IF(B19=Data!#REF!,Data!#REF!,Data!#REF!)))))))))))))))&amp;IF(B19=Data!#REF!,Data!#REF!,(IF(B19=Data!#REF!,Data!#REF!,(IF(B19=Data!#REF!,Data!#REF!,(IF(B19=Data!#REF!,Data!#REF!,(IF(B19=Data!#REF!,Data!#REF!,(IF(B19=Data!#REF!,Data!H933,(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255,Data!I255,(IF(B19=Data!B257,Data!I257,(IF(B19=Data!#REF!,Data!#REF!,Data!#REF!)))))))))))))))&amp;IF(B19=Data!#REF!,Data!#REF!,(IF(B19=Data!#REF!,Data!#REF!,(IF(B19=Data!#REF!,Data!#REF!,(IF(B19=Data!#REF!,Data!#REF!,(IF(B19=Data!#REF!,Data!#REF!,(IF(B19=Data!#REF!,Data!I933,(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255,Data!J255,(IF(B19=Data!B257,Data!J257,(IF(B19=Data!#REF!,Data!#REF!,Data!#REF!)))))))))))))))&amp;IF(B19=Data!#REF!,Data!#REF!,(IF(B19=Data!#REF!,Data!#REF!,(IF(B19=Data!#REF!,Data!#REF!,(IF(B19=Data!#REF!,Data!#REF!,(IF(B19=Data!#REF!,Data!#REF!,(IF(B19=Data!#REF!,Data!J933,(IF(B19=Data!#REF!,Data!#REF!,(IF(B19=Data!#REF!,Data!#REF!,Data!#REF!)))))))))))))))&amp;IF(B19=Data!#REF!,Data!#REF!,(IF(B19=Data!#REF!,Data!#REF!,(IF(B19=Data!#REF!,Data!#REF!,(IF(B19=Data!#REF!,Data!#REF!,(IF(B19=Data!#REF!,Data!#REF!,Data!#REF!)))))))))</f>
        <v>#REF!</v>
      </c>
      <c r="W19" s="236">
        <f>IF(E19="","",VLOOKUP(B19,Data!$B$5:$J$503,9,FALSE)*E19)</f>
        <v>1.806</v>
      </c>
    </row>
    <row r="20" spans="1:23" s="234" customFormat="1" ht="20.149999999999999" customHeight="1">
      <c r="A20" s="383">
        <v>2</v>
      </c>
      <c r="B20" s="384" t="s">
        <v>484</v>
      </c>
      <c r="C20" s="325" t="str">
        <f>IF(E20="","",VLOOKUP(B20,Data!$B$5:$N$503,13,FALSE))</f>
        <v>Ymh</v>
      </c>
      <c r="D20" s="227" t="str">
        <f>IF(E20="","",VLOOKUP(B20,Data!$B$5:$L$503,2,FALSE))</f>
        <v>ZH66250</v>
      </c>
      <c r="E20" s="385">
        <v>6</v>
      </c>
      <c r="F20" s="233"/>
      <c r="G20" s="227">
        <f>IF(E20="","",VLOOKUP(B20,Data!$B$5:$L$503,11,FALSE))</f>
        <v>2244.61</v>
      </c>
      <c r="H20" s="326">
        <f>IF(E20&gt;0,E20*G20,"-")</f>
        <v>13467.66</v>
      </c>
      <c r="I20" s="327" t="str">
        <f>IF(E20="","",VLOOKUP(B20,Data!$B$5:$D$503,3,FALSE))</f>
        <v>C/T</v>
      </c>
      <c r="J20" s="235" t="str">
        <f>IF(E20="","",VLOOKUP(B20,Data!$B$5:$M$503,12,FALSE))</f>
        <v>Indonesia</v>
      </c>
      <c r="K20" s="328" t="s">
        <v>960</v>
      </c>
      <c r="L20" s="219">
        <f>IF(E20="","",VLOOKUP(B20,Data!$B$5:$E$503,4,FALSE)*E20)</f>
        <v>1572</v>
      </c>
      <c r="M20" s="219">
        <f>IF(E20="","",VLOOKUP(B20,Data!$B$5:$F$503,5,FALSE)*E20)</f>
        <v>1422</v>
      </c>
      <c r="N20" s="329" t="e">
        <f>IF(B20=Data!#REF!,Data!#REF!,(IF(B20=Data!#REF!,Data!#REF!,(IF(B20=Data!#REF!,Data!#REF!,(IF(B20=Data!#REF!,Data!#REF!,(IF(B20=Data!#REF!,Data!#REF!,(IF(B20=Data!B257,Data!G257,(IF(B20=Data!B259,Data!G259,(IF(B20=Data!#REF!,Data!#REF!,Data!#REF!)))))))))))))))&amp;IF(B20=Data!#REF!,Data!#REF!,(IF(B20=Data!#REF!,Data!#REF!,(IF(B20=Data!#REF!,Data!#REF!,(IF(B20=Data!#REF!,Data!#REF!,(IF(B20=Data!#REF!,Data!#REF!,(IF(B20=Data!#REF!,Data!G935,(IF(B20=Data!#REF!,Data!#REF!,(IF(B20=Data!#REF!,Data!#REF!,Data!#REF!)))))))))))))))&amp;IF(B20=Data!#REF!,Data!#REF!,(IF(B20=Data!#REF!,Data!#REF!,(IF(B20=Data!#REF!,Data!#REF!,(IF(B20=Data!#REF!,Data!#REF!,(IF(B20=Data!#REF!,Data!#REF!,Data!#REF!)))))))))</f>
        <v>#REF!</v>
      </c>
      <c r="O20" s="330"/>
      <c r="P20" s="331"/>
      <c r="Q20" s="332" t="e">
        <f>IF(B20=Data!#REF!,Data!#REF!,(IF(B20=Data!#REF!,Data!#REF!,(IF(B20=Data!#REF!,Data!#REF!,(IF(B20=Data!#REF!,Data!#REF!,(IF(B20=Data!#REF!,Data!#REF!,(IF(B20=Data!B257,Data!H257,(IF(B20=Data!B259,Data!H259,(IF(B20=Data!#REF!,Data!#REF!,Data!#REF!)))))))))))))))&amp;IF(B20=Data!#REF!,Data!#REF!,(IF(B20=Data!#REF!,Data!#REF!,(IF(B20=Data!#REF!,Data!#REF!,(IF(B20=Data!#REF!,Data!#REF!,(IF(B20=Data!#REF!,Data!#REF!,(IF(B20=Data!#REF!,Data!H935,(IF(B20=Data!#REF!,Data!#REF!,(IF(B20=Data!#REF!,Data!#REF!,Data!#REF!)))))))))))))))&amp;IF(B20=Data!#REF!,Data!#REF!,(IF(B20=Data!#REF!,Data!#REF!,(IF(B20=Data!#REF!,Data!#REF!,(IF(B20=Data!#REF!,Data!#REF!,(IF(B20=Data!#REF!,Data!#REF!,Data!#REF!)))))))))</f>
        <v>#REF!</v>
      </c>
      <c r="R20" s="331"/>
      <c r="S20" s="331"/>
      <c r="T20" s="332" t="e">
        <f>IF(B20=Data!#REF!,Data!#REF!,(IF(B20=Data!#REF!,Data!#REF!,(IF(B20=Data!#REF!,Data!#REF!,(IF(B20=Data!#REF!,Data!#REF!,(IF(B20=Data!#REF!,Data!#REF!,(IF(B20=Data!B257,Data!I257,(IF(B20=Data!B259,Data!I259,(IF(B20=Data!#REF!,Data!#REF!,Data!#REF!)))))))))))))))&amp;IF(B20=Data!#REF!,Data!#REF!,(IF(B20=Data!#REF!,Data!#REF!,(IF(B20=Data!#REF!,Data!#REF!,(IF(B20=Data!#REF!,Data!#REF!,(IF(B20=Data!#REF!,Data!#REF!,(IF(B20=Data!#REF!,Data!I935,(IF(B20=Data!#REF!,Data!#REF!,(IF(B20=Data!#REF!,Data!#REF!,Data!#REF!)))))))))))))))&amp;IF(B20=Data!#REF!,Data!#REF!,(IF(B20=Data!#REF!,Data!#REF!,(IF(B20=Data!#REF!,Data!#REF!,(IF(B20=Data!#REF!,Data!#REF!,(IF(B20=Data!#REF!,Data!#REF!,Data!#REF!)))))))))</f>
        <v>#REF!</v>
      </c>
      <c r="U20" s="333"/>
      <c r="V20" s="332" t="e">
        <f>IF(B20=Data!#REF!,Data!#REF!,(IF(B20=Data!#REF!,Data!#REF!,(IF(B20=Data!#REF!,Data!#REF!,(IF(B20=Data!#REF!,Data!#REF!,(IF(B20=Data!#REF!,Data!#REF!,(IF(B20=Data!B257,Data!J257,(IF(B20=Data!B259,Data!J259,(IF(B20=Data!#REF!,Data!#REF!,Data!#REF!)))))))))))))))&amp;IF(B20=Data!#REF!,Data!#REF!,(IF(B20=Data!#REF!,Data!#REF!,(IF(B20=Data!#REF!,Data!#REF!,(IF(B20=Data!#REF!,Data!#REF!,(IF(B20=Data!#REF!,Data!#REF!,(IF(B20=Data!#REF!,Data!J935,(IF(B20=Data!#REF!,Data!#REF!,(IF(B20=Data!#REF!,Data!#REF!,Data!#REF!)))))))))))))))&amp;IF(B20=Data!#REF!,Data!#REF!,(IF(B20=Data!#REF!,Data!#REF!,(IF(B20=Data!#REF!,Data!#REF!,(IF(B20=Data!#REF!,Data!#REF!,(IF(B20=Data!#REF!,Data!#REF!,Data!#REF!)))))))))</f>
        <v>#REF!</v>
      </c>
      <c r="W20" s="236">
        <f>IF(E20="","",VLOOKUP(B20,Data!$B$5:$J$503,9,FALSE)*E20)</f>
        <v>8.9280000000000008</v>
      </c>
    </row>
    <row r="21" spans="1:23" s="234" customFormat="1" ht="20.149999999999999" customHeight="1">
      <c r="A21" s="383">
        <v>3</v>
      </c>
      <c r="B21" s="384" t="s">
        <v>552</v>
      </c>
      <c r="C21" s="325" t="str">
        <f>IF(E21="","",VLOOKUP(B21,Data!$B$5:$N$503,13,FALSE))</f>
        <v>Ymh</v>
      </c>
      <c r="D21" s="227" t="str">
        <f>IF(E21="","",VLOOKUP(B21,Data!$B$5:$L$503,2,FALSE))</f>
        <v>ZN12160</v>
      </c>
      <c r="E21" s="385">
        <v>2</v>
      </c>
      <c r="F21" s="233" t="s">
        <v>524</v>
      </c>
      <c r="G21" s="227">
        <f>IF(E21="","",VLOOKUP(B21,Data!$B$5:$L$503,11,FALSE))</f>
        <v>2286.36</v>
      </c>
      <c r="H21" s="326">
        <f>IF(E21&gt;0,E21*G21,"-")</f>
        <v>4572.72</v>
      </c>
      <c r="I21" s="327" t="str">
        <f>IF(E21="","",VLOOKUP(B21,Data!$B$5:$D$503,3,FALSE))</f>
        <v>C/T</v>
      </c>
      <c r="J21" s="235" t="str">
        <f>IF(E21="","",VLOOKUP(B21,Data!$B$5:$M$503,12,FALSE))</f>
        <v>Indonesia</v>
      </c>
      <c r="K21" s="328" t="s">
        <v>960</v>
      </c>
      <c r="L21" s="219">
        <f>IF(E21="","",VLOOKUP(B21,Data!$B$5:$E$503,4,FALSE)*E21)</f>
        <v>524</v>
      </c>
      <c r="M21" s="219">
        <f>IF(E21="","",VLOOKUP(B21,Data!$B$5:$F$503,5,FALSE)*E21)</f>
        <v>474</v>
      </c>
      <c r="N21" s="329" t="e">
        <f>IF(B21=Data!#REF!,Data!#REF!,(IF(B21=Data!#REF!,Data!#REF!,(IF(B21=Data!#REF!,Data!#REF!,(IF(B21=Data!#REF!,Data!#REF!,(IF(B21=Data!#REF!,Data!#REF!,(IF(B21=Data!B258,Data!G258,(IF(B21=Data!B260,Data!G260,(IF(B21=Data!#REF!,Data!#REF!,Data!#REF!)))))))))))))))&amp;IF(B21=Data!#REF!,Data!#REF!,(IF(B21=Data!#REF!,Data!#REF!,(IF(B21=Data!#REF!,Data!#REF!,(IF(B21=Data!#REF!,Data!#REF!,(IF(B21=Data!#REF!,Data!#REF!,(IF(B21=Data!#REF!,Data!G936,(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258,Data!H258,(IF(B21=Data!B260,Data!H260,(IF(B21=Data!#REF!,Data!#REF!,Data!#REF!)))))))))))))))&amp;IF(B21=Data!#REF!,Data!#REF!,(IF(B21=Data!#REF!,Data!#REF!,(IF(B21=Data!#REF!,Data!#REF!,(IF(B21=Data!#REF!,Data!#REF!,(IF(B21=Data!#REF!,Data!#REF!,(IF(B21=Data!#REF!,Data!H936,(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258,Data!I258,(IF(B21=Data!B260,Data!I260,(IF(B21=Data!#REF!,Data!#REF!,Data!#REF!)))))))))))))))&amp;IF(B21=Data!#REF!,Data!#REF!,(IF(B21=Data!#REF!,Data!#REF!,(IF(B21=Data!#REF!,Data!#REF!,(IF(B21=Data!#REF!,Data!#REF!,(IF(B21=Data!#REF!,Data!#REF!,(IF(B21=Data!#REF!,Data!I936,(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258,Data!J258,(IF(B21=Data!B260,Data!J260,(IF(B21=Data!#REF!,Data!#REF!,Data!#REF!)))))))))))))))&amp;IF(B21=Data!#REF!,Data!#REF!,(IF(B21=Data!#REF!,Data!#REF!,(IF(B21=Data!#REF!,Data!#REF!,(IF(B21=Data!#REF!,Data!#REF!,(IF(B21=Data!#REF!,Data!#REF!,(IF(B21=Data!#REF!,Data!J936,(IF(B21=Data!#REF!,Data!#REF!,(IF(B21=Data!#REF!,Data!#REF!,Data!#REF!)))))))))))))))&amp;IF(B21=Data!#REF!,Data!#REF!,(IF(B21=Data!#REF!,Data!#REF!,(IF(B21=Data!#REF!,Data!#REF!,(IF(B21=Data!#REF!,Data!#REF!,(IF(B21=Data!#REF!,Data!#REF!,Data!#REF!)))))))))</f>
        <v>#REF!</v>
      </c>
      <c r="W21" s="236">
        <f>IF(E21="","",VLOOKUP(B21,Data!$B$5:$J$503,9,FALSE)*E21)</f>
        <v>2.976</v>
      </c>
    </row>
    <row r="22" spans="1:23" s="234" customFormat="1" ht="20.149999999999999" customHeight="1">
      <c r="A22" s="383"/>
      <c r="B22" s="389" t="s">
        <v>969</v>
      </c>
      <c r="C22" s="325"/>
      <c r="D22" s="227"/>
      <c r="E22" s="385"/>
      <c r="F22" s="233"/>
      <c r="G22" s="227"/>
      <c r="H22" s="326"/>
      <c r="I22" s="327"/>
      <c r="J22" s="235"/>
      <c r="K22" s="328"/>
      <c r="L22" s="219"/>
      <c r="M22" s="219"/>
      <c r="N22" s="329"/>
      <c r="O22" s="330"/>
      <c r="P22" s="331"/>
      <c r="Q22" s="332"/>
      <c r="R22" s="331"/>
      <c r="S22" s="331"/>
      <c r="T22" s="332"/>
      <c r="U22" s="333"/>
      <c r="V22" s="332"/>
      <c r="W22" s="236"/>
    </row>
    <row r="23" spans="1:23" s="234" customFormat="1" ht="20.149999999999999" customHeight="1">
      <c r="A23" s="383">
        <v>4</v>
      </c>
      <c r="B23" s="384" t="s">
        <v>356</v>
      </c>
      <c r="C23" s="325" t="str">
        <f>IF(E23="","",VLOOKUP(B23,Data!$B$5:$N$503,13,FALSE))</f>
        <v>Ymh</v>
      </c>
      <c r="D23" s="227" t="str">
        <f>IF(E23="","",VLOOKUP(B23,Data!$B$5:$L$503,2,FALSE))</f>
        <v>WQ78230</v>
      </c>
      <c r="E23" s="385">
        <v>4</v>
      </c>
      <c r="F23" s="318" t="s">
        <v>530</v>
      </c>
      <c r="G23" s="227">
        <f>IF(E23="","",VLOOKUP(B23,Data!$B$5:$L$503,11,FALSE))</f>
        <v>4233.07</v>
      </c>
      <c r="H23" s="326">
        <f t="shared" ref="H23:H28" si="0">IF(E23&gt;0,E23*G23,"-")</f>
        <v>16932.28</v>
      </c>
      <c r="I23" s="327" t="str">
        <f>IF(E23="","",VLOOKUP(B23,Data!$B$5:$D$503,3,FALSE))</f>
        <v>C/T</v>
      </c>
      <c r="J23" s="235" t="str">
        <f>IF(E23="","",VLOOKUP(B23,Data!$B$5:$M$503,12,FALSE))</f>
        <v>Indonesia</v>
      </c>
      <c r="K23" s="328" t="s">
        <v>970</v>
      </c>
      <c r="L23" s="219">
        <f>IF(E23="","",VLOOKUP(B23,Data!$B$5:$E$503,4,FALSE)*E23)</f>
        <v>1188</v>
      </c>
      <c r="M23" s="219">
        <f>IF(E23="","",VLOOKUP(B23,Data!$B$5:$F$503,5,FALSE)*E23)</f>
        <v>1048</v>
      </c>
      <c r="N23" s="329" t="e">
        <f>IF(B23=Data!#REF!,Data!#REF!,(IF(B23=Data!#REF!,Data!#REF!,(IF(B23=Data!#REF!,Data!#REF!,(IF(B23=Data!#REF!,Data!#REF!,(IF(B23=Data!#REF!,Data!#REF!,(IF(B23=Data!B259,Data!G259,(IF(B23=Data!B261,Data!G261,(IF(B23=Data!#REF!,Data!#REF!,Data!#REF!)))))))))))))))&amp;IF(B23=Data!#REF!,Data!#REF!,(IF(B23=Data!#REF!,Data!#REF!,(IF(B23=Data!#REF!,Data!#REF!,(IF(B23=Data!#REF!,Data!#REF!,(IF(B23=Data!#REF!,Data!#REF!,(IF(B23=Data!#REF!,Data!G937,(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259,Data!H259,(IF(B23=Data!B261,Data!H261,(IF(B23=Data!#REF!,Data!#REF!,Data!#REF!)))))))))))))))&amp;IF(B23=Data!#REF!,Data!#REF!,(IF(B23=Data!#REF!,Data!#REF!,(IF(B23=Data!#REF!,Data!#REF!,(IF(B23=Data!#REF!,Data!#REF!,(IF(B23=Data!#REF!,Data!#REF!,(IF(B23=Data!#REF!,Data!H937,(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259,Data!I259,(IF(B23=Data!B261,Data!I261,(IF(B23=Data!#REF!,Data!#REF!,Data!#REF!)))))))))))))))&amp;IF(B23=Data!#REF!,Data!#REF!,(IF(B23=Data!#REF!,Data!#REF!,(IF(B23=Data!#REF!,Data!#REF!,(IF(B23=Data!#REF!,Data!#REF!,(IF(B23=Data!#REF!,Data!#REF!,(IF(B23=Data!#REF!,Data!I937,(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259,Data!J259,(IF(B23=Data!B261,Data!J261,(IF(B23=Data!#REF!,Data!#REF!,Data!#REF!)))))))))))))))&amp;IF(B23=Data!#REF!,Data!#REF!,(IF(B23=Data!#REF!,Data!#REF!,(IF(B23=Data!#REF!,Data!#REF!,(IF(B23=Data!#REF!,Data!#REF!,(IF(B23=Data!#REF!,Data!#REF!,(IF(B23=Data!#REF!,Data!J937,(IF(B23=Data!#REF!,Data!#REF!,(IF(B23=Data!#REF!,Data!#REF!,Data!#REF!)))))))))))))))&amp;IF(B23=Data!#REF!,Data!#REF!,(IF(B23=Data!#REF!,Data!#REF!,(IF(B23=Data!#REF!,Data!#REF!,(IF(B23=Data!#REF!,Data!#REF!,(IF(B23=Data!#REF!,Data!#REF!,Data!#REF!)))))))))</f>
        <v>#REF!</v>
      </c>
      <c r="W23" s="236">
        <f>IF(E23="","",VLOOKUP(B23,Data!$B$5:$J$503,9,FALSE)*E23)</f>
        <v>6.1360000000000001</v>
      </c>
    </row>
    <row r="24" spans="1:23" s="234" customFormat="1" ht="20.149999999999999" customHeight="1">
      <c r="A24" s="383">
        <v>5</v>
      </c>
      <c r="B24" s="384" t="s">
        <v>220</v>
      </c>
      <c r="C24" s="325" t="str">
        <f>IF(E24="","",VLOOKUP(B24,Data!$B$5:$N$503,13,FALSE))</f>
        <v>Ymh</v>
      </c>
      <c r="D24" s="227" t="str">
        <f>IF(E24="","",VLOOKUP(B24,Data!$B$5:$L$503,2,FALSE))</f>
        <v>AAE6337</v>
      </c>
      <c r="E24" s="385">
        <v>17</v>
      </c>
      <c r="F24" s="344"/>
      <c r="G24" s="227">
        <f>IF(E24="","",VLOOKUP(B24,Data!$B$5:$L$503,11,FALSE))</f>
        <v>1646.63</v>
      </c>
      <c r="H24" s="326">
        <f t="shared" si="0"/>
        <v>27992.710000000003</v>
      </c>
      <c r="I24" s="327" t="str">
        <f>IF(E24="","",VLOOKUP(B24,Data!$B$5:$D$503,3,FALSE))</f>
        <v>C/T</v>
      </c>
      <c r="J24" s="235" t="str">
        <f>IF(E24="","",VLOOKUP(B24,Data!$B$5:$M$503,12,FALSE))</f>
        <v>Indonesia</v>
      </c>
      <c r="K24" s="328" t="s">
        <v>970</v>
      </c>
      <c r="L24" s="219">
        <f>IF(E24="","",VLOOKUP(B24,Data!$B$5:$E$503,4,FALSE)*E24)</f>
        <v>3298</v>
      </c>
      <c r="M24" s="219">
        <f>IF(E24="","",VLOOKUP(B24,Data!$B$5:$F$503,5,FALSE)*E24)</f>
        <v>2958</v>
      </c>
      <c r="N24" s="329" t="e">
        <f>IF(B24=Data!#REF!,Data!#REF!,(IF(B24=Data!#REF!,Data!#REF!,(IF(B24=Data!#REF!,Data!#REF!,(IF(B24=Data!#REF!,Data!#REF!,(IF(B24=Data!#REF!,Data!#REF!,(IF(B24=Data!B260,Data!G260,(IF(B24=Data!B262,Data!G262,(IF(B24=Data!#REF!,Data!#REF!,Data!#REF!)))))))))))))))&amp;IF(B24=Data!#REF!,Data!#REF!,(IF(B24=Data!#REF!,Data!#REF!,(IF(B24=Data!#REF!,Data!#REF!,(IF(B24=Data!#REF!,Data!#REF!,(IF(B24=Data!#REF!,Data!#REF!,(IF(B24=Data!#REF!,Data!G938,(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260,Data!H260,(IF(B24=Data!B262,Data!H262,(IF(B24=Data!#REF!,Data!#REF!,Data!#REF!)))))))))))))))&amp;IF(B24=Data!#REF!,Data!#REF!,(IF(B24=Data!#REF!,Data!#REF!,(IF(B24=Data!#REF!,Data!#REF!,(IF(B24=Data!#REF!,Data!#REF!,(IF(B24=Data!#REF!,Data!#REF!,(IF(B24=Data!#REF!,Data!H938,(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260,Data!I260,(IF(B24=Data!B262,Data!I262,(IF(B24=Data!#REF!,Data!#REF!,Data!#REF!)))))))))))))))&amp;IF(B24=Data!#REF!,Data!#REF!,(IF(B24=Data!#REF!,Data!#REF!,(IF(B24=Data!#REF!,Data!#REF!,(IF(B24=Data!#REF!,Data!#REF!,(IF(B24=Data!#REF!,Data!#REF!,(IF(B24=Data!#REF!,Data!I938,(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260,Data!J260,(IF(B24=Data!B262,Data!J262,(IF(B24=Data!#REF!,Data!#REF!,Data!#REF!)))))))))))))))&amp;IF(B24=Data!#REF!,Data!#REF!,(IF(B24=Data!#REF!,Data!#REF!,(IF(B24=Data!#REF!,Data!#REF!,(IF(B24=Data!#REF!,Data!#REF!,(IF(B24=Data!#REF!,Data!#REF!,(IF(B24=Data!#REF!,Data!J938,(IF(B24=Data!#REF!,Data!#REF!,(IF(B24=Data!#REF!,Data!#REF!,Data!#REF!)))))))))))))))&amp;IF(B24=Data!#REF!,Data!#REF!,(IF(B24=Data!#REF!,Data!#REF!,(IF(B24=Data!#REF!,Data!#REF!,(IF(B24=Data!#REF!,Data!#REF!,(IF(B24=Data!#REF!,Data!#REF!,Data!#REF!)))))))))</f>
        <v>#REF!</v>
      </c>
      <c r="W24" s="236">
        <f>IF(E24="","",VLOOKUP(B24,Data!$B$5:$J$503,9,FALSE)*E24)</f>
        <v>19.193000000000001</v>
      </c>
    </row>
    <row r="25" spans="1:23" s="234" customFormat="1" ht="20.149999999999999" customHeight="1">
      <c r="A25" s="383">
        <v>6</v>
      </c>
      <c r="B25" s="384" t="s">
        <v>222</v>
      </c>
      <c r="C25" s="325" t="str">
        <f>IF(E25="","",VLOOKUP(B25,Data!$B$5:$N$503,13,FALSE))</f>
        <v>Ymh</v>
      </c>
      <c r="D25" s="227" t="str">
        <f>IF(E25="","",VLOOKUP(B25,Data!$B$5:$L$503,2,FALSE))</f>
        <v>WV62290</v>
      </c>
      <c r="E25" s="385">
        <v>1</v>
      </c>
      <c r="F25" s="344"/>
      <c r="G25" s="227">
        <f>IF(E25="","",VLOOKUP(B25,Data!$B$5:$L$503,11,FALSE))</f>
        <v>1690.21</v>
      </c>
      <c r="H25" s="326">
        <f t="shared" si="0"/>
        <v>1690.21</v>
      </c>
      <c r="I25" s="327" t="str">
        <f>IF(E25="","",VLOOKUP(B25,Data!$B$5:$D$503,3,FALSE))</f>
        <v>C/T</v>
      </c>
      <c r="J25" s="235" t="str">
        <f>IF(E25="","",VLOOKUP(B25,Data!$B$5:$M$503,12,FALSE))</f>
        <v>Indonesia</v>
      </c>
      <c r="K25" s="328" t="s">
        <v>970</v>
      </c>
      <c r="L25" s="219">
        <f>IF(E25="","",VLOOKUP(B25,Data!$B$5:$E$503,4,FALSE)*E25)</f>
        <v>194</v>
      </c>
      <c r="M25" s="219">
        <f>IF(E25="","",VLOOKUP(B25,Data!$B$5:$F$503,5,FALSE)*E25)</f>
        <v>174</v>
      </c>
      <c r="N25" s="329" t="e">
        <f>IF(B25=Data!#REF!,Data!#REF!,(IF(B25=Data!#REF!,Data!#REF!,(IF(B25=Data!#REF!,Data!#REF!,(IF(B25=Data!#REF!,Data!#REF!,(IF(B25=Data!#REF!,Data!#REF!,(IF(B25=Data!B218,Data!G218,(IF(B25=Data!B220,Data!G220,(IF(B25=Data!#REF!,Data!#REF!,Data!#REF!)))))))))))))))&amp;IF(B25=Data!#REF!,Data!#REF!,(IF(B25=Data!#REF!,Data!#REF!,(IF(B25=Data!#REF!,Data!#REF!,(IF(B25=Data!#REF!,Data!#REF!,(IF(B25=Data!#REF!,Data!#REF!,(IF(B25=Data!#REF!,Data!G896,(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218,Data!H218,(IF(B25=Data!B220,Data!H220,(IF(B25=Data!#REF!,Data!#REF!,Data!#REF!)))))))))))))))&amp;IF(B25=Data!#REF!,Data!#REF!,(IF(B25=Data!#REF!,Data!#REF!,(IF(B25=Data!#REF!,Data!#REF!,(IF(B25=Data!#REF!,Data!#REF!,(IF(B25=Data!#REF!,Data!#REF!,(IF(B25=Data!#REF!,Data!H896,(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218,Data!I218,(IF(B25=Data!B220,Data!I220,(IF(B25=Data!#REF!,Data!#REF!,Data!#REF!)))))))))))))))&amp;IF(B25=Data!#REF!,Data!#REF!,(IF(B25=Data!#REF!,Data!#REF!,(IF(B25=Data!#REF!,Data!#REF!,(IF(B25=Data!#REF!,Data!#REF!,(IF(B25=Data!#REF!,Data!#REF!,(IF(B25=Data!#REF!,Data!I896,(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218,Data!J218,(IF(B25=Data!B220,Data!J220,(IF(B25=Data!#REF!,Data!#REF!,Data!#REF!)))))))))))))))&amp;IF(B25=Data!#REF!,Data!#REF!,(IF(B25=Data!#REF!,Data!#REF!,(IF(B25=Data!#REF!,Data!#REF!,(IF(B25=Data!#REF!,Data!#REF!,(IF(B25=Data!#REF!,Data!#REF!,(IF(B25=Data!#REF!,Data!J896,(IF(B25=Data!#REF!,Data!#REF!,(IF(B25=Data!#REF!,Data!#REF!,Data!#REF!)))))))))))))))&amp;IF(B25=Data!#REF!,Data!#REF!,(IF(B25=Data!#REF!,Data!#REF!,(IF(B25=Data!#REF!,Data!#REF!,(IF(B25=Data!#REF!,Data!#REF!,(IF(B25=Data!#REF!,Data!#REF!,Data!#REF!)))))))))</f>
        <v>#REF!</v>
      </c>
      <c r="W25" s="236">
        <f>IF(E25="","",VLOOKUP(B25,Data!$B$5:$J$503,9,FALSE)*E25)</f>
        <v>1.129</v>
      </c>
    </row>
    <row r="26" spans="1:23" s="234" customFormat="1" ht="20.149999999999999" customHeight="1">
      <c r="A26" s="383">
        <v>7</v>
      </c>
      <c r="B26" s="384" t="s">
        <v>228</v>
      </c>
      <c r="C26" s="325" t="str">
        <f>IF(E26="","",VLOOKUP(B26,Data!$B$5:$N$503,13,FALSE))</f>
        <v>Ymh</v>
      </c>
      <c r="D26" s="227" t="str">
        <f>IF(E26="","",VLOOKUP(B26,Data!$B$5:$L$503,2,FALSE))</f>
        <v>WN49720</v>
      </c>
      <c r="E26" s="385">
        <v>1</v>
      </c>
      <c r="F26" s="344"/>
      <c r="G26" s="227">
        <f>IF(E26="","",VLOOKUP(B26,Data!$B$5:$L$503,11,FALSE))</f>
        <v>1776.21</v>
      </c>
      <c r="H26" s="326">
        <f t="shared" si="0"/>
        <v>1776.21</v>
      </c>
      <c r="I26" s="327" t="str">
        <f>IF(E26="","",VLOOKUP(B26,Data!$B$5:$D$503,3,FALSE))</f>
        <v>C/T</v>
      </c>
      <c r="J26" s="235" t="str">
        <f>IF(E26="","",VLOOKUP(B26,Data!$B$5:$M$503,12,FALSE))</f>
        <v>Indonesia</v>
      </c>
      <c r="K26" s="328" t="s">
        <v>970</v>
      </c>
      <c r="L26" s="219">
        <f>IF(E26="","",VLOOKUP(B26,Data!$B$5:$E$503,4,FALSE)*E26)</f>
        <v>194</v>
      </c>
      <c r="M26" s="219">
        <f>IF(E26="","",VLOOKUP(B26,Data!$B$5:$F$503,5,FALSE)*E26)</f>
        <v>174</v>
      </c>
      <c r="N26" s="329" t="e">
        <f>IF(B26=Data!#REF!,Data!#REF!,(IF(B26=Data!#REF!,Data!#REF!,(IF(B26=Data!#REF!,Data!#REF!,(IF(B26=Data!#REF!,Data!#REF!,(IF(B26=Data!#REF!,Data!#REF!,(IF(B26=Data!B219,Data!G219,(IF(B26=Data!B221,Data!G221,(IF(B26=Data!#REF!,Data!#REF!,Data!#REF!)))))))))))))))&amp;IF(B26=Data!#REF!,Data!#REF!,(IF(B26=Data!#REF!,Data!#REF!,(IF(B26=Data!#REF!,Data!#REF!,(IF(B26=Data!#REF!,Data!#REF!,(IF(B26=Data!#REF!,Data!#REF!,(IF(B26=Data!#REF!,Data!G897,(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219,Data!H219,(IF(B26=Data!B221,Data!H221,(IF(B26=Data!#REF!,Data!#REF!,Data!#REF!)))))))))))))))&amp;IF(B26=Data!#REF!,Data!#REF!,(IF(B26=Data!#REF!,Data!#REF!,(IF(B26=Data!#REF!,Data!#REF!,(IF(B26=Data!#REF!,Data!#REF!,(IF(B26=Data!#REF!,Data!#REF!,(IF(B26=Data!#REF!,Data!H897,(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219,Data!I219,(IF(B26=Data!B221,Data!I221,(IF(B26=Data!#REF!,Data!#REF!,Data!#REF!)))))))))))))))&amp;IF(B26=Data!#REF!,Data!#REF!,(IF(B26=Data!#REF!,Data!#REF!,(IF(B26=Data!#REF!,Data!#REF!,(IF(B26=Data!#REF!,Data!#REF!,(IF(B26=Data!#REF!,Data!#REF!,(IF(B26=Data!#REF!,Data!I897,(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219,Data!J219,(IF(B26=Data!B221,Data!J221,(IF(B26=Data!#REF!,Data!#REF!,Data!#REF!)))))))))))))))&amp;IF(B26=Data!#REF!,Data!#REF!,(IF(B26=Data!#REF!,Data!#REF!,(IF(B26=Data!#REF!,Data!#REF!,(IF(B26=Data!#REF!,Data!#REF!,(IF(B26=Data!#REF!,Data!#REF!,(IF(B26=Data!#REF!,Data!J897,(IF(B26=Data!#REF!,Data!#REF!,(IF(B26=Data!#REF!,Data!#REF!,Data!#REF!)))))))))))))))&amp;IF(B26=Data!#REF!,Data!#REF!,(IF(B26=Data!#REF!,Data!#REF!,(IF(B26=Data!#REF!,Data!#REF!,(IF(B26=Data!#REF!,Data!#REF!,(IF(B26=Data!#REF!,Data!#REF!,Data!#REF!)))))))))</f>
        <v>#REF!</v>
      </c>
      <c r="W26" s="236">
        <f>IF(E26="","",VLOOKUP(B26,Data!$B$5:$J$503,9,FALSE)*E26)</f>
        <v>1.129</v>
      </c>
    </row>
    <row r="27" spans="1:23" s="234" customFormat="1" ht="20.149999999999999" customHeight="1">
      <c r="A27" s="383">
        <v>8</v>
      </c>
      <c r="B27" s="384" t="s">
        <v>280</v>
      </c>
      <c r="C27" s="325" t="str">
        <f>IF(E27="","",VLOOKUP(B27,Data!$B$5:$N$503,13,FALSE))</f>
        <v>Ymh</v>
      </c>
      <c r="D27" s="227" t="str">
        <f>IF(E27="","",VLOOKUP(B27,Data!$B$5:$L$503,2,FALSE))</f>
        <v>WT58110</v>
      </c>
      <c r="E27" s="385">
        <v>1</v>
      </c>
      <c r="F27" s="344"/>
      <c r="G27" s="227">
        <f>IF(E27="","",VLOOKUP(B27,Data!$B$5:$L$503,11,FALSE))</f>
        <v>2268.35</v>
      </c>
      <c r="H27" s="326">
        <f t="shared" si="0"/>
        <v>2268.35</v>
      </c>
      <c r="I27" s="327" t="str">
        <f>IF(E27="","",VLOOKUP(B27,Data!$B$5:$D$503,3,FALSE))</f>
        <v>C/T</v>
      </c>
      <c r="J27" s="235" t="str">
        <f>IF(E27="","",VLOOKUP(B27,Data!$B$5:$M$503,12,FALSE))</f>
        <v>Indonesia</v>
      </c>
      <c r="K27" s="328" t="s">
        <v>970</v>
      </c>
      <c r="L27" s="219">
        <f>IF(E27="","",VLOOKUP(B27,Data!$B$5:$E$503,4,FALSE)*E27)</f>
        <v>238</v>
      </c>
      <c r="M27" s="219">
        <f>IF(E27="","",VLOOKUP(B27,Data!$B$5:$F$503,5,FALSE)*E27)</f>
        <v>216</v>
      </c>
      <c r="N27" s="329" t="e">
        <f>IF(B27=Data!#REF!,Data!#REF!,(IF(B27=Data!#REF!,Data!#REF!,(IF(B27=Data!#REF!,Data!#REF!,(IF(B27=Data!#REF!,Data!#REF!,(IF(B27=Data!#REF!,Data!#REF!,(IF(B27=Data!B220,Data!G220,(IF(B27=Data!B222,Data!G222,(IF(B27=Data!#REF!,Data!#REF!,Data!#REF!)))))))))))))))&amp;IF(B27=Data!#REF!,Data!#REF!,(IF(B27=Data!#REF!,Data!#REF!,(IF(B27=Data!#REF!,Data!#REF!,(IF(B27=Data!#REF!,Data!#REF!,(IF(B27=Data!#REF!,Data!#REF!,(IF(B27=Data!#REF!,Data!G898,(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220,Data!H220,(IF(B27=Data!B222,Data!H222,(IF(B27=Data!#REF!,Data!#REF!,Data!#REF!)))))))))))))))&amp;IF(B27=Data!#REF!,Data!#REF!,(IF(B27=Data!#REF!,Data!#REF!,(IF(B27=Data!#REF!,Data!#REF!,(IF(B27=Data!#REF!,Data!#REF!,(IF(B27=Data!#REF!,Data!#REF!,(IF(B27=Data!#REF!,Data!H898,(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220,Data!I220,(IF(B27=Data!B222,Data!I222,(IF(B27=Data!#REF!,Data!#REF!,Data!#REF!)))))))))))))))&amp;IF(B27=Data!#REF!,Data!#REF!,(IF(B27=Data!#REF!,Data!#REF!,(IF(B27=Data!#REF!,Data!#REF!,(IF(B27=Data!#REF!,Data!#REF!,(IF(B27=Data!#REF!,Data!#REF!,(IF(B27=Data!#REF!,Data!I898,(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220,Data!J220,(IF(B27=Data!B222,Data!J222,(IF(B27=Data!#REF!,Data!#REF!,Data!#REF!)))))))))))))))&amp;IF(B27=Data!#REF!,Data!#REF!,(IF(B27=Data!#REF!,Data!#REF!,(IF(B27=Data!#REF!,Data!#REF!,(IF(B27=Data!#REF!,Data!#REF!,(IF(B27=Data!#REF!,Data!#REF!,(IF(B27=Data!#REF!,Data!J898,(IF(B27=Data!#REF!,Data!#REF!,(IF(B27=Data!#REF!,Data!#REF!,Data!#REF!)))))))))))))))&amp;IF(B27=Data!#REF!,Data!#REF!,(IF(B27=Data!#REF!,Data!#REF!,(IF(B27=Data!#REF!,Data!#REF!,(IF(B27=Data!#REF!,Data!#REF!,(IF(B27=Data!#REF!,Data!#REF!,Data!#REF!)))))))))</f>
        <v>#REF!</v>
      </c>
      <c r="W27" s="236">
        <f>IF(E27="","",VLOOKUP(B27,Data!$B$5:$J$503,9,FALSE)*E27)</f>
        <v>1.3140000000000001</v>
      </c>
    </row>
    <row r="28" spans="1:23" s="234" customFormat="1" ht="20.149999999999999" customHeight="1">
      <c r="A28" s="383"/>
      <c r="B28" s="384"/>
      <c r="C28" s="325" t="str">
        <f>IF(E28="","",VLOOKUP(B28,Data!$B$5:$N$503,13,FALSE))</f>
        <v/>
      </c>
      <c r="D28" s="227" t="str">
        <f>IF(E28="","",VLOOKUP(B28,Data!$B$5:$L$503,2,FALSE))</f>
        <v/>
      </c>
      <c r="E28" s="385"/>
      <c r="F28" s="344"/>
      <c r="G28" s="227" t="str">
        <f>IF(E28="","",VLOOKUP(B28,Data!$B$5:$L$503,11,FALSE))</f>
        <v/>
      </c>
      <c r="H28" s="326" t="str">
        <f t="shared" si="0"/>
        <v>-</v>
      </c>
      <c r="I28" s="327" t="str">
        <f>IF(E28="","",VLOOKUP(B28,Data!$B$5:$D$503,3,FALSE))</f>
        <v/>
      </c>
      <c r="J28" s="235" t="str">
        <f>IF(E28="","",VLOOKUP(B28,Data!$B$5:$M$503,12,FALSE))</f>
        <v/>
      </c>
      <c r="K28" s="328"/>
      <c r="L28" s="219" t="str">
        <f>IF(E28="","",VLOOKUP(B28,Data!$B$5:$E$503,4,FALSE)*E28)</f>
        <v/>
      </c>
      <c r="M28" s="219" t="str">
        <f>IF(E28="","",VLOOKUP(B28,Data!$B$5:$F$503,5,FALSE)*E28)</f>
        <v/>
      </c>
      <c r="N28" s="329" t="e">
        <f>IF(B28=Data!#REF!,Data!#REF!,(IF(B28=Data!#REF!,Data!#REF!,(IF(B28=Data!#REF!,Data!#REF!,(IF(B28=Data!#REF!,Data!#REF!,(IF(B28=Data!#REF!,Data!#REF!,(IF(B28=Data!B223,Data!G223,(IF(B28=Data!B225,Data!G225,(IF(B28=Data!#REF!,Data!#REF!,Data!#REF!)))))))))))))))&amp;IF(B28=Data!#REF!,Data!#REF!,(IF(B28=Data!#REF!,Data!#REF!,(IF(B28=Data!#REF!,Data!#REF!,(IF(B28=Data!#REF!,Data!#REF!,(IF(B28=Data!#REF!,Data!#REF!,(IF(B28=Data!#REF!,Data!G901,(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223,Data!H223,(IF(B28=Data!B225,Data!H225,(IF(B28=Data!#REF!,Data!#REF!,Data!#REF!)))))))))))))))&amp;IF(B28=Data!#REF!,Data!#REF!,(IF(B28=Data!#REF!,Data!#REF!,(IF(B28=Data!#REF!,Data!#REF!,(IF(B28=Data!#REF!,Data!#REF!,(IF(B28=Data!#REF!,Data!#REF!,(IF(B28=Data!#REF!,Data!H901,(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223,Data!I223,(IF(B28=Data!B225,Data!I225,(IF(B28=Data!#REF!,Data!#REF!,Data!#REF!)))))))))))))))&amp;IF(B28=Data!#REF!,Data!#REF!,(IF(B28=Data!#REF!,Data!#REF!,(IF(B28=Data!#REF!,Data!#REF!,(IF(B28=Data!#REF!,Data!#REF!,(IF(B28=Data!#REF!,Data!#REF!,(IF(B28=Data!#REF!,Data!I901,(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223,Data!J223,(IF(B28=Data!B225,Data!J225,(IF(B28=Data!#REF!,Data!#REF!,Data!#REF!)))))))))))))))&amp;IF(B28=Data!#REF!,Data!#REF!,(IF(B28=Data!#REF!,Data!#REF!,(IF(B28=Data!#REF!,Data!#REF!,(IF(B28=Data!#REF!,Data!#REF!,(IF(B28=Data!#REF!,Data!#REF!,(IF(B28=Data!#REF!,Data!J901,(IF(B28=Data!#REF!,Data!#REF!,(IF(B28=Data!#REF!,Data!#REF!,Data!#REF!)))))))))))))))&amp;IF(B28=Data!#REF!,Data!#REF!,(IF(B28=Data!#REF!,Data!#REF!,(IF(B28=Data!#REF!,Data!#REF!,(IF(B28=Data!#REF!,Data!#REF!,(IF(B28=Data!#REF!,Data!#REF!,Data!#REF!)))))))))</f>
        <v>#REF!</v>
      </c>
      <c r="W28" s="236" t="str">
        <f>IF(E28="","",VLOOKUP(B28,Data!$B$5:$J$503,9,FALSE)*E28)</f>
        <v/>
      </c>
    </row>
    <row r="29" spans="1:23" s="234" customFormat="1" ht="20.149999999999999" customHeight="1">
      <c r="A29" s="334"/>
      <c r="B29" s="231"/>
      <c r="C29" s="230" t="str">
        <f>IF(E29="","",VLOOKUP(B29,Data!$B$5:$N$503,13,FALSE))</f>
        <v/>
      </c>
      <c r="D29" s="223" t="str">
        <f>IF(E29="","",VLOOKUP(B29,Data!$B$5:$L$503,2,FALSE))</f>
        <v/>
      </c>
      <c r="E29" s="232"/>
      <c r="F29" s="233"/>
      <c r="G29" s="223" t="str">
        <f>IF(E29="","",VLOOKUP(B29,Data!$B$5:$L$503,11,FALSE))</f>
        <v/>
      </c>
      <c r="H29" s="228" t="str">
        <f>IF(E29&gt;0,E29*G29,"-")</f>
        <v>-</v>
      </c>
      <c r="I29" s="229" t="str">
        <f>IF(E29="","",VLOOKUP(B29,Data!$B$5:$D$503,3,FALSE))</f>
        <v/>
      </c>
      <c r="J29" s="220" t="str">
        <f>IF(E29="","",VLOOKUP(B29,Data!$B$5:$M$503,12,FALSE))</f>
        <v/>
      </c>
      <c r="K29" s="328"/>
      <c r="L29" s="221" t="str">
        <f>IF(E29="","",VLOOKUP(B29,Data!$B$5:$E$503,4,FALSE)*E29)</f>
        <v/>
      </c>
      <c r="M29" s="221" t="str">
        <f>IF(E29="","",VLOOKUP(B29,Data!$B$5:$F$503,5,FALSE)*E29)</f>
        <v/>
      </c>
      <c r="N29" s="224" t="e">
        <f>IF(B29=Data!#REF!,Data!#REF!,(IF(B29=Data!#REF!,Data!#REF!,(IF(B29=Data!#REF!,Data!#REF!,(IF(B29=Data!#REF!,Data!#REF!,(IF(B29=Data!#REF!,Data!#REF!,(IF(B29=Data!B269,Data!G269,(IF(B29=Data!B271,Data!G271,(IF(B29=Data!#REF!,Data!#REF!,Data!#REF!)))))))))))))))&amp;IF(B29=Data!#REF!,Data!#REF!,(IF(B29=Data!#REF!,Data!#REF!,(IF(B29=Data!#REF!,Data!#REF!,(IF(B29=Data!#REF!,Data!#REF!,(IF(B29=Data!#REF!,Data!#REF!,(IF(B29=Data!#REF!,Data!G947,(IF(B29=Data!#REF!,Data!#REF!,(IF(B29=Data!#REF!,Data!#REF!,Data!#REF!)))))))))))))))&amp;IF(B29=Data!#REF!,Data!#REF!,(IF(B29=Data!#REF!,Data!#REF!,(IF(B29=Data!#REF!,Data!#REF!,(IF(B29=Data!#REF!,Data!#REF!,(IF(B29=Data!#REF!,Data!#REF!,Data!#REF!)))))))))</f>
        <v>#REF!</v>
      </c>
      <c r="O29" s="339"/>
      <c r="P29" s="340"/>
      <c r="Q29" s="225" t="e">
        <f>IF(B29=Data!#REF!,Data!#REF!,(IF(B29=Data!#REF!,Data!#REF!,(IF(B29=Data!#REF!,Data!#REF!,(IF(B29=Data!#REF!,Data!#REF!,(IF(B29=Data!#REF!,Data!#REF!,(IF(B29=Data!B269,Data!H269,(IF(B29=Data!B271,Data!H271,(IF(B29=Data!#REF!,Data!#REF!,Data!#REF!)))))))))))))))&amp;IF(B29=Data!#REF!,Data!#REF!,(IF(B29=Data!#REF!,Data!#REF!,(IF(B29=Data!#REF!,Data!#REF!,(IF(B29=Data!#REF!,Data!#REF!,(IF(B29=Data!#REF!,Data!#REF!,(IF(B29=Data!#REF!,Data!H947,(IF(B29=Data!#REF!,Data!#REF!,(IF(B29=Data!#REF!,Data!#REF!,Data!#REF!)))))))))))))))&amp;IF(B29=Data!#REF!,Data!#REF!,(IF(B29=Data!#REF!,Data!#REF!,(IF(B29=Data!#REF!,Data!#REF!,(IF(B29=Data!#REF!,Data!#REF!,(IF(B29=Data!#REF!,Data!#REF!,Data!#REF!)))))))))</f>
        <v>#REF!</v>
      </c>
      <c r="R29" s="340"/>
      <c r="S29" s="340"/>
      <c r="T29" s="225" t="e">
        <f>IF(B29=Data!#REF!,Data!#REF!,(IF(B29=Data!#REF!,Data!#REF!,(IF(B29=Data!#REF!,Data!#REF!,(IF(B29=Data!#REF!,Data!#REF!,(IF(B29=Data!#REF!,Data!#REF!,(IF(B29=Data!B269,Data!I269,(IF(B29=Data!B271,Data!I271,(IF(B29=Data!#REF!,Data!#REF!,Data!#REF!)))))))))))))))&amp;IF(B29=Data!#REF!,Data!#REF!,(IF(B29=Data!#REF!,Data!#REF!,(IF(B29=Data!#REF!,Data!#REF!,(IF(B29=Data!#REF!,Data!#REF!,(IF(B29=Data!#REF!,Data!#REF!,(IF(B29=Data!#REF!,Data!I947,(IF(B29=Data!#REF!,Data!#REF!,(IF(B29=Data!#REF!,Data!#REF!,Data!#REF!)))))))))))))))&amp;IF(B29=Data!#REF!,Data!#REF!,(IF(B29=Data!#REF!,Data!#REF!,(IF(B29=Data!#REF!,Data!#REF!,(IF(B29=Data!#REF!,Data!#REF!,(IF(B29=Data!#REF!,Data!#REF!,Data!#REF!)))))))))</f>
        <v>#REF!</v>
      </c>
      <c r="U29" s="341"/>
      <c r="V29" s="225" t="e">
        <f>IF(B29=Data!#REF!,Data!#REF!,(IF(B29=Data!#REF!,Data!#REF!,(IF(B29=Data!#REF!,Data!#REF!,(IF(B29=Data!#REF!,Data!#REF!,(IF(B29=Data!#REF!,Data!#REF!,(IF(B29=Data!B269,Data!J269,(IF(B29=Data!B271,Data!J271,(IF(B29=Data!#REF!,Data!#REF!,Data!#REF!)))))))))))))))&amp;IF(B29=Data!#REF!,Data!#REF!,(IF(B29=Data!#REF!,Data!#REF!,(IF(B29=Data!#REF!,Data!#REF!,(IF(B29=Data!#REF!,Data!#REF!,(IF(B29=Data!#REF!,Data!#REF!,(IF(B29=Data!#REF!,Data!J947,(IF(B29=Data!#REF!,Data!#REF!,(IF(B29=Data!#REF!,Data!#REF!,Data!#REF!)))))))))))))))&amp;IF(B29=Data!#REF!,Data!#REF!,(IF(B29=Data!#REF!,Data!#REF!,(IF(B29=Data!#REF!,Data!#REF!,(IF(B29=Data!#REF!,Data!#REF!,(IF(B29=Data!#REF!,Data!#REF!,Data!#REF!)))))))))</f>
        <v>#REF!</v>
      </c>
      <c r="W29" s="222" t="str">
        <f>IF(E29="","",VLOOKUP(B29,Data!$B$5:$J$503,9,FALSE)*E29)</f>
        <v/>
      </c>
    </row>
    <row r="30" spans="1:23" s="234" customFormat="1" ht="20.149999999999999" customHeight="1">
      <c r="A30" s="334"/>
      <c r="B30" s="231"/>
      <c r="C30" s="230" t="str">
        <f>IF(E30="","",VLOOKUP(B30,Data!$B$5:$N$503,13,FALSE))</f>
        <v/>
      </c>
      <c r="D30" s="223" t="str">
        <f>IF(E30="","",VLOOKUP(B30,Data!$B$5:$L$503,2,FALSE))</f>
        <v/>
      </c>
      <c r="E30" s="232"/>
      <c r="F30" s="233"/>
      <c r="G30" s="223" t="str">
        <f>IF(E30="","",VLOOKUP(B30,Data!$B$5:$L$503,11,FALSE))</f>
        <v/>
      </c>
      <c r="H30" s="228" t="str">
        <f>IF(E30&gt;0,E30*G30,"-")</f>
        <v>-</v>
      </c>
      <c r="I30" s="229" t="str">
        <f>IF(E30="","",VLOOKUP(B30,Data!$B$5:$D$503,3,FALSE))</f>
        <v/>
      </c>
      <c r="J30" s="220" t="str">
        <f>IF(E30="","",VLOOKUP(B30,Data!$B$5:$M$503,12,FALSE))</f>
        <v/>
      </c>
      <c r="K30" s="328"/>
      <c r="L30" s="221" t="str">
        <f>IF(E30="","",VLOOKUP(B30,Data!$B$5:$E$503,4,FALSE)*E30)</f>
        <v/>
      </c>
      <c r="M30" s="221" t="str">
        <f>IF(E30="","",VLOOKUP(B30,Data!$B$5:$F$503,5,FALSE)*E30)</f>
        <v/>
      </c>
      <c r="N30" s="224" t="e">
        <f>IF(B30=Data!#REF!,Data!#REF!,(IF(B30=Data!#REF!,Data!#REF!,(IF(B30=Data!#REF!,Data!#REF!,(IF(B30=Data!#REF!,Data!#REF!,(IF(B30=Data!#REF!,Data!#REF!,(IF(B30=Data!B270,Data!G270,(IF(B30=Data!B272,Data!G272,(IF(B30=Data!#REF!,Data!#REF!,Data!#REF!)))))))))))))))&amp;IF(B30=Data!#REF!,Data!#REF!,(IF(B30=Data!#REF!,Data!#REF!,(IF(B30=Data!#REF!,Data!#REF!,(IF(B30=Data!#REF!,Data!#REF!,(IF(B30=Data!#REF!,Data!#REF!,(IF(B30=Data!#REF!,Data!G948,(IF(B30=Data!#REF!,Data!#REF!,(IF(B30=Data!#REF!,Data!#REF!,Data!#REF!)))))))))))))))&amp;IF(B30=Data!#REF!,Data!#REF!,(IF(B30=Data!#REF!,Data!#REF!,(IF(B30=Data!#REF!,Data!#REF!,(IF(B30=Data!#REF!,Data!#REF!,(IF(B30=Data!#REF!,Data!#REF!,Data!#REF!)))))))))</f>
        <v>#REF!</v>
      </c>
      <c r="O30" s="339"/>
      <c r="P30" s="340"/>
      <c r="Q30" s="225" t="e">
        <f>IF(B30=Data!#REF!,Data!#REF!,(IF(B30=Data!#REF!,Data!#REF!,(IF(B30=Data!#REF!,Data!#REF!,(IF(B30=Data!#REF!,Data!#REF!,(IF(B30=Data!#REF!,Data!#REF!,(IF(B30=Data!B270,Data!H270,(IF(B30=Data!B272,Data!H272,(IF(B30=Data!#REF!,Data!#REF!,Data!#REF!)))))))))))))))&amp;IF(B30=Data!#REF!,Data!#REF!,(IF(B30=Data!#REF!,Data!#REF!,(IF(B30=Data!#REF!,Data!#REF!,(IF(B30=Data!#REF!,Data!#REF!,(IF(B30=Data!#REF!,Data!#REF!,(IF(B30=Data!#REF!,Data!H948,(IF(B30=Data!#REF!,Data!#REF!,(IF(B30=Data!#REF!,Data!#REF!,Data!#REF!)))))))))))))))&amp;IF(B30=Data!#REF!,Data!#REF!,(IF(B30=Data!#REF!,Data!#REF!,(IF(B30=Data!#REF!,Data!#REF!,(IF(B30=Data!#REF!,Data!#REF!,(IF(B30=Data!#REF!,Data!#REF!,Data!#REF!)))))))))</f>
        <v>#REF!</v>
      </c>
      <c r="R30" s="340"/>
      <c r="S30" s="340"/>
      <c r="T30" s="225" t="e">
        <f>IF(B30=Data!#REF!,Data!#REF!,(IF(B30=Data!#REF!,Data!#REF!,(IF(B30=Data!#REF!,Data!#REF!,(IF(B30=Data!#REF!,Data!#REF!,(IF(B30=Data!#REF!,Data!#REF!,(IF(B30=Data!B270,Data!I270,(IF(B30=Data!B272,Data!I272,(IF(B30=Data!#REF!,Data!#REF!,Data!#REF!)))))))))))))))&amp;IF(B30=Data!#REF!,Data!#REF!,(IF(B30=Data!#REF!,Data!#REF!,(IF(B30=Data!#REF!,Data!#REF!,(IF(B30=Data!#REF!,Data!#REF!,(IF(B30=Data!#REF!,Data!#REF!,(IF(B30=Data!#REF!,Data!I948,(IF(B30=Data!#REF!,Data!#REF!,(IF(B30=Data!#REF!,Data!#REF!,Data!#REF!)))))))))))))))&amp;IF(B30=Data!#REF!,Data!#REF!,(IF(B30=Data!#REF!,Data!#REF!,(IF(B30=Data!#REF!,Data!#REF!,(IF(B30=Data!#REF!,Data!#REF!,(IF(B30=Data!#REF!,Data!#REF!,Data!#REF!)))))))))</f>
        <v>#REF!</v>
      </c>
      <c r="U30" s="341"/>
      <c r="V30" s="225" t="e">
        <f>IF(B30=Data!#REF!,Data!#REF!,(IF(B30=Data!#REF!,Data!#REF!,(IF(B30=Data!#REF!,Data!#REF!,(IF(B30=Data!#REF!,Data!#REF!,(IF(B30=Data!#REF!,Data!#REF!,(IF(B30=Data!B270,Data!J270,(IF(B30=Data!B272,Data!J272,(IF(B30=Data!#REF!,Data!#REF!,Data!#REF!)))))))))))))))&amp;IF(B30=Data!#REF!,Data!#REF!,(IF(B30=Data!#REF!,Data!#REF!,(IF(B30=Data!#REF!,Data!#REF!,(IF(B30=Data!#REF!,Data!#REF!,(IF(B30=Data!#REF!,Data!#REF!,(IF(B30=Data!#REF!,Data!J948,(IF(B30=Data!#REF!,Data!#REF!,(IF(B30=Data!#REF!,Data!#REF!,Data!#REF!)))))))))))))))&amp;IF(B30=Data!#REF!,Data!#REF!,(IF(B30=Data!#REF!,Data!#REF!,(IF(B30=Data!#REF!,Data!#REF!,(IF(B30=Data!#REF!,Data!#REF!,(IF(B30=Data!#REF!,Data!#REF!,Data!#REF!)))))))))</f>
        <v>#REF!</v>
      </c>
      <c r="W30" s="222" t="str">
        <f>IF(E30="","",VLOOKUP(B30,Data!$B$5:$J$503,9,FALSE)*E30)</f>
        <v/>
      </c>
    </row>
    <row r="31" spans="1:23" s="237" customFormat="1" ht="15" customHeight="1">
      <c r="A31" s="238"/>
      <c r="B31" s="239"/>
      <c r="C31" s="246"/>
      <c r="D31" s="240"/>
      <c r="E31" s="241">
        <f>SUM(E18:E30)</f>
        <v>33</v>
      </c>
      <c r="F31" s="242"/>
      <c r="G31" s="243"/>
      <c r="H31" s="243">
        <f>SUM(H18:H30)</f>
        <v>75532.040000000023</v>
      </c>
      <c r="I31" s="238"/>
      <c r="J31" s="238"/>
      <c r="K31" s="238"/>
      <c r="L31" s="243">
        <f>SUM(L18:L30)</f>
        <v>7546</v>
      </c>
      <c r="M31" s="243">
        <f>SUM(M18:M30)</f>
        <v>6763</v>
      </c>
      <c r="N31" s="243" t="e">
        <f>SUM(N16:N30)</f>
        <v>#REF!</v>
      </c>
      <c r="O31" s="244" t="e">
        <f>SUM(#REF!)</f>
        <v>#REF!</v>
      </c>
      <c r="P31" s="243">
        <f>SUM(P16:P30)</f>
        <v>0</v>
      </c>
      <c r="Q31" s="243" t="e">
        <f>SUM(Q16:Q30)</f>
        <v>#REF!</v>
      </c>
      <c r="R31" s="244" t="e">
        <f>SUM(#REF!)</f>
        <v>#REF!</v>
      </c>
      <c r="S31" s="243">
        <f>SUM(S16:S30)</f>
        <v>0</v>
      </c>
      <c r="T31" s="243" t="e">
        <f>SUM(T16:T30)</f>
        <v>#REF!</v>
      </c>
      <c r="U31" s="244" t="e">
        <f>SUM(#REF!)</f>
        <v>#REF!</v>
      </c>
      <c r="V31" s="243" t="e">
        <f>SUM(V16:V30)</f>
        <v>#REF!</v>
      </c>
      <c r="W31" s="245">
        <f>SUM(W18:W30)</f>
        <v>42.610999999999997</v>
      </c>
    </row>
    <row r="32" spans="1:23" ht="17.25" customHeight="1" thickBot="1">
      <c r="A32" s="214"/>
      <c r="B32" s="215"/>
      <c r="C32" s="216"/>
      <c r="D32" s="217"/>
      <c r="E32" s="193"/>
      <c r="F32" s="34"/>
      <c r="G32" s="180" t="s">
        <v>531</v>
      </c>
      <c r="H32" s="177"/>
      <c r="I32" s="55"/>
      <c r="J32" s="55"/>
      <c r="K32" s="55"/>
      <c r="L32" s="181"/>
      <c r="M32" s="177"/>
      <c r="N32" s="36"/>
      <c r="O32" s="35"/>
      <c r="P32" s="35"/>
      <c r="Q32" s="35"/>
      <c r="R32" s="35"/>
      <c r="S32" s="35"/>
      <c r="T32" s="35"/>
      <c r="U32" s="36"/>
      <c r="V32" s="36"/>
      <c r="W32" s="179"/>
    </row>
    <row r="33" spans="1:23" ht="13">
      <c r="A33" s="213" t="s">
        <v>525</v>
      </c>
      <c r="B33" s="161"/>
      <c r="C33" s="161"/>
      <c r="D33" s="60"/>
      <c r="E33" s="194" t="s">
        <v>532</v>
      </c>
      <c r="F33" s="27"/>
      <c r="G33" s="81" t="s">
        <v>81</v>
      </c>
      <c r="H33" s="85"/>
      <c r="I33" s="32" t="s">
        <v>82</v>
      </c>
      <c r="J33" s="56"/>
      <c r="K33" s="172" t="s">
        <v>83</v>
      </c>
      <c r="L33" s="172"/>
      <c r="M33" s="422" t="s">
        <v>84</v>
      </c>
      <c r="N33" s="423"/>
      <c r="O33" s="423"/>
      <c r="P33" s="423"/>
      <c r="Q33" s="423"/>
      <c r="R33" s="423"/>
      <c r="S33" s="423"/>
      <c r="T33" s="423"/>
      <c r="U33" s="423"/>
      <c r="V33" s="423"/>
      <c r="W33" s="424"/>
    </row>
    <row r="34" spans="1:23" ht="13">
      <c r="A34" s="19" t="s">
        <v>526</v>
      </c>
      <c r="B34" s="20"/>
      <c r="C34" s="20"/>
      <c r="D34" s="60"/>
      <c r="E34" s="191" t="s">
        <v>86</v>
      </c>
      <c r="F34" s="20"/>
      <c r="G34" s="425"/>
      <c r="H34" s="426"/>
      <c r="I34" s="19" t="s">
        <v>87</v>
      </c>
      <c r="J34" s="61"/>
      <c r="K34" s="174" t="s">
        <v>88</v>
      </c>
      <c r="L34" s="174"/>
      <c r="M34" s="170"/>
      <c r="N34" s="20"/>
      <c r="O34" s="20"/>
      <c r="P34" s="20"/>
      <c r="Q34" s="20"/>
      <c r="R34" s="20"/>
      <c r="S34" s="20"/>
      <c r="T34" s="20"/>
      <c r="U34" s="20"/>
      <c r="V34" s="20"/>
      <c r="W34" s="175"/>
    </row>
    <row r="35" spans="1:23">
      <c r="A35" s="19" t="s">
        <v>527</v>
      </c>
      <c r="B35" s="20"/>
      <c r="C35" s="20"/>
      <c r="D35" s="21"/>
      <c r="E35" s="191"/>
      <c r="F35" s="20"/>
      <c r="G35" s="425"/>
      <c r="H35" s="426"/>
      <c r="I35" s="19"/>
      <c r="J35" s="61"/>
      <c r="K35" s="174" t="s">
        <v>92</v>
      </c>
      <c r="L35" s="174"/>
      <c r="M35" s="170"/>
      <c r="N35" s="20"/>
      <c r="O35" s="20"/>
      <c r="P35" s="20"/>
      <c r="Q35" s="20"/>
      <c r="R35" s="20"/>
      <c r="S35" s="20"/>
      <c r="T35" s="20"/>
      <c r="U35" s="20"/>
      <c r="V35" s="20"/>
      <c r="W35" s="175"/>
    </row>
    <row r="36" spans="1:23">
      <c r="A36" s="34"/>
      <c r="B36" s="35"/>
      <c r="C36" s="35"/>
      <c r="D36" s="387"/>
      <c r="E36" s="191" t="s">
        <v>93</v>
      </c>
      <c r="F36" s="20"/>
      <c r="G36" s="425"/>
      <c r="H36" s="426"/>
      <c r="I36" s="19" t="s">
        <v>94</v>
      </c>
      <c r="J36" s="61"/>
      <c r="K36" s="174"/>
      <c r="L36" s="174"/>
      <c r="M36" s="170"/>
      <c r="N36" s="20"/>
      <c r="O36" s="20"/>
      <c r="P36" s="20"/>
      <c r="Q36" s="20"/>
      <c r="R36" s="20"/>
      <c r="S36" s="20"/>
      <c r="T36" s="20"/>
      <c r="U36" s="20"/>
      <c r="V36" s="20"/>
      <c r="W36" s="175"/>
    </row>
    <row r="37" spans="1:23" ht="13">
      <c r="A37" s="16" t="s">
        <v>95</v>
      </c>
      <c r="B37" s="27"/>
      <c r="C37" s="27"/>
      <c r="D37" s="12"/>
      <c r="E37" s="191" t="s">
        <v>96</v>
      </c>
      <c r="F37" s="20"/>
      <c r="G37" s="89" t="s">
        <v>97</v>
      </c>
      <c r="H37" s="86"/>
      <c r="I37" s="19" t="s">
        <v>87</v>
      </c>
      <c r="J37" s="61"/>
      <c r="K37" s="174" t="s">
        <v>98</v>
      </c>
      <c r="L37" s="174"/>
      <c r="M37" s="170"/>
      <c r="N37" s="20"/>
      <c r="O37" s="20"/>
      <c r="P37" s="20"/>
      <c r="Q37" s="20"/>
      <c r="R37" s="20"/>
      <c r="S37" s="20"/>
      <c r="T37" s="20"/>
      <c r="U37" s="20"/>
      <c r="V37" s="20"/>
      <c r="W37" s="175"/>
    </row>
    <row r="38" spans="1:23">
      <c r="A38" s="26" t="s">
        <v>550</v>
      </c>
      <c r="B38" s="20"/>
      <c r="C38" s="20"/>
      <c r="D38" s="21"/>
      <c r="E38" s="191" t="s">
        <v>99</v>
      </c>
      <c r="F38" s="20"/>
      <c r="G38" s="90"/>
      <c r="H38" s="182"/>
      <c r="I38" s="19" t="s">
        <v>100</v>
      </c>
      <c r="J38" s="61"/>
      <c r="K38" s="174" t="s">
        <v>528</v>
      </c>
      <c r="L38" s="174"/>
      <c r="M38" s="427" t="s">
        <v>568</v>
      </c>
      <c r="N38" s="428"/>
      <c r="O38" s="428"/>
      <c r="P38" s="428"/>
      <c r="Q38" s="428"/>
      <c r="R38" s="428"/>
      <c r="S38" s="428"/>
      <c r="T38" s="428"/>
      <c r="U38" s="428"/>
      <c r="V38" s="428"/>
      <c r="W38" s="429"/>
    </row>
    <row r="39" spans="1:23">
      <c r="A39" s="34"/>
      <c r="B39" s="35"/>
      <c r="C39" s="35"/>
      <c r="D39" s="36"/>
      <c r="E39" s="192"/>
      <c r="F39" s="35"/>
      <c r="G39" s="416" t="s">
        <v>968</v>
      </c>
      <c r="H39" s="417"/>
      <c r="I39" s="416" t="s">
        <v>967</v>
      </c>
      <c r="J39" s="417"/>
      <c r="K39" s="178" t="s">
        <v>103</v>
      </c>
      <c r="L39" s="178"/>
      <c r="M39" s="418" t="s">
        <v>104</v>
      </c>
      <c r="N39" s="419"/>
      <c r="O39" s="419"/>
      <c r="P39" s="419"/>
      <c r="Q39" s="419"/>
      <c r="R39" s="419"/>
      <c r="S39" s="419"/>
      <c r="T39" s="419"/>
      <c r="U39" s="419"/>
      <c r="V39" s="419"/>
      <c r="W39" s="420"/>
    </row>
    <row r="44" spans="1:23" ht="18.75" customHeight="1">
      <c r="A44" s="195" t="s">
        <v>888</v>
      </c>
      <c r="B44" s="166"/>
      <c r="C44" s="195" t="s">
        <v>576</v>
      </c>
      <c r="D44" s="319"/>
      <c r="E44" s="319"/>
      <c r="F44" s="320"/>
      <c r="G44" s="195" t="s">
        <v>882</v>
      </c>
      <c r="I44" s="195" t="s">
        <v>576</v>
      </c>
      <c r="K44" s="166"/>
      <c r="M44" s="4"/>
      <c r="V44" s="167"/>
      <c r="W44" s="4"/>
    </row>
    <row r="45" spans="1:23" ht="20">
      <c r="A45" s="195" t="s">
        <v>889</v>
      </c>
      <c r="B45" s="166"/>
      <c r="C45" s="195" t="s">
        <v>893</v>
      </c>
      <c r="D45" s="319"/>
      <c r="E45" s="319"/>
      <c r="F45" s="320"/>
      <c r="G45" s="300" t="s">
        <v>883</v>
      </c>
      <c r="H45" s="335"/>
      <c r="I45" s="300" t="s">
        <v>893</v>
      </c>
      <c r="K45" s="166"/>
      <c r="M45" s="4"/>
      <c r="V45" s="167"/>
      <c r="W45" s="4"/>
    </row>
    <row r="46" spans="1:23" ht="20">
      <c r="A46" s="195" t="s">
        <v>890</v>
      </c>
      <c r="B46" s="166"/>
      <c r="C46" s="195" t="s">
        <v>893</v>
      </c>
      <c r="D46" s="319"/>
      <c r="E46" s="319"/>
      <c r="F46" s="320"/>
      <c r="G46" s="195" t="s">
        <v>884</v>
      </c>
      <c r="I46" s="195" t="s">
        <v>576</v>
      </c>
      <c r="K46" s="166"/>
      <c r="M46" s="4"/>
      <c r="V46" s="167"/>
      <c r="W46" s="4"/>
    </row>
    <row r="47" spans="1:23" ht="20">
      <c r="A47" s="195" t="s">
        <v>891</v>
      </c>
      <c r="B47" s="166"/>
      <c r="C47" s="195" t="s">
        <v>576</v>
      </c>
      <c r="D47" s="319"/>
      <c r="E47" s="319"/>
      <c r="F47" s="320"/>
      <c r="G47" s="195" t="s">
        <v>885</v>
      </c>
      <c r="I47" s="195" t="s">
        <v>576</v>
      </c>
      <c r="K47" s="166"/>
      <c r="M47" s="4"/>
      <c r="V47" s="167"/>
      <c r="W47" s="4"/>
    </row>
    <row r="48" spans="1:23" ht="20">
      <c r="A48" s="195" t="s">
        <v>892</v>
      </c>
      <c r="B48" s="166"/>
      <c r="C48" s="195" t="s">
        <v>576</v>
      </c>
      <c r="D48" s="319"/>
      <c r="E48" s="319"/>
      <c r="F48" s="320"/>
      <c r="G48" s="195" t="s">
        <v>887</v>
      </c>
      <c r="I48" s="195" t="s">
        <v>576</v>
      </c>
      <c r="K48" s="166"/>
      <c r="M48" s="4"/>
      <c r="V48" s="167"/>
      <c r="W48" s="4"/>
    </row>
    <row r="49" spans="1:9" ht="20">
      <c r="A49" s="342"/>
      <c r="B49" s="342"/>
      <c r="C49" s="342"/>
      <c r="D49" s="342"/>
      <c r="E49" s="342"/>
      <c r="F49" s="317"/>
      <c r="G49" s="195" t="s">
        <v>886</v>
      </c>
      <c r="I49" s="195" t="s">
        <v>576</v>
      </c>
    </row>
  </sheetData>
  <mergeCells count="9">
    <mergeCell ref="G39:H39"/>
    <mergeCell ref="I39:J39"/>
    <mergeCell ref="M39:W39"/>
    <mergeCell ref="M2:P2"/>
    <mergeCell ref="M33:W33"/>
    <mergeCell ref="G34:H34"/>
    <mergeCell ref="G35:H35"/>
    <mergeCell ref="G36:H36"/>
    <mergeCell ref="M38:W38"/>
  </mergeCells>
  <printOptions horizontalCentered="1"/>
  <pageMargins left="0.19685039370078741" right="0.19685039370078741" top="0.27559055118110237" bottom="0.15748031496062992" header="0.15748031496062992" footer="0.15748031496062992"/>
  <pageSetup paperSize="9" scale="79" firstPageNumber="4294963191"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F5718-CF54-4188-92B7-0E2D551E176C}">
  <dimension ref="A1:W50"/>
  <sheetViews>
    <sheetView topLeftCell="A17" zoomScale="80" zoomScaleNormal="80" zoomScaleSheetLayoutView="85" workbookViewId="0">
      <selection activeCell="A25" sqref="A25:XFD27"/>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2.3632812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83"/>
      <c r="B18" s="389" t="s">
        <v>959</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v>1</v>
      </c>
      <c r="B19" s="384" t="s">
        <v>405</v>
      </c>
      <c r="C19" s="325" t="str">
        <f>IF(E19="","",VLOOKUP(B19,Data!$B$5:$N$503,13,FALSE))</f>
        <v>Ymh</v>
      </c>
      <c r="D19" s="227" t="str">
        <f>IF(E19="","",VLOOKUP(B19,Data!$B$5:$L$503,2,FALSE))</f>
        <v>ZU62660</v>
      </c>
      <c r="E19" s="385">
        <v>1</v>
      </c>
      <c r="F19" s="344" t="s">
        <v>523</v>
      </c>
      <c r="G19" s="227">
        <f>IF(E19="","",VLOOKUP(B19,Data!$B$5:$L$503,11,FALSE))</f>
        <v>6831.9</v>
      </c>
      <c r="H19" s="326">
        <f>IF(E19&gt;0,E19*G19,"-")</f>
        <v>6831.9</v>
      </c>
      <c r="I19" s="327" t="str">
        <f>IF(E19="","",VLOOKUP(B19,Data!$B$5:$D$503,3,FALSE))</f>
        <v>C/T</v>
      </c>
      <c r="J19" s="235" t="str">
        <f>IF(E19="","",VLOOKUP(B19,Data!$B$5:$M$503,12,FALSE))</f>
        <v>Indonesia</v>
      </c>
      <c r="K19" s="328" t="s">
        <v>960</v>
      </c>
      <c r="L19" s="219">
        <f>IF(E19="","",VLOOKUP(B19,Data!$B$5:$E$503,4,FALSE)*E19)</f>
        <v>338</v>
      </c>
      <c r="M19" s="219">
        <f>IF(E19="","",VLOOKUP(B19,Data!$B$5:$F$503,5,FALSE)*E19)</f>
        <v>297</v>
      </c>
      <c r="N19" s="329" t="e">
        <f>IF(B19=Data!#REF!,Data!#REF!,(IF(B19=Data!#REF!,Data!#REF!,(IF(B19=Data!#REF!,Data!#REF!,(IF(B19=Data!#REF!,Data!#REF!,(IF(B19=Data!#REF!,Data!#REF!,(IF(B19=Data!B255,Data!G255,(IF(B19=Data!B257,Data!G257,(IF(B19=Data!#REF!,Data!#REF!,Data!#REF!)))))))))))))))&amp;IF(B19=Data!#REF!,Data!#REF!,(IF(B19=Data!#REF!,Data!#REF!,(IF(B19=Data!#REF!,Data!#REF!,(IF(B19=Data!#REF!,Data!#REF!,(IF(B19=Data!#REF!,Data!#REF!,(IF(B19=Data!#REF!,Data!G933,(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255,Data!H255,(IF(B19=Data!B257,Data!H257,(IF(B19=Data!#REF!,Data!#REF!,Data!#REF!)))))))))))))))&amp;IF(B19=Data!#REF!,Data!#REF!,(IF(B19=Data!#REF!,Data!#REF!,(IF(B19=Data!#REF!,Data!#REF!,(IF(B19=Data!#REF!,Data!#REF!,(IF(B19=Data!#REF!,Data!#REF!,(IF(B19=Data!#REF!,Data!H933,(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255,Data!I255,(IF(B19=Data!B257,Data!I257,(IF(B19=Data!#REF!,Data!#REF!,Data!#REF!)))))))))))))))&amp;IF(B19=Data!#REF!,Data!#REF!,(IF(B19=Data!#REF!,Data!#REF!,(IF(B19=Data!#REF!,Data!#REF!,(IF(B19=Data!#REF!,Data!#REF!,(IF(B19=Data!#REF!,Data!#REF!,(IF(B19=Data!#REF!,Data!I933,(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255,Data!J255,(IF(B19=Data!B257,Data!J257,(IF(B19=Data!#REF!,Data!#REF!,Data!#REF!)))))))))))))))&amp;IF(B19=Data!#REF!,Data!#REF!,(IF(B19=Data!#REF!,Data!#REF!,(IF(B19=Data!#REF!,Data!#REF!,(IF(B19=Data!#REF!,Data!#REF!,(IF(B19=Data!#REF!,Data!#REF!,(IF(B19=Data!#REF!,Data!J933,(IF(B19=Data!#REF!,Data!#REF!,(IF(B19=Data!#REF!,Data!#REF!,Data!#REF!)))))))))))))))&amp;IF(B19=Data!#REF!,Data!#REF!,(IF(B19=Data!#REF!,Data!#REF!,(IF(B19=Data!#REF!,Data!#REF!,(IF(B19=Data!#REF!,Data!#REF!,(IF(B19=Data!#REF!,Data!#REF!,Data!#REF!)))))))))</f>
        <v>#REF!</v>
      </c>
      <c r="W19" s="236">
        <f>IF(E19="","",VLOOKUP(B19,Data!$B$5:$J$503,9,FALSE)*E19)</f>
        <v>1.806</v>
      </c>
    </row>
    <row r="20" spans="1:23" s="234" customFormat="1" ht="20.149999999999999" customHeight="1">
      <c r="A20" s="383"/>
      <c r="B20" s="389" t="s">
        <v>969</v>
      </c>
      <c r="C20" s="325"/>
      <c r="D20" s="227"/>
      <c r="E20" s="385"/>
      <c r="F20" s="233"/>
      <c r="G20" s="227"/>
      <c r="H20" s="326"/>
      <c r="I20" s="327"/>
      <c r="J20" s="235"/>
      <c r="K20" s="328"/>
      <c r="L20" s="219"/>
      <c r="M20" s="219"/>
      <c r="N20" s="329"/>
      <c r="O20" s="330"/>
      <c r="P20" s="331"/>
      <c r="Q20" s="332"/>
      <c r="R20" s="331"/>
      <c r="S20" s="331"/>
      <c r="T20" s="332"/>
      <c r="U20" s="333"/>
      <c r="V20" s="332"/>
      <c r="W20" s="236"/>
    </row>
    <row r="21" spans="1:23" s="234" customFormat="1" ht="20.149999999999999" customHeight="1">
      <c r="A21" s="383">
        <v>2</v>
      </c>
      <c r="B21" s="384" t="s">
        <v>405</v>
      </c>
      <c r="C21" s="325" t="str">
        <f>IF(E21="","",VLOOKUP(B21,Data!$B$5:$N$503,13,FALSE))</f>
        <v>Ymh</v>
      </c>
      <c r="D21" s="227" t="str">
        <f>IF(E21="","",VLOOKUP(B21,Data!$B$5:$L$503,2,FALSE))</f>
        <v>ZU62660</v>
      </c>
      <c r="E21" s="385">
        <v>1</v>
      </c>
      <c r="F21" s="344" t="s">
        <v>524</v>
      </c>
      <c r="G21" s="227">
        <f>IF(E21="","",VLOOKUP(B21,Data!$B$5:$L$503,11,FALSE))</f>
        <v>6831.9</v>
      </c>
      <c r="H21" s="326">
        <f t="shared" ref="H21:H27" si="0">IF(E21&gt;0,E21*G21,"-")</f>
        <v>6831.9</v>
      </c>
      <c r="I21" s="327" t="str">
        <f>IF(E21="","",VLOOKUP(B21,Data!$B$5:$D$503,3,FALSE))</f>
        <v>C/T</v>
      </c>
      <c r="J21" s="235" t="str">
        <f>IF(E21="","",VLOOKUP(B21,Data!$B$5:$M$503,12,FALSE))</f>
        <v>Indonesia</v>
      </c>
      <c r="K21" s="328" t="s">
        <v>970</v>
      </c>
      <c r="L21" s="219">
        <f>IF(E21="","",VLOOKUP(B21,Data!$B$5:$E$503,4,FALSE)*E21)</f>
        <v>338</v>
      </c>
      <c r="M21" s="219">
        <f>IF(E21="","",VLOOKUP(B21,Data!$B$5:$F$503,5,FALSE)*E21)</f>
        <v>297</v>
      </c>
      <c r="N21" s="329" t="e">
        <f>IF(B21=Data!#REF!,Data!#REF!,(IF(B21=Data!#REF!,Data!#REF!,(IF(B21=Data!#REF!,Data!#REF!,(IF(B21=Data!#REF!,Data!#REF!,(IF(B21=Data!#REF!,Data!#REF!,(IF(B21=Data!B259,Data!G259,(IF(B21=Data!B261,Data!G261,(IF(B21=Data!#REF!,Data!#REF!,Data!#REF!)))))))))))))))&amp;IF(B21=Data!#REF!,Data!#REF!,(IF(B21=Data!#REF!,Data!#REF!,(IF(B21=Data!#REF!,Data!#REF!,(IF(B21=Data!#REF!,Data!#REF!,(IF(B21=Data!#REF!,Data!#REF!,(IF(B21=Data!#REF!,Data!G937,(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259,Data!H259,(IF(B21=Data!B261,Data!H261,(IF(B21=Data!#REF!,Data!#REF!,Data!#REF!)))))))))))))))&amp;IF(B21=Data!#REF!,Data!#REF!,(IF(B21=Data!#REF!,Data!#REF!,(IF(B21=Data!#REF!,Data!#REF!,(IF(B21=Data!#REF!,Data!#REF!,(IF(B21=Data!#REF!,Data!#REF!,(IF(B21=Data!#REF!,Data!H937,(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259,Data!I259,(IF(B21=Data!B261,Data!I261,(IF(B21=Data!#REF!,Data!#REF!,Data!#REF!)))))))))))))))&amp;IF(B21=Data!#REF!,Data!#REF!,(IF(B21=Data!#REF!,Data!#REF!,(IF(B21=Data!#REF!,Data!#REF!,(IF(B21=Data!#REF!,Data!#REF!,(IF(B21=Data!#REF!,Data!#REF!,(IF(B21=Data!#REF!,Data!I937,(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259,Data!J259,(IF(B21=Data!B261,Data!J261,(IF(B21=Data!#REF!,Data!#REF!,Data!#REF!)))))))))))))))&amp;IF(B21=Data!#REF!,Data!#REF!,(IF(B21=Data!#REF!,Data!#REF!,(IF(B21=Data!#REF!,Data!#REF!,(IF(B21=Data!#REF!,Data!#REF!,(IF(B21=Data!#REF!,Data!#REF!,(IF(B21=Data!#REF!,Data!J937,(IF(B21=Data!#REF!,Data!#REF!,(IF(B21=Data!#REF!,Data!#REF!,Data!#REF!)))))))))))))))&amp;IF(B21=Data!#REF!,Data!#REF!,(IF(B21=Data!#REF!,Data!#REF!,(IF(B21=Data!#REF!,Data!#REF!,(IF(B21=Data!#REF!,Data!#REF!,(IF(B21=Data!#REF!,Data!#REF!,Data!#REF!)))))))))</f>
        <v>#REF!</v>
      </c>
      <c r="W21" s="236">
        <f>IF(E21="","",VLOOKUP(B21,Data!$B$5:$J$503,9,FALSE)*E21)</f>
        <v>1.806</v>
      </c>
    </row>
    <row r="22" spans="1:23" s="234" customFormat="1" ht="20.149999999999999" customHeight="1">
      <c r="A22" s="383">
        <v>3</v>
      </c>
      <c r="B22" s="384" t="s">
        <v>356</v>
      </c>
      <c r="C22" s="325" t="str">
        <f>IF(E22="","",VLOOKUP(B22,Data!$B$5:$N$503,13,FALSE))</f>
        <v>Ymh</v>
      </c>
      <c r="D22" s="227" t="str">
        <f>IF(E22="","",VLOOKUP(B22,Data!$B$5:$L$503,2,FALSE))</f>
        <v>WQ78230</v>
      </c>
      <c r="E22" s="385">
        <v>1</v>
      </c>
      <c r="F22" s="344"/>
      <c r="G22" s="227">
        <f>IF(E22="","",VLOOKUP(B22,Data!$B$5:$L$503,11,FALSE))</f>
        <v>4233.07</v>
      </c>
      <c r="H22" s="326">
        <f t="shared" si="0"/>
        <v>4233.07</v>
      </c>
      <c r="I22" s="327" t="str">
        <f>IF(E22="","",VLOOKUP(B22,Data!$B$5:$D$503,3,FALSE))</f>
        <v>C/T</v>
      </c>
      <c r="J22" s="235" t="str">
        <f>IF(E22="","",VLOOKUP(B22,Data!$B$5:$M$503,12,FALSE))</f>
        <v>Indonesia</v>
      </c>
      <c r="K22" s="328" t="s">
        <v>970</v>
      </c>
      <c r="L22" s="219">
        <f>IF(E22="","",VLOOKUP(B22,Data!$B$5:$E$503,4,FALSE)*E22)</f>
        <v>297</v>
      </c>
      <c r="M22" s="219">
        <f>IF(E22="","",VLOOKUP(B22,Data!$B$5:$F$503,5,FALSE)*E22)</f>
        <v>262</v>
      </c>
      <c r="N22" s="329" t="e">
        <f>IF(B22=Data!#REF!,Data!#REF!,(IF(B22=Data!#REF!,Data!#REF!,(IF(B22=Data!#REF!,Data!#REF!,(IF(B22=Data!#REF!,Data!#REF!,(IF(B22=Data!#REF!,Data!#REF!,(IF(B22=Data!B260,Data!G260,(IF(B22=Data!B262,Data!G262,(IF(B22=Data!#REF!,Data!#REF!,Data!#REF!)))))))))))))))&amp;IF(B22=Data!#REF!,Data!#REF!,(IF(B22=Data!#REF!,Data!#REF!,(IF(B22=Data!#REF!,Data!#REF!,(IF(B22=Data!#REF!,Data!#REF!,(IF(B22=Data!#REF!,Data!#REF!,(IF(B22=Data!#REF!,Data!G938,(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260,Data!H260,(IF(B22=Data!B262,Data!H262,(IF(B22=Data!#REF!,Data!#REF!,Data!#REF!)))))))))))))))&amp;IF(B22=Data!#REF!,Data!#REF!,(IF(B22=Data!#REF!,Data!#REF!,(IF(B22=Data!#REF!,Data!#REF!,(IF(B22=Data!#REF!,Data!#REF!,(IF(B22=Data!#REF!,Data!#REF!,(IF(B22=Data!#REF!,Data!H938,(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260,Data!I260,(IF(B22=Data!B262,Data!I262,(IF(B22=Data!#REF!,Data!#REF!,Data!#REF!)))))))))))))))&amp;IF(B22=Data!#REF!,Data!#REF!,(IF(B22=Data!#REF!,Data!#REF!,(IF(B22=Data!#REF!,Data!#REF!,(IF(B22=Data!#REF!,Data!#REF!,(IF(B22=Data!#REF!,Data!#REF!,(IF(B22=Data!#REF!,Data!I938,(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260,Data!J260,(IF(B22=Data!B262,Data!J262,(IF(B22=Data!#REF!,Data!#REF!,Data!#REF!)))))))))))))))&amp;IF(B22=Data!#REF!,Data!#REF!,(IF(B22=Data!#REF!,Data!#REF!,(IF(B22=Data!#REF!,Data!#REF!,(IF(B22=Data!#REF!,Data!#REF!,(IF(B22=Data!#REF!,Data!#REF!,(IF(B22=Data!#REF!,Data!J938,(IF(B22=Data!#REF!,Data!#REF!,(IF(B22=Data!#REF!,Data!#REF!,Data!#REF!)))))))))))))))&amp;IF(B22=Data!#REF!,Data!#REF!,(IF(B22=Data!#REF!,Data!#REF!,(IF(B22=Data!#REF!,Data!#REF!,(IF(B22=Data!#REF!,Data!#REF!,(IF(B22=Data!#REF!,Data!#REF!,Data!#REF!)))))))))</f>
        <v>#REF!</v>
      </c>
      <c r="W22" s="236">
        <f>IF(E22="","",VLOOKUP(B22,Data!$B$5:$J$503,9,FALSE)*E22)</f>
        <v>1.534</v>
      </c>
    </row>
    <row r="23" spans="1:23" s="234" customFormat="1" ht="20.149999999999999" customHeight="1">
      <c r="A23" s="383"/>
      <c r="B23" s="389" t="s">
        <v>976</v>
      </c>
      <c r="C23" s="325"/>
      <c r="D23" s="227"/>
      <c r="E23" s="385"/>
      <c r="F23" s="318" t="s">
        <v>530</v>
      </c>
      <c r="G23" s="227"/>
      <c r="H23" s="326"/>
      <c r="I23" s="327"/>
      <c r="J23" s="235"/>
      <c r="K23" s="328"/>
      <c r="L23" s="219"/>
      <c r="M23" s="219"/>
      <c r="N23" s="329"/>
      <c r="O23" s="330"/>
      <c r="P23" s="331"/>
      <c r="Q23" s="332"/>
      <c r="R23" s="331"/>
      <c r="S23" s="331"/>
      <c r="T23" s="332"/>
      <c r="U23" s="333"/>
      <c r="V23" s="332"/>
      <c r="W23" s="236"/>
    </row>
    <row r="24" spans="1:23" s="234" customFormat="1" ht="20.149999999999999" customHeight="1">
      <c r="A24" s="383">
        <v>4</v>
      </c>
      <c r="B24" s="384" t="s">
        <v>664</v>
      </c>
      <c r="C24" s="325" t="str">
        <f>IF(E24="","",VLOOKUP(B24,Data!$B$5:$N$503,13,FALSE))</f>
        <v>Ymh</v>
      </c>
      <c r="D24" s="227" t="str">
        <f>IF(E24="","",VLOOKUP(B24,Data!$B$5:$L$503,2,FALSE))</f>
        <v>VAC9480</v>
      </c>
      <c r="E24" s="385">
        <v>1</v>
      </c>
      <c r="F24" s="344"/>
      <c r="G24" s="227">
        <f>IF(E24="","",VLOOKUP(B24,Data!$B$5:$L$503,11,FALSE))</f>
        <v>2008.01</v>
      </c>
      <c r="H24" s="326">
        <f t="shared" si="0"/>
        <v>2008.01</v>
      </c>
      <c r="I24" s="327" t="str">
        <f>IF(E24="","",VLOOKUP(B24,Data!$B$5:$D$503,3,FALSE))</f>
        <v>C/T</v>
      </c>
      <c r="J24" s="235" t="str">
        <f>IF(E24="","",VLOOKUP(B24,Data!$B$5:$M$503,12,FALSE))</f>
        <v>Indonesia</v>
      </c>
      <c r="K24" s="328" t="s">
        <v>973</v>
      </c>
      <c r="L24" s="219">
        <f>IF(E24="","",VLOOKUP(B24,Data!$B$5:$E$503,4,FALSE)*E24)</f>
        <v>199</v>
      </c>
      <c r="M24" s="219">
        <f>IF(E24="","",VLOOKUP(B24,Data!$B$5:$F$503,5,FALSE)*E24)</f>
        <v>179</v>
      </c>
      <c r="N24" s="329" t="e">
        <f>IF(B24=Data!#REF!,Data!#REF!,(IF(B24=Data!#REF!,Data!#REF!,(IF(B24=Data!#REF!,Data!#REF!,(IF(B24=Data!#REF!,Data!#REF!,(IF(B24=Data!#REF!,Data!#REF!,(IF(B24=Data!B218,Data!G218,(IF(B24=Data!B220,Data!G220,(IF(B24=Data!#REF!,Data!#REF!,Data!#REF!)))))))))))))))&amp;IF(B24=Data!#REF!,Data!#REF!,(IF(B24=Data!#REF!,Data!#REF!,(IF(B24=Data!#REF!,Data!#REF!,(IF(B24=Data!#REF!,Data!#REF!,(IF(B24=Data!#REF!,Data!#REF!,(IF(B24=Data!#REF!,Data!G896,(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218,Data!H218,(IF(B24=Data!B220,Data!H220,(IF(B24=Data!#REF!,Data!#REF!,Data!#REF!)))))))))))))))&amp;IF(B24=Data!#REF!,Data!#REF!,(IF(B24=Data!#REF!,Data!#REF!,(IF(B24=Data!#REF!,Data!#REF!,(IF(B24=Data!#REF!,Data!#REF!,(IF(B24=Data!#REF!,Data!#REF!,(IF(B24=Data!#REF!,Data!H896,(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218,Data!I218,(IF(B24=Data!B220,Data!I220,(IF(B24=Data!#REF!,Data!#REF!,Data!#REF!)))))))))))))))&amp;IF(B24=Data!#REF!,Data!#REF!,(IF(B24=Data!#REF!,Data!#REF!,(IF(B24=Data!#REF!,Data!#REF!,(IF(B24=Data!#REF!,Data!#REF!,(IF(B24=Data!#REF!,Data!#REF!,(IF(B24=Data!#REF!,Data!I896,(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218,Data!J218,(IF(B24=Data!B220,Data!J220,(IF(B24=Data!#REF!,Data!#REF!,Data!#REF!)))))))))))))))&amp;IF(B24=Data!#REF!,Data!#REF!,(IF(B24=Data!#REF!,Data!#REF!,(IF(B24=Data!#REF!,Data!#REF!,(IF(B24=Data!#REF!,Data!#REF!,(IF(B24=Data!#REF!,Data!#REF!,(IF(B24=Data!#REF!,Data!J896,(IF(B24=Data!#REF!,Data!#REF!,(IF(B24=Data!#REF!,Data!#REF!,Data!#REF!)))))))))))))))&amp;IF(B24=Data!#REF!,Data!#REF!,(IF(B24=Data!#REF!,Data!#REF!,(IF(B24=Data!#REF!,Data!#REF!,(IF(B24=Data!#REF!,Data!#REF!,(IF(B24=Data!#REF!,Data!#REF!,Data!#REF!)))))))))</f>
        <v>#REF!</v>
      </c>
      <c r="W24" s="236">
        <f>IF(E24="","",VLOOKUP(B24,Data!$B$5:$J$503,9,FALSE)*E24)</f>
        <v>1.129</v>
      </c>
    </row>
    <row r="25" spans="1:23" s="234" customFormat="1" ht="20.149999999999999" customHeight="1">
      <c r="A25" s="383"/>
      <c r="B25" s="389" t="s">
        <v>974</v>
      </c>
      <c r="C25" s="325"/>
      <c r="D25" s="227"/>
      <c r="E25" s="385"/>
      <c r="F25" s="318"/>
      <c r="G25" s="227"/>
      <c r="H25" s="326"/>
      <c r="I25" s="327"/>
      <c r="J25" s="235"/>
      <c r="K25" s="328"/>
      <c r="L25" s="219"/>
      <c r="M25" s="219"/>
      <c r="N25" s="329"/>
      <c r="O25" s="330"/>
      <c r="P25" s="331"/>
      <c r="Q25" s="332"/>
      <c r="R25" s="331"/>
      <c r="S25" s="331"/>
      <c r="T25" s="332"/>
      <c r="U25" s="333"/>
      <c r="V25" s="332"/>
      <c r="W25" s="236"/>
    </row>
    <row r="26" spans="1:23" s="234" customFormat="1" ht="20.149999999999999" customHeight="1">
      <c r="A26" s="383">
        <v>5</v>
      </c>
      <c r="B26" s="384" t="s">
        <v>220</v>
      </c>
      <c r="C26" s="325" t="str">
        <f>IF(E26="","",VLOOKUP(B26,Data!$B$5:$N$503,13,FALSE))</f>
        <v>Ymh</v>
      </c>
      <c r="D26" s="227" t="str">
        <f>IF(E26="","",VLOOKUP(B26,Data!$B$5:$L$503,2,FALSE))</f>
        <v>AAE6337</v>
      </c>
      <c r="E26" s="385">
        <v>37</v>
      </c>
      <c r="F26" s="318"/>
      <c r="G26" s="227">
        <f>IF(E26="","",VLOOKUP(B26,Data!$B$5:$L$503,11,FALSE))</f>
        <v>1646.63</v>
      </c>
      <c r="H26" s="326">
        <f t="shared" ref="H26" si="1">IF(E26&gt;0,E26*G26,"-")</f>
        <v>60925.310000000005</v>
      </c>
      <c r="I26" s="327" t="str">
        <f>IF(E26="","",VLOOKUP(B26,Data!$B$5:$D$503,3,FALSE))</f>
        <v>C/T</v>
      </c>
      <c r="J26" s="235" t="str">
        <f>IF(E26="","",VLOOKUP(B26,Data!$B$5:$M$503,12,FALSE))</f>
        <v>Indonesia</v>
      </c>
      <c r="K26" s="328" t="s">
        <v>975</v>
      </c>
      <c r="L26" s="219">
        <f>IF(E26="","",VLOOKUP(B26,Data!$B$5:$E$503,4,FALSE)*E26)</f>
        <v>7178</v>
      </c>
      <c r="M26" s="219">
        <f>IF(E26="","",VLOOKUP(B26,Data!$B$5:$F$503,5,FALSE)*E26)</f>
        <v>6438</v>
      </c>
      <c r="N26" s="329" t="e">
        <f>IF(B26=Data!#REF!,Data!#REF!,(IF(B26=Data!#REF!,Data!#REF!,(IF(B26=Data!#REF!,Data!#REF!,(IF(B26=Data!#REF!,Data!#REF!,(IF(B26=Data!#REF!,Data!#REF!,(IF(B26=Data!B265,Data!G265,(IF(B26=Data!B267,Data!G267,(IF(B26=Data!#REF!,Data!#REF!,Data!#REF!)))))))))))))))&amp;IF(B26=Data!#REF!,Data!#REF!,(IF(B26=Data!#REF!,Data!#REF!,(IF(B26=Data!#REF!,Data!#REF!,(IF(B26=Data!#REF!,Data!#REF!,(IF(B26=Data!#REF!,Data!#REF!,(IF(B26=Data!#REF!,Data!G943,(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265,Data!H265,(IF(B26=Data!B267,Data!H267,(IF(B26=Data!#REF!,Data!#REF!,Data!#REF!)))))))))))))))&amp;IF(B26=Data!#REF!,Data!#REF!,(IF(B26=Data!#REF!,Data!#REF!,(IF(B26=Data!#REF!,Data!#REF!,(IF(B26=Data!#REF!,Data!#REF!,(IF(B26=Data!#REF!,Data!#REF!,(IF(B26=Data!#REF!,Data!H943,(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265,Data!I265,(IF(B26=Data!B267,Data!I267,(IF(B26=Data!#REF!,Data!#REF!,Data!#REF!)))))))))))))))&amp;IF(B26=Data!#REF!,Data!#REF!,(IF(B26=Data!#REF!,Data!#REF!,(IF(B26=Data!#REF!,Data!#REF!,(IF(B26=Data!#REF!,Data!#REF!,(IF(B26=Data!#REF!,Data!#REF!,(IF(B26=Data!#REF!,Data!I943,(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265,Data!J265,(IF(B26=Data!B267,Data!J267,(IF(B26=Data!#REF!,Data!#REF!,Data!#REF!)))))))))))))))&amp;IF(B26=Data!#REF!,Data!#REF!,(IF(B26=Data!#REF!,Data!#REF!,(IF(B26=Data!#REF!,Data!#REF!,(IF(B26=Data!#REF!,Data!#REF!,(IF(B26=Data!#REF!,Data!#REF!,(IF(B26=Data!#REF!,Data!J943,(IF(B26=Data!#REF!,Data!#REF!,(IF(B26=Data!#REF!,Data!#REF!,Data!#REF!)))))))))))))))&amp;IF(B26=Data!#REF!,Data!#REF!,(IF(B26=Data!#REF!,Data!#REF!,(IF(B26=Data!#REF!,Data!#REF!,(IF(B26=Data!#REF!,Data!#REF!,(IF(B26=Data!#REF!,Data!#REF!,Data!#REF!)))))))))</f>
        <v>#REF!</v>
      </c>
      <c r="W26" s="236">
        <f>IF(E26="","",VLOOKUP(B26,Data!$B$5:$J$503,9,FALSE)*E26)</f>
        <v>41.773000000000003</v>
      </c>
    </row>
    <row r="27" spans="1:23" s="234" customFormat="1" ht="20.149999999999999" customHeight="1">
      <c r="A27" s="383">
        <v>6</v>
      </c>
      <c r="B27" s="384" t="s">
        <v>222</v>
      </c>
      <c r="C27" s="325" t="str">
        <f>IF(E27="","",VLOOKUP(B27,Data!$B$5:$N$503,13,FALSE))</f>
        <v>Ymh</v>
      </c>
      <c r="D27" s="227" t="str">
        <f>IF(E27="","",VLOOKUP(B27,Data!$B$5:$L$503,2,FALSE))</f>
        <v>WV62290</v>
      </c>
      <c r="E27" s="385">
        <v>1</v>
      </c>
      <c r="F27" s="344"/>
      <c r="G27" s="227">
        <f>IF(E27="","",VLOOKUP(B27,Data!$B$5:$L$503,11,FALSE))</f>
        <v>1690.21</v>
      </c>
      <c r="H27" s="326">
        <f t="shared" si="0"/>
        <v>1690.21</v>
      </c>
      <c r="I27" s="327" t="str">
        <f>IF(E27="","",VLOOKUP(B27,Data!$B$5:$D$503,3,FALSE))</f>
        <v>C/T</v>
      </c>
      <c r="J27" s="235" t="str">
        <f>IF(E27="","",VLOOKUP(B27,Data!$B$5:$M$503,12,FALSE))</f>
        <v>Indonesia</v>
      </c>
      <c r="K27" s="328" t="s">
        <v>975</v>
      </c>
      <c r="L27" s="219">
        <f>IF(E27="","",VLOOKUP(B27,Data!$B$5:$E$503,4,FALSE)*E27)</f>
        <v>194</v>
      </c>
      <c r="M27" s="219">
        <f>IF(E27="","",VLOOKUP(B27,Data!$B$5:$F$503,5,FALSE)*E27)</f>
        <v>174</v>
      </c>
      <c r="N27" s="329" t="e">
        <f>IF(B27=Data!#REF!,Data!#REF!,(IF(B27=Data!#REF!,Data!#REF!,(IF(B27=Data!#REF!,Data!#REF!,(IF(B27=Data!#REF!,Data!#REF!,(IF(B27=Data!#REF!,Data!#REF!,(IF(B27=Data!B223,Data!G223,(IF(B27=Data!B225,Data!G225,(IF(B27=Data!#REF!,Data!#REF!,Data!#REF!)))))))))))))))&amp;IF(B27=Data!#REF!,Data!#REF!,(IF(B27=Data!#REF!,Data!#REF!,(IF(B27=Data!#REF!,Data!#REF!,(IF(B27=Data!#REF!,Data!#REF!,(IF(B27=Data!#REF!,Data!#REF!,(IF(B27=Data!#REF!,Data!G901,(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223,Data!H223,(IF(B27=Data!B225,Data!H225,(IF(B27=Data!#REF!,Data!#REF!,Data!#REF!)))))))))))))))&amp;IF(B27=Data!#REF!,Data!#REF!,(IF(B27=Data!#REF!,Data!#REF!,(IF(B27=Data!#REF!,Data!#REF!,(IF(B27=Data!#REF!,Data!#REF!,(IF(B27=Data!#REF!,Data!#REF!,(IF(B27=Data!#REF!,Data!H901,(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223,Data!I223,(IF(B27=Data!B225,Data!I225,(IF(B27=Data!#REF!,Data!#REF!,Data!#REF!)))))))))))))))&amp;IF(B27=Data!#REF!,Data!#REF!,(IF(B27=Data!#REF!,Data!#REF!,(IF(B27=Data!#REF!,Data!#REF!,(IF(B27=Data!#REF!,Data!#REF!,(IF(B27=Data!#REF!,Data!#REF!,(IF(B27=Data!#REF!,Data!I901,(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223,Data!J223,(IF(B27=Data!B225,Data!J225,(IF(B27=Data!#REF!,Data!#REF!,Data!#REF!)))))))))))))))&amp;IF(B27=Data!#REF!,Data!#REF!,(IF(B27=Data!#REF!,Data!#REF!,(IF(B27=Data!#REF!,Data!#REF!,(IF(B27=Data!#REF!,Data!#REF!,(IF(B27=Data!#REF!,Data!#REF!,(IF(B27=Data!#REF!,Data!J901,(IF(B27=Data!#REF!,Data!#REF!,(IF(B27=Data!#REF!,Data!#REF!,Data!#REF!)))))))))))))))&amp;IF(B27=Data!#REF!,Data!#REF!,(IF(B27=Data!#REF!,Data!#REF!,(IF(B27=Data!#REF!,Data!#REF!,(IF(B27=Data!#REF!,Data!#REF!,(IF(B27=Data!#REF!,Data!#REF!,Data!#REF!)))))))))</f>
        <v>#REF!</v>
      </c>
      <c r="W27" s="236">
        <f>IF(E27="","",VLOOKUP(B27,Data!$B$5:$J$503,9,FALSE)*E27)</f>
        <v>1.129</v>
      </c>
    </row>
    <row r="28" spans="1:23" s="234" customFormat="1" ht="20.149999999999999" customHeight="1">
      <c r="A28" s="383"/>
      <c r="B28" s="384"/>
      <c r="C28" s="325" t="str">
        <f>IF(E28="","",VLOOKUP(B28,Data!$B$5:$N$503,13,FALSE))</f>
        <v/>
      </c>
      <c r="D28" s="227" t="str">
        <f>IF(E28="","",VLOOKUP(B28,Data!$B$5:$L$503,2,FALSE))</f>
        <v/>
      </c>
      <c r="E28" s="385"/>
      <c r="F28" s="233"/>
      <c r="G28" s="227" t="str">
        <f>IF(E28="","",VLOOKUP(B28,Data!$B$5:$L$503,11,FALSE))</f>
        <v/>
      </c>
      <c r="H28" s="326" t="str">
        <f>IF(E28&gt;0,E28*G28,"-")</f>
        <v>-</v>
      </c>
      <c r="I28" s="327" t="str">
        <f>IF(E28="","",VLOOKUP(B28,Data!$B$5:$D$503,3,FALSE))</f>
        <v/>
      </c>
      <c r="J28" s="235" t="str">
        <f>IF(E28="","",VLOOKUP(B28,Data!$B$5:$M$503,12,FALSE))</f>
        <v/>
      </c>
      <c r="K28" s="328"/>
      <c r="L28" s="219" t="str">
        <f>IF(E28="","",VLOOKUP(B28,Data!$B$5:$E$503,4,FALSE)*E28)</f>
        <v/>
      </c>
      <c r="M28" s="219" t="str">
        <f>IF(E28="","",VLOOKUP(B28,Data!$B$5:$F$503,5,FALSE)*E28)</f>
        <v/>
      </c>
      <c r="N28" s="329" t="e">
        <f>IF(B28=Data!#REF!,Data!#REF!,(IF(B28=Data!#REF!,Data!#REF!,(IF(B28=Data!#REF!,Data!#REF!,(IF(B28=Data!#REF!,Data!#REF!,(IF(B28=Data!#REF!,Data!#REF!,(IF(B28=Data!B219,Data!G219,(IF(B28=Data!B221,Data!G221,(IF(B28=Data!#REF!,Data!#REF!,Data!#REF!)))))))))))))))&amp;IF(B28=Data!#REF!,Data!#REF!,(IF(B28=Data!#REF!,Data!#REF!,(IF(B28=Data!#REF!,Data!#REF!,(IF(B28=Data!#REF!,Data!#REF!,(IF(B28=Data!#REF!,Data!#REF!,(IF(B28=Data!#REF!,Data!G897,(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219,Data!H219,(IF(B28=Data!B221,Data!H221,(IF(B28=Data!#REF!,Data!#REF!,Data!#REF!)))))))))))))))&amp;IF(B28=Data!#REF!,Data!#REF!,(IF(B28=Data!#REF!,Data!#REF!,(IF(B28=Data!#REF!,Data!#REF!,(IF(B28=Data!#REF!,Data!#REF!,(IF(B28=Data!#REF!,Data!#REF!,(IF(B28=Data!#REF!,Data!H897,(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219,Data!I219,(IF(B28=Data!B221,Data!I221,(IF(B28=Data!#REF!,Data!#REF!,Data!#REF!)))))))))))))))&amp;IF(B28=Data!#REF!,Data!#REF!,(IF(B28=Data!#REF!,Data!#REF!,(IF(B28=Data!#REF!,Data!#REF!,(IF(B28=Data!#REF!,Data!#REF!,(IF(B28=Data!#REF!,Data!#REF!,(IF(B28=Data!#REF!,Data!I897,(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219,Data!J219,(IF(B28=Data!B221,Data!J221,(IF(B28=Data!#REF!,Data!#REF!,Data!#REF!)))))))))))))))&amp;IF(B28=Data!#REF!,Data!#REF!,(IF(B28=Data!#REF!,Data!#REF!,(IF(B28=Data!#REF!,Data!#REF!,(IF(B28=Data!#REF!,Data!#REF!,(IF(B28=Data!#REF!,Data!#REF!,(IF(B28=Data!#REF!,Data!J897,(IF(B28=Data!#REF!,Data!#REF!,(IF(B28=Data!#REF!,Data!#REF!,Data!#REF!)))))))))))))))&amp;IF(B28=Data!#REF!,Data!#REF!,(IF(B28=Data!#REF!,Data!#REF!,(IF(B28=Data!#REF!,Data!#REF!,(IF(B28=Data!#REF!,Data!#REF!,(IF(B28=Data!#REF!,Data!#REF!,Data!#REF!)))))))))</f>
        <v>#REF!</v>
      </c>
      <c r="W28" s="236" t="str">
        <f>IF(E28="","",VLOOKUP(B28,Data!$B$5:$J$503,9,FALSE)*E28)</f>
        <v/>
      </c>
    </row>
    <row r="29" spans="1:23" s="234" customFormat="1" ht="20.149999999999999" customHeight="1">
      <c r="A29" s="383"/>
      <c r="B29" s="384"/>
      <c r="C29" s="325" t="str">
        <f>IF(E29="","",VLOOKUP(B29,Data!$B$5:$N$503,13,FALSE))</f>
        <v/>
      </c>
      <c r="D29" s="227" t="str">
        <f>IF(E29="","",VLOOKUP(B29,Data!$B$5:$L$503,2,FALSE))</f>
        <v/>
      </c>
      <c r="E29" s="385"/>
      <c r="F29" s="233"/>
      <c r="G29" s="227" t="str">
        <f>IF(E29="","",VLOOKUP(B29,Data!$B$5:$L$503,11,FALSE))</f>
        <v/>
      </c>
      <c r="H29" s="326" t="str">
        <f>IF(E29&gt;0,E29*G29,"-")</f>
        <v>-</v>
      </c>
      <c r="I29" s="327" t="str">
        <f>IF(E29="","",VLOOKUP(B29,Data!$B$5:$D$503,3,FALSE))</f>
        <v/>
      </c>
      <c r="J29" s="235" t="str">
        <f>IF(E29="","",VLOOKUP(B29,Data!$B$5:$M$503,12,FALSE))</f>
        <v/>
      </c>
      <c r="K29" s="328"/>
      <c r="L29" s="219" t="str">
        <f>IF(E29="","",VLOOKUP(B29,Data!$B$5:$E$503,4,FALSE)*E29)</f>
        <v/>
      </c>
      <c r="M29" s="219" t="str">
        <f>IF(E29="","",VLOOKUP(B29,Data!$B$5:$F$503,5,FALSE)*E29)</f>
        <v/>
      </c>
      <c r="N29" s="329" t="e">
        <f>IF(B29=Data!#REF!,Data!#REF!,(IF(B29=Data!#REF!,Data!#REF!,(IF(B29=Data!#REF!,Data!#REF!,(IF(B29=Data!#REF!,Data!#REF!,(IF(B29=Data!#REF!,Data!#REF!,(IF(B29=Data!B220,Data!G220,(IF(B29=Data!B222,Data!G222,(IF(B29=Data!#REF!,Data!#REF!,Data!#REF!)))))))))))))))&amp;IF(B29=Data!#REF!,Data!#REF!,(IF(B29=Data!#REF!,Data!#REF!,(IF(B29=Data!#REF!,Data!#REF!,(IF(B29=Data!#REF!,Data!#REF!,(IF(B29=Data!#REF!,Data!#REF!,(IF(B29=Data!#REF!,Data!G898,(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220,Data!H220,(IF(B29=Data!B222,Data!H222,(IF(B29=Data!#REF!,Data!#REF!,Data!#REF!)))))))))))))))&amp;IF(B29=Data!#REF!,Data!#REF!,(IF(B29=Data!#REF!,Data!#REF!,(IF(B29=Data!#REF!,Data!#REF!,(IF(B29=Data!#REF!,Data!#REF!,(IF(B29=Data!#REF!,Data!#REF!,(IF(B29=Data!#REF!,Data!H898,(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220,Data!I220,(IF(B29=Data!B222,Data!I222,(IF(B29=Data!#REF!,Data!#REF!,Data!#REF!)))))))))))))))&amp;IF(B29=Data!#REF!,Data!#REF!,(IF(B29=Data!#REF!,Data!#REF!,(IF(B29=Data!#REF!,Data!#REF!,(IF(B29=Data!#REF!,Data!#REF!,(IF(B29=Data!#REF!,Data!#REF!,(IF(B29=Data!#REF!,Data!I898,(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220,Data!J220,(IF(B29=Data!B222,Data!J222,(IF(B29=Data!#REF!,Data!#REF!,Data!#REF!)))))))))))))))&amp;IF(B29=Data!#REF!,Data!#REF!,(IF(B29=Data!#REF!,Data!#REF!,(IF(B29=Data!#REF!,Data!#REF!,(IF(B29=Data!#REF!,Data!#REF!,(IF(B29=Data!#REF!,Data!#REF!,(IF(B29=Data!#REF!,Data!J898,(IF(B29=Data!#REF!,Data!#REF!,(IF(B29=Data!#REF!,Data!#REF!,Data!#REF!)))))))))))))))&amp;IF(B29=Data!#REF!,Data!#REF!,(IF(B29=Data!#REF!,Data!#REF!,(IF(B29=Data!#REF!,Data!#REF!,(IF(B29=Data!#REF!,Data!#REF!,(IF(B29=Data!#REF!,Data!#REF!,Data!#REF!)))))))))</f>
        <v>#REF!</v>
      </c>
      <c r="W29" s="236" t="str">
        <f>IF(E29="","",VLOOKUP(B29,Data!$B$5:$J$503,9,FALSE)*E29)</f>
        <v/>
      </c>
    </row>
    <row r="30" spans="1:23" s="234" customFormat="1" ht="20.149999999999999" customHeight="1">
      <c r="A30" s="334"/>
      <c r="B30" s="231"/>
      <c r="C30" s="230" t="str">
        <f>IF(E30="","",VLOOKUP(B30,Data!$B$5:$N$503,13,FALSE))</f>
        <v/>
      </c>
      <c r="D30" s="223" t="str">
        <f>IF(E30="","",VLOOKUP(B30,Data!$B$5:$L$503,2,FALSE))</f>
        <v/>
      </c>
      <c r="E30" s="232"/>
      <c r="F30" s="233"/>
      <c r="G30" s="223" t="str">
        <f>IF(E30="","",VLOOKUP(B30,Data!$B$5:$L$503,11,FALSE))</f>
        <v/>
      </c>
      <c r="H30" s="228" t="str">
        <f>IF(E30&gt;0,E30*G30,"-")</f>
        <v>-</v>
      </c>
      <c r="I30" s="229" t="str">
        <f>IF(E30="","",VLOOKUP(B30,Data!$B$5:$D$503,3,FALSE))</f>
        <v/>
      </c>
      <c r="J30" s="220" t="str">
        <f>IF(E30="","",VLOOKUP(B30,Data!$B$5:$M$503,12,FALSE))</f>
        <v/>
      </c>
      <c r="K30" s="328"/>
      <c r="L30" s="221" t="str">
        <f>IF(E30="","",VLOOKUP(B30,Data!$B$5:$E$503,4,FALSE)*E30)</f>
        <v/>
      </c>
      <c r="M30" s="221" t="str">
        <f>IF(E30="","",VLOOKUP(B30,Data!$B$5:$F$503,5,FALSE)*E30)</f>
        <v/>
      </c>
      <c r="N30" s="224" t="e">
        <f>IF(B30=Data!#REF!,Data!#REF!,(IF(B30=Data!#REF!,Data!#REF!,(IF(B30=Data!#REF!,Data!#REF!,(IF(B30=Data!#REF!,Data!#REF!,(IF(B30=Data!#REF!,Data!#REF!,(IF(B30=Data!B269,Data!G269,(IF(B30=Data!B271,Data!G271,(IF(B30=Data!#REF!,Data!#REF!,Data!#REF!)))))))))))))))&amp;IF(B30=Data!#REF!,Data!#REF!,(IF(B30=Data!#REF!,Data!#REF!,(IF(B30=Data!#REF!,Data!#REF!,(IF(B30=Data!#REF!,Data!#REF!,(IF(B30=Data!#REF!,Data!#REF!,(IF(B30=Data!#REF!,Data!G947,(IF(B30=Data!#REF!,Data!#REF!,(IF(B30=Data!#REF!,Data!#REF!,Data!#REF!)))))))))))))))&amp;IF(B30=Data!#REF!,Data!#REF!,(IF(B30=Data!#REF!,Data!#REF!,(IF(B30=Data!#REF!,Data!#REF!,(IF(B30=Data!#REF!,Data!#REF!,(IF(B30=Data!#REF!,Data!#REF!,Data!#REF!)))))))))</f>
        <v>#REF!</v>
      </c>
      <c r="O30" s="339"/>
      <c r="P30" s="340"/>
      <c r="Q30" s="225" t="e">
        <f>IF(B30=Data!#REF!,Data!#REF!,(IF(B30=Data!#REF!,Data!#REF!,(IF(B30=Data!#REF!,Data!#REF!,(IF(B30=Data!#REF!,Data!#REF!,(IF(B30=Data!#REF!,Data!#REF!,(IF(B30=Data!B269,Data!H269,(IF(B30=Data!B271,Data!H271,(IF(B30=Data!#REF!,Data!#REF!,Data!#REF!)))))))))))))))&amp;IF(B30=Data!#REF!,Data!#REF!,(IF(B30=Data!#REF!,Data!#REF!,(IF(B30=Data!#REF!,Data!#REF!,(IF(B30=Data!#REF!,Data!#REF!,(IF(B30=Data!#REF!,Data!#REF!,(IF(B30=Data!#REF!,Data!H947,(IF(B30=Data!#REF!,Data!#REF!,(IF(B30=Data!#REF!,Data!#REF!,Data!#REF!)))))))))))))))&amp;IF(B30=Data!#REF!,Data!#REF!,(IF(B30=Data!#REF!,Data!#REF!,(IF(B30=Data!#REF!,Data!#REF!,(IF(B30=Data!#REF!,Data!#REF!,(IF(B30=Data!#REF!,Data!#REF!,Data!#REF!)))))))))</f>
        <v>#REF!</v>
      </c>
      <c r="R30" s="340"/>
      <c r="S30" s="340"/>
      <c r="T30" s="225" t="e">
        <f>IF(B30=Data!#REF!,Data!#REF!,(IF(B30=Data!#REF!,Data!#REF!,(IF(B30=Data!#REF!,Data!#REF!,(IF(B30=Data!#REF!,Data!#REF!,(IF(B30=Data!#REF!,Data!#REF!,(IF(B30=Data!B269,Data!I269,(IF(B30=Data!B271,Data!I271,(IF(B30=Data!#REF!,Data!#REF!,Data!#REF!)))))))))))))))&amp;IF(B30=Data!#REF!,Data!#REF!,(IF(B30=Data!#REF!,Data!#REF!,(IF(B30=Data!#REF!,Data!#REF!,(IF(B30=Data!#REF!,Data!#REF!,(IF(B30=Data!#REF!,Data!#REF!,(IF(B30=Data!#REF!,Data!I947,(IF(B30=Data!#REF!,Data!#REF!,(IF(B30=Data!#REF!,Data!#REF!,Data!#REF!)))))))))))))))&amp;IF(B30=Data!#REF!,Data!#REF!,(IF(B30=Data!#REF!,Data!#REF!,(IF(B30=Data!#REF!,Data!#REF!,(IF(B30=Data!#REF!,Data!#REF!,(IF(B30=Data!#REF!,Data!#REF!,Data!#REF!)))))))))</f>
        <v>#REF!</v>
      </c>
      <c r="U30" s="341"/>
      <c r="V30" s="225" t="e">
        <f>IF(B30=Data!#REF!,Data!#REF!,(IF(B30=Data!#REF!,Data!#REF!,(IF(B30=Data!#REF!,Data!#REF!,(IF(B30=Data!#REF!,Data!#REF!,(IF(B30=Data!#REF!,Data!#REF!,(IF(B30=Data!B269,Data!J269,(IF(B30=Data!B271,Data!J271,(IF(B30=Data!#REF!,Data!#REF!,Data!#REF!)))))))))))))))&amp;IF(B30=Data!#REF!,Data!#REF!,(IF(B30=Data!#REF!,Data!#REF!,(IF(B30=Data!#REF!,Data!#REF!,(IF(B30=Data!#REF!,Data!#REF!,(IF(B30=Data!#REF!,Data!#REF!,(IF(B30=Data!#REF!,Data!J947,(IF(B30=Data!#REF!,Data!#REF!,(IF(B30=Data!#REF!,Data!#REF!,Data!#REF!)))))))))))))))&amp;IF(B30=Data!#REF!,Data!#REF!,(IF(B30=Data!#REF!,Data!#REF!,(IF(B30=Data!#REF!,Data!#REF!,(IF(B30=Data!#REF!,Data!#REF!,(IF(B30=Data!#REF!,Data!#REF!,Data!#REF!)))))))))</f>
        <v>#REF!</v>
      </c>
      <c r="W30" s="222" t="str">
        <f>IF(E30="","",VLOOKUP(B30,Data!$B$5:$J$503,9,FALSE)*E30)</f>
        <v/>
      </c>
    </row>
    <row r="31" spans="1:23" s="234" customFormat="1" ht="20.149999999999999" customHeight="1">
      <c r="A31" s="334"/>
      <c r="B31" s="231"/>
      <c r="C31" s="230" t="str">
        <f>IF(E31="","",VLOOKUP(B31,Data!$B$5:$N$503,13,FALSE))</f>
        <v/>
      </c>
      <c r="D31" s="223" t="str">
        <f>IF(E31="","",VLOOKUP(B31,Data!$B$5:$L$503,2,FALSE))</f>
        <v/>
      </c>
      <c r="E31" s="232"/>
      <c r="F31" s="233"/>
      <c r="G31" s="223" t="str">
        <f>IF(E31="","",VLOOKUP(B31,Data!$B$5:$L$503,11,FALSE))</f>
        <v/>
      </c>
      <c r="H31" s="228" t="str">
        <f>IF(E31&gt;0,E31*G31,"-")</f>
        <v>-</v>
      </c>
      <c r="I31" s="229" t="str">
        <f>IF(E31="","",VLOOKUP(B31,Data!$B$5:$D$503,3,FALSE))</f>
        <v/>
      </c>
      <c r="J31" s="220" t="str">
        <f>IF(E31="","",VLOOKUP(B31,Data!$B$5:$M$503,12,FALSE))</f>
        <v/>
      </c>
      <c r="K31" s="328"/>
      <c r="L31" s="221" t="str">
        <f>IF(E31="","",VLOOKUP(B31,Data!$B$5:$E$503,4,FALSE)*E31)</f>
        <v/>
      </c>
      <c r="M31" s="221" t="str">
        <f>IF(E31="","",VLOOKUP(B31,Data!$B$5:$F$503,5,FALSE)*E31)</f>
        <v/>
      </c>
      <c r="N31" s="224" t="e">
        <f>IF(B31=Data!#REF!,Data!#REF!,(IF(B31=Data!#REF!,Data!#REF!,(IF(B31=Data!#REF!,Data!#REF!,(IF(B31=Data!#REF!,Data!#REF!,(IF(B31=Data!#REF!,Data!#REF!,(IF(B31=Data!B270,Data!G270,(IF(B31=Data!B272,Data!G272,(IF(B31=Data!#REF!,Data!#REF!,Data!#REF!)))))))))))))))&amp;IF(B31=Data!#REF!,Data!#REF!,(IF(B31=Data!#REF!,Data!#REF!,(IF(B31=Data!#REF!,Data!#REF!,(IF(B31=Data!#REF!,Data!#REF!,(IF(B31=Data!#REF!,Data!#REF!,(IF(B31=Data!#REF!,Data!G948,(IF(B31=Data!#REF!,Data!#REF!,(IF(B31=Data!#REF!,Data!#REF!,Data!#REF!)))))))))))))))&amp;IF(B31=Data!#REF!,Data!#REF!,(IF(B31=Data!#REF!,Data!#REF!,(IF(B31=Data!#REF!,Data!#REF!,(IF(B31=Data!#REF!,Data!#REF!,(IF(B31=Data!#REF!,Data!#REF!,Data!#REF!)))))))))</f>
        <v>#REF!</v>
      </c>
      <c r="O31" s="339"/>
      <c r="P31" s="340"/>
      <c r="Q31" s="225" t="e">
        <f>IF(B31=Data!#REF!,Data!#REF!,(IF(B31=Data!#REF!,Data!#REF!,(IF(B31=Data!#REF!,Data!#REF!,(IF(B31=Data!#REF!,Data!#REF!,(IF(B31=Data!#REF!,Data!#REF!,(IF(B31=Data!B270,Data!H270,(IF(B31=Data!B272,Data!H272,(IF(B31=Data!#REF!,Data!#REF!,Data!#REF!)))))))))))))))&amp;IF(B31=Data!#REF!,Data!#REF!,(IF(B31=Data!#REF!,Data!#REF!,(IF(B31=Data!#REF!,Data!#REF!,(IF(B31=Data!#REF!,Data!#REF!,(IF(B31=Data!#REF!,Data!#REF!,(IF(B31=Data!#REF!,Data!H948,(IF(B31=Data!#REF!,Data!#REF!,(IF(B31=Data!#REF!,Data!#REF!,Data!#REF!)))))))))))))))&amp;IF(B31=Data!#REF!,Data!#REF!,(IF(B31=Data!#REF!,Data!#REF!,(IF(B31=Data!#REF!,Data!#REF!,(IF(B31=Data!#REF!,Data!#REF!,(IF(B31=Data!#REF!,Data!#REF!,Data!#REF!)))))))))</f>
        <v>#REF!</v>
      </c>
      <c r="R31" s="340"/>
      <c r="S31" s="340"/>
      <c r="T31" s="225" t="e">
        <f>IF(B31=Data!#REF!,Data!#REF!,(IF(B31=Data!#REF!,Data!#REF!,(IF(B31=Data!#REF!,Data!#REF!,(IF(B31=Data!#REF!,Data!#REF!,(IF(B31=Data!#REF!,Data!#REF!,(IF(B31=Data!B270,Data!I270,(IF(B31=Data!B272,Data!I272,(IF(B31=Data!#REF!,Data!#REF!,Data!#REF!)))))))))))))))&amp;IF(B31=Data!#REF!,Data!#REF!,(IF(B31=Data!#REF!,Data!#REF!,(IF(B31=Data!#REF!,Data!#REF!,(IF(B31=Data!#REF!,Data!#REF!,(IF(B31=Data!#REF!,Data!#REF!,(IF(B31=Data!#REF!,Data!I948,(IF(B31=Data!#REF!,Data!#REF!,(IF(B31=Data!#REF!,Data!#REF!,Data!#REF!)))))))))))))))&amp;IF(B31=Data!#REF!,Data!#REF!,(IF(B31=Data!#REF!,Data!#REF!,(IF(B31=Data!#REF!,Data!#REF!,(IF(B31=Data!#REF!,Data!#REF!,(IF(B31=Data!#REF!,Data!#REF!,Data!#REF!)))))))))</f>
        <v>#REF!</v>
      </c>
      <c r="U31" s="341"/>
      <c r="V31" s="225" t="e">
        <f>IF(B31=Data!#REF!,Data!#REF!,(IF(B31=Data!#REF!,Data!#REF!,(IF(B31=Data!#REF!,Data!#REF!,(IF(B31=Data!#REF!,Data!#REF!,(IF(B31=Data!#REF!,Data!#REF!,(IF(B31=Data!B270,Data!J270,(IF(B31=Data!B272,Data!J272,(IF(B31=Data!#REF!,Data!#REF!,Data!#REF!)))))))))))))))&amp;IF(B31=Data!#REF!,Data!#REF!,(IF(B31=Data!#REF!,Data!#REF!,(IF(B31=Data!#REF!,Data!#REF!,(IF(B31=Data!#REF!,Data!#REF!,(IF(B31=Data!#REF!,Data!#REF!,(IF(B31=Data!#REF!,Data!J948,(IF(B31=Data!#REF!,Data!#REF!,(IF(B31=Data!#REF!,Data!#REF!,Data!#REF!)))))))))))))))&amp;IF(B31=Data!#REF!,Data!#REF!,(IF(B31=Data!#REF!,Data!#REF!,(IF(B31=Data!#REF!,Data!#REF!,(IF(B31=Data!#REF!,Data!#REF!,(IF(B31=Data!#REF!,Data!#REF!,Data!#REF!)))))))))</f>
        <v>#REF!</v>
      </c>
      <c r="W31" s="222" t="str">
        <f>IF(E31="","",VLOOKUP(B31,Data!$B$5:$J$503,9,FALSE)*E31)</f>
        <v/>
      </c>
    </row>
    <row r="32" spans="1:23" s="237" customFormat="1" ht="15" customHeight="1">
      <c r="A32" s="238"/>
      <c r="B32" s="239"/>
      <c r="C32" s="246"/>
      <c r="D32" s="240"/>
      <c r="E32" s="241">
        <f>SUM(E18:E31)</f>
        <v>42</v>
      </c>
      <c r="F32" s="242"/>
      <c r="G32" s="243"/>
      <c r="H32" s="243">
        <f>SUM(H18:H31)</f>
        <v>82520.400000000009</v>
      </c>
      <c r="I32" s="238"/>
      <c r="J32" s="238"/>
      <c r="K32" s="238"/>
      <c r="L32" s="243">
        <f>SUM(L18:L31)</f>
        <v>8544</v>
      </c>
      <c r="M32" s="243">
        <f>SUM(M18:M31)</f>
        <v>7647</v>
      </c>
      <c r="N32" s="243" t="e">
        <f>SUM(N16:N31)</f>
        <v>#REF!</v>
      </c>
      <c r="O32" s="244" t="e">
        <f>SUM(#REF!)</f>
        <v>#REF!</v>
      </c>
      <c r="P32" s="243">
        <f>SUM(P16:P31)</f>
        <v>0</v>
      </c>
      <c r="Q32" s="243" t="e">
        <f>SUM(Q16:Q31)</f>
        <v>#REF!</v>
      </c>
      <c r="R32" s="244" t="e">
        <f>SUM(#REF!)</f>
        <v>#REF!</v>
      </c>
      <c r="S32" s="243">
        <f>SUM(S16:S31)</f>
        <v>0</v>
      </c>
      <c r="T32" s="243" t="e">
        <f>SUM(T16:T31)</f>
        <v>#REF!</v>
      </c>
      <c r="U32" s="244" t="e">
        <f>SUM(#REF!)</f>
        <v>#REF!</v>
      </c>
      <c r="V32" s="243" t="e">
        <f>SUM(V16:V31)</f>
        <v>#REF!</v>
      </c>
      <c r="W32" s="245">
        <f>SUM(W18:W31)</f>
        <v>49.177</v>
      </c>
    </row>
    <row r="33" spans="1:23" ht="17.25" customHeight="1" thickBot="1">
      <c r="A33" s="214"/>
      <c r="B33" s="215"/>
      <c r="C33" s="216"/>
      <c r="D33" s="217"/>
      <c r="E33" s="193"/>
      <c r="F33" s="34"/>
      <c r="G33" s="180" t="s">
        <v>531</v>
      </c>
      <c r="H33" s="177"/>
      <c r="I33" s="55"/>
      <c r="J33" s="55"/>
      <c r="K33" s="55"/>
      <c r="L33" s="181"/>
      <c r="M33" s="177"/>
      <c r="N33" s="36"/>
      <c r="O33" s="35"/>
      <c r="P33" s="35"/>
      <c r="Q33" s="35"/>
      <c r="R33" s="35"/>
      <c r="S33" s="35"/>
      <c r="T33" s="35"/>
      <c r="U33" s="36"/>
      <c r="V33" s="36"/>
      <c r="W33" s="179"/>
    </row>
    <row r="34" spans="1:23" ht="13">
      <c r="A34" s="213" t="s">
        <v>525</v>
      </c>
      <c r="B34" s="161"/>
      <c r="C34" s="161"/>
      <c r="D34" s="60"/>
      <c r="E34" s="194" t="s">
        <v>532</v>
      </c>
      <c r="F34" s="27"/>
      <c r="G34" s="81" t="s">
        <v>81</v>
      </c>
      <c r="H34" s="85"/>
      <c r="I34" s="32" t="s">
        <v>82</v>
      </c>
      <c r="J34" s="56"/>
      <c r="K34" s="172" t="s">
        <v>83</v>
      </c>
      <c r="L34" s="172"/>
      <c r="M34" s="422" t="s">
        <v>84</v>
      </c>
      <c r="N34" s="423"/>
      <c r="O34" s="423"/>
      <c r="P34" s="423"/>
      <c r="Q34" s="423"/>
      <c r="R34" s="423"/>
      <c r="S34" s="423"/>
      <c r="T34" s="423"/>
      <c r="U34" s="423"/>
      <c r="V34" s="423"/>
      <c r="W34" s="424"/>
    </row>
    <row r="35" spans="1:23" ht="13">
      <c r="A35" s="19" t="s">
        <v>526</v>
      </c>
      <c r="B35" s="20"/>
      <c r="C35" s="20"/>
      <c r="D35" s="60"/>
      <c r="E35" s="191" t="s">
        <v>86</v>
      </c>
      <c r="F35" s="20"/>
      <c r="G35" s="425"/>
      <c r="H35" s="426"/>
      <c r="I35" s="19" t="s">
        <v>87</v>
      </c>
      <c r="J35" s="61"/>
      <c r="K35" s="174" t="s">
        <v>88</v>
      </c>
      <c r="L35" s="174"/>
      <c r="M35" s="170"/>
      <c r="N35" s="20"/>
      <c r="O35" s="20"/>
      <c r="P35" s="20"/>
      <c r="Q35" s="20"/>
      <c r="R35" s="20"/>
      <c r="S35" s="20"/>
      <c r="T35" s="20"/>
      <c r="U35" s="20"/>
      <c r="V35" s="20"/>
      <c r="W35" s="175"/>
    </row>
    <row r="36" spans="1:23">
      <c r="A36" s="19" t="s">
        <v>527</v>
      </c>
      <c r="B36" s="20"/>
      <c r="C36" s="20"/>
      <c r="D36" s="21"/>
      <c r="E36" s="191"/>
      <c r="F36" s="20"/>
      <c r="G36" s="425"/>
      <c r="H36" s="426"/>
      <c r="I36" s="19"/>
      <c r="J36" s="61"/>
      <c r="K36" s="174" t="s">
        <v>92</v>
      </c>
      <c r="L36" s="174"/>
      <c r="M36" s="170"/>
      <c r="N36" s="20"/>
      <c r="O36" s="20"/>
      <c r="P36" s="20"/>
      <c r="Q36" s="20"/>
      <c r="R36" s="20"/>
      <c r="S36" s="20"/>
      <c r="T36" s="20"/>
      <c r="U36" s="20"/>
      <c r="V36" s="20"/>
      <c r="W36" s="175"/>
    </row>
    <row r="37" spans="1:23">
      <c r="A37" s="34"/>
      <c r="B37" s="35"/>
      <c r="C37" s="35"/>
      <c r="D37" s="388"/>
      <c r="E37" s="191" t="s">
        <v>93</v>
      </c>
      <c r="F37" s="20"/>
      <c r="G37" s="425"/>
      <c r="H37" s="426"/>
      <c r="I37" s="19" t="s">
        <v>94</v>
      </c>
      <c r="J37" s="61"/>
      <c r="K37" s="174"/>
      <c r="L37" s="174"/>
      <c r="M37" s="170"/>
      <c r="N37" s="20"/>
      <c r="O37" s="20"/>
      <c r="P37" s="20"/>
      <c r="Q37" s="20"/>
      <c r="R37" s="20"/>
      <c r="S37" s="20"/>
      <c r="T37" s="20"/>
      <c r="U37" s="20"/>
      <c r="V37" s="20"/>
      <c r="W37" s="175"/>
    </row>
    <row r="38" spans="1:23" ht="13">
      <c r="A38" s="16" t="s">
        <v>95</v>
      </c>
      <c r="B38" s="27"/>
      <c r="C38" s="27"/>
      <c r="D38" s="12"/>
      <c r="E38" s="191" t="s">
        <v>96</v>
      </c>
      <c r="F38" s="20"/>
      <c r="G38" s="89" t="s">
        <v>97</v>
      </c>
      <c r="H38" s="86"/>
      <c r="I38" s="19" t="s">
        <v>87</v>
      </c>
      <c r="J38" s="61"/>
      <c r="K38" s="174" t="s">
        <v>98</v>
      </c>
      <c r="L38" s="174"/>
      <c r="M38" s="170"/>
      <c r="N38" s="20"/>
      <c r="O38" s="20"/>
      <c r="P38" s="20"/>
      <c r="Q38" s="20"/>
      <c r="R38" s="20"/>
      <c r="S38" s="20"/>
      <c r="T38" s="20"/>
      <c r="U38" s="20"/>
      <c r="V38" s="20"/>
      <c r="W38" s="175"/>
    </row>
    <row r="39" spans="1:23">
      <c r="A39" s="26" t="s">
        <v>550</v>
      </c>
      <c r="B39" s="20"/>
      <c r="C39" s="20"/>
      <c r="D39" s="21"/>
      <c r="E39" s="191" t="s">
        <v>99</v>
      </c>
      <c r="F39" s="20"/>
      <c r="G39" s="90"/>
      <c r="H39" s="182"/>
      <c r="I39" s="19" t="s">
        <v>100</v>
      </c>
      <c r="J39" s="61"/>
      <c r="K39" s="174" t="s">
        <v>528</v>
      </c>
      <c r="L39" s="174"/>
      <c r="M39" s="427" t="s">
        <v>568</v>
      </c>
      <c r="N39" s="428"/>
      <c r="O39" s="428"/>
      <c r="P39" s="428"/>
      <c r="Q39" s="428"/>
      <c r="R39" s="428"/>
      <c r="S39" s="428"/>
      <c r="T39" s="428"/>
      <c r="U39" s="428"/>
      <c r="V39" s="428"/>
      <c r="W39" s="429"/>
    </row>
    <row r="40" spans="1:23">
      <c r="A40" s="34"/>
      <c r="B40" s="35"/>
      <c r="C40" s="35"/>
      <c r="D40" s="36"/>
      <c r="E40" s="192"/>
      <c r="F40" s="35"/>
      <c r="G40" s="416" t="s">
        <v>972</v>
      </c>
      <c r="H40" s="417"/>
      <c r="I40" s="416" t="s">
        <v>971</v>
      </c>
      <c r="J40" s="417"/>
      <c r="K40" s="178" t="s">
        <v>103</v>
      </c>
      <c r="L40" s="178"/>
      <c r="M40" s="418" t="s">
        <v>104</v>
      </c>
      <c r="N40" s="419"/>
      <c r="O40" s="419"/>
      <c r="P40" s="419"/>
      <c r="Q40" s="419"/>
      <c r="R40" s="419"/>
      <c r="S40" s="419"/>
      <c r="T40" s="419"/>
      <c r="U40" s="419"/>
      <c r="V40" s="419"/>
      <c r="W40" s="420"/>
    </row>
    <row r="45" spans="1:23" ht="18.75" customHeight="1">
      <c r="A45" s="195" t="s">
        <v>888</v>
      </c>
      <c r="B45" s="166"/>
      <c r="C45" s="195" t="s">
        <v>576</v>
      </c>
      <c r="D45" s="319"/>
      <c r="E45" s="319"/>
      <c r="F45" s="320"/>
      <c r="G45" s="195" t="s">
        <v>882</v>
      </c>
      <c r="I45" s="195" t="s">
        <v>576</v>
      </c>
      <c r="K45" s="166"/>
      <c r="M45" s="4"/>
      <c r="V45" s="167"/>
      <c r="W45" s="4"/>
    </row>
    <row r="46" spans="1:23" ht="20">
      <c r="A46" s="195" t="s">
        <v>889</v>
      </c>
      <c r="B46" s="166"/>
      <c r="C46" s="195" t="s">
        <v>893</v>
      </c>
      <c r="D46" s="319"/>
      <c r="E46" s="319"/>
      <c r="F46" s="320"/>
      <c r="G46" s="300" t="s">
        <v>883</v>
      </c>
      <c r="H46" s="335"/>
      <c r="I46" s="300" t="s">
        <v>893</v>
      </c>
      <c r="K46" s="166"/>
      <c r="M46" s="4"/>
      <c r="V46" s="167"/>
      <c r="W46" s="4"/>
    </row>
    <row r="47" spans="1:23" ht="20">
      <c r="A47" s="195" t="s">
        <v>890</v>
      </c>
      <c r="B47" s="166"/>
      <c r="C47" s="195" t="s">
        <v>893</v>
      </c>
      <c r="D47" s="319"/>
      <c r="E47" s="319"/>
      <c r="F47" s="320"/>
      <c r="G47" s="195" t="s">
        <v>884</v>
      </c>
      <c r="I47" s="195" t="s">
        <v>576</v>
      </c>
      <c r="K47" s="166"/>
      <c r="M47" s="4"/>
      <c r="V47" s="167"/>
      <c r="W47" s="4"/>
    </row>
    <row r="48" spans="1:23" ht="20">
      <c r="A48" s="195" t="s">
        <v>891</v>
      </c>
      <c r="B48" s="166"/>
      <c r="C48" s="195" t="s">
        <v>576</v>
      </c>
      <c r="D48" s="319"/>
      <c r="E48" s="319"/>
      <c r="F48" s="320"/>
      <c r="G48" s="195" t="s">
        <v>885</v>
      </c>
      <c r="I48" s="195" t="s">
        <v>576</v>
      </c>
      <c r="K48" s="166"/>
      <c r="M48" s="4"/>
      <c r="V48" s="167"/>
      <c r="W48" s="4"/>
    </row>
    <row r="49" spans="1:23" ht="20">
      <c r="A49" s="195" t="s">
        <v>892</v>
      </c>
      <c r="B49" s="166"/>
      <c r="C49" s="195" t="s">
        <v>576</v>
      </c>
      <c r="D49" s="319"/>
      <c r="E49" s="319"/>
      <c r="F49" s="320"/>
      <c r="G49" s="195" t="s">
        <v>887</v>
      </c>
      <c r="I49" s="195" t="s">
        <v>576</v>
      </c>
      <c r="K49" s="166"/>
      <c r="M49" s="4"/>
      <c r="V49" s="167"/>
      <c r="W49" s="4"/>
    </row>
    <row r="50" spans="1:23" ht="20">
      <c r="A50" s="342"/>
      <c r="B50" s="342"/>
      <c r="C50" s="342"/>
      <c r="D50" s="342"/>
      <c r="E50" s="342"/>
      <c r="F50" s="317"/>
      <c r="G50" s="195" t="s">
        <v>886</v>
      </c>
      <c r="I50" s="195" t="s">
        <v>576</v>
      </c>
    </row>
  </sheetData>
  <mergeCells count="9">
    <mergeCell ref="G40:H40"/>
    <mergeCell ref="I40:J40"/>
    <mergeCell ref="M40:W40"/>
    <mergeCell ref="M2:P2"/>
    <mergeCell ref="M34:W34"/>
    <mergeCell ref="G35:H35"/>
    <mergeCell ref="G36:H36"/>
    <mergeCell ref="G37:H37"/>
    <mergeCell ref="M39:W39"/>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CB590-529B-431A-84CE-E815D0536D8B}">
  <dimension ref="A1:W57"/>
  <sheetViews>
    <sheetView zoomScale="80" zoomScaleNormal="80" zoomScaleSheetLayoutView="85" workbookViewId="0">
      <selection activeCell="C34" sqref="C34"/>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2.3632812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83"/>
      <c r="B18" s="389" t="s">
        <v>959</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v>1</v>
      </c>
      <c r="B19" s="384" t="s">
        <v>313</v>
      </c>
      <c r="C19" s="325" t="str">
        <f>IF(E19="","",VLOOKUP(B19,Data!$B$5:$N$503,13,FALSE))</f>
        <v>Ymh</v>
      </c>
      <c r="D19" s="227" t="str">
        <f>IF(E19="","",VLOOKUP(B19,Data!$B$5:$L$503,2,FALSE))</f>
        <v>ZV78250</v>
      </c>
      <c r="E19" s="385">
        <v>1</v>
      </c>
      <c r="F19" s="344" t="s">
        <v>523</v>
      </c>
      <c r="G19" s="227">
        <f>IF(E19="","",VLOOKUP(B19,Data!$B$5:$L$503,11,FALSE))</f>
        <v>7332.41</v>
      </c>
      <c r="H19" s="326">
        <f>IF(E19&gt;0,E19*G19,"-")</f>
        <v>7332.41</v>
      </c>
      <c r="I19" s="327" t="str">
        <f>IF(E19="","",VLOOKUP(B19,Data!$B$5:$D$503,3,FALSE))</f>
        <v>C/T</v>
      </c>
      <c r="J19" s="235" t="str">
        <f>IF(E19="","",VLOOKUP(B19,Data!$B$5:$M$503,12,FALSE))</f>
        <v>Indonesia</v>
      </c>
      <c r="K19" s="328" t="s">
        <v>960</v>
      </c>
      <c r="L19" s="219">
        <f>IF(E19="","",VLOOKUP(B19,Data!$B$5:$E$503,4,FALSE)*E19)</f>
        <v>338</v>
      </c>
      <c r="M19" s="219">
        <f>IF(E19="","",VLOOKUP(B19,Data!$B$5:$F$503,5,FALSE)*E19)</f>
        <v>297</v>
      </c>
      <c r="N19" s="329" t="e">
        <f>IF(B19=Data!#REF!,Data!#REF!,(IF(B19=Data!#REF!,Data!#REF!,(IF(B19=Data!#REF!,Data!#REF!,(IF(B19=Data!#REF!,Data!#REF!,(IF(B19=Data!#REF!,Data!#REF!,(IF(B19=Data!B255,Data!G255,(IF(B19=Data!B257,Data!G257,(IF(B19=Data!#REF!,Data!#REF!,Data!#REF!)))))))))))))))&amp;IF(B19=Data!#REF!,Data!#REF!,(IF(B19=Data!#REF!,Data!#REF!,(IF(B19=Data!#REF!,Data!#REF!,(IF(B19=Data!#REF!,Data!#REF!,(IF(B19=Data!#REF!,Data!#REF!,(IF(B19=Data!#REF!,Data!G933,(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255,Data!H255,(IF(B19=Data!B257,Data!H257,(IF(B19=Data!#REF!,Data!#REF!,Data!#REF!)))))))))))))))&amp;IF(B19=Data!#REF!,Data!#REF!,(IF(B19=Data!#REF!,Data!#REF!,(IF(B19=Data!#REF!,Data!#REF!,(IF(B19=Data!#REF!,Data!#REF!,(IF(B19=Data!#REF!,Data!#REF!,(IF(B19=Data!#REF!,Data!H933,(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255,Data!I255,(IF(B19=Data!B257,Data!I257,(IF(B19=Data!#REF!,Data!#REF!,Data!#REF!)))))))))))))))&amp;IF(B19=Data!#REF!,Data!#REF!,(IF(B19=Data!#REF!,Data!#REF!,(IF(B19=Data!#REF!,Data!#REF!,(IF(B19=Data!#REF!,Data!#REF!,(IF(B19=Data!#REF!,Data!#REF!,(IF(B19=Data!#REF!,Data!I933,(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255,Data!J255,(IF(B19=Data!B257,Data!J257,(IF(B19=Data!#REF!,Data!#REF!,Data!#REF!)))))))))))))))&amp;IF(B19=Data!#REF!,Data!#REF!,(IF(B19=Data!#REF!,Data!#REF!,(IF(B19=Data!#REF!,Data!#REF!,(IF(B19=Data!#REF!,Data!#REF!,(IF(B19=Data!#REF!,Data!#REF!,(IF(B19=Data!#REF!,Data!J933,(IF(B19=Data!#REF!,Data!#REF!,(IF(B19=Data!#REF!,Data!#REF!,Data!#REF!)))))))))))))))&amp;IF(B19=Data!#REF!,Data!#REF!,(IF(B19=Data!#REF!,Data!#REF!,(IF(B19=Data!#REF!,Data!#REF!,(IF(B19=Data!#REF!,Data!#REF!,(IF(B19=Data!#REF!,Data!#REF!,Data!#REF!)))))))))</f>
        <v>#REF!</v>
      </c>
      <c r="W19" s="236">
        <f>IF(E19="","",VLOOKUP(B19,Data!$B$5:$J$503,9,FALSE)*E19)</f>
        <v>1.806</v>
      </c>
    </row>
    <row r="20" spans="1:23" s="234" customFormat="1" ht="20.149999999999999" customHeight="1">
      <c r="A20" s="383"/>
      <c r="B20" s="389" t="s">
        <v>976</v>
      </c>
      <c r="C20" s="325"/>
      <c r="D20" s="227"/>
      <c r="E20" s="385"/>
      <c r="F20" s="318"/>
      <c r="G20" s="227"/>
      <c r="H20" s="326"/>
      <c r="I20" s="327"/>
      <c r="J20" s="235"/>
      <c r="K20" s="328"/>
      <c r="L20" s="219"/>
      <c r="M20" s="219"/>
      <c r="N20" s="329"/>
      <c r="O20" s="330"/>
      <c r="P20" s="331"/>
      <c r="Q20" s="332"/>
      <c r="R20" s="331"/>
      <c r="S20" s="331"/>
      <c r="T20" s="332"/>
      <c r="U20" s="333"/>
      <c r="V20" s="332"/>
      <c r="W20" s="236"/>
    </row>
    <row r="21" spans="1:23" s="234" customFormat="1" ht="20.149999999999999" customHeight="1">
      <c r="A21" s="383">
        <v>2</v>
      </c>
      <c r="B21" s="384" t="s">
        <v>665</v>
      </c>
      <c r="C21" s="325" t="str">
        <f>IF(E21="","",VLOOKUP(B21,Data!$B$5:$N$503,13,FALSE))</f>
        <v>Ymh</v>
      </c>
      <c r="D21" s="227" t="str">
        <f>IF(E21="","",VLOOKUP(B21,Data!$B$5:$L$503,2,FALSE))</f>
        <v>VAC9490</v>
      </c>
      <c r="E21" s="385">
        <v>1</v>
      </c>
      <c r="F21" s="344" t="s">
        <v>524</v>
      </c>
      <c r="G21" s="227">
        <f>IF(E21="","",VLOOKUP(B21,Data!$B$5:$L$503,11,FALSE))</f>
        <v>2297.34</v>
      </c>
      <c r="H21" s="326">
        <f>IF(E21&gt;0,E21*G21,"-")</f>
        <v>2297.34</v>
      </c>
      <c r="I21" s="327" t="str">
        <f>IF(E21="","",VLOOKUP(B21,Data!$B$5:$D$503,3,FALSE))</f>
        <v>C/T</v>
      </c>
      <c r="J21" s="235" t="str">
        <f>IF(E21="","",VLOOKUP(B21,Data!$B$5:$M$503,12,FALSE))</f>
        <v>Indonesia</v>
      </c>
      <c r="K21" s="328" t="s">
        <v>973</v>
      </c>
      <c r="L21" s="219">
        <f>IF(E21="","",VLOOKUP(B21,Data!$B$5:$E$503,4,FALSE)*E21)</f>
        <v>220</v>
      </c>
      <c r="M21" s="219">
        <f>IF(E21="","",VLOOKUP(B21,Data!$B$5:$F$503,5,FALSE)*E21)</f>
        <v>199</v>
      </c>
      <c r="N21" s="329" t="e">
        <f>IF(B21=Data!#REF!,Data!#REF!,(IF(B21=Data!#REF!,Data!#REF!,(IF(B21=Data!#REF!,Data!#REF!,(IF(B21=Data!#REF!,Data!#REF!,(IF(B21=Data!#REF!,Data!#REF!,(IF(B21=Data!B218,Data!G218,(IF(B21=Data!B220,Data!G220,(IF(B21=Data!#REF!,Data!#REF!,Data!#REF!)))))))))))))))&amp;IF(B21=Data!#REF!,Data!#REF!,(IF(B21=Data!#REF!,Data!#REF!,(IF(B21=Data!#REF!,Data!#REF!,(IF(B21=Data!#REF!,Data!#REF!,(IF(B21=Data!#REF!,Data!#REF!,(IF(B21=Data!#REF!,Data!G896,(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218,Data!H218,(IF(B21=Data!B220,Data!H220,(IF(B21=Data!#REF!,Data!#REF!,Data!#REF!)))))))))))))))&amp;IF(B21=Data!#REF!,Data!#REF!,(IF(B21=Data!#REF!,Data!#REF!,(IF(B21=Data!#REF!,Data!#REF!,(IF(B21=Data!#REF!,Data!#REF!,(IF(B21=Data!#REF!,Data!#REF!,(IF(B21=Data!#REF!,Data!H896,(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218,Data!I218,(IF(B21=Data!B220,Data!I220,(IF(B21=Data!#REF!,Data!#REF!,Data!#REF!)))))))))))))))&amp;IF(B21=Data!#REF!,Data!#REF!,(IF(B21=Data!#REF!,Data!#REF!,(IF(B21=Data!#REF!,Data!#REF!,(IF(B21=Data!#REF!,Data!#REF!,(IF(B21=Data!#REF!,Data!#REF!,(IF(B21=Data!#REF!,Data!I896,(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218,Data!J218,(IF(B21=Data!B220,Data!J220,(IF(B21=Data!#REF!,Data!#REF!,Data!#REF!)))))))))))))))&amp;IF(B21=Data!#REF!,Data!#REF!,(IF(B21=Data!#REF!,Data!#REF!,(IF(B21=Data!#REF!,Data!#REF!,(IF(B21=Data!#REF!,Data!#REF!,(IF(B21=Data!#REF!,Data!#REF!,(IF(B21=Data!#REF!,Data!J896,(IF(B21=Data!#REF!,Data!#REF!,(IF(B21=Data!#REF!,Data!#REF!,Data!#REF!)))))))))))))))&amp;IF(B21=Data!#REF!,Data!#REF!,(IF(B21=Data!#REF!,Data!#REF!,(IF(B21=Data!#REF!,Data!#REF!,(IF(B21=Data!#REF!,Data!#REF!,(IF(B21=Data!#REF!,Data!#REF!,Data!#REF!)))))))))</f>
        <v>#REF!</v>
      </c>
      <c r="W21" s="236">
        <f>IF(E21="","",VLOOKUP(B21,Data!$B$5:$J$503,9,FALSE)*E21)</f>
        <v>1.1850000000000001</v>
      </c>
    </row>
    <row r="22" spans="1:23" s="234" customFormat="1" ht="20.149999999999999" customHeight="1">
      <c r="A22" s="383"/>
      <c r="B22" s="389" t="s">
        <v>979</v>
      </c>
      <c r="C22" s="325"/>
      <c r="D22" s="227"/>
      <c r="E22" s="385"/>
      <c r="F22" s="318"/>
      <c r="G22" s="227"/>
      <c r="H22" s="326"/>
      <c r="I22" s="327"/>
      <c r="J22" s="235"/>
      <c r="K22" s="328"/>
      <c r="L22" s="219"/>
      <c r="M22" s="219"/>
      <c r="N22" s="329"/>
      <c r="O22" s="330"/>
      <c r="P22" s="331"/>
      <c r="Q22" s="332"/>
      <c r="R22" s="331"/>
      <c r="S22" s="331"/>
      <c r="T22" s="332"/>
      <c r="U22" s="333"/>
      <c r="V22" s="332"/>
      <c r="W22" s="236"/>
    </row>
    <row r="23" spans="1:23" s="234" customFormat="1" ht="20.149999999999999" customHeight="1">
      <c r="A23" s="383">
        <v>3</v>
      </c>
      <c r="B23" s="384" t="s">
        <v>664</v>
      </c>
      <c r="C23" s="325" t="str">
        <f>IF(E23="","",VLOOKUP(B23,Data!$B$5:$N$503,13,FALSE))</f>
        <v>Ymh</v>
      </c>
      <c r="D23" s="227" t="str">
        <f>IF(E23="","",VLOOKUP(B23,Data!$B$5:$L$503,2,FALSE))</f>
        <v>VAC9480</v>
      </c>
      <c r="E23" s="385">
        <v>2</v>
      </c>
      <c r="F23" s="318" t="s">
        <v>530</v>
      </c>
      <c r="G23" s="227">
        <f>IF(E23="","",VLOOKUP(B23,Data!$B$5:$L$503,11,FALSE))</f>
        <v>2008.01</v>
      </c>
      <c r="H23" s="326">
        <f>IF(E23&gt;0,E23*G23,"-")</f>
        <v>4016.02</v>
      </c>
      <c r="I23" s="327" t="str">
        <f>IF(E23="","",VLOOKUP(B23,Data!$B$5:$D$503,3,FALSE))</f>
        <v>C/T</v>
      </c>
      <c r="J23" s="235" t="str">
        <f>IF(E23="","",VLOOKUP(B23,Data!$B$5:$M$503,12,FALSE))</f>
        <v>Indonesia</v>
      </c>
      <c r="K23" s="328" t="s">
        <v>980</v>
      </c>
      <c r="L23" s="219">
        <f>IF(E23="","",VLOOKUP(B23,Data!$B$5:$E$503,4,FALSE)*E23)</f>
        <v>398</v>
      </c>
      <c r="M23" s="219">
        <f>IF(E23="","",VLOOKUP(B23,Data!$B$5:$F$503,5,FALSE)*E23)</f>
        <v>358</v>
      </c>
      <c r="N23" s="329" t="e">
        <f>IF(B23=Data!#REF!,Data!#REF!,(IF(B23=Data!#REF!,Data!#REF!,(IF(B23=Data!#REF!,Data!#REF!,(IF(B23=Data!#REF!,Data!#REF!,(IF(B23=Data!#REF!,Data!#REF!,(IF(B23=Data!B259,Data!G259,(IF(B23=Data!B261,Data!G261,(IF(B23=Data!#REF!,Data!#REF!,Data!#REF!)))))))))))))))&amp;IF(B23=Data!#REF!,Data!#REF!,(IF(B23=Data!#REF!,Data!#REF!,(IF(B23=Data!#REF!,Data!#REF!,(IF(B23=Data!#REF!,Data!#REF!,(IF(B23=Data!#REF!,Data!#REF!,(IF(B23=Data!#REF!,Data!G937,(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259,Data!H259,(IF(B23=Data!B261,Data!H261,(IF(B23=Data!#REF!,Data!#REF!,Data!#REF!)))))))))))))))&amp;IF(B23=Data!#REF!,Data!#REF!,(IF(B23=Data!#REF!,Data!#REF!,(IF(B23=Data!#REF!,Data!#REF!,(IF(B23=Data!#REF!,Data!#REF!,(IF(B23=Data!#REF!,Data!#REF!,(IF(B23=Data!#REF!,Data!H937,(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259,Data!I259,(IF(B23=Data!B261,Data!I261,(IF(B23=Data!#REF!,Data!#REF!,Data!#REF!)))))))))))))))&amp;IF(B23=Data!#REF!,Data!#REF!,(IF(B23=Data!#REF!,Data!#REF!,(IF(B23=Data!#REF!,Data!#REF!,(IF(B23=Data!#REF!,Data!#REF!,(IF(B23=Data!#REF!,Data!#REF!,(IF(B23=Data!#REF!,Data!I937,(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259,Data!J259,(IF(B23=Data!B261,Data!J261,(IF(B23=Data!#REF!,Data!#REF!,Data!#REF!)))))))))))))))&amp;IF(B23=Data!#REF!,Data!#REF!,(IF(B23=Data!#REF!,Data!#REF!,(IF(B23=Data!#REF!,Data!#REF!,(IF(B23=Data!#REF!,Data!#REF!,(IF(B23=Data!#REF!,Data!#REF!,(IF(B23=Data!#REF!,Data!J937,(IF(B23=Data!#REF!,Data!#REF!,(IF(B23=Data!#REF!,Data!#REF!,Data!#REF!)))))))))))))))&amp;IF(B23=Data!#REF!,Data!#REF!,(IF(B23=Data!#REF!,Data!#REF!,(IF(B23=Data!#REF!,Data!#REF!,(IF(B23=Data!#REF!,Data!#REF!,(IF(B23=Data!#REF!,Data!#REF!,Data!#REF!)))))))))</f>
        <v>#REF!</v>
      </c>
      <c r="W23" s="236">
        <f>IF(E23="","",VLOOKUP(B23,Data!$B$5:$J$503,9,FALSE)*E23)</f>
        <v>2.258</v>
      </c>
    </row>
    <row r="24" spans="1:23" s="234" customFormat="1" ht="20.149999999999999" customHeight="1">
      <c r="A24" s="383"/>
      <c r="B24" s="389" t="s">
        <v>969</v>
      </c>
      <c r="C24" s="325"/>
      <c r="D24" s="227"/>
      <c r="E24" s="385"/>
      <c r="F24" s="233"/>
      <c r="G24" s="227"/>
      <c r="H24" s="326"/>
      <c r="I24" s="327"/>
      <c r="J24" s="235"/>
      <c r="K24" s="328"/>
      <c r="L24" s="219"/>
      <c r="M24" s="219"/>
      <c r="N24" s="329"/>
      <c r="O24" s="330"/>
      <c r="P24" s="331"/>
      <c r="Q24" s="332"/>
      <c r="R24" s="331"/>
      <c r="S24" s="331"/>
      <c r="T24" s="332"/>
      <c r="U24" s="333"/>
      <c r="V24" s="332"/>
      <c r="W24" s="236"/>
    </row>
    <row r="25" spans="1:23" s="234" customFormat="1" ht="20.149999999999999" customHeight="1">
      <c r="A25" s="383">
        <v>4</v>
      </c>
      <c r="B25" s="384" t="s">
        <v>226</v>
      </c>
      <c r="C25" s="325" t="str">
        <f>IF(E25="","",VLOOKUP(B25,Data!$B$5:$N$503,13,FALSE))</f>
        <v>Ymh</v>
      </c>
      <c r="D25" s="227" t="str">
        <f>IF(E25="","",VLOOKUP(B25,Data!$B$5:$L$503,2,FALSE))</f>
        <v>AAE6339</v>
      </c>
      <c r="E25" s="385">
        <v>2</v>
      </c>
      <c r="F25" s="233"/>
      <c r="G25" s="227">
        <f>IF(E25="","",VLOOKUP(B25,Data!$B$5:$L$503,11,FALSE))</f>
        <v>2055.02</v>
      </c>
      <c r="H25" s="326">
        <f t="shared" ref="H25:H34" si="0">IF(E25&gt;0,E25*G25,"-")</f>
        <v>4110.04</v>
      </c>
      <c r="I25" s="327" t="str">
        <f>IF(E25="","",VLOOKUP(B25,Data!$B$5:$D$503,3,FALSE))</f>
        <v>C/T</v>
      </c>
      <c r="J25" s="235" t="str">
        <f>IF(E25="","",VLOOKUP(B25,Data!$B$5:$M$503,12,FALSE))</f>
        <v>Indonesia</v>
      </c>
      <c r="K25" s="328" t="s">
        <v>970</v>
      </c>
      <c r="L25" s="219">
        <f>IF(E25="","",VLOOKUP(B25,Data!$B$5:$E$503,4,FALSE)*E25)</f>
        <v>398</v>
      </c>
      <c r="M25" s="219">
        <f>IF(E25="","",VLOOKUP(B25,Data!$B$5:$F$503,5,FALSE)*E25)</f>
        <v>348</v>
      </c>
      <c r="N25" s="329" t="e">
        <f>IF(B25=Data!#REF!,Data!#REF!,(IF(B25=Data!#REF!,Data!#REF!,(IF(B25=Data!#REF!,Data!#REF!,(IF(B25=Data!#REF!,Data!#REF!,(IF(B25=Data!#REF!,Data!#REF!,(IF(B25=Data!B259,Data!G259,(IF(B25=Data!B261,Data!G261,(IF(B25=Data!#REF!,Data!#REF!,Data!#REF!)))))))))))))))&amp;IF(B25=Data!#REF!,Data!#REF!,(IF(B25=Data!#REF!,Data!#REF!,(IF(B25=Data!#REF!,Data!#REF!,(IF(B25=Data!#REF!,Data!#REF!,(IF(B25=Data!#REF!,Data!#REF!,(IF(B25=Data!#REF!,Data!G937,(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259,Data!H259,(IF(B25=Data!B261,Data!H261,(IF(B25=Data!#REF!,Data!#REF!,Data!#REF!)))))))))))))))&amp;IF(B25=Data!#REF!,Data!#REF!,(IF(B25=Data!#REF!,Data!#REF!,(IF(B25=Data!#REF!,Data!#REF!,(IF(B25=Data!#REF!,Data!#REF!,(IF(B25=Data!#REF!,Data!#REF!,(IF(B25=Data!#REF!,Data!H937,(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259,Data!I259,(IF(B25=Data!B261,Data!I261,(IF(B25=Data!#REF!,Data!#REF!,Data!#REF!)))))))))))))))&amp;IF(B25=Data!#REF!,Data!#REF!,(IF(B25=Data!#REF!,Data!#REF!,(IF(B25=Data!#REF!,Data!#REF!,(IF(B25=Data!#REF!,Data!#REF!,(IF(B25=Data!#REF!,Data!#REF!,(IF(B25=Data!#REF!,Data!I937,(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259,Data!J259,(IF(B25=Data!B261,Data!J261,(IF(B25=Data!#REF!,Data!#REF!,Data!#REF!)))))))))))))))&amp;IF(B25=Data!#REF!,Data!#REF!,(IF(B25=Data!#REF!,Data!#REF!,(IF(B25=Data!#REF!,Data!#REF!,(IF(B25=Data!#REF!,Data!#REF!,(IF(B25=Data!#REF!,Data!#REF!,(IF(B25=Data!#REF!,Data!J937,(IF(B25=Data!#REF!,Data!#REF!,(IF(B25=Data!#REF!,Data!#REF!,Data!#REF!)))))))))))))))&amp;IF(B25=Data!#REF!,Data!#REF!,(IF(B25=Data!#REF!,Data!#REF!,(IF(B25=Data!#REF!,Data!#REF!,(IF(B25=Data!#REF!,Data!#REF!,(IF(B25=Data!#REF!,Data!#REF!,Data!#REF!)))))))))</f>
        <v>#REF!</v>
      </c>
      <c r="W25" s="236">
        <f>IF(E25="","",VLOOKUP(B25,Data!$B$5:$J$503,9,FALSE)*E25)</f>
        <v>2.258</v>
      </c>
    </row>
    <row r="26" spans="1:23" s="234" customFormat="1" ht="20.149999999999999" customHeight="1">
      <c r="A26" s="383">
        <v>5</v>
      </c>
      <c r="B26" s="384" t="s">
        <v>467</v>
      </c>
      <c r="C26" s="325" t="str">
        <f>IF(E26="","",VLOOKUP(B26,Data!$B$5:$N$503,13,FALSE))</f>
        <v>Ymh</v>
      </c>
      <c r="D26" s="227" t="str">
        <f>IF(E26="","",VLOOKUP(B26,Data!$B$5:$L$503,2,FALSE))</f>
        <v>ZH66310</v>
      </c>
      <c r="E26" s="385">
        <v>8</v>
      </c>
      <c r="F26" s="233"/>
      <c r="G26" s="227">
        <f>IF(E26="","",VLOOKUP(B26,Data!$B$5:$L$503,11,FALSE))</f>
        <v>1933.89</v>
      </c>
      <c r="H26" s="326">
        <f t="shared" ref="H26:H33" si="1">IF(E26&gt;0,E26*G26,"-")</f>
        <v>15471.12</v>
      </c>
      <c r="I26" s="327" t="str">
        <f>IF(E26="","",VLOOKUP(B26,Data!$B$5:$D$503,3,FALSE))</f>
        <v>C/T</v>
      </c>
      <c r="J26" s="235" t="str">
        <f>IF(E26="","",VLOOKUP(B26,Data!$B$5:$M$503,12,FALSE))</f>
        <v>Indonesia</v>
      </c>
      <c r="K26" s="328" t="s">
        <v>970</v>
      </c>
      <c r="L26" s="219">
        <f>IF(E26="","",VLOOKUP(B26,Data!$B$5:$E$503,4,FALSE)*E26)</f>
        <v>1720</v>
      </c>
      <c r="M26" s="219">
        <f>IF(E26="","",VLOOKUP(B26,Data!$B$5:$F$503,5,FALSE)*E26)</f>
        <v>1552</v>
      </c>
      <c r="N26" s="329" t="e">
        <f>IF(B26=Data!#REF!,Data!#REF!,(IF(B26=Data!#REF!,Data!#REF!,(IF(B26=Data!#REF!,Data!#REF!,(IF(B26=Data!#REF!,Data!#REF!,(IF(B26=Data!#REF!,Data!#REF!,(IF(B26=Data!B253,Data!G253,(IF(B26=Data!B255,Data!G255,(IF(B26=Data!#REF!,Data!#REF!,Data!#REF!)))))))))))))))&amp;IF(B26=Data!#REF!,Data!#REF!,(IF(B26=Data!#REF!,Data!#REF!,(IF(B26=Data!#REF!,Data!#REF!,(IF(B26=Data!#REF!,Data!#REF!,(IF(B26=Data!#REF!,Data!#REF!,(IF(B26=Data!#REF!,Data!G931,(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253,Data!H253,(IF(B26=Data!B255,Data!H255,(IF(B26=Data!#REF!,Data!#REF!,Data!#REF!)))))))))))))))&amp;IF(B26=Data!#REF!,Data!#REF!,(IF(B26=Data!#REF!,Data!#REF!,(IF(B26=Data!#REF!,Data!#REF!,(IF(B26=Data!#REF!,Data!#REF!,(IF(B26=Data!#REF!,Data!#REF!,(IF(B26=Data!#REF!,Data!H931,(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253,Data!I253,(IF(B26=Data!B255,Data!I255,(IF(B26=Data!#REF!,Data!#REF!,Data!#REF!)))))))))))))))&amp;IF(B26=Data!#REF!,Data!#REF!,(IF(B26=Data!#REF!,Data!#REF!,(IF(B26=Data!#REF!,Data!#REF!,(IF(B26=Data!#REF!,Data!#REF!,(IF(B26=Data!#REF!,Data!#REF!,(IF(B26=Data!#REF!,Data!I931,(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253,Data!J253,(IF(B26=Data!B255,Data!J255,(IF(B26=Data!#REF!,Data!#REF!,Data!#REF!)))))))))))))))&amp;IF(B26=Data!#REF!,Data!#REF!,(IF(B26=Data!#REF!,Data!#REF!,(IF(B26=Data!#REF!,Data!#REF!,(IF(B26=Data!#REF!,Data!#REF!,(IF(B26=Data!#REF!,Data!#REF!,(IF(B26=Data!#REF!,Data!J931,(IF(B26=Data!#REF!,Data!#REF!,(IF(B26=Data!#REF!,Data!#REF!,Data!#REF!)))))))))))))))&amp;IF(B26=Data!#REF!,Data!#REF!,(IF(B26=Data!#REF!,Data!#REF!,(IF(B26=Data!#REF!,Data!#REF!,(IF(B26=Data!#REF!,Data!#REF!,(IF(B26=Data!#REF!,Data!#REF!,Data!#REF!)))))))))</f>
        <v>#REF!</v>
      </c>
      <c r="W26" s="236">
        <f>IF(E26="","",VLOOKUP(B26,Data!$B$5:$J$503,9,FALSE)*E26)</f>
        <v>9.48</v>
      </c>
    </row>
    <row r="27" spans="1:23" s="234" customFormat="1" ht="20.149999999999999" customHeight="1">
      <c r="A27" s="383">
        <v>6</v>
      </c>
      <c r="B27" s="384" t="s">
        <v>469</v>
      </c>
      <c r="C27" s="325" t="str">
        <f>IF(E27="","",VLOOKUP(B27,Data!$B$5:$N$503,13,FALSE))</f>
        <v>Ymh</v>
      </c>
      <c r="D27" s="227" t="str">
        <f>IF(E27="","",VLOOKUP(B27,Data!$B$5:$L$503,2,FALSE))</f>
        <v>ZH66290</v>
      </c>
      <c r="E27" s="385">
        <v>1</v>
      </c>
      <c r="F27" s="344"/>
      <c r="G27" s="227">
        <f>IF(E27="","",VLOOKUP(B27,Data!$B$5:$L$503,11,FALSE))</f>
        <v>1975.79</v>
      </c>
      <c r="H27" s="326">
        <f t="shared" si="1"/>
        <v>1975.79</v>
      </c>
      <c r="I27" s="327" t="str">
        <f>IF(E27="","",VLOOKUP(B27,Data!$B$5:$D$503,3,FALSE))</f>
        <v>C/T</v>
      </c>
      <c r="J27" s="235" t="str">
        <f>IF(E27="","",VLOOKUP(B27,Data!$B$5:$M$503,12,FALSE))</f>
        <v>Indonesia</v>
      </c>
      <c r="K27" s="328" t="s">
        <v>970</v>
      </c>
      <c r="L27" s="219">
        <f>IF(E27="","",VLOOKUP(B27,Data!$B$5:$E$503,4,FALSE)*E27)</f>
        <v>215</v>
      </c>
      <c r="M27" s="219">
        <f>IF(E27="","",VLOOKUP(B27,Data!$B$5:$F$503,5,FALSE)*E27)</f>
        <v>194</v>
      </c>
      <c r="N27" s="329" t="e">
        <f>IF(B27=Data!#REF!,Data!#REF!,(IF(B27=Data!#REF!,Data!#REF!,(IF(B27=Data!#REF!,Data!#REF!,(IF(B27=Data!#REF!,Data!#REF!,(IF(B27=Data!#REF!,Data!#REF!,(IF(B27=Data!B254,Data!G254,(IF(B27=Data!B256,Data!G256,(IF(B27=Data!#REF!,Data!#REF!,Data!#REF!)))))))))))))))&amp;IF(B27=Data!#REF!,Data!#REF!,(IF(B27=Data!#REF!,Data!#REF!,(IF(B27=Data!#REF!,Data!#REF!,(IF(B27=Data!#REF!,Data!#REF!,(IF(B27=Data!#REF!,Data!#REF!,(IF(B27=Data!#REF!,Data!G932,(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254,Data!H254,(IF(B27=Data!B256,Data!H256,(IF(B27=Data!#REF!,Data!#REF!,Data!#REF!)))))))))))))))&amp;IF(B27=Data!#REF!,Data!#REF!,(IF(B27=Data!#REF!,Data!#REF!,(IF(B27=Data!#REF!,Data!#REF!,(IF(B27=Data!#REF!,Data!#REF!,(IF(B27=Data!#REF!,Data!#REF!,(IF(B27=Data!#REF!,Data!H932,(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254,Data!I254,(IF(B27=Data!B256,Data!I256,(IF(B27=Data!#REF!,Data!#REF!,Data!#REF!)))))))))))))))&amp;IF(B27=Data!#REF!,Data!#REF!,(IF(B27=Data!#REF!,Data!#REF!,(IF(B27=Data!#REF!,Data!#REF!,(IF(B27=Data!#REF!,Data!#REF!,(IF(B27=Data!#REF!,Data!#REF!,(IF(B27=Data!#REF!,Data!I932,(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254,Data!J254,(IF(B27=Data!B256,Data!J256,(IF(B27=Data!#REF!,Data!#REF!,Data!#REF!)))))))))))))))&amp;IF(B27=Data!#REF!,Data!#REF!,(IF(B27=Data!#REF!,Data!#REF!,(IF(B27=Data!#REF!,Data!#REF!,(IF(B27=Data!#REF!,Data!#REF!,(IF(B27=Data!#REF!,Data!#REF!,(IF(B27=Data!#REF!,Data!J932,(IF(B27=Data!#REF!,Data!#REF!,(IF(B27=Data!#REF!,Data!#REF!,Data!#REF!)))))))))))))))&amp;IF(B27=Data!#REF!,Data!#REF!,(IF(B27=Data!#REF!,Data!#REF!,(IF(B27=Data!#REF!,Data!#REF!,(IF(B27=Data!#REF!,Data!#REF!,(IF(B27=Data!#REF!,Data!#REF!,Data!#REF!)))))))))</f>
        <v>#REF!</v>
      </c>
      <c r="W27" s="236">
        <f>IF(E27="","",VLOOKUP(B27,Data!$B$5:$J$503,9,FALSE)*E27)</f>
        <v>1.1850000000000001</v>
      </c>
    </row>
    <row r="28" spans="1:23" s="234" customFormat="1" ht="20.149999999999999" customHeight="1">
      <c r="A28" s="383">
        <v>7</v>
      </c>
      <c r="B28" s="384" t="s">
        <v>484</v>
      </c>
      <c r="C28" s="325" t="str">
        <f>IF(E28="","",VLOOKUP(B28,Data!$B$5:$N$503,13,FALSE))</f>
        <v>Ymh</v>
      </c>
      <c r="D28" s="227" t="str">
        <f>IF(E28="","",VLOOKUP(B28,Data!$B$5:$L$503,2,FALSE))</f>
        <v>ZH66250</v>
      </c>
      <c r="E28" s="385">
        <v>13</v>
      </c>
      <c r="F28" s="344"/>
      <c r="G28" s="227">
        <f>IF(E28="","",VLOOKUP(B28,Data!$B$5:$L$503,11,FALSE))</f>
        <v>2244.61</v>
      </c>
      <c r="H28" s="326">
        <f t="shared" si="1"/>
        <v>29179.93</v>
      </c>
      <c r="I28" s="327" t="str">
        <f>IF(E28="","",VLOOKUP(B28,Data!$B$5:$D$503,3,FALSE))</f>
        <v>C/T</v>
      </c>
      <c r="J28" s="235" t="str">
        <f>IF(E28="","",VLOOKUP(B28,Data!$B$5:$M$503,12,FALSE))</f>
        <v>Indonesia</v>
      </c>
      <c r="K28" s="328" t="s">
        <v>970</v>
      </c>
      <c r="L28" s="219">
        <f>IF(E28="","",VLOOKUP(B28,Data!$B$5:$E$503,4,FALSE)*E28)</f>
        <v>3406</v>
      </c>
      <c r="M28" s="219">
        <f>IF(E28="","",VLOOKUP(B28,Data!$B$5:$F$503,5,FALSE)*E28)</f>
        <v>3081</v>
      </c>
      <c r="N28" s="329" t="e">
        <f>IF(B28=Data!#REF!,Data!#REF!,(IF(B28=Data!#REF!,Data!#REF!,(IF(B28=Data!#REF!,Data!#REF!,(IF(B28=Data!#REF!,Data!#REF!,(IF(B28=Data!#REF!,Data!#REF!,(IF(B28=Data!B256,Data!G256,(IF(B28=Data!B258,Data!G258,(IF(B28=Data!#REF!,Data!#REF!,Data!#REF!)))))))))))))))&amp;IF(B28=Data!#REF!,Data!#REF!,(IF(B28=Data!#REF!,Data!#REF!,(IF(B28=Data!#REF!,Data!#REF!,(IF(B28=Data!#REF!,Data!#REF!,(IF(B28=Data!#REF!,Data!#REF!,(IF(B28=Data!#REF!,Data!G934,(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256,Data!H256,(IF(B28=Data!B258,Data!H258,(IF(B28=Data!#REF!,Data!#REF!,Data!#REF!)))))))))))))))&amp;IF(B28=Data!#REF!,Data!#REF!,(IF(B28=Data!#REF!,Data!#REF!,(IF(B28=Data!#REF!,Data!#REF!,(IF(B28=Data!#REF!,Data!#REF!,(IF(B28=Data!#REF!,Data!#REF!,(IF(B28=Data!#REF!,Data!H934,(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256,Data!I256,(IF(B28=Data!B258,Data!I258,(IF(B28=Data!#REF!,Data!#REF!,Data!#REF!)))))))))))))))&amp;IF(B28=Data!#REF!,Data!#REF!,(IF(B28=Data!#REF!,Data!#REF!,(IF(B28=Data!#REF!,Data!#REF!,(IF(B28=Data!#REF!,Data!#REF!,(IF(B28=Data!#REF!,Data!#REF!,(IF(B28=Data!#REF!,Data!I934,(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256,Data!J256,(IF(B28=Data!B258,Data!J258,(IF(B28=Data!#REF!,Data!#REF!,Data!#REF!)))))))))))))))&amp;IF(B28=Data!#REF!,Data!#REF!,(IF(B28=Data!#REF!,Data!#REF!,(IF(B28=Data!#REF!,Data!#REF!,(IF(B28=Data!#REF!,Data!#REF!,(IF(B28=Data!#REF!,Data!#REF!,(IF(B28=Data!#REF!,Data!J934,(IF(B28=Data!#REF!,Data!#REF!,(IF(B28=Data!#REF!,Data!#REF!,Data!#REF!)))))))))))))))&amp;IF(B28=Data!#REF!,Data!#REF!,(IF(B28=Data!#REF!,Data!#REF!,(IF(B28=Data!#REF!,Data!#REF!,(IF(B28=Data!#REF!,Data!#REF!,(IF(B28=Data!#REF!,Data!#REF!,Data!#REF!)))))))))</f>
        <v>#REF!</v>
      </c>
      <c r="W28" s="236">
        <f>IF(E28="","",VLOOKUP(B28,Data!$B$5:$J$503,9,FALSE)*E28)</f>
        <v>19.344000000000001</v>
      </c>
    </row>
    <row r="29" spans="1:23" s="234" customFormat="1" ht="20.149999999999999" customHeight="1">
      <c r="A29" s="383">
        <v>8</v>
      </c>
      <c r="B29" s="384" t="s">
        <v>552</v>
      </c>
      <c r="C29" s="325" t="str">
        <f>IF(E29="","",VLOOKUP(B29,Data!$B$5:$N$503,13,FALSE))</f>
        <v>Ymh</v>
      </c>
      <c r="D29" s="227" t="str">
        <f>IF(E29="","",VLOOKUP(B29,Data!$B$5:$L$503,2,FALSE))</f>
        <v>ZN12160</v>
      </c>
      <c r="E29" s="385">
        <v>1</v>
      </c>
      <c r="F29" s="344"/>
      <c r="G29" s="227">
        <f>IF(E29="","",VLOOKUP(B29,Data!$B$5:$L$503,11,FALSE))</f>
        <v>2286.36</v>
      </c>
      <c r="H29" s="326">
        <f t="shared" si="1"/>
        <v>2286.36</v>
      </c>
      <c r="I29" s="327" t="str">
        <f>IF(E29="","",VLOOKUP(B29,Data!$B$5:$D$503,3,FALSE))</f>
        <v>C/T</v>
      </c>
      <c r="J29" s="235" t="str">
        <f>IF(E29="","",VLOOKUP(B29,Data!$B$5:$M$503,12,FALSE))</f>
        <v>Indonesia</v>
      </c>
      <c r="K29" s="328" t="s">
        <v>970</v>
      </c>
      <c r="L29" s="219">
        <f>IF(E29="","",VLOOKUP(B29,Data!$B$5:$E$503,4,FALSE)*E29)</f>
        <v>262</v>
      </c>
      <c r="M29" s="219">
        <f>IF(E29="","",VLOOKUP(B29,Data!$B$5:$F$503,5,FALSE)*E29)</f>
        <v>237</v>
      </c>
      <c r="N29" s="329" t="e">
        <f>IF(B29=Data!#REF!,Data!#REF!,(IF(B29=Data!#REF!,Data!#REF!,(IF(B29=Data!#REF!,Data!#REF!,(IF(B29=Data!#REF!,Data!#REF!,(IF(B29=Data!#REF!,Data!#REF!,(IF(B29=Data!B257,Data!G257,(IF(B29=Data!B259,Data!G259,(IF(B29=Data!#REF!,Data!#REF!,Data!#REF!)))))))))))))))&amp;IF(B29=Data!#REF!,Data!#REF!,(IF(B29=Data!#REF!,Data!#REF!,(IF(B29=Data!#REF!,Data!#REF!,(IF(B29=Data!#REF!,Data!#REF!,(IF(B29=Data!#REF!,Data!#REF!,(IF(B29=Data!#REF!,Data!G935,(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257,Data!H257,(IF(B29=Data!B259,Data!H259,(IF(B29=Data!#REF!,Data!#REF!,Data!#REF!)))))))))))))))&amp;IF(B29=Data!#REF!,Data!#REF!,(IF(B29=Data!#REF!,Data!#REF!,(IF(B29=Data!#REF!,Data!#REF!,(IF(B29=Data!#REF!,Data!#REF!,(IF(B29=Data!#REF!,Data!#REF!,(IF(B29=Data!#REF!,Data!H935,(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257,Data!I257,(IF(B29=Data!B259,Data!I259,(IF(B29=Data!#REF!,Data!#REF!,Data!#REF!)))))))))))))))&amp;IF(B29=Data!#REF!,Data!#REF!,(IF(B29=Data!#REF!,Data!#REF!,(IF(B29=Data!#REF!,Data!#REF!,(IF(B29=Data!#REF!,Data!#REF!,(IF(B29=Data!#REF!,Data!#REF!,(IF(B29=Data!#REF!,Data!I935,(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257,Data!J257,(IF(B29=Data!B259,Data!J259,(IF(B29=Data!#REF!,Data!#REF!,Data!#REF!)))))))))))))))&amp;IF(B29=Data!#REF!,Data!#REF!,(IF(B29=Data!#REF!,Data!#REF!,(IF(B29=Data!#REF!,Data!#REF!,(IF(B29=Data!#REF!,Data!#REF!,(IF(B29=Data!#REF!,Data!#REF!,(IF(B29=Data!#REF!,Data!J935,(IF(B29=Data!#REF!,Data!#REF!,(IF(B29=Data!#REF!,Data!#REF!,Data!#REF!)))))))))))))))&amp;IF(B29=Data!#REF!,Data!#REF!,(IF(B29=Data!#REF!,Data!#REF!,(IF(B29=Data!#REF!,Data!#REF!,(IF(B29=Data!#REF!,Data!#REF!,(IF(B29=Data!#REF!,Data!#REF!,Data!#REF!)))))))))</f>
        <v>#REF!</v>
      </c>
      <c r="W29" s="236">
        <f>IF(E29="","",VLOOKUP(B29,Data!$B$5:$J$503,9,FALSE)*E29)</f>
        <v>1.488</v>
      </c>
    </row>
    <row r="30" spans="1:23" s="234" customFormat="1" ht="20.149999999999999" customHeight="1">
      <c r="A30" s="383">
        <v>9</v>
      </c>
      <c r="B30" s="384" t="s">
        <v>488</v>
      </c>
      <c r="C30" s="325" t="str">
        <f>IF(E30="","",VLOOKUP(B30,Data!$B$5:$N$503,13,FALSE))</f>
        <v>Ymh</v>
      </c>
      <c r="D30" s="227" t="str">
        <f>IF(E30="","",VLOOKUP(B30,Data!$B$5:$L$503,2,FALSE))</f>
        <v>ZH66280</v>
      </c>
      <c r="E30" s="385">
        <v>2</v>
      </c>
      <c r="F30" s="344"/>
      <c r="G30" s="227">
        <f>IF(E30="","",VLOOKUP(B30,Data!$B$5:$L$503,11,FALSE))</f>
        <v>2450.15</v>
      </c>
      <c r="H30" s="326">
        <f t="shared" si="1"/>
        <v>4900.3</v>
      </c>
      <c r="I30" s="327" t="str">
        <f>IF(E30="","",VLOOKUP(B30,Data!$B$5:$D$503,3,FALSE))</f>
        <v>C/T</v>
      </c>
      <c r="J30" s="235" t="str">
        <f>IF(E30="","",VLOOKUP(B30,Data!$B$5:$M$503,12,FALSE))</f>
        <v>Indonesia</v>
      </c>
      <c r="K30" s="328" t="s">
        <v>970</v>
      </c>
      <c r="L30" s="219">
        <f>IF(E30="","",VLOOKUP(B30,Data!$B$5:$E$503,4,FALSE)*E30)</f>
        <v>524</v>
      </c>
      <c r="M30" s="219">
        <f>IF(E30="","",VLOOKUP(B30,Data!$B$5:$F$503,5,FALSE)*E30)</f>
        <v>474</v>
      </c>
      <c r="N30" s="329" t="e">
        <f>IF(B30=Data!#REF!,Data!#REF!,(IF(B30=Data!#REF!,Data!#REF!,(IF(B30=Data!#REF!,Data!#REF!,(IF(B30=Data!#REF!,Data!#REF!,(IF(B30=Data!#REF!,Data!#REF!,(IF(B30=Data!B258,Data!G258,(IF(B30=Data!B260,Data!G260,(IF(B30=Data!#REF!,Data!#REF!,Data!#REF!)))))))))))))))&amp;IF(B30=Data!#REF!,Data!#REF!,(IF(B30=Data!#REF!,Data!#REF!,(IF(B30=Data!#REF!,Data!#REF!,(IF(B30=Data!#REF!,Data!#REF!,(IF(B30=Data!#REF!,Data!#REF!,(IF(B30=Data!#REF!,Data!G936,(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258,Data!H258,(IF(B30=Data!B260,Data!H260,(IF(B30=Data!#REF!,Data!#REF!,Data!#REF!)))))))))))))))&amp;IF(B30=Data!#REF!,Data!#REF!,(IF(B30=Data!#REF!,Data!#REF!,(IF(B30=Data!#REF!,Data!#REF!,(IF(B30=Data!#REF!,Data!#REF!,(IF(B30=Data!#REF!,Data!#REF!,(IF(B30=Data!#REF!,Data!H936,(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258,Data!I258,(IF(B30=Data!B260,Data!I260,(IF(B30=Data!#REF!,Data!#REF!,Data!#REF!)))))))))))))))&amp;IF(B30=Data!#REF!,Data!#REF!,(IF(B30=Data!#REF!,Data!#REF!,(IF(B30=Data!#REF!,Data!#REF!,(IF(B30=Data!#REF!,Data!#REF!,(IF(B30=Data!#REF!,Data!#REF!,(IF(B30=Data!#REF!,Data!I936,(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258,Data!J258,(IF(B30=Data!B260,Data!J260,(IF(B30=Data!#REF!,Data!#REF!,Data!#REF!)))))))))))))))&amp;IF(B30=Data!#REF!,Data!#REF!,(IF(B30=Data!#REF!,Data!#REF!,(IF(B30=Data!#REF!,Data!#REF!,(IF(B30=Data!#REF!,Data!#REF!,(IF(B30=Data!#REF!,Data!#REF!,(IF(B30=Data!#REF!,Data!J936,(IF(B30=Data!#REF!,Data!#REF!,(IF(B30=Data!#REF!,Data!#REF!,Data!#REF!)))))))))))))))&amp;IF(B30=Data!#REF!,Data!#REF!,(IF(B30=Data!#REF!,Data!#REF!,(IF(B30=Data!#REF!,Data!#REF!,(IF(B30=Data!#REF!,Data!#REF!,(IF(B30=Data!#REF!,Data!#REF!,Data!#REF!)))))))))</f>
        <v>#REF!</v>
      </c>
      <c r="W30" s="236">
        <f>IF(E30="","",VLOOKUP(B30,Data!$B$5:$J$503,9,FALSE)*E30)</f>
        <v>2.976</v>
      </c>
    </row>
    <row r="31" spans="1:23" s="234" customFormat="1" ht="20.149999999999999" customHeight="1">
      <c r="A31" s="383">
        <v>10</v>
      </c>
      <c r="B31" s="384" t="s">
        <v>272</v>
      </c>
      <c r="C31" s="325" t="str">
        <f>IF(E31="","",VLOOKUP(B31,Data!$B$5:$N$503,13,FALSE))</f>
        <v>Ymh</v>
      </c>
      <c r="D31" s="227" t="str">
        <f>IF(E31="","",VLOOKUP(B31,Data!$B$5:$L$503,2,FALSE))</f>
        <v>WT58060</v>
      </c>
      <c r="E31" s="385">
        <v>1</v>
      </c>
      <c r="F31" s="344"/>
      <c r="G31" s="227">
        <f>IF(E31="","",VLOOKUP(B31,Data!$B$5:$L$503,11,FALSE))</f>
        <v>2511.65</v>
      </c>
      <c r="H31" s="326">
        <f t="shared" si="1"/>
        <v>2511.65</v>
      </c>
      <c r="I31" s="327" t="str">
        <f>IF(E31="","",VLOOKUP(B31,Data!$B$5:$D$503,3,FALSE))</f>
        <v>C/T</v>
      </c>
      <c r="J31" s="235" t="str">
        <f>IF(E31="","",VLOOKUP(B31,Data!$B$5:$M$503,12,FALSE))</f>
        <v>Indonesia</v>
      </c>
      <c r="K31" s="328" t="s">
        <v>970</v>
      </c>
      <c r="L31" s="219">
        <f>IF(E31="","",VLOOKUP(B31,Data!$B$5:$E$503,4,FALSE)*E31)</f>
        <v>254</v>
      </c>
      <c r="M31" s="219">
        <f>IF(E31="","",VLOOKUP(B31,Data!$B$5:$F$503,5,FALSE)*E31)</f>
        <v>229</v>
      </c>
      <c r="N31" s="329" t="e">
        <f>IF(B31=Data!#REF!,Data!#REF!,(IF(B31=Data!#REF!,Data!#REF!,(IF(B31=Data!#REF!,Data!#REF!,(IF(B31=Data!#REF!,Data!#REF!,(IF(B31=Data!#REF!,Data!#REF!,(IF(B31=Data!B259,Data!G259,(IF(B31=Data!B261,Data!G261,(IF(B31=Data!#REF!,Data!#REF!,Data!#REF!)))))))))))))))&amp;IF(B31=Data!#REF!,Data!#REF!,(IF(B31=Data!#REF!,Data!#REF!,(IF(B31=Data!#REF!,Data!#REF!,(IF(B31=Data!#REF!,Data!#REF!,(IF(B31=Data!#REF!,Data!#REF!,(IF(B31=Data!#REF!,Data!G937,(IF(B31=Data!#REF!,Data!#REF!,(IF(B31=Data!#REF!,Data!#REF!,Data!#REF!)))))))))))))))&amp;IF(B31=Data!#REF!,Data!#REF!,(IF(B31=Data!#REF!,Data!#REF!,(IF(B31=Data!#REF!,Data!#REF!,(IF(B31=Data!#REF!,Data!#REF!,(IF(B31=Data!#REF!,Data!#REF!,Data!#REF!)))))))))</f>
        <v>#REF!</v>
      </c>
      <c r="O31" s="330"/>
      <c r="P31" s="331"/>
      <c r="Q31" s="332" t="e">
        <f>IF(B31=Data!#REF!,Data!#REF!,(IF(B31=Data!#REF!,Data!#REF!,(IF(B31=Data!#REF!,Data!#REF!,(IF(B31=Data!#REF!,Data!#REF!,(IF(B31=Data!#REF!,Data!#REF!,(IF(B31=Data!B259,Data!H259,(IF(B31=Data!B261,Data!H261,(IF(B31=Data!#REF!,Data!#REF!,Data!#REF!)))))))))))))))&amp;IF(B31=Data!#REF!,Data!#REF!,(IF(B31=Data!#REF!,Data!#REF!,(IF(B31=Data!#REF!,Data!#REF!,(IF(B31=Data!#REF!,Data!#REF!,(IF(B31=Data!#REF!,Data!#REF!,(IF(B31=Data!#REF!,Data!H937,(IF(B31=Data!#REF!,Data!#REF!,(IF(B31=Data!#REF!,Data!#REF!,Data!#REF!)))))))))))))))&amp;IF(B31=Data!#REF!,Data!#REF!,(IF(B31=Data!#REF!,Data!#REF!,(IF(B31=Data!#REF!,Data!#REF!,(IF(B31=Data!#REF!,Data!#REF!,(IF(B31=Data!#REF!,Data!#REF!,Data!#REF!)))))))))</f>
        <v>#REF!</v>
      </c>
      <c r="R31" s="331"/>
      <c r="S31" s="331"/>
      <c r="T31" s="332" t="e">
        <f>IF(B31=Data!#REF!,Data!#REF!,(IF(B31=Data!#REF!,Data!#REF!,(IF(B31=Data!#REF!,Data!#REF!,(IF(B31=Data!#REF!,Data!#REF!,(IF(B31=Data!#REF!,Data!#REF!,(IF(B31=Data!B259,Data!I259,(IF(B31=Data!B261,Data!I261,(IF(B31=Data!#REF!,Data!#REF!,Data!#REF!)))))))))))))))&amp;IF(B31=Data!#REF!,Data!#REF!,(IF(B31=Data!#REF!,Data!#REF!,(IF(B31=Data!#REF!,Data!#REF!,(IF(B31=Data!#REF!,Data!#REF!,(IF(B31=Data!#REF!,Data!#REF!,(IF(B31=Data!#REF!,Data!I937,(IF(B31=Data!#REF!,Data!#REF!,(IF(B31=Data!#REF!,Data!#REF!,Data!#REF!)))))))))))))))&amp;IF(B31=Data!#REF!,Data!#REF!,(IF(B31=Data!#REF!,Data!#REF!,(IF(B31=Data!#REF!,Data!#REF!,(IF(B31=Data!#REF!,Data!#REF!,(IF(B31=Data!#REF!,Data!#REF!,Data!#REF!)))))))))</f>
        <v>#REF!</v>
      </c>
      <c r="U31" s="333"/>
      <c r="V31" s="332" t="e">
        <f>IF(B31=Data!#REF!,Data!#REF!,(IF(B31=Data!#REF!,Data!#REF!,(IF(B31=Data!#REF!,Data!#REF!,(IF(B31=Data!#REF!,Data!#REF!,(IF(B31=Data!#REF!,Data!#REF!,(IF(B31=Data!B259,Data!J259,(IF(B31=Data!B261,Data!J261,(IF(B31=Data!#REF!,Data!#REF!,Data!#REF!)))))))))))))))&amp;IF(B31=Data!#REF!,Data!#REF!,(IF(B31=Data!#REF!,Data!#REF!,(IF(B31=Data!#REF!,Data!#REF!,(IF(B31=Data!#REF!,Data!#REF!,(IF(B31=Data!#REF!,Data!#REF!,(IF(B31=Data!#REF!,Data!J937,(IF(B31=Data!#REF!,Data!#REF!,(IF(B31=Data!#REF!,Data!#REF!,Data!#REF!)))))))))))))))&amp;IF(B31=Data!#REF!,Data!#REF!,(IF(B31=Data!#REF!,Data!#REF!,(IF(B31=Data!#REF!,Data!#REF!,(IF(B31=Data!#REF!,Data!#REF!,(IF(B31=Data!#REF!,Data!#REF!,Data!#REF!)))))))))</f>
        <v>#REF!</v>
      </c>
      <c r="W31" s="236">
        <f>IF(E31="","",VLOOKUP(B31,Data!$B$5:$J$503,9,FALSE)*E31)</f>
        <v>1.484</v>
      </c>
    </row>
    <row r="32" spans="1:23" s="234" customFormat="1" ht="20.149999999999999" customHeight="1">
      <c r="A32" s="383">
        <v>11</v>
      </c>
      <c r="B32" s="384" t="s">
        <v>405</v>
      </c>
      <c r="C32" s="325" t="str">
        <f>IF(E32="","",VLOOKUP(B32,Data!$B$5:$N$503,13,FALSE))</f>
        <v>Ymh</v>
      </c>
      <c r="D32" s="227" t="str">
        <f>IF(E32="","",VLOOKUP(B32,Data!$B$5:$L$503,2,FALSE))</f>
        <v>ZU62660</v>
      </c>
      <c r="E32" s="385">
        <v>3</v>
      </c>
      <c r="F32" s="344"/>
      <c r="G32" s="227">
        <f>IF(E32="","",VLOOKUP(B32,Data!$B$5:$L$503,11,FALSE))</f>
        <v>6831.9</v>
      </c>
      <c r="H32" s="326">
        <f t="shared" si="1"/>
        <v>20495.699999999997</v>
      </c>
      <c r="I32" s="327" t="str">
        <f>IF(E32="","",VLOOKUP(B32,Data!$B$5:$D$503,3,FALSE))</f>
        <v>C/T</v>
      </c>
      <c r="J32" s="235" t="str">
        <f>IF(E32="","",VLOOKUP(B32,Data!$B$5:$M$503,12,FALSE))</f>
        <v>Indonesia</v>
      </c>
      <c r="K32" s="328" t="s">
        <v>970</v>
      </c>
      <c r="L32" s="219">
        <f>IF(E32="","",VLOOKUP(B32,Data!$B$5:$E$503,4,FALSE)*E32)</f>
        <v>1014</v>
      </c>
      <c r="M32" s="219">
        <f>IF(E32="","",VLOOKUP(B32,Data!$B$5:$F$503,5,FALSE)*E32)</f>
        <v>891</v>
      </c>
      <c r="N32" s="329" t="e">
        <f>IF(B32=Data!#REF!,Data!#REF!,(IF(B32=Data!#REF!,Data!#REF!,(IF(B32=Data!#REF!,Data!#REF!,(IF(B32=Data!#REF!,Data!#REF!,(IF(B32=Data!#REF!,Data!#REF!,(IF(B32=Data!B258,Data!G258,(IF(B32=Data!B260,Data!G260,(IF(B32=Data!#REF!,Data!#REF!,Data!#REF!)))))))))))))))&amp;IF(B32=Data!#REF!,Data!#REF!,(IF(B32=Data!#REF!,Data!#REF!,(IF(B32=Data!#REF!,Data!#REF!,(IF(B32=Data!#REF!,Data!#REF!,(IF(B32=Data!#REF!,Data!#REF!,(IF(B32=Data!#REF!,Data!G936,(IF(B32=Data!#REF!,Data!#REF!,(IF(B32=Data!#REF!,Data!#REF!,Data!#REF!)))))))))))))))&amp;IF(B32=Data!#REF!,Data!#REF!,(IF(B32=Data!#REF!,Data!#REF!,(IF(B32=Data!#REF!,Data!#REF!,(IF(B32=Data!#REF!,Data!#REF!,(IF(B32=Data!#REF!,Data!#REF!,Data!#REF!)))))))))</f>
        <v>#REF!</v>
      </c>
      <c r="O32" s="330"/>
      <c r="P32" s="331"/>
      <c r="Q32" s="332" t="e">
        <f>IF(B32=Data!#REF!,Data!#REF!,(IF(B32=Data!#REF!,Data!#REF!,(IF(B32=Data!#REF!,Data!#REF!,(IF(B32=Data!#REF!,Data!#REF!,(IF(B32=Data!#REF!,Data!#REF!,(IF(B32=Data!B258,Data!H258,(IF(B32=Data!B260,Data!H260,(IF(B32=Data!#REF!,Data!#REF!,Data!#REF!)))))))))))))))&amp;IF(B32=Data!#REF!,Data!#REF!,(IF(B32=Data!#REF!,Data!#REF!,(IF(B32=Data!#REF!,Data!#REF!,(IF(B32=Data!#REF!,Data!#REF!,(IF(B32=Data!#REF!,Data!#REF!,(IF(B32=Data!#REF!,Data!H936,(IF(B32=Data!#REF!,Data!#REF!,(IF(B32=Data!#REF!,Data!#REF!,Data!#REF!)))))))))))))))&amp;IF(B32=Data!#REF!,Data!#REF!,(IF(B32=Data!#REF!,Data!#REF!,(IF(B32=Data!#REF!,Data!#REF!,(IF(B32=Data!#REF!,Data!#REF!,(IF(B32=Data!#REF!,Data!#REF!,Data!#REF!)))))))))</f>
        <v>#REF!</v>
      </c>
      <c r="R32" s="331"/>
      <c r="S32" s="331"/>
      <c r="T32" s="332" t="e">
        <f>IF(B32=Data!#REF!,Data!#REF!,(IF(B32=Data!#REF!,Data!#REF!,(IF(B32=Data!#REF!,Data!#REF!,(IF(B32=Data!#REF!,Data!#REF!,(IF(B32=Data!#REF!,Data!#REF!,(IF(B32=Data!B258,Data!I258,(IF(B32=Data!B260,Data!I260,(IF(B32=Data!#REF!,Data!#REF!,Data!#REF!)))))))))))))))&amp;IF(B32=Data!#REF!,Data!#REF!,(IF(B32=Data!#REF!,Data!#REF!,(IF(B32=Data!#REF!,Data!#REF!,(IF(B32=Data!#REF!,Data!#REF!,(IF(B32=Data!#REF!,Data!#REF!,(IF(B32=Data!#REF!,Data!I936,(IF(B32=Data!#REF!,Data!#REF!,(IF(B32=Data!#REF!,Data!#REF!,Data!#REF!)))))))))))))))&amp;IF(B32=Data!#REF!,Data!#REF!,(IF(B32=Data!#REF!,Data!#REF!,(IF(B32=Data!#REF!,Data!#REF!,(IF(B32=Data!#REF!,Data!#REF!,(IF(B32=Data!#REF!,Data!#REF!,Data!#REF!)))))))))</f>
        <v>#REF!</v>
      </c>
      <c r="U32" s="333"/>
      <c r="V32" s="332" t="e">
        <f>IF(B32=Data!#REF!,Data!#REF!,(IF(B32=Data!#REF!,Data!#REF!,(IF(B32=Data!#REF!,Data!#REF!,(IF(B32=Data!#REF!,Data!#REF!,(IF(B32=Data!#REF!,Data!#REF!,(IF(B32=Data!B258,Data!J258,(IF(B32=Data!B260,Data!J260,(IF(B32=Data!#REF!,Data!#REF!,Data!#REF!)))))))))))))))&amp;IF(B32=Data!#REF!,Data!#REF!,(IF(B32=Data!#REF!,Data!#REF!,(IF(B32=Data!#REF!,Data!#REF!,(IF(B32=Data!#REF!,Data!#REF!,(IF(B32=Data!#REF!,Data!#REF!,(IF(B32=Data!#REF!,Data!J936,(IF(B32=Data!#REF!,Data!#REF!,(IF(B32=Data!#REF!,Data!#REF!,Data!#REF!)))))))))))))))&amp;IF(B32=Data!#REF!,Data!#REF!,(IF(B32=Data!#REF!,Data!#REF!,(IF(B32=Data!#REF!,Data!#REF!,(IF(B32=Data!#REF!,Data!#REF!,(IF(B32=Data!#REF!,Data!#REF!,Data!#REF!)))))))))</f>
        <v>#REF!</v>
      </c>
      <c r="W32" s="236">
        <f>IF(E32="","",VLOOKUP(B32,Data!$B$5:$J$503,9,FALSE)*E32)</f>
        <v>5.4180000000000001</v>
      </c>
    </row>
    <row r="33" spans="1:23" s="234" customFormat="1" ht="20.149999999999999" customHeight="1">
      <c r="A33" s="383">
        <v>12</v>
      </c>
      <c r="B33" s="384" t="s">
        <v>313</v>
      </c>
      <c r="C33" s="325" t="str">
        <f>IF(E33="","",VLOOKUP(B33,Data!$B$5:$N$503,13,FALSE))</f>
        <v>Ymh</v>
      </c>
      <c r="D33" s="227" t="str">
        <f>IF(E33="","",VLOOKUP(B33,Data!$B$5:$L$503,2,FALSE))</f>
        <v>ZV78250</v>
      </c>
      <c r="E33" s="385">
        <v>1</v>
      </c>
      <c r="F33" s="344"/>
      <c r="G33" s="227">
        <f>IF(E33="","",VLOOKUP(B33,Data!$B$5:$L$503,11,FALSE))</f>
        <v>7332.41</v>
      </c>
      <c r="H33" s="326">
        <f t="shared" si="1"/>
        <v>7332.41</v>
      </c>
      <c r="I33" s="327" t="str">
        <f>IF(E33="","",VLOOKUP(B33,Data!$B$5:$D$503,3,FALSE))</f>
        <v>C/T</v>
      </c>
      <c r="J33" s="235" t="str">
        <f>IF(E33="","",VLOOKUP(B33,Data!$B$5:$M$503,12,FALSE))</f>
        <v>Indonesia</v>
      </c>
      <c r="K33" s="328" t="s">
        <v>970</v>
      </c>
      <c r="L33" s="219">
        <f>IF(E33="","",VLOOKUP(B33,Data!$B$5:$E$503,4,FALSE)*E33)</f>
        <v>338</v>
      </c>
      <c r="M33" s="219">
        <f>IF(E33="","",VLOOKUP(B33,Data!$B$5:$F$503,5,FALSE)*E33)</f>
        <v>297</v>
      </c>
      <c r="N33" s="329" t="e">
        <f>IF(B33=Data!#REF!,Data!#REF!,(IF(B33=Data!#REF!,Data!#REF!,(IF(B33=Data!#REF!,Data!#REF!,(IF(B33=Data!#REF!,Data!#REF!,(IF(B33=Data!#REF!,Data!#REF!,(IF(B33=Data!B259,Data!G259,(IF(B33=Data!B261,Data!G261,(IF(B33=Data!#REF!,Data!#REF!,Data!#REF!)))))))))))))))&amp;IF(B33=Data!#REF!,Data!#REF!,(IF(B33=Data!#REF!,Data!#REF!,(IF(B33=Data!#REF!,Data!#REF!,(IF(B33=Data!#REF!,Data!#REF!,(IF(B33=Data!#REF!,Data!#REF!,(IF(B33=Data!#REF!,Data!G937,(IF(B33=Data!#REF!,Data!#REF!,(IF(B33=Data!#REF!,Data!#REF!,Data!#REF!)))))))))))))))&amp;IF(B33=Data!#REF!,Data!#REF!,(IF(B33=Data!#REF!,Data!#REF!,(IF(B33=Data!#REF!,Data!#REF!,(IF(B33=Data!#REF!,Data!#REF!,(IF(B33=Data!#REF!,Data!#REF!,Data!#REF!)))))))))</f>
        <v>#REF!</v>
      </c>
      <c r="O33" s="330"/>
      <c r="P33" s="331"/>
      <c r="Q33" s="332" t="e">
        <f>IF(B33=Data!#REF!,Data!#REF!,(IF(B33=Data!#REF!,Data!#REF!,(IF(B33=Data!#REF!,Data!#REF!,(IF(B33=Data!#REF!,Data!#REF!,(IF(B33=Data!#REF!,Data!#REF!,(IF(B33=Data!B259,Data!H259,(IF(B33=Data!B261,Data!H261,(IF(B33=Data!#REF!,Data!#REF!,Data!#REF!)))))))))))))))&amp;IF(B33=Data!#REF!,Data!#REF!,(IF(B33=Data!#REF!,Data!#REF!,(IF(B33=Data!#REF!,Data!#REF!,(IF(B33=Data!#REF!,Data!#REF!,(IF(B33=Data!#REF!,Data!#REF!,(IF(B33=Data!#REF!,Data!H937,(IF(B33=Data!#REF!,Data!#REF!,(IF(B33=Data!#REF!,Data!#REF!,Data!#REF!)))))))))))))))&amp;IF(B33=Data!#REF!,Data!#REF!,(IF(B33=Data!#REF!,Data!#REF!,(IF(B33=Data!#REF!,Data!#REF!,(IF(B33=Data!#REF!,Data!#REF!,(IF(B33=Data!#REF!,Data!#REF!,Data!#REF!)))))))))</f>
        <v>#REF!</v>
      </c>
      <c r="R33" s="331"/>
      <c r="S33" s="331"/>
      <c r="T33" s="332" t="e">
        <f>IF(B33=Data!#REF!,Data!#REF!,(IF(B33=Data!#REF!,Data!#REF!,(IF(B33=Data!#REF!,Data!#REF!,(IF(B33=Data!#REF!,Data!#REF!,(IF(B33=Data!#REF!,Data!#REF!,(IF(B33=Data!B259,Data!I259,(IF(B33=Data!B261,Data!I261,(IF(B33=Data!#REF!,Data!#REF!,Data!#REF!)))))))))))))))&amp;IF(B33=Data!#REF!,Data!#REF!,(IF(B33=Data!#REF!,Data!#REF!,(IF(B33=Data!#REF!,Data!#REF!,(IF(B33=Data!#REF!,Data!#REF!,(IF(B33=Data!#REF!,Data!#REF!,(IF(B33=Data!#REF!,Data!I937,(IF(B33=Data!#REF!,Data!#REF!,(IF(B33=Data!#REF!,Data!#REF!,Data!#REF!)))))))))))))))&amp;IF(B33=Data!#REF!,Data!#REF!,(IF(B33=Data!#REF!,Data!#REF!,(IF(B33=Data!#REF!,Data!#REF!,(IF(B33=Data!#REF!,Data!#REF!,(IF(B33=Data!#REF!,Data!#REF!,Data!#REF!)))))))))</f>
        <v>#REF!</v>
      </c>
      <c r="U33" s="333"/>
      <c r="V33" s="332" t="e">
        <f>IF(B33=Data!#REF!,Data!#REF!,(IF(B33=Data!#REF!,Data!#REF!,(IF(B33=Data!#REF!,Data!#REF!,(IF(B33=Data!#REF!,Data!#REF!,(IF(B33=Data!#REF!,Data!#REF!,(IF(B33=Data!B259,Data!J259,(IF(B33=Data!B261,Data!J261,(IF(B33=Data!#REF!,Data!#REF!,Data!#REF!)))))))))))))))&amp;IF(B33=Data!#REF!,Data!#REF!,(IF(B33=Data!#REF!,Data!#REF!,(IF(B33=Data!#REF!,Data!#REF!,(IF(B33=Data!#REF!,Data!#REF!,(IF(B33=Data!#REF!,Data!#REF!,(IF(B33=Data!#REF!,Data!J937,(IF(B33=Data!#REF!,Data!#REF!,(IF(B33=Data!#REF!,Data!#REF!,Data!#REF!)))))))))))))))&amp;IF(B33=Data!#REF!,Data!#REF!,(IF(B33=Data!#REF!,Data!#REF!,(IF(B33=Data!#REF!,Data!#REF!,(IF(B33=Data!#REF!,Data!#REF!,(IF(B33=Data!#REF!,Data!#REF!,Data!#REF!)))))))))</f>
        <v>#REF!</v>
      </c>
      <c r="W33" s="236">
        <f>IF(E33="","",VLOOKUP(B33,Data!$B$5:$J$503,9,FALSE)*E33)</f>
        <v>1.806</v>
      </c>
    </row>
    <row r="34" spans="1:23" s="234" customFormat="1" ht="20.149999999999999" customHeight="1">
      <c r="A34" s="383">
        <v>13</v>
      </c>
      <c r="B34" s="384" t="s">
        <v>356</v>
      </c>
      <c r="C34" s="325" t="str">
        <f>IF(E34="","",VLOOKUP(B34,Data!$B$5:$N$503,13,FALSE))</f>
        <v>Ymh</v>
      </c>
      <c r="D34" s="227" t="str">
        <f>IF(E34="","",VLOOKUP(B34,Data!$B$5:$L$503,2,FALSE))</f>
        <v>WQ78230</v>
      </c>
      <c r="E34" s="385">
        <v>2</v>
      </c>
      <c r="F34" s="344"/>
      <c r="G34" s="227">
        <f>IF(E34="","",VLOOKUP(B34,Data!$B$5:$L$503,11,FALSE))</f>
        <v>4233.07</v>
      </c>
      <c r="H34" s="326">
        <f t="shared" si="0"/>
        <v>8466.14</v>
      </c>
      <c r="I34" s="327" t="str">
        <f>IF(E34="","",VLOOKUP(B34,Data!$B$5:$D$503,3,FALSE))</f>
        <v>C/T</v>
      </c>
      <c r="J34" s="235" t="str">
        <f>IF(E34="","",VLOOKUP(B34,Data!$B$5:$M$503,12,FALSE))</f>
        <v>Indonesia</v>
      </c>
      <c r="K34" s="328" t="s">
        <v>970</v>
      </c>
      <c r="L34" s="219">
        <f>IF(E34="","",VLOOKUP(B34,Data!$B$5:$E$503,4,FALSE)*E34)</f>
        <v>594</v>
      </c>
      <c r="M34" s="219">
        <f>IF(E34="","",VLOOKUP(B34,Data!$B$5:$F$503,5,FALSE)*E34)</f>
        <v>524</v>
      </c>
      <c r="N34" s="329" t="e">
        <f>IF(B34=Data!#REF!,Data!#REF!,(IF(B34=Data!#REF!,Data!#REF!,(IF(B34=Data!#REF!,Data!#REF!,(IF(B34=Data!#REF!,Data!#REF!,(IF(B34=Data!#REF!,Data!#REF!,(IF(B34=Data!B260,Data!G260,(IF(B34=Data!B262,Data!G262,(IF(B34=Data!#REF!,Data!#REF!,Data!#REF!)))))))))))))))&amp;IF(B34=Data!#REF!,Data!#REF!,(IF(B34=Data!#REF!,Data!#REF!,(IF(B34=Data!#REF!,Data!#REF!,(IF(B34=Data!#REF!,Data!#REF!,(IF(B34=Data!#REF!,Data!#REF!,(IF(B34=Data!#REF!,Data!G938,(IF(B34=Data!#REF!,Data!#REF!,(IF(B34=Data!#REF!,Data!#REF!,Data!#REF!)))))))))))))))&amp;IF(B34=Data!#REF!,Data!#REF!,(IF(B34=Data!#REF!,Data!#REF!,(IF(B34=Data!#REF!,Data!#REF!,(IF(B34=Data!#REF!,Data!#REF!,(IF(B34=Data!#REF!,Data!#REF!,Data!#REF!)))))))))</f>
        <v>#REF!</v>
      </c>
      <c r="O34" s="330"/>
      <c r="P34" s="331"/>
      <c r="Q34" s="332" t="e">
        <f>IF(B34=Data!#REF!,Data!#REF!,(IF(B34=Data!#REF!,Data!#REF!,(IF(B34=Data!#REF!,Data!#REF!,(IF(B34=Data!#REF!,Data!#REF!,(IF(B34=Data!#REF!,Data!#REF!,(IF(B34=Data!B260,Data!H260,(IF(B34=Data!B262,Data!H262,(IF(B34=Data!#REF!,Data!#REF!,Data!#REF!)))))))))))))))&amp;IF(B34=Data!#REF!,Data!#REF!,(IF(B34=Data!#REF!,Data!#REF!,(IF(B34=Data!#REF!,Data!#REF!,(IF(B34=Data!#REF!,Data!#REF!,(IF(B34=Data!#REF!,Data!#REF!,(IF(B34=Data!#REF!,Data!H938,(IF(B34=Data!#REF!,Data!#REF!,(IF(B34=Data!#REF!,Data!#REF!,Data!#REF!)))))))))))))))&amp;IF(B34=Data!#REF!,Data!#REF!,(IF(B34=Data!#REF!,Data!#REF!,(IF(B34=Data!#REF!,Data!#REF!,(IF(B34=Data!#REF!,Data!#REF!,(IF(B34=Data!#REF!,Data!#REF!,Data!#REF!)))))))))</f>
        <v>#REF!</v>
      </c>
      <c r="R34" s="331"/>
      <c r="S34" s="331"/>
      <c r="T34" s="332" t="e">
        <f>IF(B34=Data!#REF!,Data!#REF!,(IF(B34=Data!#REF!,Data!#REF!,(IF(B34=Data!#REF!,Data!#REF!,(IF(B34=Data!#REF!,Data!#REF!,(IF(B34=Data!#REF!,Data!#REF!,(IF(B34=Data!B260,Data!I260,(IF(B34=Data!B262,Data!I262,(IF(B34=Data!#REF!,Data!#REF!,Data!#REF!)))))))))))))))&amp;IF(B34=Data!#REF!,Data!#REF!,(IF(B34=Data!#REF!,Data!#REF!,(IF(B34=Data!#REF!,Data!#REF!,(IF(B34=Data!#REF!,Data!#REF!,(IF(B34=Data!#REF!,Data!#REF!,(IF(B34=Data!#REF!,Data!I938,(IF(B34=Data!#REF!,Data!#REF!,(IF(B34=Data!#REF!,Data!#REF!,Data!#REF!)))))))))))))))&amp;IF(B34=Data!#REF!,Data!#REF!,(IF(B34=Data!#REF!,Data!#REF!,(IF(B34=Data!#REF!,Data!#REF!,(IF(B34=Data!#REF!,Data!#REF!,(IF(B34=Data!#REF!,Data!#REF!,Data!#REF!)))))))))</f>
        <v>#REF!</v>
      </c>
      <c r="U34" s="333"/>
      <c r="V34" s="332" t="e">
        <f>IF(B34=Data!#REF!,Data!#REF!,(IF(B34=Data!#REF!,Data!#REF!,(IF(B34=Data!#REF!,Data!#REF!,(IF(B34=Data!#REF!,Data!#REF!,(IF(B34=Data!#REF!,Data!#REF!,(IF(B34=Data!B260,Data!J260,(IF(B34=Data!B262,Data!J262,(IF(B34=Data!#REF!,Data!#REF!,Data!#REF!)))))))))))))))&amp;IF(B34=Data!#REF!,Data!#REF!,(IF(B34=Data!#REF!,Data!#REF!,(IF(B34=Data!#REF!,Data!#REF!,(IF(B34=Data!#REF!,Data!#REF!,(IF(B34=Data!#REF!,Data!#REF!,(IF(B34=Data!#REF!,Data!J938,(IF(B34=Data!#REF!,Data!#REF!,(IF(B34=Data!#REF!,Data!#REF!,Data!#REF!)))))))))))))))&amp;IF(B34=Data!#REF!,Data!#REF!,(IF(B34=Data!#REF!,Data!#REF!,(IF(B34=Data!#REF!,Data!#REF!,(IF(B34=Data!#REF!,Data!#REF!,(IF(B34=Data!#REF!,Data!#REF!,Data!#REF!)))))))))</f>
        <v>#REF!</v>
      </c>
      <c r="W34" s="236">
        <f>IF(E34="","",VLOOKUP(B34,Data!$B$5:$J$503,9,FALSE)*E34)</f>
        <v>3.0680000000000001</v>
      </c>
    </row>
    <row r="35" spans="1:23" s="234" customFormat="1" ht="20.149999999999999" customHeight="1">
      <c r="A35" s="383"/>
      <c r="B35" s="389" t="s">
        <v>974</v>
      </c>
      <c r="C35" s="325"/>
      <c r="D35" s="227"/>
      <c r="E35" s="385"/>
      <c r="F35" s="318"/>
      <c r="G35" s="227"/>
      <c r="H35" s="326"/>
      <c r="I35" s="327"/>
      <c r="J35" s="235"/>
      <c r="K35" s="328"/>
      <c r="L35" s="219"/>
      <c r="M35" s="219"/>
      <c r="N35" s="329"/>
      <c r="O35" s="330"/>
      <c r="P35" s="331"/>
      <c r="Q35" s="332"/>
      <c r="R35" s="331"/>
      <c r="S35" s="331"/>
      <c r="T35" s="332"/>
      <c r="U35" s="333"/>
      <c r="V35" s="332"/>
      <c r="W35" s="236"/>
    </row>
    <row r="36" spans="1:23" s="234" customFormat="1" ht="20.149999999999999" customHeight="1">
      <c r="A36" s="383">
        <v>14</v>
      </c>
      <c r="B36" s="384" t="s">
        <v>280</v>
      </c>
      <c r="C36" s="325" t="str">
        <f>IF(E36="","",VLOOKUP(B36,Data!$B$5:$N$503,13,FALSE))</f>
        <v>Ymh</v>
      </c>
      <c r="D36" s="227" t="str">
        <f>IF(E36="","",VLOOKUP(B36,Data!$B$5:$L$503,2,FALSE))</f>
        <v>WT58110</v>
      </c>
      <c r="E36" s="385">
        <v>1</v>
      </c>
      <c r="F36" s="318"/>
      <c r="G36" s="227">
        <f>IF(E36="","",VLOOKUP(B36,Data!$B$5:$L$503,11,FALSE))</f>
        <v>2268.35</v>
      </c>
      <c r="H36" s="326">
        <f t="shared" ref="H36:H37" si="2">IF(E36&gt;0,E36*G36,"-")</f>
        <v>2268.35</v>
      </c>
      <c r="I36" s="327" t="str">
        <f>IF(E36="","",VLOOKUP(B36,Data!$B$5:$D$503,3,FALSE))</f>
        <v>C/T</v>
      </c>
      <c r="J36" s="235" t="str">
        <f>IF(E36="","",VLOOKUP(B36,Data!$B$5:$M$503,12,FALSE))</f>
        <v>Indonesia</v>
      </c>
      <c r="K36" s="328" t="s">
        <v>975</v>
      </c>
      <c r="L36" s="219">
        <f>IF(E36="","",VLOOKUP(B36,Data!$B$5:$E$503,4,FALSE)*E36)</f>
        <v>238</v>
      </c>
      <c r="M36" s="219">
        <f>IF(E36="","",VLOOKUP(B36,Data!$B$5:$F$503,5,FALSE)*E36)</f>
        <v>216</v>
      </c>
      <c r="N36" s="329" t="e">
        <f>IF(B36=Data!#REF!,Data!#REF!,(IF(B36=Data!#REF!,Data!#REF!,(IF(B36=Data!#REF!,Data!#REF!,(IF(B36=Data!#REF!,Data!#REF!,(IF(B36=Data!#REF!,Data!#REF!,(IF(B36=Data!B276,Data!G276,(IF(B36=Data!B278,Data!G278,(IF(B36=Data!#REF!,Data!#REF!,Data!#REF!)))))))))))))))&amp;IF(B36=Data!#REF!,Data!#REF!,(IF(B36=Data!#REF!,Data!#REF!,(IF(B36=Data!#REF!,Data!#REF!,(IF(B36=Data!#REF!,Data!#REF!,(IF(B36=Data!#REF!,Data!#REF!,(IF(B36=Data!#REF!,Data!G954,(IF(B36=Data!#REF!,Data!#REF!,(IF(B36=Data!#REF!,Data!#REF!,Data!#REF!)))))))))))))))&amp;IF(B36=Data!#REF!,Data!#REF!,(IF(B36=Data!#REF!,Data!#REF!,(IF(B36=Data!#REF!,Data!#REF!,(IF(B36=Data!#REF!,Data!#REF!,(IF(B36=Data!#REF!,Data!#REF!,Data!#REF!)))))))))</f>
        <v>#REF!</v>
      </c>
      <c r="O36" s="330"/>
      <c r="P36" s="331"/>
      <c r="Q36" s="332" t="e">
        <f>IF(B36=Data!#REF!,Data!#REF!,(IF(B36=Data!#REF!,Data!#REF!,(IF(B36=Data!#REF!,Data!#REF!,(IF(B36=Data!#REF!,Data!#REF!,(IF(B36=Data!#REF!,Data!#REF!,(IF(B36=Data!B276,Data!H276,(IF(B36=Data!B278,Data!H278,(IF(B36=Data!#REF!,Data!#REF!,Data!#REF!)))))))))))))))&amp;IF(B36=Data!#REF!,Data!#REF!,(IF(B36=Data!#REF!,Data!#REF!,(IF(B36=Data!#REF!,Data!#REF!,(IF(B36=Data!#REF!,Data!#REF!,(IF(B36=Data!#REF!,Data!#REF!,(IF(B36=Data!#REF!,Data!H954,(IF(B36=Data!#REF!,Data!#REF!,(IF(B36=Data!#REF!,Data!#REF!,Data!#REF!)))))))))))))))&amp;IF(B36=Data!#REF!,Data!#REF!,(IF(B36=Data!#REF!,Data!#REF!,(IF(B36=Data!#REF!,Data!#REF!,(IF(B36=Data!#REF!,Data!#REF!,(IF(B36=Data!#REF!,Data!#REF!,Data!#REF!)))))))))</f>
        <v>#REF!</v>
      </c>
      <c r="R36" s="331"/>
      <c r="S36" s="331"/>
      <c r="T36" s="332" t="e">
        <f>IF(B36=Data!#REF!,Data!#REF!,(IF(B36=Data!#REF!,Data!#REF!,(IF(B36=Data!#REF!,Data!#REF!,(IF(B36=Data!#REF!,Data!#REF!,(IF(B36=Data!#REF!,Data!#REF!,(IF(B36=Data!B276,Data!I276,(IF(B36=Data!B278,Data!I278,(IF(B36=Data!#REF!,Data!#REF!,Data!#REF!)))))))))))))))&amp;IF(B36=Data!#REF!,Data!#REF!,(IF(B36=Data!#REF!,Data!#REF!,(IF(B36=Data!#REF!,Data!#REF!,(IF(B36=Data!#REF!,Data!#REF!,(IF(B36=Data!#REF!,Data!#REF!,(IF(B36=Data!#REF!,Data!I954,(IF(B36=Data!#REF!,Data!#REF!,(IF(B36=Data!#REF!,Data!#REF!,Data!#REF!)))))))))))))))&amp;IF(B36=Data!#REF!,Data!#REF!,(IF(B36=Data!#REF!,Data!#REF!,(IF(B36=Data!#REF!,Data!#REF!,(IF(B36=Data!#REF!,Data!#REF!,(IF(B36=Data!#REF!,Data!#REF!,Data!#REF!)))))))))</f>
        <v>#REF!</v>
      </c>
      <c r="U36" s="333"/>
      <c r="V36" s="332" t="e">
        <f>IF(B36=Data!#REF!,Data!#REF!,(IF(B36=Data!#REF!,Data!#REF!,(IF(B36=Data!#REF!,Data!#REF!,(IF(B36=Data!#REF!,Data!#REF!,(IF(B36=Data!#REF!,Data!#REF!,(IF(B36=Data!B276,Data!J276,(IF(B36=Data!B278,Data!J278,(IF(B36=Data!#REF!,Data!#REF!,Data!#REF!)))))))))))))))&amp;IF(B36=Data!#REF!,Data!#REF!,(IF(B36=Data!#REF!,Data!#REF!,(IF(B36=Data!#REF!,Data!#REF!,(IF(B36=Data!#REF!,Data!#REF!,(IF(B36=Data!#REF!,Data!#REF!,(IF(B36=Data!#REF!,Data!J954,(IF(B36=Data!#REF!,Data!#REF!,(IF(B36=Data!#REF!,Data!#REF!,Data!#REF!)))))))))))))))&amp;IF(B36=Data!#REF!,Data!#REF!,(IF(B36=Data!#REF!,Data!#REF!,(IF(B36=Data!#REF!,Data!#REF!,(IF(B36=Data!#REF!,Data!#REF!,(IF(B36=Data!#REF!,Data!#REF!,Data!#REF!)))))))))</f>
        <v>#REF!</v>
      </c>
      <c r="W36" s="236">
        <f>IF(E36="","",VLOOKUP(B36,Data!$B$5:$J$503,9,FALSE)*E36)</f>
        <v>1.3140000000000001</v>
      </c>
    </row>
    <row r="37" spans="1:23" s="234" customFormat="1" ht="20.149999999999999" customHeight="1">
      <c r="A37" s="383">
        <v>15</v>
      </c>
      <c r="B37" s="384" t="s">
        <v>272</v>
      </c>
      <c r="C37" s="325" t="str">
        <f>IF(E37="","",VLOOKUP(B37,Data!$B$5:$N$503,13,FALSE))</f>
        <v>Ymh</v>
      </c>
      <c r="D37" s="227" t="str">
        <f>IF(E37="","",VLOOKUP(B37,Data!$B$5:$L$503,2,FALSE))</f>
        <v>WT58060</v>
      </c>
      <c r="E37" s="385">
        <v>1</v>
      </c>
      <c r="F37" s="344"/>
      <c r="G37" s="227">
        <f>IF(E37="","",VLOOKUP(B37,Data!$B$5:$L$503,11,FALSE))</f>
        <v>2511.65</v>
      </c>
      <c r="H37" s="326">
        <f t="shared" si="2"/>
        <v>2511.65</v>
      </c>
      <c r="I37" s="327" t="str">
        <f>IF(E37="","",VLOOKUP(B37,Data!$B$5:$D$503,3,FALSE))</f>
        <v>C/T</v>
      </c>
      <c r="J37" s="235" t="str">
        <f>IF(E37="","",VLOOKUP(B37,Data!$B$5:$M$503,12,FALSE))</f>
        <v>Indonesia</v>
      </c>
      <c r="K37" s="328" t="s">
        <v>975</v>
      </c>
      <c r="L37" s="219">
        <f>IF(E37="","",VLOOKUP(B37,Data!$B$5:$E$503,4,FALSE)*E37)</f>
        <v>254</v>
      </c>
      <c r="M37" s="219">
        <f>IF(E37="","",VLOOKUP(B37,Data!$B$5:$F$503,5,FALSE)*E37)</f>
        <v>229</v>
      </c>
      <c r="N37" s="329" t="e">
        <f>IF(B37=Data!#REF!,Data!#REF!,(IF(B37=Data!#REF!,Data!#REF!,(IF(B37=Data!#REF!,Data!#REF!,(IF(B37=Data!#REF!,Data!#REF!,(IF(B37=Data!#REF!,Data!#REF!,(IF(B37=Data!B234,Data!G234,(IF(B37=Data!B236,Data!G236,(IF(B37=Data!#REF!,Data!#REF!,Data!#REF!)))))))))))))))&amp;IF(B37=Data!#REF!,Data!#REF!,(IF(B37=Data!#REF!,Data!#REF!,(IF(B37=Data!#REF!,Data!#REF!,(IF(B37=Data!#REF!,Data!#REF!,(IF(B37=Data!#REF!,Data!#REF!,(IF(B37=Data!#REF!,Data!G912,(IF(B37=Data!#REF!,Data!#REF!,(IF(B37=Data!#REF!,Data!#REF!,Data!#REF!)))))))))))))))&amp;IF(B37=Data!#REF!,Data!#REF!,(IF(B37=Data!#REF!,Data!#REF!,(IF(B37=Data!#REF!,Data!#REF!,(IF(B37=Data!#REF!,Data!#REF!,(IF(B37=Data!#REF!,Data!#REF!,Data!#REF!)))))))))</f>
        <v>#REF!</v>
      </c>
      <c r="O37" s="330"/>
      <c r="P37" s="331"/>
      <c r="Q37" s="332" t="e">
        <f>IF(B37=Data!#REF!,Data!#REF!,(IF(B37=Data!#REF!,Data!#REF!,(IF(B37=Data!#REF!,Data!#REF!,(IF(B37=Data!#REF!,Data!#REF!,(IF(B37=Data!#REF!,Data!#REF!,(IF(B37=Data!B234,Data!H234,(IF(B37=Data!B236,Data!H236,(IF(B37=Data!#REF!,Data!#REF!,Data!#REF!)))))))))))))))&amp;IF(B37=Data!#REF!,Data!#REF!,(IF(B37=Data!#REF!,Data!#REF!,(IF(B37=Data!#REF!,Data!#REF!,(IF(B37=Data!#REF!,Data!#REF!,(IF(B37=Data!#REF!,Data!#REF!,(IF(B37=Data!#REF!,Data!H912,(IF(B37=Data!#REF!,Data!#REF!,(IF(B37=Data!#REF!,Data!#REF!,Data!#REF!)))))))))))))))&amp;IF(B37=Data!#REF!,Data!#REF!,(IF(B37=Data!#REF!,Data!#REF!,(IF(B37=Data!#REF!,Data!#REF!,(IF(B37=Data!#REF!,Data!#REF!,(IF(B37=Data!#REF!,Data!#REF!,Data!#REF!)))))))))</f>
        <v>#REF!</v>
      </c>
      <c r="R37" s="331"/>
      <c r="S37" s="331"/>
      <c r="T37" s="332" t="e">
        <f>IF(B37=Data!#REF!,Data!#REF!,(IF(B37=Data!#REF!,Data!#REF!,(IF(B37=Data!#REF!,Data!#REF!,(IF(B37=Data!#REF!,Data!#REF!,(IF(B37=Data!#REF!,Data!#REF!,(IF(B37=Data!B234,Data!I234,(IF(B37=Data!B236,Data!I236,(IF(B37=Data!#REF!,Data!#REF!,Data!#REF!)))))))))))))))&amp;IF(B37=Data!#REF!,Data!#REF!,(IF(B37=Data!#REF!,Data!#REF!,(IF(B37=Data!#REF!,Data!#REF!,(IF(B37=Data!#REF!,Data!#REF!,(IF(B37=Data!#REF!,Data!#REF!,(IF(B37=Data!#REF!,Data!I912,(IF(B37=Data!#REF!,Data!#REF!,(IF(B37=Data!#REF!,Data!#REF!,Data!#REF!)))))))))))))))&amp;IF(B37=Data!#REF!,Data!#REF!,(IF(B37=Data!#REF!,Data!#REF!,(IF(B37=Data!#REF!,Data!#REF!,(IF(B37=Data!#REF!,Data!#REF!,(IF(B37=Data!#REF!,Data!#REF!,Data!#REF!)))))))))</f>
        <v>#REF!</v>
      </c>
      <c r="U37" s="333"/>
      <c r="V37" s="332" t="e">
        <f>IF(B37=Data!#REF!,Data!#REF!,(IF(B37=Data!#REF!,Data!#REF!,(IF(B37=Data!#REF!,Data!#REF!,(IF(B37=Data!#REF!,Data!#REF!,(IF(B37=Data!#REF!,Data!#REF!,(IF(B37=Data!B234,Data!J234,(IF(B37=Data!B236,Data!J236,(IF(B37=Data!#REF!,Data!#REF!,Data!#REF!)))))))))))))))&amp;IF(B37=Data!#REF!,Data!#REF!,(IF(B37=Data!#REF!,Data!#REF!,(IF(B37=Data!#REF!,Data!#REF!,(IF(B37=Data!#REF!,Data!#REF!,(IF(B37=Data!#REF!,Data!#REF!,(IF(B37=Data!#REF!,Data!J912,(IF(B37=Data!#REF!,Data!#REF!,(IF(B37=Data!#REF!,Data!#REF!,Data!#REF!)))))))))))))))&amp;IF(B37=Data!#REF!,Data!#REF!,(IF(B37=Data!#REF!,Data!#REF!,(IF(B37=Data!#REF!,Data!#REF!,(IF(B37=Data!#REF!,Data!#REF!,(IF(B37=Data!#REF!,Data!#REF!,Data!#REF!)))))))))</f>
        <v>#REF!</v>
      </c>
      <c r="W37" s="236">
        <f>IF(E37="","",VLOOKUP(B37,Data!$B$5:$J$503,9,FALSE)*E37)</f>
        <v>1.484</v>
      </c>
    </row>
    <row r="38" spans="1:23" s="234" customFormat="1" ht="20.149999999999999" customHeight="1">
      <c r="A38" s="334"/>
      <c r="B38" s="231"/>
      <c r="C38" s="230" t="str">
        <f>IF(E38="","",VLOOKUP(B38,Data!$B$5:$N$503,13,FALSE))</f>
        <v/>
      </c>
      <c r="D38" s="223" t="str">
        <f>IF(E38="","",VLOOKUP(B38,Data!$B$5:$L$503,2,FALSE))</f>
        <v/>
      </c>
      <c r="E38" s="232"/>
      <c r="F38" s="233"/>
      <c r="G38" s="223" t="str">
        <f>IF(E38="","",VLOOKUP(B38,Data!$B$5:$L$503,11,FALSE))</f>
        <v/>
      </c>
      <c r="H38" s="228" t="str">
        <f>IF(E38&gt;0,E38*G38,"-")</f>
        <v>-</v>
      </c>
      <c r="I38" s="229" t="str">
        <f>IF(E38="","",VLOOKUP(B38,Data!$B$5:$D$503,3,FALSE))</f>
        <v/>
      </c>
      <c r="J38" s="220" t="str">
        <f>IF(E38="","",VLOOKUP(B38,Data!$B$5:$M$503,12,FALSE))</f>
        <v/>
      </c>
      <c r="K38" s="328"/>
      <c r="L38" s="221" t="str">
        <f>IF(E38="","",VLOOKUP(B38,Data!$B$5:$E$503,4,FALSE)*E38)</f>
        <v/>
      </c>
      <c r="M38" s="221" t="str">
        <f>IF(E38="","",VLOOKUP(B38,Data!$B$5:$F$503,5,FALSE)*E38)</f>
        <v/>
      </c>
      <c r="N38" s="224" t="e">
        <f>IF(B38=Data!#REF!,Data!#REF!,(IF(B38=Data!#REF!,Data!#REF!,(IF(B38=Data!#REF!,Data!#REF!,(IF(B38=Data!#REF!,Data!#REF!,(IF(B38=Data!#REF!,Data!#REF!,(IF(B38=Data!B270,Data!G270,(IF(B38=Data!B272,Data!G272,(IF(B38=Data!#REF!,Data!#REF!,Data!#REF!)))))))))))))))&amp;IF(B38=Data!#REF!,Data!#REF!,(IF(B38=Data!#REF!,Data!#REF!,(IF(B38=Data!#REF!,Data!#REF!,(IF(B38=Data!#REF!,Data!#REF!,(IF(B38=Data!#REF!,Data!#REF!,(IF(B38=Data!#REF!,Data!G948,(IF(B38=Data!#REF!,Data!#REF!,(IF(B38=Data!#REF!,Data!#REF!,Data!#REF!)))))))))))))))&amp;IF(B38=Data!#REF!,Data!#REF!,(IF(B38=Data!#REF!,Data!#REF!,(IF(B38=Data!#REF!,Data!#REF!,(IF(B38=Data!#REF!,Data!#REF!,(IF(B38=Data!#REF!,Data!#REF!,Data!#REF!)))))))))</f>
        <v>#REF!</v>
      </c>
      <c r="O38" s="339"/>
      <c r="P38" s="340"/>
      <c r="Q38" s="225" t="e">
        <f>IF(B38=Data!#REF!,Data!#REF!,(IF(B38=Data!#REF!,Data!#REF!,(IF(B38=Data!#REF!,Data!#REF!,(IF(B38=Data!#REF!,Data!#REF!,(IF(B38=Data!#REF!,Data!#REF!,(IF(B38=Data!B270,Data!H270,(IF(B38=Data!B272,Data!H272,(IF(B38=Data!#REF!,Data!#REF!,Data!#REF!)))))))))))))))&amp;IF(B38=Data!#REF!,Data!#REF!,(IF(B38=Data!#REF!,Data!#REF!,(IF(B38=Data!#REF!,Data!#REF!,(IF(B38=Data!#REF!,Data!#REF!,(IF(B38=Data!#REF!,Data!#REF!,(IF(B38=Data!#REF!,Data!H948,(IF(B38=Data!#REF!,Data!#REF!,(IF(B38=Data!#REF!,Data!#REF!,Data!#REF!)))))))))))))))&amp;IF(B38=Data!#REF!,Data!#REF!,(IF(B38=Data!#REF!,Data!#REF!,(IF(B38=Data!#REF!,Data!#REF!,(IF(B38=Data!#REF!,Data!#REF!,(IF(B38=Data!#REF!,Data!#REF!,Data!#REF!)))))))))</f>
        <v>#REF!</v>
      </c>
      <c r="R38" s="340"/>
      <c r="S38" s="340"/>
      <c r="T38" s="225" t="e">
        <f>IF(B38=Data!#REF!,Data!#REF!,(IF(B38=Data!#REF!,Data!#REF!,(IF(B38=Data!#REF!,Data!#REF!,(IF(B38=Data!#REF!,Data!#REF!,(IF(B38=Data!#REF!,Data!#REF!,(IF(B38=Data!B270,Data!I270,(IF(B38=Data!B272,Data!I272,(IF(B38=Data!#REF!,Data!#REF!,Data!#REF!)))))))))))))))&amp;IF(B38=Data!#REF!,Data!#REF!,(IF(B38=Data!#REF!,Data!#REF!,(IF(B38=Data!#REF!,Data!#REF!,(IF(B38=Data!#REF!,Data!#REF!,(IF(B38=Data!#REF!,Data!#REF!,(IF(B38=Data!#REF!,Data!I948,(IF(B38=Data!#REF!,Data!#REF!,(IF(B38=Data!#REF!,Data!#REF!,Data!#REF!)))))))))))))))&amp;IF(B38=Data!#REF!,Data!#REF!,(IF(B38=Data!#REF!,Data!#REF!,(IF(B38=Data!#REF!,Data!#REF!,(IF(B38=Data!#REF!,Data!#REF!,(IF(B38=Data!#REF!,Data!#REF!,Data!#REF!)))))))))</f>
        <v>#REF!</v>
      </c>
      <c r="U38" s="341"/>
      <c r="V38" s="225" t="e">
        <f>IF(B38=Data!#REF!,Data!#REF!,(IF(B38=Data!#REF!,Data!#REF!,(IF(B38=Data!#REF!,Data!#REF!,(IF(B38=Data!#REF!,Data!#REF!,(IF(B38=Data!#REF!,Data!#REF!,(IF(B38=Data!B270,Data!J270,(IF(B38=Data!B272,Data!J272,(IF(B38=Data!#REF!,Data!#REF!,Data!#REF!)))))))))))))))&amp;IF(B38=Data!#REF!,Data!#REF!,(IF(B38=Data!#REF!,Data!#REF!,(IF(B38=Data!#REF!,Data!#REF!,(IF(B38=Data!#REF!,Data!#REF!,(IF(B38=Data!#REF!,Data!#REF!,(IF(B38=Data!#REF!,Data!J948,(IF(B38=Data!#REF!,Data!#REF!,(IF(B38=Data!#REF!,Data!#REF!,Data!#REF!)))))))))))))))&amp;IF(B38=Data!#REF!,Data!#REF!,(IF(B38=Data!#REF!,Data!#REF!,(IF(B38=Data!#REF!,Data!#REF!,(IF(B38=Data!#REF!,Data!#REF!,(IF(B38=Data!#REF!,Data!#REF!,Data!#REF!)))))))))</f>
        <v>#REF!</v>
      </c>
      <c r="W38" s="222" t="str">
        <f>IF(E38="","",VLOOKUP(B38,Data!$B$5:$J$503,9,FALSE)*E38)</f>
        <v/>
      </c>
    </row>
    <row r="39" spans="1:23" s="237" customFormat="1" ht="15" customHeight="1">
      <c r="A39" s="238"/>
      <c r="B39" s="239"/>
      <c r="C39" s="246"/>
      <c r="D39" s="240"/>
      <c r="E39" s="241">
        <f>SUM(E18:E37)</f>
        <v>40</v>
      </c>
      <c r="F39" s="242"/>
      <c r="G39" s="243"/>
      <c r="H39" s="243">
        <f>SUM(H18:H38)</f>
        <v>115155.20999999999</v>
      </c>
      <c r="I39" s="238"/>
      <c r="J39" s="238"/>
      <c r="K39" s="238"/>
      <c r="L39" s="243">
        <f>SUM(L18:L38)</f>
        <v>10173</v>
      </c>
      <c r="M39" s="243">
        <f>SUM(M18:M38)</f>
        <v>9126</v>
      </c>
      <c r="N39" s="243" t="e">
        <f>SUM(N16:N38)</f>
        <v>#REF!</v>
      </c>
      <c r="O39" s="244" t="e">
        <f>SUM(#REF!)</f>
        <v>#REF!</v>
      </c>
      <c r="P39" s="243">
        <f>SUM(P16:P38)</f>
        <v>0</v>
      </c>
      <c r="Q39" s="243" t="e">
        <f>SUM(Q16:Q38)</f>
        <v>#REF!</v>
      </c>
      <c r="R39" s="244" t="e">
        <f>SUM(#REF!)</f>
        <v>#REF!</v>
      </c>
      <c r="S39" s="243">
        <f>SUM(S16:S38)</f>
        <v>0</v>
      </c>
      <c r="T39" s="243" t="e">
        <f>SUM(T16:T38)</f>
        <v>#REF!</v>
      </c>
      <c r="U39" s="244" t="e">
        <f>SUM(#REF!)</f>
        <v>#REF!</v>
      </c>
      <c r="V39" s="243" t="e">
        <f>SUM(V16:V38)</f>
        <v>#REF!</v>
      </c>
      <c r="W39" s="245">
        <f>SUM(W18:W38)</f>
        <v>56.554000000000002</v>
      </c>
    </row>
    <row r="40" spans="1:23" ht="17.25" customHeight="1" thickBot="1">
      <c r="A40" s="214"/>
      <c r="B40" s="215"/>
      <c r="C40" s="216"/>
      <c r="D40" s="217"/>
      <c r="E40" s="193"/>
      <c r="F40" s="34"/>
      <c r="G40" s="180" t="s">
        <v>531</v>
      </c>
      <c r="H40" s="177"/>
      <c r="I40" s="55"/>
      <c r="J40" s="55"/>
      <c r="K40" s="55"/>
      <c r="L40" s="181"/>
      <c r="M40" s="177"/>
      <c r="N40" s="36"/>
      <c r="O40" s="35"/>
      <c r="P40" s="35"/>
      <c r="Q40" s="35"/>
      <c r="R40" s="35"/>
      <c r="S40" s="35"/>
      <c r="T40" s="35"/>
      <c r="U40" s="36"/>
      <c r="V40" s="36"/>
      <c r="W40" s="179"/>
    </row>
    <row r="41" spans="1:23" ht="13">
      <c r="A41" s="213" t="s">
        <v>525</v>
      </c>
      <c r="B41" s="161"/>
      <c r="C41" s="161"/>
      <c r="D41" s="60"/>
      <c r="E41" s="194" t="s">
        <v>532</v>
      </c>
      <c r="F41" s="27"/>
      <c r="G41" s="81" t="s">
        <v>81</v>
      </c>
      <c r="H41" s="85"/>
      <c r="I41" s="32" t="s">
        <v>82</v>
      </c>
      <c r="J41" s="56"/>
      <c r="K41" s="172" t="s">
        <v>83</v>
      </c>
      <c r="L41" s="172"/>
      <c r="M41" s="422" t="s">
        <v>84</v>
      </c>
      <c r="N41" s="423"/>
      <c r="O41" s="423"/>
      <c r="P41" s="423"/>
      <c r="Q41" s="423"/>
      <c r="R41" s="423"/>
      <c r="S41" s="423"/>
      <c r="T41" s="423"/>
      <c r="U41" s="423"/>
      <c r="V41" s="423"/>
      <c r="W41" s="424"/>
    </row>
    <row r="42" spans="1:23" ht="13">
      <c r="A42" s="19" t="s">
        <v>526</v>
      </c>
      <c r="B42" s="20"/>
      <c r="C42" s="20"/>
      <c r="D42" s="60"/>
      <c r="E42" s="191" t="s">
        <v>86</v>
      </c>
      <c r="F42" s="20"/>
      <c r="G42" s="425"/>
      <c r="H42" s="426"/>
      <c r="I42" s="19" t="s">
        <v>87</v>
      </c>
      <c r="J42" s="61"/>
      <c r="K42" s="174" t="s">
        <v>88</v>
      </c>
      <c r="L42" s="174"/>
      <c r="M42" s="170"/>
      <c r="N42" s="20"/>
      <c r="O42" s="20"/>
      <c r="P42" s="20"/>
      <c r="Q42" s="20"/>
      <c r="R42" s="20"/>
      <c r="S42" s="20"/>
      <c r="T42" s="20"/>
      <c r="U42" s="20"/>
      <c r="V42" s="20"/>
      <c r="W42" s="175"/>
    </row>
    <row r="43" spans="1:23">
      <c r="A43" s="19" t="s">
        <v>527</v>
      </c>
      <c r="B43" s="20"/>
      <c r="C43" s="20"/>
      <c r="D43" s="21"/>
      <c r="E43" s="191"/>
      <c r="F43" s="20"/>
      <c r="G43" s="425"/>
      <c r="H43" s="426"/>
      <c r="I43" s="19"/>
      <c r="J43" s="61"/>
      <c r="K43" s="174" t="s">
        <v>92</v>
      </c>
      <c r="L43" s="174"/>
      <c r="M43" s="170"/>
      <c r="N43" s="20"/>
      <c r="O43" s="20"/>
      <c r="P43" s="20"/>
      <c r="Q43" s="20"/>
      <c r="R43" s="20"/>
      <c r="S43" s="20"/>
      <c r="T43" s="20"/>
      <c r="U43" s="20"/>
      <c r="V43" s="20"/>
      <c r="W43" s="175"/>
    </row>
    <row r="44" spans="1:23">
      <c r="A44" s="34"/>
      <c r="B44" s="35"/>
      <c r="C44" s="35"/>
      <c r="D44" s="390"/>
      <c r="E44" s="191" t="s">
        <v>93</v>
      </c>
      <c r="F44" s="20"/>
      <c r="G44" s="425"/>
      <c r="H44" s="426"/>
      <c r="I44" s="19" t="s">
        <v>94</v>
      </c>
      <c r="J44" s="61"/>
      <c r="K44" s="174"/>
      <c r="L44" s="174"/>
      <c r="M44" s="170"/>
      <c r="N44" s="20"/>
      <c r="O44" s="20"/>
      <c r="P44" s="20"/>
      <c r="Q44" s="20"/>
      <c r="R44" s="20"/>
      <c r="S44" s="20"/>
      <c r="T44" s="20"/>
      <c r="U44" s="20"/>
      <c r="V44" s="20"/>
      <c r="W44" s="175"/>
    </row>
    <row r="45" spans="1:23" ht="13">
      <c r="A45" s="16" t="s">
        <v>95</v>
      </c>
      <c r="B45" s="27"/>
      <c r="C45" s="27"/>
      <c r="D45" s="12"/>
      <c r="E45" s="191" t="s">
        <v>96</v>
      </c>
      <c r="F45" s="20"/>
      <c r="G45" s="89" t="s">
        <v>97</v>
      </c>
      <c r="H45" s="86"/>
      <c r="I45" s="19" t="s">
        <v>87</v>
      </c>
      <c r="J45" s="61"/>
      <c r="K45" s="174" t="s">
        <v>98</v>
      </c>
      <c r="L45" s="174"/>
      <c r="M45" s="170"/>
      <c r="N45" s="20"/>
      <c r="O45" s="20"/>
      <c r="P45" s="20"/>
      <c r="Q45" s="20"/>
      <c r="R45" s="20"/>
      <c r="S45" s="20"/>
      <c r="T45" s="20"/>
      <c r="U45" s="20"/>
      <c r="V45" s="20"/>
      <c r="W45" s="175"/>
    </row>
    <row r="46" spans="1:23">
      <c r="A46" s="26" t="s">
        <v>550</v>
      </c>
      <c r="B46" s="20"/>
      <c r="C46" s="20"/>
      <c r="D46" s="21"/>
      <c r="E46" s="191" t="s">
        <v>99</v>
      </c>
      <c r="F46" s="20"/>
      <c r="G46" s="90"/>
      <c r="H46" s="182"/>
      <c r="I46" s="19" t="s">
        <v>100</v>
      </c>
      <c r="J46" s="61"/>
      <c r="K46" s="174" t="s">
        <v>528</v>
      </c>
      <c r="L46" s="174"/>
      <c r="M46" s="427" t="s">
        <v>568</v>
      </c>
      <c r="N46" s="428"/>
      <c r="O46" s="428"/>
      <c r="P46" s="428"/>
      <c r="Q46" s="428"/>
      <c r="R46" s="428"/>
      <c r="S46" s="428"/>
      <c r="T46" s="428"/>
      <c r="U46" s="428"/>
      <c r="V46" s="428"/>
      <c r="W46" s="429"/>
    </row>
    <row r="47" spans="1:23">
      <c r="A47" s="34"/>
      <c r="B47" s="35"/>
      <c r="C47" s="35"/>
      <c r="D47" s="36"/>
      <c r="E47" s="192"/>
      <c r="F47" s="35"/>
      <c r="G47" s="416" t="s">
        <v>978</v>
      </c>
      <c r="H47" s="417"/>
      <c r="I47" s="416" t="s">
        <v>977</v>
      </c>
      <c r="J47" s="417"/>
      <c r="K47" s="178" t="s">
        <v>103</v>
      </c>
      <c r="L47" s="178"/>
      <c r="M47" s="418" t="s">
        <v>104</v>
      </c>
      <c r="N47" s="419"/>
      <c r="O47" s="419"/>
      <c r="P47" s="419"/>
      <c r="Q47" s="419"/>
      <c r="R47" s="419"/>
      <c r="S47" s="419"/>
      <c r="T47" s="419"/>
      <c r="U47" s="419"/>
      <c r="V47" s="419"/>
      <c r="W47" s="420"/>
    </row>
    <row r="52" spans="1:23" ht="18.75" customHeight="1">
      <c r="A52" s="195" t="s">
        <v>888</v>
      </c>
      <c r="B52" s="166"/>
      <c r="C52" s="195" t="s">
        <v>576</v>
      </c>
      <c r="D52" s="319"/>
      <c r="E52" s="319"/>
      <c r="F52" s="320"/>
      <c r="G52" s="195" t="s">
        <v>882</v>
      </c>
      <c r="I52" s="195" t="s">
        <v>576</v>
      </c>
      <c r="K52" s="166"/>
      <c r="M52" s="4"/>
      <c r="V52" s="167"/>
      <c r="W52" s="4"/>
    </row>
    <row r="53" spans="1:23" ht="20">
      <c r="A53" s="195" t="s">
        <v>889</v>
      </c>
      <c r="B53" s="166"/>
      <c r="C53" s="195" t="s">
        <v>893</v>
      </c>
      <c r="D53" s="319"/>
      <c r="E53" s="319"/>
      <c r="F53" s="320"/>
      <c r="G53" s="300" t="s">
        <v>883</v>
      </c>
      <c r="H53" s="335"/>
      <c r="I53" s="300" t="s">
        <v>893</v>
      </c>
      <c r="K53" s="166"/>
      <c r="M53" s="4"/>
      <c r="V53" s="167"/>
      <c r="W53" s="4"/>
    </row>
    <row r="54" spans="1:23" ht="20">
      <c r="A54" s="195" t="s">
        <v>890</v>
      </c>
      <c r="B54" s="166"/>
      <c r="C54" s="195" t="s">
        <v>893</v>
      </c>
      <c r="D54" s="319"/>
      <c r="E54" s="319"/>
      <c r="F54" s="320"/>
      <c r="G54" s="195" t="s">
        <v>884</v>
      </c>
      <c r="I54" s="195" t="s">
        <v>576</v>
      </c>
      <c r="K54" s="166"/>
      <c r="M54" s="4"/>
      <c r="V54" s="167"/>
      <c r="W54" s="4"/>
    </row>
    <row r="55" spans="1:23" ht="20">
      <c r="A55" s="195" t="s">
        <v>891</v>
      </c>
      <c r="B55" s="166"/>
      <c r="C55" s="195" t="s">
        <v>576</v>
      </c>
      <c r="D55" s="319"/>
      <c r="E55" s="319"/>
      <c r="F55" s="320"/>
      <c r="G55" s="195" t="s">
        <v>885</v>
      </c>
      <c r="I55" s="195" t="s">
        <v>576</v>
      </c>
      <c r="K55" s="166"/>
      <c r="M55" s="4"/>
      <c r="V55" s="167"/>
      <c r="W55" s="4"/>
    </row>
    <row r="56" spans="1:23" ht="20">
      <c r="A56" s="195" t="s">
        <v>892</v>
      </c>
      <c r="B56" s="166"/>
      <c r="C56" s="195" t="s">
        <v>576</v>
      </c>
      <c r="D56" s="319"/>
      <c r="E56" s="319"/>
      <c r="F56" s="320"/>
      <c r="G56" s="195" t="s">
        <v>887</v>
      </c>
      <c r="I56" s="195" t="s">
        <v>576</v>
      </c>
      <c r="K56" s="166"/>
      <c r="M56" s="4"/>
      <c r="V56" s="167"/>
      <c r="W56" s="4"/>
    </row>
    <row r="57" spans="1:23" ht="20">
      <c r="A57" s="342"/>
      <c r="B57" s="342"/>
      <c r="C57" s="342"/>
      <c r="D57" s="342"/>
      <c r="E57" s="342"/>
      <c r="F57" s="317"/>
      <c r="G57" s="195" t="s">
        <v>886</v>
      </c>
      <c r="I57" s="195" t="s">
        <v>576</v>
      </c>
    </row>
  </sheetData>
  <mergeCells count="9">
    <mergeCell ref="G47:H47"/>
    <mergeCell ref="I47:J47"/>
    <mergeCell ref="M47:W47"/>
    <mergeCell ref="M2:P2"/>
    <mergeCell ref="M41:W41"/>
    <mergeCell ref="G42:H42"/>
    <mergeCell ref="G43:H43"/>
    <mergeCell ref="G44:H44"/>
    <mergeCell ref="M46:W46"/>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EA574-072A-4285-A4FF-FD3580E77676}">
  <dimension ref="A1:W51"/>
  <sheetViews>
    <sheetView topLeftCell="A16" zoomScale="80" zoomScaleNormal="80" zoomScaleSheetLayoutView="85" workbookViewId="0">
      <selection activeCell="I30" sqref="I30"/>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2.3632812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83"/>
      <c r="B18" s="389" t="s">
        <v>979</v>
      </c>
      <c r="C18" s="325"/>
      <c r="D18" s="227"/>
      <c r="E18" s="232"/>
      <c r="F18" s="318"/>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v>1</v>
      </c>
      <c r="B19" s="384" t="s">
        <v>664</v>
      </c>
      <c r="C19" s="325" t="str">
        <f>IF(E19="","",VLOOKUP(B19,Data!$B$5:$N$503,13,FALSE))</f>
        <v>Ymh</v>
      </c>
      <c r="D19" s="227" t="str">
        <f>IF(E19="","",VLOOKUP(B19,Data!$B$5:$L$503,2,FALSE))</f>
        <v>VAC9480</v>
      </c>
      <c r="E19" s="232">
        <v>9</v>
      </c>
      <c r="F19" s="344" t="s">
        <v>523</v>
      </c>
      <c r="G19" s="227">
        <f>IF(E19="","",VLOOKUP(B19,Data!$B$5:$L$503,11,FALSE))</f>
        <v>2008.01</v>
      </c>
      <c r="H19" s="326">
        <f>IF(E19&gt;0,E19*G19,"-")</f>
        <v>18072.09</v>
      </c>
      <c r="I19" s="327" t="str">
        <f>IF(E19="","",VLOOKUP(B19,Data!$B$5:$D$503,3,FALSE))</f>
        <v>C/T</v>
      </c>
      <c r="J19" s="235" t="str">
        <f>IF(E19="","",VLOOKUP(B19,Data!$B$5:$M$503,12,FALSE))</f>
        <v>Indonesia</v>
      </c>
      <c r="K19" s="328" t="s">
        <v>980</v>
      </c>
      <c r="L19" s="219">
        <f>IF(E19="","",VLOOKUP(B19,Data!$B$5:$E$503,4,FALSE)*E19)</f>
        <v>1791</v>
      </c>
      <c r="M19" s="219">
        <f>IF(E19="","",VLOOKUP(B19,Data!$B$5:$F$503,5,FALSE)*E19)</f>
        <v>1611</v>
      </c>
      <c r="N19" s="329" t="e">
        <f>IF(B19=Data!#REF!,Data!#REF!,(IF(B19=Data!#REF!,Data!#REF!,(IF(B19=Data!#REF!,Data!#REF!,(IF(B19=Data!#REF!,Data!#REF!,(IF(B19=Data!#REF!,Data!#REF!,(IF(B19=Data!B258,Data!G258,(IF(B19=Data!B260,Data!G260,(IF(B19=Data!#REF!,Data!#REF!,Data!#REF!)))))))))))))))&amp;IF(B19=Data!#REF!,Data!#REF!,(IF(B19=Data!#REF!,Data!#REF!,(IF(B19=Data!#REF!,Data!#REF!,(IF(B19=Data!#REF!,Data!#REF!,(IF(B19=Data!#REF!,Data!#REF!,(IF(B19=Data!#REF!,Data!G936,(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258,Data!H258,(IF(B19=Data!B260,Data!H260,(IF(B19=Data!#REF!,Data!#REF!,Data!#REF!)))))))))))))))&amp;IF(B19=Data!#REF!,Data!#REF!,(IF(B19=Data!#REF!,Data!#REF!,(IF(B19=Data!#REF!,Data!#REF!,(IF(B19=Data!#REF!,Data!#REF!,(IF(B19=Data!#REF!,Data!#REF!,(IF(B19=Data!#REF!,Data!H936,(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258,Data!I258,(IF(B19=Data!B260,Data!I260,(IF(B19=Data!#REF!,Data!#REF!,Data!#REF!)))))))))))))))&amp;IF(B19=Data!#REF!,Data!#REF!,(IF(B19=Data!#REF!,Data!#REF!,(IF(B19=Data!#REF!,Data!#REF!,(IF(B19=Data!#REF!,Data!#REF!,(IF(B19=Data!#REF!,Data!#REF!,(IF(B19=Data!#REF!,Data!I936,(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258,Data!J258,(IF(B19=Data!B260,Data!J260,(IF(B19=Data!#REF!,Data!#REF!,Data!#REF!)))))))))))))))&amp;IF(B19=Data!#REF!,Data!#REF!,(IF(B19=Data!#REF!,Data!#REF!,(IF(B19=Data!#REF!,Data!#REF!,(IF(B19=Data!#REF!,Data!#REF!,(IF(B19=Data!#REF!,Data!#REF!,(IF(B19=Data!#REF!,Data!J936,(IF(B19=Data!#REF!,Data!#REF!,(IF(B19=Data!#REF!,Data!#REF!,Data!#REF!)))))))))))))))&amp;IF(B19=Data!#REF!,Data!#REF!,(IF(B19=Data!#REF!,Data!#REF!,(IF(B19=Data!#REF!,Data!#REF!,(IF(B19=Data!#REF!,Data!#REF!,(IF(B19=Data!#REF!,Data!#REF!,Data!#REF!)))))))))</f>
        <v>#REF!</v>
      </c>
      <c r="W19" s="236">
        <f>IF(E19="","",VLOOKUP(B19,Data!$B$5:$J$503,9,FALSE)*E19)</f>
        <v>10.161</v>
      </c>
    </row>
    <row r="20" spans="1:23" s="234" customFormat="1" ht="20.149999999999999" customHeight="1">
      <c r="A20" s="383">
        <v>2</v>
      </c>
      <c r="B20" s="384" t="s">
        <v>666</v>
      </c>
      <c r="C20" s="325" t="str">
        <f>IF(E20="","",VLOOKUP(B20,Data!$B$5:$N$503,13,FALSE))</f>
        <v>Ymh</v>
      </c>
      <c r="D20" s="227" t="str">
        <f>IF(E20="","",VLOOKUP(B20,Data!$B$5:$L$503,2,FALSE))</f>
        <v>VAC9500</v>
      </c>
      <c r="E20" s="232">
        <v>1</v>
      </c>
      <c r="F20" s="318"/>
      <c r="G20" s="227">
        <f>IF(E20="","",VLOOKUP(B20,Data!$B$5:$L$503,11,FALSE))</f>
        <v>2627.86</v>
      </c>
      <c r="H20" s="326">
        <f>IF(E20&gt;0,E20*G20,"-")</f>
        <v>2627.86</v>
      </c>
      <c r="I20" s="327" t="str">
        <f>IF(E20="","",VLOOKUP(B20,Data!$B$5:$D$503,3,FALSE))</f>
        <v>C/T</v>
      </c>
      <c r="J20" s="235" t="str">
        <f>IF(E20="","",VLOOKUP(B20,Data!$B$5:$M$503,12,FALSE))</f>
        <v>Indonesia</v>
      </c>
      <c r="K20" s="328" t="s">
        <v>980</v>
      </c>
      <c r="L20" s="219">
        <f>IF(E20="","",VLOOKUP(B20,Data!$B$5:$E$503,4,FALSE)*E20)</f>
        <v>267</v>
      </c>
      <c r="M20" s="219">
        <f>IF(E20="","",VLOOKUP(B20,Data!$B$5:$F$503,5,FALSE)*E20)</f>
        <v>247</v>
      </c>
      <c r="N20" s="329" t="e">
        <f>IF(B20=Data!#REF!,Data!#REF!,(IF(B20=Data!#REF!,Data!#REF!,(IF(B20=Data!#REF!,Data!#REF!,(IF(B20=Data!#REF!,Data!#REF!,(IF(B20=Data!#REF!,Data!#REF!,(IF(B20=Data!B259,Data!G259,(IF(B20=Data!B261,Data!G261,(IF(B20=Data!#REF!,Data!#REF!,Data!#REF!)))))))))))))))&amp;IF(B20=Data!#REF!,Data!#REF!,(IF(B20=Data!#REF!,Data!#REF!,(IF(B20=Data!#REF!,Data!#REF!,(IF(B20=Data!#REF!,Data!#REF!,(IF(B20=Data!#REF!,Data!#REF!,(IF(B20=Data!#REF!,Data!G937,(IF(B20=Data!#REF!,Data!#REF!,(IF(B20=Data!#REF!,Data!#REF!,Data!#REF!)))))))))))))))&amp;IF(B20=Data!#REF!,Data!#REF!,(IF(B20=Data!#REF!,Data!#REF!,(IF(B20=Data!#REF!,Data!#REF!,(IF(B20=Data!#REF!,Data!#REF!,(IF(B20=Data!#REF!,Data!#REF!,Data!#REF!)))))))))</f>
        <v>#REF!</v>
      </c>
      <c r="O20" s="330"/>
      <c r="P20" s="331"/>
      <c r="Q20" s="332" t="e">
        <f>IF(B20=Data!#REF!,Data!#REF!,(IF(B20=Data!#REF!,Data!#REF!,(IF(B20=Data!#REF!,Data!#REF!,(IF(B20=Data!#REF!,Data!#REF!,(IF(B20=Data!#REF!,Data!#REF!,(IF(B20=Data!B259,Data!H259,(IF(B20=Data!B261,Data!H261,(IF(B20=Data!#REF!,Data!#REF!,Data!#REF!)))))))))))))))&amp;IF(B20=Data!#REF!,Data!#REF!,(IF(B20=Data!#REF!,Data!#REF!,(IF(B20=Data!#REF!,Data!#REF!,(IF(B20=Data!#REF!,Data!#REF!,(IF(B20=Data!#REF!,Data!#REF!,(IF(B20=Data!#REF!,Data!H937,(IF(B20=Data!#REF!,Data!#REF!,(IF(B20=Data!#REF!,Data!#REF!,Data!#REF!)))))))))))))))&amp;IF(B20=Data!#REF!,Data!#REF!,(IF(B20=Data!#REF!,Data!#REF!,(IF(B20=Data!#REF!,Data!#REF!,(IF(B20=Data!#REF!,Data!#REF!,(IF(B20=Data!#REF!,Data!#REF!,Data!#REF!)))))))))</f>
        <v>#REF!</v>
      </c>
      <c r="R20" s="331"/>
      <c r="S20" s="331"/>
      <c r="T20" s="332" t="e">
        <f>IF(B20=Data!#REF!,Data!#REF!,(IF(B20=Data!#REF!,Data!#REF!,(IF(B20=Data!#REF!,Data!#REF!,(IF(B20=Data!#REF!,Data!#REF!,(IF(B20=Data!#REF!,Data!#REF!,(IF(B20=Data!B259,Data!I259,(IF(B20=Data!B261,Data!I261,(IF(B20=Data!#REF!,Data!#REF!,Data!#REF!)))))))))))))))&amp;IF(B20=Data!#REF!,Data!#REF!,(IF(B20=Data!#REF!,Data!#REF!,(IF(B20=Data!#REF!,Data!#REF!,(IF(B20=Data!#REF!,Data!#REF!,(IF(B20=Data!#REF!,Data!#REF!,(IF(B20=Data!#REF!,Data!I937,(IF(B20=Data!#REF!,Data!#REF!,(IF(B20=Data!#REF!,Data!#REF!,Data!#REF!)))))))))))))))&amp;IF(B20=Data!#REF!,Data!#REF!,(IF(B20=Data!#REF!,Data!#REF!,(IF(B20=Data!#REF!,Data!#REF!,(IF(B20=Data!#REF!,Data!#REF!,(IF(B20=Data!#REF!,Data!#REF!,Data!#REF!)))))))))</f>
        <v>#REF!</v>
      </c>
      <c r="U20" s="333"/>
      <c r="V20" s="332" t="e">
        <f>IF(B20=Data!#REF!,Data!#REF!,(IF(B20=Data!#REF!,Data!#REF!,(IF(B20=Data!#REF!,Data!#REF!,(IF(B20=Data!#REF!,Data!#REF!,(IF(B20=Data!#REF!,Data!#REF!,(IF(B20=Data!B259,Data!J259,(IF(B20=Data!B261,Data!J261,(IF(B20=Data!#REF!,Data!#REF!,Data!#REF!)))))))))))))))&amp;IF(B20=Data!#REF!,Data!#REF!,(IF(B20=Data!#REF!,Data!#REF!,(IF(B20=Data!#REF!,Data!#REF!,(IF(B20=Data!#REF!,Data!#REF!,(IF(B20=Data!#REF!,Data!#REF!,(IF(B20=Data!#REF!,Data!J937,(IF(B20=Data!#REF!,Data!#REF!,(IF(B20=Data!#REF!,Data!#REF!,Data!#REF!)))))))))))))))&amp;IF(B20=Data!#REF!,Data!#REF!,(IF(B20=Data!#REF!,Data!#REF!,(IF(B20=Data!#REF!,Data!#REF!,(IF(B20=Data!#REF!,Data!#REF!,(IF(B20=Data!#REF!,Data!#REF!,Data!#REF!)))))))))</f>
        <v>#REF!</v>
      </c>
      <c r="W20" s="236">
        <f>IF(E20="","",VLOOKUP(B20,Data!$B$5:$J$503,9,FALSE)*E20)</f>
        <v>1.488</v>
      </c>
    </row>
    <row r="21" spans="1:23" s="234" customFormat="1" ht="20.149999999999999" customHeight="1">
      <c r="A21" s="383"/>
      <c r="B21" s="389" t="s">
        <v>969</v>
      </c>
      <c r="C21" s="325"/>
      <c r="D21" s="227"/>
      <c r="E21" s="232"/>
      <c r="F21" s="344" t="s">
        <v>524</v>
      </c>
      <c r="G21" s="227"/>
      <c r="H21" s="326"/>
      <c r="I21" s="327"/>
      <c r="J21" s="235"/>
      <c r="K21" s="328"/>
      <c r="L21" s="219"/>
      <c r="M21" s="219"/>
      <c r="N21" s="329"/>
      <c r="O21" s="330"/>
      <c r="P21" s="331"/>
      <c r="Q21" s="332"/>
      <c r="R21" s="331"/>
      <c r="S21" s="331"/>
      <c r="T21" s="332"/>
      <c r="U21" s="333"/>
      <c r="V21" s="332"/>
      <c r="W21" s="236"/>
    </row>
    <row r="22" spans="1:23" s="234" customFormat="1" ht="20.149999999999999" customHeight="1">
      <c r="A22" s="383">
        <v>3</v>
      </c>
      <c r="B22" s="384" t="s">
        <v>473</v>
      </c>
      <c r="C22" s="325" t="str">
        <f>IF(E22="","",VLOOKUP(B22,Data!$B$5:$N$503,13,FALSE))</f>
        <v>Ymh</v>
      </c>
      <c r="D22" s="227" t="str">
        <f>IF(E22="","",VLOOKUP(B22,Data!$B$5:$L$503,2,FALSE))</f>
        <v>ZH66350</v>
      </c>
      <c r="E22" s="232">
        <v>1</v>
      </c>
      <c r="F22" s="318"/>
      <c r="G22" s="227">
        <f>IF(E22="","",VLOOKUP(B22,Data!$B$5:$L$503,11,FALSE))</f>
        <v>2382.59</v>
      </c>
      <c r="H22" s="326">
        <f t="shared" ref="H22:H31" si="0">IF(E22&gt;0,E22*G22,"-")</f>
        <v>2382.59</v>
      </c>
      <c r="I22" s="327" t="str">
        <f>IF(E22="","",VLOOKUP(B22,Data!$B$5:$D$503,3,FALSE))</f>
        <v>C/T</v>
      </c>
      <c r="J22" s="235" t="str">
        <f>IF(E22="","",VLOOKUP(B22,Data!$B$5:$M$503,12,FALSE))</f>
        <v>Indonesia</v>
      </c>
      <c r="K22" s="328" t="s">
        <v>970</v>
      </c>
      <c r="L22" s="219">
        <f>IF(E22="","",VLOOKUP(B22,Data!$B$5:$E$503,4,FALSE)*E22)</f>
        <v>215</v>
      </c>
      <c r="M22" s="219">
        <f>IF(E22="","",VLOOKUP(B22,Data!$B$5:$F$503,5,FALSE)*E22)</f>
        <v>194</v>
      </c>
      <c r="N22" s="329" t="e">
        <f>IF(B22=Data!#REF!,Data!#REF!,(IF(B22=Data!#REF!,Data!#REF!,(IF(B22=Data!#REF!,Data!#REF!,(IF(B22=Data!#REF!,Data!#REF!,(IF(B22=Data!#REF!,Data!#REF!,(IF(B22=Data!B259,Data!G259,(IF(B22=Data!B261,Data!G261,(IF(B22=Data!#REF!,Data!#REF!,Data!#REF!)))))))))))))))&amp;IF(B22=Data!#REF!,Data!#REF!,(IF(B22=Data!#REF!,Data!#REF!,(IF(B22=Data!#REF!,Data!#REF!,(IF(B22=Data!#REF!,Data!#REF!,(IF(B22=Data!#REF!,Data!#REF!,(IF(B22=Data!#REF!,Data!G937,(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259,Data!H259,(IF(B22=Data!B261,Data!H261,(IF(B22=Data!#REF!,Data!#REF!,Data!#REF!)))))))))))))))&amp;IF(B22=Data!#REF!,Data!#REF!,(IF(B22=Data!#REF!,Data!#REF!,(IF(B22=Data!#REF!,Data!#REF!,(IF(B22=Data!#REF!,Data!#REF!,(IF(B22=Data!#REF!,Data!#REF!,(IF(B22=Data!#REF!,Data!H937,(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259,Data!I259,(IF(B22=Data!B261,Data!I261,(IF(B22=Data!#REF!,Data!#REF!,Data!#REF!)))))))))))))))&amp;IF(B22=Data!#REF!,Data!#REF!,(IF(B22=Data!#REF!,Data!#REF!,(IF(B22=Data!#REF!,Data!#REF!,(IF(B22=Data!#REF!,Data!#REF!,(IF(B22=Data!#REF!,Data!#REF!,(IF(B22=Data!#REF!,Data!I937,(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259,Data!J259,(IF(B22=Data!B261,Data!J261,(IF(B22=Data!#REF!,Data!#REF!,Data!#REF!)))))))))))))))&amp;IF(B22=Data!#REF!,Data!#REF!,(IF(B22=Data!#REF!,Data!#REF!,(IF(B22=Data!#REF!,Data!#REF!,(IF(B22=Data!#REF!,Data!#REF!,(IF(B22=Data!#REF!,Data!#REF!,(IF(B22=Data!#REF!,Data!J937,(IF(B22=Data!#REF!,Data!#REF!,(IF(B22=Data!#REF!,Data!#REF!,Data!#REF!)))))))))))))))&amp;IF(B22=Data!#REF!,Data!#REF!,(IF(B22=Data!#REF!,Data!#REF!,(IF(B22=Data!#REF!,Data!#REF!,(IF(B22=Data!#REF!,Data!#REF!,(IF(B22=Data!#REF!,Data!#REF!,Data!#REF!)))))))))</f>
        <v>#REF!</v>
      </c>
      <c r="W22" s="236">
        <f>IF(E22="","",VLOOKUP(B22,Data!$B$5:$J$503,9,FALSE)*E22)</f>
        <v>1.1850000000000001</v>
      </c>
    </row>
    <row r="23" spans="1:23" s="234" customFormat="1" ht="20.149999999999999" customHeight="1">
      <c r="A23" s="383"/>
      <c r="B23" s="389" t="s">
        <v>974</v>
      </c>
      <c r="C23" s="325"/>
      <c r="D23" s="227"/>
      <c r="E23" s="232"/>
      <c r="F23" s="318" t="s">
        <v>530</v>
      </c>
      <c r="G23" s="227"/>
      <c r="H23" s="326"/>
      <c r="I23" s="327"/>
      <c r="J23" s="235"/>
      <c r="K23" s="328"/>
      <c r="L23" s="219"/>
      <c r="M23" s="219"/>
      <c r="N23" s="329"/>
      <c r="O23" s="330"/>
      <c r="P23" s="331"/>
      <c r="Q23" s="332"/>
      <c r="R23" s="331"/>
      <c r="S23" s="331"/>
      <c r="T23" s="332"/>
      <c r="U23" s="333"/>
      <c r="V23" s="332"/>
      <c r="W23" s="236"/>
    </row>
    <row r="24" spans="1:23" s="234" customFormat="1" ht="20.149999999999999" customHeight="1">
      <c r="A24" s="383">
        <v>4</v>
      </c>
      <c r="B24" s="384" t="s">
        <v>356</v>
      </c>
      <c r="C24" s="325" t="str">
        <f>IF(E24="","",VLOOKUP(B24,Data!$B$5:$N$503,13,FALSE))</f>
        <v>Ymh</v>
      </c>
      <c r="D24" s="227" t="str">
        <f>IF(E24="","",VLOOKUP(B24,Data!$B$5:$L$503,2,FALSE))</f>
        <v>WQ78230</v>
      </c>
      <c r="E24" s="232">
        <v>3</v>
      </c>
      <c r="F24" s="233"/>
      <c r="G24" s="227">
        <f>IF(E24="","",VLOOKUP(B24,Data!$B$5:$L$503,11,FALSE))</f>
        <v>4233.07</v>
      </c>
      <c r="H24" s="326">
        <f t="shared" ref="H24" si="1">IF(E24&gt;0,E24*G24,"-")</f>
        <v>12699.21</v>
      </c>
      <c r="I24" s="327" t="str">
        <f>IF(E24="","",VLOOKUP(B24,Data!$B$5:$D$503,3,FALSE))</f>
        <v>C/T</v>
      </c>
      <c r="J24" s="235" t="str">
        <f>IF(E24="","",VLOOKUP(B24,Data!$B$5:$M$503,12,FALSE))</f>
        <v>Indonesia</v>
      </c>
      <c r="K24" s="328" t="s">
        <v>975</v>
      </c>
      <c r="L24" s="219">
        <f>IF(E24="","",VLOOKUP(B24,Data!$B$5:$E$503,4,FALSE)*E24)</f>
        <v>891</v>
      </c>
      <c r="M24" s="219">
        <f>IF(E24="","",VLOOKUP(B24,Data!$B$5:$F$503,5,FALSE)*E24)</f>
        <v>786</v>
      </c>
      <c r="N24" s="329" t="e">
        <f>IF(B24=Data!#REF!,Data!#REF!,(IF(B24=Data!#REF!,Data!#REF!,(IF(B24=Data!#REF!,Data!#REF!,(IF(B24=Data!#REF!,Data!#REF!,(IF(B24=Data!#REF!,Data!#REF!,(IF(B24=Data!B261,Data!G261,(IF(B24=Data!B263,Data!G263,(IF(B24=Data!#REF!,Data!#REF!,Data!#REF!)))))))))))))))&amp;IF(B24=Data!#REF!,Data!#REF!,(IF(B24=Data!#REF!,Data!#REF!,(IF(B24=Data!#REF!,Data!#REF!,(IF(B24=Data!#REF!,Data!#REF!,(IF(B24=Data!#REF!,Data!#REF!,(IF(B24=Data!#REF!,Data!G939,(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261,Data!H261,(IF(B24=Data!B263,Data!H263,(IF(B24=Data!#REF!,Data!#REF!,Data!#REF!)))))))))))))))&amp;IF(B24=Data!#REF!,Data!#REF!,(IF(B24=Data!#REF!,Data!#REF!,(IF(B24=Data!#REF!,Data!#REF!,(IF(B24=Data!#REF!,Data!#REF!,(IF(B24=Data!#REF!,Data!#REF!,(IF(B24=Data!#REF!,Data!H939,(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261,Data!I261,(IF(B24=Data!B263,Data!I263,(IF(B24=Data!#REF!,Data!#REF!,Data!#REF!)))))))))))))))&amp;IF(B24=Data!#REF!,Data!#REF!,(IF(B24=Data!#REF!,Data!#REF!,(IF(B24=Data!#REF!,Data!#REF!,(IF(B24=Data!#REF!,Data!#REF!,(IF(B24=Data!#REF!,Data!#REF!,(IF(B24=Data!#REF!,Data!I939,(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261,Data!J261,(IF(B24=Data!B263,Data!J263,(IF(B24=Data!#REF!,Data!#REF!,Data!#REF!)))))))))))))))&amp;IF(B24=Data!#REF!,Data!#REF!,(IF(B24=Data!#REF!,Data!#REF!,(IF(B24=Data!#REF!,Data!#REF!,(IF(B24=Data!#REF!,Data!#REF!,(IF(B24=Data!#REF!,Data!#REF!,(IF(B24=Data!#REF!,Data!J939,(IF(B24=Data!#REF!,Data!#REF!,(IF(B24=Data!#REF!,Data!#REF!,Data!#REF!)))))))))))))))&amp;IF(B24=Data!#REF!,Data!#REF!,(IF(B24=Data!#REF!,Data!#REF!,(IF(B24=Data!#REF!,Data!#REF!,(IF(B24=Data!#REF!,Data!#REF!,(IF(B24=Data!#REF!,Data!#REF!,Data!#REF!)))))))))</f>
        <v>#REF!</v>
      </c>
      <c r="W24" s="236">
        <f>IF(E24="","",VLOOKUP(B24,Data!$B$5:$J$503,9,FALSE)*E24)</f>
        <v>4.6020000000000003</v>
      </c>
    </row>
    <row r="25" spans="1:23" s="234" customFormat="1" ht="20.149999999999999" customHeight="1">
      <c r="A25" s="383">
        <v>5</v>
      </c>
      <c r="B25" s="384" t="s">
        <v>226</v>
      </c>
      <c r="C25" s="325" t="str">
        <f>IF(E25="","",VLOOKUP(B25,Data!$B$5:$N$503,13,FALSE))</f>
        <v>Ymh</v>
      </c>
      <c r="D25" s="227" t="str">
        <f>IF(E25="","",VLOOKUP(B25,Data!$B$5:$L$503,2,FALSE))</f>
        <v>AAE6339</v>
      </c>
      <c r="E25" s="232">
        <v>1</v>
      </c>
      <c r="F25" s="233"/>
      <c r="G25" s="227">
        <f>IF(E25="","",VLOOKUP(B25,Data!$B$5:$L$503,11,FALSE))</f>
        <v>2055.02</v>
      </c>
      <c r="H25" s="326">
        <f t="shared" si="0"/>
        <v>2055.02</v>
      </c>
      <c r="I25" s="327" t="str">
        <f>IF(E25="","",VLOOKUP(B25,Data!$B$5:$D$503,3,FALSE))</f>
        <v>C/T</v>
      </c>
      <c r="J25" s="235" t="str">
        <f>IF(E25="","",VLOOKUP(B25,Data!$B$5:$M$503,12,FALSE))</f>
        <v>Indonesia</v>
      </c>
      <c r="K25" s="328" t="s">
        <v>975</v>
      </c>
      <c r="L25" s="219">
        <f>IF(E25="","",VLOOKUP(B25,Data!$B$5:$E$503,4,FALSE)*E25)</f>
        <v>199</v>
      </c>
      <c r="M25" s="219">
        <f>IF(E25="","",VLOOKUP(B25,Data!$B$5:$F$503,5,FALSE)*E25)</f>
        <v>174</v>
      </c>
      <c r="N25" s="329" t="e">
        <f>IF(B25=Data!#REF!,Data!#REF!,(IF(B25=Data!#REF!,Data!#REF!,(IF(B25=Data!#REF!,Data!#REF!,(IF(B25=Data!#REF!,Data!#REF!,(IF(B25=Data!#REF!,Data!#REF!,(IF(B25=Data!B253,Data!G253,(IF(B25=Data!B255,Data!G255,(IF(B25=Data!#REF!,Data!#REF!,Data!#REF!)))))))))))))))&amp;IF(B25=Data!#REF!,Data!#REF!,(IF(B25=Data!#REF!,Data!#REF!,(IF(B25=Data!#REF!,Data!#REF!,(IF(B25=Data!#REF!,Data!#REF!,(IF(B25=Data!#REF!,Data!#REF!,(IF(B25=Data!#REF!,Data!G931,(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253,Data!H253,(IF(B25=Data!B255,Data!H255,(IF(B25=Data!#REF!,Data!#REF!,Data!#REF!)))))))))))))))&amp;IF(B25=Data!#REF!,Data!#REF!,(IF(B25=Data!#REF!,Data!#REF!,(IF(B25=Data!#REF!,Data!#REF!,(IF(B25=Data!#REF!,Data!#REF!,(IF(B25=Data!#REF!,Data!#REF!,(IF(B25=Data!#REF!,Data!H931,(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253,Data!I253,(IF(B25=Data!B255,Data!I255,(IF(B25=Data!#REF!,Data!#REF!,Data!#REF!)))))))))))))))&amp;IF(B25=Data!#REF!,Data!#REF!,(IF(B25=Data!#REF!,Data!#REF!,(IF(B25=Data!#REF!,Data!#REF!,(IF(B25=Data!#REF!,Data!#REF!,(IF(B25=Data!#REF!,Data!#REF!,(IF(B25=Data!#REF!,Data!I931,(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253,Data!J253,(IF(B25=Data!B255,Data!J255,(IF(B25=Data!#REF!,Data!#REF!,Data!#REF!)))))))))))))))&amp;IF(B25=Data!#REF!,Data!#REF!,(IF(B25=Data!#REF!,Data!#REF!,(IF(B25=Data!#REF!,Data!#REF!,(IF(B25=Data!#REF!,Data!#REF!,(IF(B25=Data!#REF!,Data!#REF!,(IF(B25=Data!#REF!,Data!J931,(IF(B25=Data!#REF!,Data!#REF!,(IF(B25=Data!#REF!,Data!#REF!,Data!#REF!)))))))))))))))&amp;IF(B25=Data!#REF!,Data!#REF!,(IF(B25=Data!#REF!,Data!#REF!,(IF(B25=Data!#REF!,Data!#REF!,(IF(B25=Data!#REF!,Data!#REF!,(IF(B25=Data!#REF!,Data!#REF!,Data!#REF!)))))))))</f>
        <v>#REF!</v>
      </c>
      <c r="W25" s="236">
        <f>IF(E25="","",VLOOKUP(B25,Data!$B$5:$J$503,9,FALSE)*E25)</f>
        <v>1.129</v>
      </c>
    </row>
    <row r="26" spans="1:23" s="234" customFormat="1" ht="20.149999999999999" customHeight="1">
      <c r="A26" s="383">
        <v>6</v>
      </c>
      <c r="B26" s="384" t="s">
        <v>228</v>
      </c>
      <c r="C26" s="325" t="str">
        <f>IF(E26="","",VLOOKUP(B26,Data!$B$5:$N$503,13,FALSE))</f>
        <v>Ymh</v>
      </c>
      <c r="D26" s="227" t="str">
        <f>IF(E26="","",VLOOKUP(B26,Data!$B$5:$L$503,2,FALSE))</f>
        <v>WN49720</v>
      </c>
      <c r="E26" s="232">
        <v>3</v>
      </c>
      <c r="F26" s="344"/>
      <c r="G26" s="227">
        <f>IF(E26="","",VLOOKUP(B26,Data!$B$5:$L$503,11,FALSE))</f>
        <v>1776.21</v>
      </c>
      <c r="H26" s="326">
        <f t="shared" si="0"/>
        <v>5328.63</v>
      </c>
      <c r="I26" s="327" t="str">
        <f>IF(E26="","",VLOOKUP(B26,Data!$B$5:$D$503,3,FALSE))</f>
        <v>C/T</v>
      </c>
      <c r="J26" s="235" t="str">
        <f>IF(E26="","",VLOOKUP(B26,Data!$B$5:$M$503,12,FALSE))</f>
        <v>Indonesia</v>
      </c>
      <c r="K26" s="328" t="s">
        <v>975</v>
      </c>
      <c r="L26" s="219">
        <f>IF(E26="","",VLOOKUP(B26,Data!$B$5:$E$503,4,FALSE)*E26)</f>
        <v>582</v>
      </c>
      <c r="M26" s="219">
        <f>IF(E26="","",VLOOKUP(B26,Data!$B$5:$F$503,5,FALSE)*E26)</f>
        <v>522</v>
      </c>
      <c r="N26" s="329" t="e">
        <f>IF(B26=Data!#REF!,Data!#REF!,(IF(B26=Data!#REF!,Data!#REF!,(IF(B26=Data!#REF!,Data!#REF!,(IF(B26=Data!#REF!,Data!#REF!,(IF(B26=Data!#REF!,Data!#REF!,(IF(B26=Data!B254,Data!G254,(IF(B26=Data!B256,Data!G256,(IF(B26=Data!#REF!,Data!#REF!,Data!#REF!)))))))))))))))&amp;IF(B26=Data!#REF!,Data!#REF!,(IF(B26=Data!#REF!,Data!#REF!,(IF(B26=Data!#REF!,Data!#REF!,(IF(B26=Data!#REF!,Data!#REF!,(IF(B26=Data!#REF!,Data!#REF!,(IF(B26=Data!#REF!,Data!G932,(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254,Data!H254,(IF(B26=Data!B256,Data!H256,(IF(B26=Data!#REF!,Data!#REF!,Data!#REF!)))))))))))))))&amp;IF(B26=Data!#REF!,Data!#REF!,(IF(B26=Data!#REF!,Data!#REF!,(IF(B26=Data!#REF!,Data!#REF!,(IF(B26=Data!#REF!,Data!#REF!,(IF(B26=Data!#REF!,Data!#REF!,(IF(B26=Data!#REF!,Data!H932,(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254,Data!I254,(IF(B26=Data!B256,Data!I256,(IF(B26=Data!#REF!,Data!#REF!,Data!#REF!)))))))))))))))&amp;IF(B26=Data!#REF!,Data!#REF!,(IF(B26=Data!#REF!,Data!#REF!,(IF(B26=Data!#REF!,Data!#REF!,(IF(B26=Data!#REF!,Data!#REF!,(IF(B26=Data!#REF!,Data!#REF!,(IF(B26=Data!#REF!,Data!I932,(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254,Data!J254,(IF(B26=Data!B256,Data!J256,(IF(B26=Data!#REF!,Data!#REF!,Data!#REF!)))))))))))))))&amp;IF(B26=Data!#REF!,Data!#REF!,(IF(B26=Data!#REF!,Data!#REF!,(IF(B26=Data!#REF!,Data!#REF!,(IF(B26=Data!#REF!,Data!#REF!,(IF(B26=Data!#REF!,Data!#REF!,(IF(B26=Data!#REF!,Data!J932,(IF(B26=Data!#REF!,Data!#REF!,(IF(B26=Data!#REF!,Data!#REF!,Data!#REF!)))))))))))))))&amp;IF(B26=Data!#REF!,Data!#REF!,(IF(B26=Data!#REF!,Data!#REF!,(IF(B26=Data!#REF!,Data!#REF!,(IF(B26=Data!#REF!,Data!#REF!,(IF(B26=Data!#REF!,Data!#REF!,Data!#REF!)))))))))</f>
        <v>#REF!</v>
      </c>
      <c r="W26" s="236">
        <f>IF(E26="","",VLOOKUP(B26,Data!$B$5:$J$503,9,FALSE)*E26)</f>
        <v>3.387</v>
      </c>
    </row>
    <row r="27" spans="1:23" s="234" customFormat="1" ht="20.149999999999999" customHeight="1">
      <c r="A27" s="383">
        <v>7</v>
      </c>
      <c r="B27" s="384" t="s">
        <v>467</v>
      </c>
      <c r="C27" s="325" t="str">
        <f>IF(E27="","",VLOOKUP(B27,Data!$B$5:$N$503,13,FALSE))</f>
        <v>Ymh</v>
      </c>
      <c r="D27" s="227" t="str">
        <f>IF(E27="","",VLOOKUP(B27,Data!$B$5:$L$503,2,FALSE))</f>
        <v>ZH66310</v>
      </c>
      <c r="E27" s="232">
        <v>11</v>
      </c>
      <c r="F27" s="344"/>
      <c r="G27" s="227">
        <f>IF(E27="","",VLOOKUP(B27,Data!$B$5:$L$503,11,FALSE))</f>
        <v>1933.89</v>
      </c>
      <c r="H27" s="326">
        <f t="shared" si="0"/>
        <v>21272.79</v>
      </c>
      <c r="I27" s="327" t="str">
        <f>IF(E27="","",VLOOKUP(B27,Data!$B$5:$D$503,3,FALSE))</f>
        <v>C/T</v>
      </c>
      <c r="J27" s="235" t="str">
        <f>IF(E27="","",VLOOKUP(B27,Data!$B$5:$M$503,12,FALSE))</f>
        <v>Indonesia</v>
      </c>
      <c r="K27" s="328" t="s">
        <v>975</v>
      </c>
      <c r="L27" s="219">
        <f>IF(E27="","",VLOOKUP(B27,Data!$B$5:$E$503,4,FALSE)*E27)</f>
        <v>2365</v>
      </c>
      <c r="M27" s="219">
        <f>IF(E27="","",VLOOKUP(B27,Data!$B$5:$F$503,5,FALSE)*E27)</f>
        <v>2134</v>
      </c>
      <c r="N27" s="329" t="e">
        <f>IF(B27=Data!#REF!,Data!#REF!,(IF(B27=Data!#REF!,Data!#REF!,(IF(B27=Data!#REF!,Data!#REF!,(IF(B27=Data!#REF!,Data!#REF!,(IF(B27=Data!#REF!,Data!#REF!,(IF(B27=Data!B256,Data!G256,(IF(B27=Data!B258,Data!G258,(IF(B27=Data!#REF!,Data!#REF!,Data!#REF!)))))))))))))))&amp;IF(B27=Data!#REF!,Data!#REF!,(IF(B27=Data!#REF!,Data!#REF!,(IF(B27=Data!#REF!,Data!#REF!,(IF(B27=Data!#REF!,Data!#REF!,(IF(B27=Data!#REF!,Data!#REF!,(IF(B27=Data!#REF!,Data!G934,(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256,Data!H256,(IF(B27=Data!B258,Data!H258,(IF(B27=Data!#REF!,Data!#REF!,Data!#REF!)))))))))))))))&amp;IF(B27=Data!#REF!,Data!#REF!,(IF(B27=Data!#REF!,Data!#REF!,(IF(B27=Data!#REF!,Data!#REF!,(IF(B27=Data!#REF!,Data!#REF!,(IF(B27=Data!#REF!,Data!#REF!,(IF(B27=Data!#REF!,Data!H934,(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256,Data!I256,(IF(B27=Data!B258,Data!I258,(IF(B27=Data!#REF!,Data!#REF!,Data!#REF!)))))))))))))))&amp;IF(B27=Data!#REF!,Data!#REF!,(IF(B27=Data!#REF!,Data!#REF!,(IF(B27=Data!#REF!,Data!#REF!,(IF(B27=Data!#REF!,Data!#REF!,(IF(B27=Data!#REF!,Data!#REF!,(IF(B27=Data!#REF!,Data!I934,(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256,Data!J256,(IF(B27=Data!B258,Data!J258,(IF(B27=Data!#REF!,Data!#REF!,Data!#REF!)))))))))))))))&amp;IF(B27=Data!#REF!,Data!#REF!,(IF(B27=Data!#REF!,Data!#REF!,(IF(B27=Data!#REF!,Data!#REF!,(IF(B27=Data!#REF!,Data!#REF!,(IF(B27=Data!#REF!,Data!#REF!,(IF(B27=Data!#REF!,Data!J934,(IF(B27=Data!#REF!,Data!#REF!,(IF(B27=Data!#REF!,Data!#REF!,Data!#REF!)))))))))))))))&amp;IF(B27=Data!#REF!,Data!#REF!,(IF(B27=Data!#REF!,Data!#REF!,(IF(B27=Data!#REF!,Data!#REF!,(IF(B27=Data!#REF!,Data!#REF!,(IF(B27=Data!#REF!,Data!#REF!,Data!#REF!)))))))))</f>
        <v>#REF!</v>
      </c>
      <c r="W27" s="236">
        <f>IF(E27="","",VLOOKUP(B27,Data!$B$5:$J$503,9,FALSE)*E27)</f>
        <v>13.035</v>
      </c>
    </row>
    <row r="28" spans="1:23" s="234" customFormat="1" ht="20.149999999999999" customHeight="1">
      <c r="A28" s="383">
        <v>8</v>
      </c>
      <c r="B28" s="384" t="s">
        <v>469</v>
      </c>
      <c r="C28" s="325" t="str">
        <f>IF(E28="","",VLOOKUP(B28,Data!$B$5:$N$503,13,FALSE))</f>
        <v>Ymh</v>
      </c>
      <c r="D28" s="227" t="str">
        <f>IF(E28="","",VLOOKUP(B28,Data!$B$5:$L$503,2,FALSE))</f>
        <v>ZH66290</v>
      </c>
      <c r="E28" s="232">
        <v>1</v>
      </c>
      <c r="F28" s="344"/>
      <c r="G28" s="227">
        <f>IF(E28="","",VLOOKUP(B28,Data!$B$5:$L$503,11,FALSE))</f>
        <v>1975.79</v>
      </c>
      <c r="H28" s="326">
        <f t="shared" si="0"/>
        <v>1975.79</v>
      </c>
      <c r="I28" s="327" t="str">
        <f>IF(E28="","",VLOOKUP(B28,Data!$B$5:$D$503,3,FALSE))</f>
        <v>C/T</v>
      </c>
      <c r="J28" s="235" t="str">
        <f>IF(E28="","",VLOOKUP(B28,Data!$B$5:$M$503,12,FALSE))</f>
        <v>Indonesia</v>
      </c>
      <c r="K28" s="328" t="s">
        <v>975</v>
      </c>
      <c r="L28" s="219">
        <f>IF(E28="","",VLOOKUP(B28,Data!$B$5:$E$503,4,FALSE)*E28)</f>
        <v>215</v>
      </c>
      <c r="M28" s="219">
        <f>IF(E28="","",VLOOKUP(B28,Data!$B$5:$F$503,5,FALSE)*E28)</f>
        <v>194</v>
      </c>
      <c r="N28" s="329" t="e">
        <f>IF(B28=Data!#REF!,Data!#REF!,(IF(B28=Data!#REF!,Data!#REF!,(IF(B28=Data!#REF!,Data!#REF!,(IF(B28=Data!#REF!,Data!#REF!,(IF(B28=Data!#REF!,Data!#REF!,(IF(B28=Data!B257,Data!G257,(IF(B28=Data!B259,Data!G259,(IF(B28=Data!#REF!,Data!#REF!,Data!#REF!)))))))))))))))&amp;IF(B28=Data!#REF!,Data!#REF!,(IF(B28=Data!#REF!,Data!#REF!,(IF(B28=Data!#REF!,Data!#REF!,(IF(B28=Data!#REF!,Data!#REF!,(IF(B28=Data!#REF!,Data!#REF!,(IF(B28=Data!#REF!,Data!G935,(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257,Data!H257,(IF(B28=Data!B259,Data!H259,(IF(B28=Data!#REF!,Data!#REF!,Data!#REF!)))))))))))))))&amp;IF(B28=Data!#REF!,Data!#REF!,(IF(B28=Data!#REF!,Data!#REF!,(IF(B28=Data!#REF!,Data!#REF!,(IF(B28=Data!#REF!,Data!#REF!,(IF(B28=Data!#REF!,Data!#REF!,(IF(B28=Data!#REF!,Data!H935,(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257,Data!I257,(IF(B28=Data!B259,Data!I259,(IF(B28=Data!#REF!,Data!#REF!,Data!#REF!)))))))))))))))&amp;IF(B28=Data!#REF!,Data!#REF!,(IF(B28=Data!#REF!,Data!#REF!,(IF(B28=Data!#REF!,Data!#REF!,(IF(B28=Data!#REF!,Data!#REF!,(IF(B28=Data!#REF!,Data!#REF!,(IF(B28=Data!#REF!,Data!I935,(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257,Data!J257,(IF(B28=Data!B259,Data!J259,(IF(B28=Data!#REF!,Data!#REF!,Data!#REF!)))))))))))))))&amp;IF(B28=Data!#REF!,Data!#REF!,(IF(B28=Data!#REF!,Data!#REF!,(IF(B28=Data!#REF!,Data!#REF!,(IF(B28=Data!#REF!,Data!#REF!,(IF(B28=Data!#REF!,Data!#REF!,(IF(B28=Data!#REF!,Data!J935,(IF(B28=Data!#REF!,Data!#REF!,(IF(B28=Data!#REF!,Data!#REF!,Data!#REF!)))))))))))))))&amp;IF(B28=Data!#REF!,Data!#REF!,(IF(B28=Data!#REF!,Data!#REF!,(IF(B28=Data!#REF!,Data!#REF!,(IF(B28=Data!#REF!,Data!#REF!,(IF(B28=Data!#REF!,Data!#REF!,Data!#REF!)))))))))</f>
        <v>#REF!</v>
      </c>
      <c r="W28" s="236">
        <f>IF(E28="","",VLOOKUP(B28,Data!$B$5:$J$503,9,FALSE)*E28)</f>
        <v>1.1850000000000001</v>
      </c>
    </row>
    <row r="29" spans="1:23" s="234" customFormat="1" ht="20.149999999999999" customHeight="1">
      <c r="A29" s="383">
        <v>9</v>
      </c>
      <c r="B29" s="384" t="s">
        <v>484</v>
      </c>
      <c r="C29" s="325" t="str">
        <f>IF(E29="","",VLOOKUP(B29,Data!$B$5:$N$503,13,FALSE))</f>
        <v>Ymh</v>
      </c>
      <c r="D29" s="227" t="str">
        <f>IF(E29="","",VLOOKUP(B29,Data!$B$5:$L$503,2,FALSE))</f>
        <v>ZH66250</v>
      </c>
      <c r="E29" s="232">
        <v>10</v>
      </c>
      <c r="F29" s="344"/>
      <c r="G29" s="227">
        <f>IF(E29="","",VLOOKUP(B29,Data!$B$5:$L$503,11,FALSE))</f>
        <v>2244.61</v>
      </c>
      <c r="H29" s="326">
        <f t="shared" si="0"/>
        <v>22446.100000000002</v>
      </c>
      <c r="I29" s="327" t="str">
        <f>IF(E29="","",VLOOKUP(B29,Data!$B$5:$D$503,3,FALSE))</f>
        <v>C/T</v>
      </c>
      <c r="J29" s="235" t="str">
        <f>IF(E29="","",VLOOKUP(B29,Data!$B$5:$M$503,12,FALSE))</f>
        <v>Indonesia</v>
      </c>
      <c r="K29" s="328" t="s">
        <v>975</v>
      </c>
      <c r="L29" s="219">
        <f>IF(E29="","",VLOOKUP(B29,Data!$B$5:$E$503,4,FALSE)*E29)</f>
        <v>2620</v>
      </c>
      <c r="M29" s="219">
        <f>IF(E29="","",VLOOKUP(B29,Data!$B$5:$F$503,5,FALSE)*E29)</f>
        <v>2370</v>
      </c>
      <c r="N29" s="329" t="e">
        <f>IF(B29=Data!#REF!,Data!#REF!,(IF(B29=Data!#REF!,Data!#REF!,(IF(B29=Data!#REF!,Data!#REF!,(IF(B29=Data!#REF!,Data!#REF!,(IF(B29=Data!#REF!,Data!#REF!,(IF(B29=Data!B258,Data!G258,(IF(B29=Data!B260,Data!G260,(IF(B29=Data!#REF!,Data!#REF!,Data!#REF!)))))))))))))))&amp;IF(B29=Data!#REF!,Data!#REF!,(IF(B29=Data!#REF!,Data!#REF!,(IF(B29=Data!#REF!,Data!#REF!,(IF(B29=Data!#REF!,Data!#REF!,(IF(B29=Data!#REF!,Data!#REF!,(IF(B29=Data!#REF!,Data!G936,(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258,Data!H258,(IF(B29=Data!B260,Data!H260,(IF(B29=Data!#REF!,Data!#REF!,Data!#REF!)))))))))))))))&amp;IF(B29=Data!#REF!,Data!#REF!,(IF(B29=Data!#REF!,Data!#REF!,(IF(B29=Data!#REF!,Data!#REF!,(IF(B29=Data!#REF!,Data!#REF!,(IF(B29=Data!#REF!,Data!#REF!,(IF(B29=Data!#REF!,Data!H936,(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258,Data!I258,(IF(B29=Data!B260,Data!I260,(IF(B29=Data!#REF!,Data!#REF!,Data!#REF!)))))))))))))))&amp;IF(B29=Data!#REF!,Data!#REF!,(IF(B29=Data!#REF!,Data!#REF!,(IF(B29=Data!#REF!,Data!#REF!,(IF(B29=Data!#REF!,Data!#REF!,(IF(B29=Data!#REF!,Data!#REF!,(IF(B29=Data!#REF!,Data!I936,(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258,Data!J258,(IF(B29=Data!B260,Data!J260,(IF(B29=Data!#REF!,Data!#REF!,Data!#REF!)))))))))))))))&amp;IF(B29=Data!#REF!,Data!#REF!,(IF(B29=Data!#REF!,Data!#REF!,(IF(B29=Data!#REF!,Data!#REF!,(IF(B29=Data!#REF!,Data!#REF!,(IF(B29=Data!#REF!,Data!#REF!,(IF(B29=Data!#REF!,Data!J936,(IF(B29=Data!#REF!,Data!#REF!,(IF(B29=Data!#REF!,Data!#REF!,Data!#REF!)))))))))))))))&amp;IF(B29=Data!#REF!,Data!#REF!,(IF(B29=Data!#REF!,Data!#REF!,(IF(B29=Data!#REF!,Data!#REF!,(IF(B29=Data!#REF!,Data!#REF!,(IF(B29=Data!#REF!,Data!#REF!,Data!#REF!)))))))))</f>
        <v>#REF!</v>
      </c>
      <c r="W29" s="236">
        <f>IF(E29="","",VLOOKUP(B29,Data!$B$5:$J$503,9,FALSE)*E29)</f>
        <v>14.879999999999999</v>
      </c>
    </row>
    <row r="30" spans="1:23" s="234" customFormat="1" ht="20.149999999999999" customHeight="1">
      <c r="A30" s="383">
        <v>10</v>
      </c>
      <c r="B30" s="384" t="s">
        <v>552</v>
      </c>
      <c r="C30" s="325" t="str">
        <f>IF(E30="","",VLOOKUP(B30,Data!$B$5:$N$503,13,FALSE))</f>
        <v>Ymh</v>
      </c>
      <c r="D30" s="227" t="str">
        <f>IF(E30="","",VLOOKUP(B30,Data!$B$5:$L$503,2,FALSE))</f>
        <v>ZN12160</v>
      </c>
      <c r="E30" s="232">
        <v>1</v>
      </c>
      <c r="F30" s="344"/>
      <c r="G30" s="227">
        <f>IF(E30="","",VLOOKUP(B30,Data!$B$5:$L$503,11,FALSE))</f>
        <v>2286.36</v>
      </c>
      <c r="H30" s="326">
        <f t="shared" si="0"/>
        <v>2286.36</v>
      </c>
      <c r="I30" s="327" t="str">
        <f>IF(E30="","",VLOOKUP(B30,Data!$B$5:$D$503,3,FALSE))</f>
        <v>C/T</v>
      </c>
      <c r="J30" s="235" t="str">
        <f>IF(E30="","",VLOOKUP(B30,Data!$B$5:$M$503,12,FALSE))</f>
        <v>Indonesia</v>
      </c>
      <c r="K30" s="328" t="s">
        <v>975</v>
      </c>
      <c r="L30" s="219">
        <f>IF(E30="","",VLOOKUP(B30,Data!$B$5:$E$503,4,FALSE)*E30)</f>
        <v>262</v>
      </c>
      <c r="M30" s="219">
        <f>IF(E30="","",VLOOKUP(B30,Data!$B$5:$F$503,5,FALSE)*E30)</f>
        <v>237</v>
      </c>
      <c r="N30" s="329" t="e">
        <f>IF(B30=Data!#REF!,Data!#REF!,(IF(B30=Data!#REF!,Data!#REF!,(IF(B30=Data!#REF!,Data!#REF!,(IF(B30=Data!#REF!,Data!#REF!,(IF(B30=Data!#REF!,Data!#REF!,(IF(B30=Data!B259,Data!G259,(IF(B30=Data!B261,Data!G261,(IF(B30=Data!#REF!,Data!#REF!,Data!#REF!)))))))))))))))&amp;IF(B30=Data!#REF!,Data!#REF!,(IF(B30=Data!#REF!,Data!#REF!,(IF(B30=Data!#REF!,Data!#REF!,(IF(B30=Data!#REF!,Data!#REF!,(IF(B30=Data!#REF!,Data!#REF!,(IF(B30=Data!#REF!,Data!G937,(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259,Data!H259,(IF(B30=Data!B261,Data!H261,(IF(B30=Data!#REF!,Data!#REF!,Data!#REF!)))))))))))))))&amp;IF(B30=Data!#REF!,Data!#REF!,(IF(B30=Data!#REF!,Data!#REF!,(IF(B30=Data!#REF!,Data!#REF!,(IF(B30=Data!#REF!,Data!#REF!,(IF(B30=Data!#REF!,Data!#REF!,(IF(B30=Data!#REF!,Data!H937,(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259,Data!I259,(IF(B30=Data!B261,Data!I261,(IF(B30=Data!#REF!,Data!#REF!,Data!#REF!)))))))))))))))&amp;IF(B30=Data!#REF!,Data!#REF!,(IF(B30=Data!#REF!,Data!#REF!,(IF(B30=Data!#REF!,Data!#REF!,(IF(B30=Data!#REF!,Data!#REF!,(IF(B30=Data!#REF!,Data!#REF!,(IF(B30=Data!#REF!,Data!I937,(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259,Data!J259,(IF(B30=Data!B261,Data!J261,(IF(B30=Data!#REF!,Data!#REF!,Data!#REF!)))))))))))))))&amp;IF(B30=Data!#REF!,Data!#REF!,(IF(B30=Data!#REF!,Data!#REF!,(IF(B30=Data!#REF!,Data!#REF!,(IF(B30=Data!#REF!,Data!#REF!,(IF(B30=Data!#REF!,Data!#REF!,(IF(B30=Data!#REF!,Data!J937,(IF(B30=Data!#REF!,Data!#REF!,(IF(B30=Data!#REF!,Data!#REF!,Data!#REF!)))))))))))))))&amp;IF(B30=Data!#REF!,Data!#REF!,(IF(B30=Data!#REF!,Data!#REF!,(IF(B30=Data!#REF!,Data!#REF!,(IF(B30=Data!#REF!,Data!#REF!,(IF(B30=Data!#REF!,Data!#REF!,Data!#REF!)))))))))</f>
        <v>#REF!</v>
      </c>
      <c r="W30" s="236">
        <f>IF(E30="","",VLOOKUP(B30,Data!$B$5:$J$503,9,FALSE)*E30)</f>
        <v>1.488</v>
      </c>
    </row>
    <row r="31" spans="1:23" s="234" customFormat="1" ht="20.149999999999999" customHeight="1">
      <c r="A31" s="383">
        <v>11</v>
      </c>
      <c r="B31" s="384" t="s">
        <v>488</v>
      </c>
      <c r="C31" s="325" t="str">
        <f>IF(E31="","",VLOOKUP(B31,Data!$B$5:$N$503,13,FALSE))</f>
        <v>Ymh</v>
      </c>
      <c r="D31" s="227" t="str">
        <f>IF(E31="","",VLOOKUP(B31,Data!$B$5:$L$503,2,FALSE))</f>
        <v>ZH66280</v>
      </c>
      <c r="E31" s="232">
        <v>1</v>
      </c>
      <c r="F31" s="344"/>
      <c r="G31" s="227">
        <f>IF(E31="","",VLOOKUP(B31,Data!$B$5:$L$503,11,FALSE))</f>
        <v>2450.15</v>
      </c>
      <c r="H31" s="326">
        <f t="shared" si="0"/>
        <v>2450.15</v>
      </c>
      <c r="I31" s="327" t="str">
        <f>IF(E31="","",VLOOKUP(B31,Data!$B$5:$D$503,3,FALSE))</f>
        <v>C/T</v>
      </c>
      <c r="J31" s="235" t="str">
        <f>IF(E31="","",VLOOKUP(B31,Data!$B$5:$M$503,12,FALSE))</f>
        <v>Indonesia</v>
      </c>
      <c r="K31" s="328" t="s">
        <v>975</v>
      </c>
      <c r="L31" s="219">
        <f>IF(E31="","",VLOOKUP(B31,Data!$B$5:$E$503,4,FALSE)*E31)</f>
        <v>262</v>
      </c>
      <c r="M31" s="219">
        <f>IF(E31="","",VLOOKUP(B31,Data!$B$5:$F$503,5,FALSE)*E31)</f>
        <v>237</v>
      </c>
      <c r="N31" s="329" t="e">
        <f>IF(B31=Data!#REF!,Data!#REF!,(IF(B31=Data!#REF!,Data!#REF!,(IF(B31=Data!#REF!,Data!#REF!,(IF(B31=Data!#REF!,Data!#REF!,(IF(B31=Data!#REF!,Data!#REF!,(IF(B31=Data!B258,Data!G258,(IF(B31=Data!B260,Data!G260,(IF(B31=Data!#REF!,Data!#REF!,Data!#REF!)))))))))))))))&amp;IF(B31=Data!#REF!,Data!#REF!,(IF(B31=Data!#REF!,Data!#REF!,(IF(B31=Data!#REF!,Data!#REF!,(IF(B31=Data!#REF!,Data!#REF!,(IF(B31=Data!#REF!,Data!#REF!,(IF(B31=Data!#REF!,Data!G936,(IF(B31=Data!#REF!,Data!#REF!,(IF(B31=Data!#REF!,Data!#REF!,Data!#REF!)))))))))))))))&amp;IF(B31=Data!#REF!,Data!#REF!,(IF(B31=Data!#REF!,Data!#REF!,(IF(B31=Data!#REF!,Data!#REF!,(IF(B31=Data!#REF!,Data!#REF!,(IF(B31=Data!#REF!,Data!#REF!,Data!#REF!)))))))))</f>
        <v>#REF!</v>
      </c>
      <c r="O31" s="330"/>
      <c r="P31" s="331"/>
      <c r="Q31" s="332" t="e">
        <f>IF(B31=Data!#REF!,Data!#REF!,(IF(B31=Data!#REF!,Data!#REF!,(IF(B31=Data!#REF!,Data!#REF!,(IF(B31=Data!#REF!,Data!#REF!,(IF(B31=Data!#REF!,Data!#REF!,(IF(B31=Data!B258,Data!H258,(IF(B31=Data!B260,Data!H260,(IF(B31=Data!#REF!,Data!#REF!,Data!#REF!)))))))))))))))&amp;IF(B31=Data!#REF!,Data!#REF!,(IF(B31=Data!#REF!,Data!#REF!,(IF(B31=Data!#REF!,Data!#REF!,(IF(B31=Data!#REF!,Data!#REF!,(IF(B31=Data!#REF!,Data!#REF!,(IF(B31=Data!#REF!,Data!H936,(IF(B31=Data!#REF!,Data!#REF!,(IF(B31=Data!#REF!,Data!#REF!,Data!#REF!)))))))))))))))&amp;IF(B31=Data!#REF!,Data!#REF!,(IF(B31=Data!#REF!,Data!#REF!,(IF(B31=Data!#REF!,Data!#REF!,(IF(B31=Data!#REF!,Data!#REF!,(IF(B31=Data!#REF!,Data!#REF!,Data!#REF!)))))))))</f>
        <v>#REF!</v>
      </c>
      <c r="R31" s="331"/>
      <c r="S31" s="331"/>
      <c r="T31" s="332" t="e">
        <f>IF(B31=Data!#REF!,Data!#REF!,(IF(B31=Data!#REF!,Data!#REF!,(IF(B31=Data!#REF!,Data!#REF!,(IF(B31=Data!#REF!,Data!#REF!,(IF(B31=Data!#REF!,Data!#REF!,(IF(B31=Data!B258,Data!I258,(IF(B31=Data!B260,Data!I260,(IF(B31=Data!#REF!,Data!#REF!,Data!#REF!)))))))))))))))&amp;IF(B31=Data!#REF!,Data!#REF!,(IF(B31=Data!#REF!,Data!#REF!,(IF(B31=Data!#REF!,Data!#REF!,(IF(B31=Data!#REF!,Data!#REF!,(IF(B31=Data!#REF!,Data!#REF!,(IF(B31=Data!#REF!,Data!I936,(IF(B31=Data!#REF!,Data!#REF!,(IF(B31=Data!#REF!,Data!#REF!,Data!#REF!)))))))))))))))&amp;IF(B31=Data!#REF!,Data!#REF!,(IF(B31=Data!#REF!,Data!#REF!,(IF(B31=Data!#REF!,Data!#REF!,(IF(B31=Data!#REF!,Data!#REF!,(IF(B31=Data!#REF!,Data!#REF!,Data!#REF!)))))))))</f>
        <v>#REF!</v>
      </c>
      <c r="U31" s="333"/>
      <c r="V31" s="332" t="e">
        <f>IF(B31=Data!#REF!,Data!#REF!,(IF(B31=Data!#REF!,Data!#REF!,(IF(B31=Data!#REF!,Data!#REF!,(IF(B31=Data!#REF!,Data!#REF!,(IF(B31=Data!#REF!,Data!#REF!,(IF(B31=Data!B258,Data!J258,(IF(B31=Data!B260,Data!J260,(IF(B31=Data!#REF!,Data!#REF!,Data!#REF!)))))))))))))))&amp;IF(B31=Data!#REF!,Data!#REF!,(IF(B31=Data!#REF!,Data!#REF!,(IF(B31=Data!#REF!,Data!#REF!,(IF(B31=Data!#REF!,Data!#REF!,(IF(B31=Data!#REF!,Data!#REF!,(IF(B31=Data!#REF!,Data!J936,(IF(B31=Data!#REF!,Data!#REF!,(IF(B31=Data!#REF!,Data!#REF!,Data!#REF!)))))))))))))))&amp;IF(B31=Data!#REF!,Data!#REF!,(IF(B31=Data!#REF!,Data!#REF!,(IF(B31=Data!#REF!,Data!#REF!,(IF(B31=Data!#REF!,Data!#REF!,(IF(B31=Data!#REF!,Data!#REF!,Data!#REF!)))))))))</f>
        <v>#REF!</v>
      </c>
      <c r="W31" s="236">
        <f>IF(E31="","",VLOOKUP(B31,Data!$B$5:$J$503,9,FALSE)*E31)</f>
        <v>1.488</v>
      </c>
    </row>
    <row r="32" spans="1:23" s="234" customFormat="1" ht="20.149999999999999" customHeight="1">
      <c r="A32" s="334"/>
      <c r="B32" s="231"/>
      <c r="C32" s="230" t="str">
        <f>IF(E32="","",VLOOKUP(B32,Data!$B$5:$N$503,13,FALSE))</f>
        <v/>
      </c>
      <c r="D32" s="223" t="str">
        <f>IF(E32="","",VLOOKUP(B32,Data!$B$5:$L$503,2,FALSE))</f>
        <v/>
      </c>
      <c r="E32" s="232"/>
      <c r="F32" s="233"/>
      <c r="G32" s="223" t="str">
        <f>IF(E32="","",VLOOKUP(B32,Data!$B$5:$L$503,11,FALSE))</f>
        <v/>
      </c>
      <c r="H32" s="228" t="str">
        <f>IF(E32&gt;0,E32*G32,"-")</f>
        <v>-</v>
      </c>
      <c r="I32" s="229" t="str">
        <f>IF(E32="","",VLOOKUP(B32,Data!$B$5:$D$503,3,FALSE))</f>
        <v/>
      </c>
      <c r="J32" s="220" t="str">
        <f>IF(E32="","",VLOOKUP(B32,Data!$B$5:$M$503,12,FALSE))</f>
        <v/>
      </c>
      <c r="K32" s="328"/>
      <c r="L32" s="221" t="str">
        <f>IF(E32="","",VLOOKUP(B32,Data!$B$5:$E$503,4,FALSE)*E32)</f>
        <v/>
      </c>
      <c r="M32" s="221" t="str">
        <f>IF(E32="","",VLOOKUP(B32,Data!$B$5:$F$503,5,FALSE)*E32)</f>
        <v/>
      </c>
      <c r="N32" s="224" t="e">
        <f>IF(B32=Data!#REF!,Data!#REF!,(IF(B32=Data!#REF!,Data!#REF!,(IF(B32=Data!#REF!,Data!#REF!,(IF(B32=Data!#REF!,Data!#REF!,(IF(B32=Data!#REF!,Data!#REF!,(IF(B32=Data!B270,Data!G270,(IF(B32=Data!B272,Data!G272,(IF(B32=Data!#REF!,Data!#REF!,Data!#REF!)))))))))))))))&amp;IF(B32=Data!#REF!,Data!#REF!,(IF(B32=Data!#REF!,Data!#REF!,(IF(B32=Data!#REF!,Data!#REF!,(IF(B32=Data!#REF!,Data!#REF!,(IF(B32=Data!#REF!,Data!#REF!,(IF(B32=Data!#REF!,Data!G948,(IF(B32=Data!#REF!,Data!#REF!,(IF(B32=Data!#REF!,Data!#REF!,Data!#REF!)))))))))))))))&amp;IF(B32=Data!#REF!,Data!#REF!,(IF(B32=Data!#REF!,Data!#REF!,(IF(B32=Data!#REF!,Data!#REF!,(IF(B32=Data!#REF!,Data!#REF!,(IF(B32=Data!#REF!,Data!#REF!,Data!#REF!)))))))))</f>
        <v>#REF!</v>
      </c>
      <c r="O32" s="339"/>
      <c r="P32" s="340"/>
      <c r="Q32" s="225" t="e">
        <f>IF(B32=Data!#REF!,Data!#REF!,(IF(B32=Data!#REF!,Data!#REF!,(IF(B32=Data!#REF!,Data!#REF!,(IF(B32=Data!#REF!,Data!#REF!,(IF(B32=Data!#REF!,Data!#REF!,(IF(B32=Data!B270,Data!H270,(IF(B32=Data!B272,Data!H272,(IF(B32=Data!#REF!,Data!#REF!,Data!#REF!)))))))))))))))&amp;IF(B32=Data!#REF!,Data!#REF!,(IF(B32=Data!#REF!,Data!#REF!,(IF(B32=Data!#REF!,Data!#REF!,(IF(B32=Data!#REF!,Data!#REF!,(IF(B32=Data!#REF!,Data!#REF!,(IF(B32=Data!#REF!,Data!H948,(IF(B32=Data!#REF!,Data!#REF!,(IF(B32=Data!#REF!,Data!#REF!,Data!#REF!)))))))))))))))&amp;IF(B32=Data!#REF!,Data!#REF!,(IF(B32=Data!#REF!,Data!#REF!,(IF(B32=Data!#REF!,Data!#REF!,(IF(B32=Data!#REF!,Data!#REF!,(IF(B32=Data!#REF!,Data!#REF!,Data!#REF!)))))))))</f>
        <v>#REF!</v>
      </c>
      <c r="R32" s="340"/>
      <c r="S32" s="340"/>
      <c r="T32" s="225" t="e">
        <f>IF(B32=Data!#REF!,Data!#REF!,(IF(B32=Data!#REF!,Data!#REF!,(IF(B32=Data!#REF!,Data!#REF!,(IF(B32=Data!#REF!,Data!#REF!,(IF(B32=Data!#REF!,Data!#REF!,(IF(B32=Data!B270,Data!I270,(IF(B32=Data!B272,Data!I272,(IF(B32=Data!#REF!,Data!#REF!,Data!#REF!)))))))))))))))&amp;IF(B32=Data!#REF!,Data!#REF!,(IF(B32=Data!#REF!,Data!#REF!,(IF(B32=Data!#REF!,Data!#REF!,(IF(B32=Data!#REF!,Data!#REF!,(IF(B32=Data!#REF!,Data!#REF!,(IF(B32=Data!#REF!,Data!I948,(IF(B32=Data!#REF!,Data!#REF!,(IF(B32=Data!#REF!,Data!#REF!,Data!#REF!)))))))))))))))&amp;IF(B32=Data!#REF!,Data!#REF!,(IF(B32=Data!#REF!,Data!#REF!,(IF(B32=Data!#REF!,Data!#REF!,(IF(B32=Data!#REF!,Data!#REF!,(IF(B32=Data!#REF!,Data!#REF!,Data!#REF!)))))))))</f>
        <v>#REF!</v>
      </c>
      <c r="U32" s="341"/>
      <c r="V32" s="225" t="e">
        <f>IF(B32=Data!#REF!,Data!#REF!,(IF(B32=Data!#REF!,Data!#REF!,(IF(B32=Data!#REF!,Data!#REF!,(IF(B32=Data!#REF!,Data!#REF!,(IF(B32=Data!#REF!,Data!#REF!,(IF(B32=Data!B270,Data!J270,(IF(B32=Data!B272,Data!J272,(IF(B32=Data!#REF!,Data!#REF!,Data!#REF!)))))))))))))))&amp;IF(B32=Data!#REF!,Data!#REF!,(IF(B32=Data!#REF!,Data!#REF!,(IF(B32=Data!#REF!,Data!#REF!,(IF(B32=Data!#REF!,Data!#REF!,(IF(B32=Data!#REF!,Data!#REF!,(IF(B32=Data!#REF!,Data!J948,(IF(B32=Data!#REF!,Data!#REF!,(IF(B32=Data!#REF!,Data!#REF!,Data!#REF!)))))))))))))))&amp;IF(B32=Data!#REF!,Data!#REF!,(IF(B32=Data!#REF!,Data!#REF!,(IF(B32=Data!#REF!,Data!#REF!,(IF(B32=Data!#REF!,Data!#REF!,(IF(B32=Data!#REF!,Data!#REF!,Data!#REF!)))))))))</f>
        <v>#REF!</v>
      </c>
      <c r="W32" s="222" t="str">
        <f>IF(E32="","",VLOOKUP(B32,Data!$B$5:$J$503,9,FALSE)*E32)</f>
        <v/>
      </c>
    </row>
    <row r="33" spans="1:23" s="237" customFormat="1" ht="15" customHeight="1">
      <c r="A33" s="238"/>
      <c r="B33" s="239"/>
      <c r="C33" s="246"/>
      <c r="D33" s="240"/>
      <c r="E33" s="241">
        <f>SUM(E18:E31)</f>
        <v>42</v>
      </c>
      <c r="F33" s="242"/>
      <c r="G33" s="243"/>
      <c r="H33" s="243">
        <f>SUM(H18:H32)</f>
        <v>93596.59</v>
      </c>
      <c r="I33" s="238"/>
      <c r="J33" s="238"/>
      <c r="K33" s="238"/>
      <c r="L33" s="243">
        <f>SUM(L18:L32)</f>
        <v>9669</v>
      </c>
      <c r="M33" s="243">
        <f>SUM(M18:M32)</f>
        <v>8706</v>
      </c>
      <c r="N33" s="243" t="e">
        <f>SUM(N16:N32)</f>
        <v>#REF!</v>
      </c>
      <c r="O33" s="244" t="e">
        <f>SUM(#REF!)</f>
        <v>#REF!</v>
      </c>
      <c r="P33" s="243">
        <f>SUM(P16:P32)</f>
        <v>0</v>
      </c>
      <c r="Q33" s="243" t="e">
        <f>SUM(Q16:Q32)</f>
        <v>#REF!</v>
      </c>
      <c r="R33" s="244" t="e">
        <f>SUM(#REF!)</f>
        <v>#REF!</v>
      </c>
      <c r="S33" s="243">
        <f>SUM(S16:S32)</f>
        <v>0</v>
      </c>
      <c r="T33" s="243" t="e">
        <f>SUM(T16:T32)</f>
        <v>#REF!</v>
      </c>
      <c r="U33" s="244" t="e">
        <f>SUM(#REF!)</f>
        <v>#REF!</v>
      </c>
      <c r="V33" s="243" t="e">
        <f>SUM(V16:V32)</f>
        <v>#REF!</v>
      </c>
      <c r="W33" s="245">
        <f>SUM(W18:W32)</f>
        <v>54.028000000000006</v>
      </c>
    </row>
    <row r="34" spans="1:23" ht="17.25" customHeight="1" thickBot="1">
      <c r="A34" s="214"/>
      <c r="B34" s="215"/>
      <c r="C34" s="216"/>
      <c r="D34" s="217"/>
      <c r="E34" s="193"/>
      <c r="F34" s="34"/>
      <c r="G34" s="180" t="s">
        <v>531</v>
      </c>
      <c r="H34" s="177"/>
      <c r="I34" s="55"/>
      <c r="J34" s="55"/>
      <c r="K34" s="55"/>
      <c r="L34" s="181"/>
      <c r="M34" s="177"/>
      <c r="N34" s="36"/>
      <c r="O34" s="35"/>
      <c r="P34" s="35"/>
      <c r="Q34" s="35"/>
      <c r="R34" s="35"/>
      <c r="S34" s="35"/>
      <c r="T34" s="35"/>
      <c r="U34" s="36"/>
      <c r="V34" s="36"/>
      <c r="W34" s="179"/>
    </row>
    <row r="35" spans="1:23" ht="13">
      <c r="A35" s="213" t="s">
        <v>525</v>
      </c>
      <c r="B35" s="161"/>
      <c r="C35" s="161"/>
      <c r="D35" s="60"/>
      <c r="E35" s="194" t="s">
        <v>532</v>
      </c>
      <c r="F35" s="27"/>
      <c r="G35" s="81" t="s">
        <v>81</v>
      </c>
      <c r="H35" s="85"/>
      <c r="I35" s="32" t="s">
        <v>82</v>
      </c>
      <c r="J35" s="56"/>
      <c r="K35" s="172" t="s">
        <v>83</v>
      </c>
      <c r="L35" s="172"/>
      <c r="M35" s="422" t="s">
        <v>84</v>
      </c>
      <c r="N35" s="423"/>
      <c r="O35" s="423"/>
      <c r="P35" s="423"/>
      <c r="Q35" s="423"/>
      <c r="R35" s="423"/>
      <c r="S35" s="423"/>
      <c r="T35" s="423"/>
      <c r="U35" s="423"/>
      <c r="V35" s="423"/>
      <c r="W35" s="424"/>
    </row>
    <row r="36" spans="1:23" ht="13">
      <c r="A36" s="19" t="s">
        <v>526</v>
      </c>
      <c r="B36" s="20"/>
      <c r="C36" s="20"/>
      <c r="D36" s="60"/>
      <c r="E36" s="191" t="s">
        <v>86</v>
      </c>
      <c r="F36" s="20"/>
      <c r="G36" s="425"/>
      <c r="H36" s="426"/>
      <c r="I36" s="19" t="s">
        <v>87</v>
      </c>
      <c r="J36" s="61"/>
      <c r="K36" s="174" t="s">
        <v>88</v>
      </c>
      <c r="L36" s="174"/>
      <c r="M36" s="170"/>
      <c r="N36" s="20"/>
      <c r="O36" s="20"/>
      <c r="P36" s="20"/>
      <c r="Q36" s="20"/>
      <c r="R36" s="20"/>
      <c r="S36" s="20"/>
      <c r="T36" s="20"/>
      <c r="U36" s="20"/>
      <c r="V36" s="20"/>
      <c r="W36" s="175"/>
    </row>
    <row r="37" spans="1:23">
      <c r="A37" s="19" t="s">
        <v>527</v>
      </c>
      <c r="B37" s="20"/>
      <c r="C37" s="20"/>
      <c r="D37" s="21"/>
      <c r="E37" s="191"/>
      <c r="F37" s="20"/>
      <c r="G37" s="425"/>
      <c r="H37" s="426"/>
      <c r="I37" s="19"/>
      <c r="J37" s="61"/>
      <c r="K37" s="174" t="s">
        <v>92</v>
      </c>
      <c r="L37" s="174"/>
      <c r="M37" s="170"/>
      <c r="N37" s="20"/>
      <c r="O37" s="20"/>
      <c r="P37" s="20"/>
      <c r="Q37" s="20"/>
      <c r="R37" s="20"/>
      <c r="S37" s="20"/>
      <c r="T37" s="20"/>
      <c r="U37" s="20"/>
      <c r="V37" s="20"/>
      <c r="W37" s="175"/>
    </row>
    <row r="38" spans="1:23">
      <c r="A38" s="34"/>
      <c r="B38" s="35"/>
      <c r="C38" s="35"/>
      <c r="D38" s="391"/>
      <c r="E38" s="191" t="s">
        <v>93</v>
      </c>
      <c r="F38" s="20"/>
      <c r="G38" s="425"/>
      <c r="H38" s="426"/>
      <c r="I38" s="19" t="s">
        <v>94</v>
      </c>
      <c r="J38" s="61"/>
      <c r="K38" s="174"/>
      <c r="L38" s="174"/>
      <c r="M38" s="170"/>
      <c r="N38" s="20"/>
      <c r="O38" s="20"/>
      <c r="P38" s="20"/>
      <c r="Q38" s="20"/>
      <c r="R38" s="20"/>
      <c r="S38" s="20"/>
      <c r="T38" s="20"/>
      <c r="U38" s="20"/>
      <c r="V38" s="20"/>
      <c r="W38" s="175"/>
    </row>
    <row r="39" spans="1:23" ht="13">
      <c r="A39" s="16" t="s">
        <v>95</v>
      </c>
      <c r="B39" s="27"/>
      <c r="C39" s="27"/>
      <c r="D39" s="12"/>
      <c r="E39" s="191" t="s">
        <v>96</v>
      </c>
      <c r="F39" s="20"/>
      <c r="G39" s="89" t="s">
        <v>97</v>
      </c>
      <c r="H39" s="86"/>
      <c r="I39" s="19" t="s">
        <v>87</v>
      </c>
      <c r="J39" s="61"/>
      <c r="K39" s="174" t="s">
        <v>98</v>
      </c>
      <c r="L39" s="174"/>
      <c r="M39" s="170"/>
      <c r="N39" s="20"/>
      <c r="O39" s="20"/>
      <c r="P39" s="20"/>
      <c r="Q39" s="20"/>
      <c r="R39" s="20"/>
      <c r="S39" s="20"/>
      <c r="T39" s="20"/>
      <c r="U39" s="20"/>
      <c r="V39" s="20"/>
      <c r="W39" s="175"/>
    </row>
    <row r="40" spans="1:23">
      <c r="A40" s="26" t="s">
        <v>550</v>
      </c>
      <c r="B40" s="20"/>
      <c r="C40" s="20"/>
      <c r="D40" s="21"/>
      <c r="E40" s="191" t="s">
        <v>99</v>
      </c>
      <c r="F40" s="20"/>
      <c r="G40" s="90"/>
      <c r="H40" s="182"/>
      <c r="I40" s="19" t="s">
        <v>100</v>
      </c>
      <c r="J40" s="61"/>
      <c r="K40" s="174" t="s">
        <v>528</v>
      </c>
      <c r="L40" s="174"/>
      <c r="M40" s="427" t="s">
        <v>568</v>
      </c>
      <c r="N40" s="428"/>
      <c r="O40" s="428"/>
      <c r="P40" s="428"/>
      <c r="Q40" s="428"/>
      <c r="R40" s="428"/>
      <c r="S40" s="428"/>
      <c r="T40" s="428"/>
      <c r="U40" s="428"/>
      <c r="V40" s="428"/>
      <c r="W40" s="429"/>
    </row>
    <row r="41" spans="1:23">
      <c r="A41" s="34"/>
      <c r="B41" s="35"/>
      <c r="C41" s="35"/>
      <c r="D41" s="36"/>
      <c r="E41" s="192"/>
      <c r="F41" s="35"/>
      <c r="G41" s="416" t="s">
        <v>982</v>
      </c>
      <c r="H41" s="417"/>
      <c r="I41" s="416" t="s">
        <v>981</v>
      </c>
      <c r="J41" s="417"/>
      <c r="K41" s="178" t="s">
        <v>103</v>
      </c>
      <c r="L41" s="178"/>
      <c r="M41" s="418" t="s">
        <v>104</v>
      </c>
      <c r="N41" s="419"/>
      <c r="O41" s="419"/>
      <c r="P41" s="419"/>
      <c r="Q41" s="419"/>
      <c r="R41" s="419"/>
      <c r="S41" s="419"/>
      <c r="T41" s="419"/>
      <c r="U41" s="419"/>
      <c r="V41" s="419"/>
      <c r="W41" s="420"/>
    </row>
    <row r="46" spans="1:23" ht="18.75" customHeight="1">
      <c r="A46" s="195" t="s">
        <v>888</v>
      </c>
      <c r="B46" s="166"/>
      <c r="C46" s="195" t="s">
        <v>576</v>
      </c>
      <c r="D46" s="319"/>
      <c r="E46" s="319"/>
      <c r="F46" s="320"/>
      <c r="G46" s="195" t="s">
        <v>882</v>
      </c>
      <c r="I46" s="195" t="s">
        <v>576</v>
      </c>
      <c r="K46" s="166"/>
      <c r="M46" s="4"/>
      <c r="V46" s="167"/>
      <c r="W46" s="4"/>
    </row>
    <row r="47" spans="1:23" ht="20">
      <c r="A47" s="195" t="s">
        <v>889</v>
      </c>
      <c r="B47" s="166"/>
      <c r="C47" s="195" t="s">
        <v>893</v>
      </c>
      <c r="D47" s="319"/>
      <c r="E47" s="319"/>
      <c r="F47" s="320"/>
      <c r="G47" s="300" t="s">
        <v>883</v>
      </c>
      <c r="H47" s="335"/>
      <c r="I47" s="300" t="s">
        <v>893</v>
      </c>
      <c r="K47" s="166"/>
      <c r="M47" s="4"/>
      <c r="V47" s="167"/>
      <c r="W47" s="4"/>
    </row>
    <row r="48" spans="1:23" ht="20">
      <c r="A48" s="195" t="s">
        <v>890</v>
      </c>
      <c r="B48" s="166"/>
      <c r="C48" s="195" t="s">
        <v>893</v>
      </c>
      <c r="D48" s="319"/>
      <c r="E48" s="319"/>
      <c r="F48" s="320"/>
      <c r="G48" s="195" t="s">
        <v>884</v>
      </c>
      <c r="I48" s="195" t="s">
        <v>576</v>
      </c>
      <c r="K48" s="166"/>
      <c r="M48" s="4"/>
      <c r="V48" s="167"/>
      <c r="W48" s="4"/>
    </row>
    <row r="49" spans="1:23" ht="20">
      <c r="A49" s="195" t="s">
        <v>891</v>
      </c>
      <c r="B49" s="166"/>
      <c r="C49" s="195" t="s">
        <v>576</v>
      </c>
      <c r="D49" s="319"/>
      <c r="E49" s="319"/>
      <c r="F49" s="320"/>
      <c r="G49" s="195" t="s">
        <v>885</v>
      </c>
      <c r="I49" s="195" t="s">
        <v>576</v>
      </c>
      <c r="K49" s="166"/>
      <c r="M49" s="4"/>
      <c r="V49" s="167"/>
      <c r="W49" s="4"/>
    </row>
    <row r="50" spans="1:23" ht="20">
      <c r="A50" s="195" t="s">
        <v>892</v>
      </c>
      <c r="B50" s="166"/>
      <c r="C50" s="195" t="s">
        <v>576</v>
      </c>
      <c r="D50" s="319"/>
      <c r="E50" s="319"/>
      <c r="F50" s="320"/>
      <c r="G50" s="195" t="s">
        <v>887</v>
      </c>
      <c r="I50" s="195" t="s">
        <v>576</v>
      </c>
      <c r="K50" s="166"/>
      <c r="M50" s="4"/>
      <c r="V50" s="167"/>
      <c r="W50" s="4"/>
    </row>
    <row r="51" spans="1:23" ht="20">
      <c r="A51" s="342"/>
      <c r="B51" s="342"/>
      <c r="C51" s="342"/>
      <c r="D51" s="342"/>
      <c r="E51" s="342"/>
      <c r="F51" s="317"/>
      <c r="G51" s="195" t="s">
        <v>886</v>
      </c>
      <c r="I51" s="195" t="s">
        <v>576</v>
      </c>
    </row>
  </sheetData>
  <mergeCells count="9">
    <mergeCell ref="G41:H41"/>
    <mergeCell ref="I41:J41"/>
    <mergeCell ref="M41:W41"/>
    <mergeCell ref="M2:P2"/>
    <mergeCell ref="M35:W35"/>
    <mergeCell ref="G36:H36"/>
    <mergeCell ref="G37:H37"/>
    <mergeCell ref="G38:H38"/>
    <mergeCell ref="M40:W40"/>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9AA0C-4582-4E5A-8D39-D3C04A88A0DF}">
  <dimension ref="A1:W47"/>
  <sheetViews>
    <sheetView topLeftCell="A7" zoomScale="80" zoomScaleNormal="80" zoomScaleSheetLayoutView="85" workbookViewId="0">
      <selection activeCell="P25" sqref="P25"/>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2.3632812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83"/>
      <c r="B18" s="389" t="s">
        <v>969</v>
      </c>
      <c r="C18" s="325"/>
      <c r="D18" s="227"/>
      <c r="E18" s="232"/>
      <c r="F18" s="318"/>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v>1</v>
      </c>
      <c r="B19" s="384" t="s">
        <v>473</v>
      </c>
      <c r="C19" s="325" t="str">
        <f>IF(E19="","",VLOOKUP(B19,Data!$B$5:$N$503,13,FALSE))</f>
        <v>Ymh</v>
      </c>
      <c r="D19" s="227" t="str">
        <f>IF(E19="","",VLOOKUP(B19,Data!$B$5:$L$503,2,FALSE))</f>
        <v>ZH66350</v>
      </c>
      <c r="E19" s="385">
        <v>1</v>
      </c>
      <c r="F19" s="344" t="s">
        <v>523</v>
      </c>
      <c r="G19" s="227">
        <f>IF(E19="","",VLOOKUP(B19,Data!$B$5:$L$503,11,FALSE))</f>
        <v>2382.59</v>
      </c>
      <c r="H19" s="326">
        <f t="shared" ref="H19:H27" si="0">IF(E19&gt;0,E19*G19,"-")</f>
        <v>2382.59</v>
      </c>
      <c r="I19" s="327" t="str">
        <f>IF(E19="","",VLOOKUP(B19,Data!$B$5:$D$503,3,FALSE))</f>
        <v>C/T</v>
      </c>
      <c r="J19" s="235" t="str">
        <f>IF(E19="","",VLOOKUP(B19,Data!$B$5:$M$503,12,FALSE))</f>
        <v>Indonesia</v>
      </c>
      <c r="K19" s="328" t="s">
        <v>970</v>
      </c>
      <c r="L19" s="219">
        <f>IF(E19="","",VLOOKUP(B19,Data!$B$5:$E$503,4,FALSE)*E19)</f>
        <v>215</v>
      </c>
      <c r="M19" s="219">
        <f>IF(E19="","",VLOOKUP(B19,Data!$B$5:$F$503,5,FALSE)*E19)</f>
        <v>194</v>
      </c>
      <c r="N19" s="329" t="e">
        <f>IF(B19=Data!#REF!,Data!#REF!,(IF(B19=Data!#REF!,Data!#REF!,(IF(B19=Data!#REF!,Data!#REF!,(IF(B19=Data!#REF!,Data!#REF!,(IF(B19=Data!#REF!,Data!#REF!,(IF(B19=Data!B259,Data!G259,(IF(B19=Data!B261,Data!G261,(IF(B19=Data!#REF!,Data!#REF!,Data!#REF!)))))))))))))))&amp;IF(B19=Data!#REF!,Data!#REF!,(IF(B19=Data!#REF!,Data!#REF!,(IF(B19=Data!#REF!,Data!#REF!,(IF(B19=Data!#REF!,Data!#REF!,(IF(B19=Data!#REF!,Data!#REF!,(IF(B19=Data!#REF!,Data!G937,(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259,Data!H259,(IF(B19=Data!B261,Data!H261,(IF(B19=Data!#REF!,Data!#REF!,Data!#REF!)))))))))))))))&amp;IF(B19=Data!#REF!,Data!#REF!,(IF(B19=Data!#REF!,Data!#REF!,(IF(B19=Data!#REF!,Data!#REF!,(IF(B19=Data!#REF!,Data!#REF!,(IF(B19=Data!#REF!,Data!#REF!,(IF(B19=Data!#REF!,Data!H937,(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259,Data!I259,(IF(B19=Data!B261,Data!I261,(IF(B19=Data!#REF!,Data!#REF!,Data!#REF!)))))))))))))))&amp;IF(B19=Data!#REF!,Data!#REF!,(IF(B19=Data!#REF!,Data!#REF!,(IF(B19=Data!#REF!,Data!#REF!,(IF(B19=Data!#REF!,Data!#REF!,(IF(B19=Data!#REF!,Data!#REF!,(IF(B19=Data!#REF!,Data!I937,(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259,Data!J259,(IF(B19=Data!B261,Data!J261,(IF(B19=Data!#REF!,Data!#REF!,Data!#REF!)))))))))))))))&amp;IF(B19=Data!#REF!,Data!#REF!,(IF(B19=Data!#REF!,Data!#REF!,(IF(B19=Data!#REF!,Data!#REF!,(IF(B19=Data!#REF!,Data!#REF!,(IF(B19=Data!#REF!,Data!#REF!,(IF(B19=Data!#REF!,Data!J937,(IF(B19=Data!#REF!,Data!#REF!,(IF(B19=Data!#REF!,Data!#REF!,Data!#REF!)))))))))))))))&amp;IF(B19=Data!#REF!,Data!#REF!,(IF(B19=Data!#REF!,Data!#REF!,(IF(B19=Data!#REF!,Data!#REF!,(IF(B19=Data!#REF!,Data!#REF!,(IF(B19=Data!#REF!,Data!#REF!,Data!#REF!)))))))))</f>
        <v>#REF!</v>
      </c>
      <c r="W19" s="236">
        <f>IF(E19="","",VLOOKUP(B19,Data!$B$5:$J$503,9,FALSE)*E19)</f>
        <v>1.1850000000000001</v>
      </c>
    </row>
    <row r="20" spans="1:23" s="234" customFormat="1" ht="20.149999999999999" customHeight="1">
      <c r="A20" s="383"/>
      <c r="B20" s="389" t="s">
        <v>974</v>
      </c>
      <c r="C20" s="325"/>
      <c r="D20" s="227"/>
      <c r="E20" s="385"/>
      <c r="F20" s="318"/>
      <c r="G20" s="227"/>
      <c r="H20" s="326"/>
      <c r="I20" s="327"/>
      <c r="J20" s="235"/>
      <c r="K20" s="328"/>
      <c r="L20" s="219"/>
      <c r="M20" s="219"/>
      <c r="N20" s="329"/>
      <c r="O20" s="330"/>
      <c r="P20" s="331"/>
      <c r="Q20" s="332"/>
      <c r="R20" s="331"/>
      <c r="S20" s="331"/>
      <c r="T20" s="332"/>
      <c r="U20" s="333"/>
      <c r="V20" s="332"/>
      <c r="W20" s="236"/>
    </row>
    <row r="21" spans="1:23" s="234" customFormat="1" ht="20.149999999999999" customHeight="1">
      <c r="A21" s="383">
        <v>2</v>
      </c>
      <c r="B21" s="384" t="s">
        <v>356</v>
      </c>
      <c r="C21" s="325" t="str">
        <f>IF(E21="","",VLOOKUP(B21,Data!$B$5:$N$503,13,FALSE))</f>
        <v>Ymh</v>
      </c>
      <c r="D21" s="227" t="str">
        <f>IF(E21="","",VLOOKUP(B21,Data!$B$5:$L$503,2,FALSE))</f>
        <v>WQ78230</v>
      </c>
      <c r="E21" s="385">
        <v>4</v>
      </c>
      <c r="F21" s="344" t="s">
        <v>524</v>
      </c>
      <c r="G21" s="227">
        <f>IF(E21="","",VLOOKUP(B21,Data!$B$5:$L$503,11,FALSE))</f>
        <v>4233.07</v>
      </c>
      <c r="H21" s="326">
        <f t="shared" ref="H21" si="1">IF(E21&gt;0,E21*G21,"-")</f>
        <v>16932.28</v>
      </c>
      <c r="I21" s="327" t="str">
        <f>IF(E21="","",VLOOKUP(B21,Data!$B$5:$D$503,3,FALSE))</f>
        <v>C/T</v>
      </c>
      <c r="J21" s="235" t="str">
        <f>IF(E21="","",VLOOKUP(B21,Data!$B$5:$M$503,12,FALSE))</f>
        <v>Indonesia</v>
      </c>
      <c r="K21" s="328" t="s">
        <v>975</v>
      </c>
      <c r="L21" s="219">
        <f>IF(E21="","",VLOOKUP(B21,Data!$B$5:$E$503,4,FALSE)*E21)</f>
        <v>1188</v>
      </c>
      <c r="M21" s="219">
        <f>IF(E21="","",VLOOKUP(B21,Data!$B$5:$F$503,5,FALSE)*E21)</f>
        <v>1048</v>
      </c>
      <c r="N21" s="329" t="e">
        <f>IF(B21=Data!#REF!,Data!#REF!,(IF(B21=Data!#REF!,Data!#REF!,(IF(B21=Data!#REF!,Data!#REF!,(IF(B21=Data!#REF!,Data!#REF!,(IF(B21=Data!#REF!,Data!#REF!,(IF(B21=Data!B261,Data!G261,(IF(B21=Data!B263,Data!G263,(IF(B21=Data!#REF!,Data!#REF!,Data!#REF!)))))))))))))))&amp;IF(B21=Data!#REF!,Data!#REF!,(IF(B21=Data!#REF!,Data!#REF!,(IF(B21=Data!#REF!,Data!#REF!,(IF(B21=Data!#REF!,Data!#REF!,(IF(B21=Data!#REF!,Data!#REF!,(IF(B21=Data!#REF!,Data!G939,(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261,Data!H261,(IF(B21=Data!B263,Data!H263,(IF(B21=Data!#REF!,Data!#REF!,Data!#REF!)))))))))))))))&amp;IF(B21=Data!#REF!,Data!#REF!,(IF(B21=Data!#REF!,Data!#REF!,(IF(B21=Data!#REF!,Data!#REF!,(IF(B21=Data!#REF!,Data!#REF!,(IF(B21=Data!#REF!,Data!#REF!,(IF(B21=Data!#REF!,Data!H939,(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261,Data!I261,(IF(B21=Data!B263,Data!I263,(IF(B21=Data!#REF!,Data!#REF!,Data!#REF!)))))))))))))))&amp;IF(B21=Data!#REF!,Data!#REF!,(IF(B21=Data!#REF!,Data!#REF!,(IF(B21=Data!#REF!,Data!#REF!,(IF(B21=Data!#REF!,Data!#REF!,(IF(B21=Data!#REF!,Data!#REF!,(IF(B21=Data!#REF!,Data!I939,(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261,Data!J261,(IF(B21=Data!B263,Data!J263,(IF(B21=Data!#REF!,Data!#REF!,Data!#REF!)))))))))))))))&amp;IF(B21=Data!#REF!,Data!#REF!,(IF(B21=Data!#REF!,Data!#REF!,(IF(B21=Data!#REF!,Data!#REF!,(IF(B21=Data!#REF!,Data!#REF!,(IF(B21=Data!#REF!,Data!#REF!,(IF(B21=Data!#REF!,Data!J939,(IF(B21=Data!#REF!,Data!#REF!,(IF(B21=Data!#REF!,Data!#REF!,Data!#REF!)))))))))))))))&amp;IF(B21=Data!#REF!,Data!#REF!,(IF(B21=Data!#REF!,Data!#REF!,(IF(B21=Data!#REF!,Data!#REF!,(IF(B21=Data!#REF!,Data!#REF!,(IF(B21=Data!#REF!,Data!#REF!,Data!#REF!)))))))))</f>
        <v>#REF!</v>
      </c>
      <c r="W21" s="236">
        <f>IF(E21="","",VLOOKUP(B21,Data!$B$5:$J$503,9,FALSE)*E21)</f>
        <v>6.1360000000000001</v>
      </c>
    </row>
    <row r="22" spans="1:23" s="234" customFormat="1" ht="20.149999999999999" customHeight="1">
      <c r="A22" s="383"/>
      <c r="B22" s="389" t="s">
        <v>985</v>
      </c>
      <c r="C22" s="325"/>
      <c r="D22" s="227"/>
      <c r="E22" s="385"/>
      <c r="F22" s="318"/>
      <c r="G22" s="227"/>
      <c r="H22" s="326"/>
      <c r="I22" s="327"/>
      <c r="J22" s="235"/>
      <c r="K22" s="328"/>
      <c r="L22" s="219"/>
      <c r="M22" s="219"/>
      <c r="N22" s="329"/>
      <c r="O22" s="330"/>
      <c r="P22" s="331"/>
      <c r="Q22" s="332"/>
      <c r="R22" s="331"/>
      <c r="S22" s="331"/>
      <c r="T22" s="332"/>
      <c r="U22" s="333"/>
      <c r="V22" s="332"/>
      <c r="W22" s="236"/>
    </row>
    <row r="23" spans="1:23" s="234" customFormat="1" ht="20.149999999999999" customHeight="1">
      <c r="A23" s="383">
        <v>3</v>
      </c>
      <c r="B23" s="384" t="s">
        <v>356</v>
      </c>
      <c r="C23" s="325" t="str">
        <f>IF(E23="","",VLOOKUP(B23,Data!$B$5:$N$503,13,FALSE))</f>
        <v>Ymh</v>
      </c>
      <c r="D23" s="227" t="str">
        <f>IF(E23="","",VLOOKUP(B23,Data!$B$5:$L$503,2,FALSE))</f>
        <v>WQ78230</v>
      </c>
      <c r="E23" s="385">
        <v>2</v>
      </c>
      <c r="F23" s="318" t="s">
        <v>530</v>
      </c>
      <c r="G23" s="227">
        <f>IF(E23="","",VLOOKUP(B23,Data!$B$5:$L$503,11,FALSE))</f>
        <v>4233.07</v>
      </c>
      <c r="H23" s="326">
        <f t="shared" ref="H23" si="2">IF(E23&gt;0,E23*G23,"-")</f>
        <v>8466.14</v>
      </c>
      <c r="I23" s="327" t="str">
        <f>IF(E23="","",VLOOKUP(B23,Data!$B$5:$D$503,3,FALSE))</f>
        <v>C/T</v>
      </c>
      <c r="J23" s="235" t="str">
        <f>IF(E23="","",VLOOKUP(B23,Data!$B$5:$M$503,12,FALSE))</f>
        <v>Indonesia</v>
      </c>
      <c r="K23" s="328" t="s">
        <v>986</v>
      </c>
      <c r="L23" s="219">
        <f>IF(E23="","",VLOOKUP(B23,Data!$B$5:$E$503,4,FALSE)*E23)</f>
        <v>594</v>
      </c>
      <c r="M23" s="219">
        <f>IF(E23="","",VLOOKUP(B23,Data!$B$5:$F$503,5,FALSE)*E23)</f>
        <v>524</v>
      </c>
      <c r="N23" s="329" t="e">
        <f>IF(B23=Data!#REF!,Data!#REF!,(IF(B23=Data!#REF!,Data!#REF!,(IF(B23=Data!#REF!,Data!#REF!,(IF(B23=Data!#REF!,Data!#REF!,(IF(B23=Data!#REF!,Data!#REF!,(IF(B23=Data!B263,Data!G263,(IF(B23=Data!B265,Data!G265,(IF(B23=Data!#REF!,Data!#REF!,Data!#REF!)))))))))))))))&amp;IF(B23=Data!#REF!,Data!#REF!,(IF(B23=Data!#REF!,Data!#REF!,(IF(B23=Data!#REF!,Data!#REF!,(IF(B23=Data!#REF!,Data!#REF!,(IF(B23=Data!#REF!,Data!#REF!,(IF(B23=Data!#REF!,Data!G941,(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263,Data!H263,(IF(B23=Data!B265,Data!H265,(IF(B23=Data!#REF!,Data!#REF!,Data!#REF!)))))))))))))))&amp;IF(B23=Data!#REF!,Data!#REF!,(IF(B23=Data!#REF!,Data!#REF!,(IF(B23=Data!#REF!,Data!#REF!,(IF(B23=Data!#REF!,Data!#REF!,(IF(B23=Data!#REF!,Data!#REF!,(IF(B23=Data!#REF!,Data!H941,(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263,Data!I263,(IF(B23=Data!B265,Data!I265,(IF(B23=Data!#REF!,Data!#REF!,Data!#REF!)))))))))))))))&amp;IF(B23=Data!#REF!,Data!#REF!,(IF(B23=Data!#REF!,Data!#REF!,(IF(B23=Data!#REF!,Data!#REF!,(IF(B23=Data!#REF!,Data!#REF!,(IF(B23=Data!#REF!,Data!#REF!,(IF(B23=Data!#REF!,Data!I941,(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263,Data!J263,(IF(B23=Data!B265,Data!J265,(IF(B23=Data!#REF!,Data!#REF!,Data!#REF!)))))))))))))))&amp;IF(B23=Data!#REF!,Data!#REF!,(IF(B23=Data!#REF!,Data!#REF!,(IF(B23=Data!#REF!,Data!#REF!,(IF(B23=Data!#REF!,Data!#REF!,(IF(B23=Data!#REF!,Data!#REF!,(IF(B23=Data!#REF!,Data!J941,(IF(B23=Data!#REF!,Data!#REF!,(IF(B23=Data!#REF!,Data!#REF!,Data!#REF!)))))))))))))))&amp;IF(B23=Data!#REF!,Data!#REF!,(IF(B23=Data!#REF!,Data!#REF!,(IF(B23=Data!#REF!,Data!#REF!,(IF(B23=Data!#REF!,Data!#REF!,(IF(B23=Data!#REF!,Data!#REF!,Data!#REF!)))))))))</f>
        <v>#REF!</v>
      </c>
      <c r="W23" s="236">
        <f>IF(E23="","",VLOOKUP(B23,Data!$B$5:$J$503,9,FALSE)*E23)</f>
        <v>3.0680000000000001</v>
      </c>
    </row>
    <row r="24" spans="1:23" s="234" customFormat="1" ht="20.149999999999999" customHeight="1">
      <c r="A24" s="383">
        <v>4</v>
      </c>
      <c r="B24" s="384" t="s">
        <v>220</v>
      </c>
      <c r="C24" s="325" t="str">
        <f>IF(E24="","",VLOOKUP(B24,Data!$B$5:$N$503,13,FALSE))</f>
        <v>Ymh</v>
      </c>
      <c r="D24" s="227" t="str">
        <f>IF(E24="","",VLOOKUP(B24,Data!$B$5:$L$503,2,FALSE))</f>
        <v>AAE6337</v>
      </c>
      <c r="E24" s="385">
        <v>7</v>
      </c>
      <c r="F24" s="233"/>
      <c r="G24" s="227">
        <f>IF(E24="","",VLOOKUP(B24,Data!$B$5:$L$503,11,FALSE))</f>
        <v>1646.63</v>
      </c>
      <c r="H24" s="326">
        <f t="shared" si="0"/>
        <v>11526.41</v>
      </c>
      <c r="I24" s="327" t="str">
        <f>IF(E24="","",VLOOKUP(B24,Data!$B$5:$D$503,3,FALSE))</f>
        <v>C/T</v>
      </c>
      <c r="J24" s="235" t="str">
        <f>IF(E24="","",VLOOKUP(B24,Data!$B$5:$M$503,12,FALSE))</f>
        <v>Indonesia</v>
      </c>
      <c r="K24" s="328" t="s">
        <v>986</v>
      </c>
      <c r="L24" s="219">
        <f>IF(E24="","",VLOOKUP(B24,Data!$B$5:$E$503,4,FALSE)*E24)</f>
        <v>1358</v>
      </c>
      <c r="M24" s="219">
        <f>IF(E24="","",VLOOKUP(B24,Data!$B$5:$F$503,5,FALSE)*E24)</f>
        <v>1218</v>
      </c>
      <c r="N24" s="329" t="e">
        <f>IF(B24=Data!#REF!,Data!#REF!,(IF(B24=Data!#REF!,Data!#REF!,(IF(B24=Data!#REF!,Data!#REF!,(IF(B24=Data!#REF!,Data!#REF!,(IF(B24=Data!#REF!,Data!#REF!,(IF(B24=Data!B253,Data!G253,(IF(B24=Data!B255,Data!G255,(IF(B24=Data!#REF!,Data!#REF!,Data!#REF!)))))))))))))))&amp;IF(B24=Data!#REF!,Data!#REF!,(IF(B24=Data!#REF!,Data!#REF!,(IF(B24=Data!#REF!,Data!#REF!,(IF(B24=Data!#REF!,Data!#REF!,(IF(B24=Data!#REF!,Data!#REF!,(IF(B24=Data!#REF!,Data!G931,(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253,Data!H253,(IF(B24=Data!B255,Data!H255,(IF(B24=Data!#REF!,Data!#REF!,Data!#REF!)))))))))))))))&amp;IF(B24=Data!#REF!,Data!#REF!,(IF(B24=Data!#REF!,Data!#REF!,(IF(B24=Data!#REF!,Data!#REF!,(IF(B24=Data!#REF!,Data!#REF!,(IF(B24=Data!#REF!,Data!#REF!,(IF(B24=Data!#REF!,Data!H931,(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253,Data!I253,(IF(B24=Data!B255,Data!I255,(IF(B24=Data!#REF!,Data!#REF!,Data!#REF!)))))))))))))))&amp;IF(B24=Data!#REF!,Data!#REF!,(IF(B24=Data!#REF!,Data!#REF!,(IF(B24=Data!#REF!,Data!#REF!,(IF(B24=Data!#REF!,Data!#REF!,(IF(B24=Data!#REF!,Data!#REF!,(IF(B24=Data!#REF!,Data!I931,(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253,Data!J253,(IF(B24=Data!B255,Data!J255,(IF(B24=Data!#REF!,Data!#REF!,Data!#REF!)))))))))))))))&amp;IF(B24=Data!#REF!,Data!#REF!,(IF(B24=Data!#REF!,Data!#REF!,(IF(B24=Data!#REF!,Data!#REF!,(IF(B24=Data!#REF!,Data!#REF!,(IF(B24=Data!#REF!,Data!#REF!,(IF(B24=Data!#REF!,Data!J931,(IF(B24=Data!#REF!,Data!#REF!,(IF(B24=Data!#REF!,Data!#REF!,Data!#REF!)))))))))))))))&amp;IF(B24=Data!#REF!,Data!#REF!,(IF(B24=Data!#REF!,Data!#REF!,(IF(B24=Data!#REF!,Data!#REF!,(IF(B24=Data!#REF!,Data!#REF!,(IF(B24=Data!#REF!,Data!#REF!,Data!#REF!)))))))))</f>
        <v>#REF!</v>
      </c>
      <c r="W24" s="236">
        <f>IF(E24="","",VLOOKUP(B24,Data!$B$5:$J$503,9,FALSE)*E24)</f>
        <v>7.9030000000000005</v>
      </c>
    </row>
    <row r="25" spans="1:23" s="234" customFormat="1" ht="20.149999999999999" customHeight="1">
      <c r="A25" s="383">
        <v>5</v>
      </c>
      <c r="B25" s="384" t="s">
        <v>228</v>
      </c>
      <c r="C25" s="325" t="str">
        <f>IF(E25="","",VLOOKUP(B25,Data!$B$5:$N$503,13,FALSE))</f>
        <v>Ymh</v>
      </c>
      <c r="D25" s="227" t="str">
        <f>IF(E25="","",VLOOKUP(B25,Data!$B$5:$L$503,2,FALSE))</f>
        <v>WN49720</v>
      </c>
      <c r="E25" s="385">
        <v>2</v>
      </c>
      <c r="F25" s="344"/>
      <c r="G25" s="227">
        <f>IF(E25="","",VLOOKUP(B25,Data!$B$5:$L$503,11,FALSE))</f>
        <v>1776.21</v>
      </c>
      <c r="H25" s="326">
        <f t="shared" si="0"/>
        <v>3552.42</v>
      </c>
      <c r="I25" s="327" t="str">
        <f>IF(E25="","",VLOOKUP(B25,Data!$B$5:$D$503,3,FALSE))</f>
        <v>C/T</v>
      </c>
      <c r="J25" s="235" t="str">
        <f>IF(E25="","",VLOOKUP(B25,Data!$B$5:$M$503,12,FALSE))</f>
        <v>Indonesia</v>
      </c>
      <c r="K25" s="328" t="s">
        <v>986</v>
      </c>
      <c r="L25" s="219">
        <f>IF(E25="","",VLOOKUP(B25,Data!$B$5:$E$503,4,FALSE)*E25)</f>
        <v>388</v>
      </c>
      <c r="M25" s="219">
        <f>IF(E25="","",VLOOKUP(B25,Data!$B$5:$F$503,5,FALSE)*E25)</f>
        <v>348</v>
      </c>
      <c r="N25" s="329" t="e">
        <f>IF(B25=Data!#REF!,Data!#REF!,(IF(B25=Data!#REF!,Data!#REF!,(IF(B25=Data!#REF!,Data!#REF!,(IF(B25=Data!#REF!,Data!#REF!,(IF(B25=Data!#REF!,Data!#REF!,(IF(B25=Data!B254,Data!G254,(IF(B25=Data!B256,Data!G256,(IF(B25=Data!#REF!,Data!#REF!,Data!#REF!)))))))))))))))&amp;IF(B25=Data!#REF!,Data!#REF!,(IF(B25=Data!#REF!,Data!#REF!,(IF(B25=Data!#REF!,Data!#REF!,(IF(B25=Data!#REF!,Data!#REF!,(IF(B25=Data!#REF!,Data!#REF!,(IF(B25=Data!#REF!,Data!G932,(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254,Data!H254,(IF(B25=Data!B256,Data!H256,(IF(B25=Data!#REF!,Data!#REF!,Data!#REF!)))))))))))))))&amp;IF(B25=Data!#REF!,Data!#REF!,(IF(B25=Data!#REF!,Data!#REF!,(IF(B25=Data!#REF!,Data!#REF!,(IF(B25=Data!#REF!,Data!#REF!,(IF(B25=Data!#REF!,Data!#REF!,(IF(B25=Data!#REF!,Data!H932,(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254,Data!I254,(IF(B25=Data!B256,Data!I256,(IF(B25=Data!#REF!,Data!#REF!,Data!#REF!)))))))))))))))&amp;IF(B25=Data!#REF!,Data!#REF!,(IF(B25=Data!#REF!,Data!#REF!,(IF(B25=Data!#REF!,Data!#REF!,(IF(B25=Data!#REF!,Data!#REF!,(IF(B25=Data!#REF!,Data!#REF!,(IF(B25=Data!#REF!,Data!I932,(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254,Data!J254,(IF(B25=Data!B256,Data!J256,(IF(B25=Data!#REF!,Data!#REF!,Data!#REF!)))))))))))))))&amp;IF(B25=Data!#REF!,Data!#REF!,(IF(B25=Data!#REF!,Data!#REF!,(IF(B25=Data!#REF!,Data!#REF!,(IF(B25=Data!#REF!,Data!#REF!,(IF(B25=Data!#REF!,Data!#REF!,(IF(B25=Data!#REF!,Data!J932,(IF(B25=Data!#REF!,Data!#REF!,(IF(B25=Data!#REF!,Data!#REF!,Data!#REF!)))))))))))))))&amp;IF(B25=Data!#REF!,Data!#REF!,(IF(B25=Data!#REF!,Data!#REF!,(IF(B25=Data!#REF!,Data!#REF!,(IF(B25=Data!#REF!,Data!#REF!,(IF(B25=Data!#REF!,Data!#REF!,Data!#REF!)))))))))</f>
        <v>#REF!</v>
      </c>
      <c r="W25" s="236">
        <f>IF(E25="","",VLOOKUP(B25,Data!$B$5:$J$503,9,FALSE)*E25)</f>
        <v>2.258</v>
      </c>
    </row>
    <row r="26" spans="1:23" s="234" customFormat="1" ht="20.149999999999999" customHeight="1">
      <c r="A26" s="383">
        <v>6</v>
      </c>
      <c r="B26" s="384" t="s">
        <v>222</v>
      </c>
      <c r="C26" s="325" t="str">
        <f>IF(E26="","",VLOOKUP(B26,Data!$B$5:$N$503,13,FALSE))</f>
        <v>Ymh</v>
      </c>
      <c r="D26" s="227" t="str">
        <f>IF(E26="","",VLOOKUP(B26,Data!$B$5:$L$503,2,FALSE))</f>
        <v>WV62290</v>
      </c>
      <c r="E26" s="385">
        <v>3</v>
      </c>
      <c r="F26" s="344"/>
      <c r="G26" s="227">
        <f>IF(E26="","",VLOOKUP(B26,Data!$B$5:$L$503,11,FALSE))</f>
        <v>1690.21</v>
      </c>
      <c r="H26" s="326">
        <f t="shared" si="0"/>
        <v>5070.63</v>
      </c>
      <c r="I26" s="327" t="str">
        <f>IF(E26="","",VLOOKUP(B26,Data!$B$5:$D$503,3,FALSE))</f>
        <v>C/T</v>
      </c>
      <c r="J26" s="235" t="str">
        <f>IF(E26="","",VLOOKUP(B26,Data!$B$5:$M$503,12,FALSE))</f>
        <v>Indonesia</v>
      </c>
      <c r="K26" s="328" t="s">
        <v>986</v>
      </c>
      <c r="L26" s="219">
        <f>IF(E26="","",VLOOKUP(B26,Data!$B$5:$E$503,4,FALSE)*E26)</f>
        <v>582</v>
      </c>
      <c r="M26" s="219">
        <f>IF(E26="","",VLOOKUP(B26,Data!$B$5:$F$503,5,FALSE)*E26)</f>
        <v>522</v>
      </c>
      <c r="N26" s="329" t="e">
        <f>IF(B26=Data!#REF!,Data!#REF!,(IF(B26=Data!#REF!,Data!#REF!,(IF(B26=Data!#REF!,Data!#REF!,(IF(B26=Data!#REF!,Data!#REF!,(IF(B26=Data!#REF!,Data!#REF!,(IF(B26=Data!B256,Data!G256,(IF(B26=Data!B258,Data!G258,(IF(B26=Data!#REF!,Data!#REF!,Data!#REF!)))))))))))))))&amp;IF(B26=Data!#REF!,Data!#REF!,(IF(B26=Data!#REF!,Data!#REF!,(IF(B26=Data!#REF!,Data!#REF!,(IF(B26=Data!#REF!,Data!#REF!,(IF(B26=Data!#REF!,Data!#REF!,(IF(B26=Data!#REF!,Data!G934,(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256,Data!H256,(IF(B26=Data!B258,Data!H258,(IF(B26=Data!#REF!,Data!#REF!,Data!#REF!)))))))))))))))&amp;IF(B26=Data!#REF!,Data!#REF!,(IF(B26=Data!#REF!,Data!#REF!,(IF(B26=Data!#REF!,Data!#REF!,(IF(B26=Data!#REF!,Data!#REF!,(IF(B26=Data!#REF!,Data!#REF!,(IF(B26=Data!#REF!,Data!H934,(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256,Data!I256,(IF(B26=Data!B258,Data!I258,(IF(B26=Data!#REF!,Data!#REF!,Data!#REF!)))))))))))))))&amp;IF(B26=Data!#REF!,Data!#REF!,(IF(B26=Data!#REF!,Data!#REF!,(IF(B26=Data!#REF!,Data!#REF!,(IF(B26=Data!#REF!,Data!#REF!,(IF(B26=Data!#REF!,Data!#REF!,(IF(B26=Data!#REF!,Data!I934,(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256,Data!J256,(IF(B26=Data!B258,Data!J258,(IF(B26=Data!#REF!,Data!#REF!,Data!#REF!)))))))))))))))&amp;IF(B26=Data!#REF!,Data!#REF!,(IF(B26=Data!#REF!,Data!#REF!,(IF(B26=Data!#REF!,Data!#REF!,(IF(B26=Data!#REF!,Data!#REF!,(IF(B26=Data!#REF!,Data!#REF!,(IF(B26=Data!#REF!,Data!J934,(IF(B26=Data!#REF!,Data!#REF!,(IF(B26=Data!#REF!,Data!#REF!,Data!#REF!)))))))))))))))&amp;IF(B26=Data!#REF!,Data!#REF!,(IF(B26=Data!#REF!,Data!#REF!,(IF(B26=Data!#REF!,Data!#REF!,(IF(B26=Data!#REF!,Data!#REF!,(IF(B26=Data!#REF!,Data!#REF!,Data!#REF!)))))))))</f>
        <v>#REF!</v>
      </c>
      <c r="W26" s="236">
        <f>IF(E26="","",VLOOKUP(B26,Data!$B$5:$J$503,9,FALSE)*E26)</f>
        <v>3.387</v>
      </c>
    </row>
    <row r="27" spans="1:23" s="234" customFormat="1" ht="20.149999999999999" customHeight="1">
      <c r="A27" s="383">
        <v>7</v>
      </c>
      <c r="B27" s="384" t="s">
        <v>467</v>
      </c>
      <c r="C27" s="325" t="str">
        <f>IF(E27="","",VLOOKUP(B27,Data!$B$5:$N$503,13,FALSE))</f>
        <v>Ymh</v>
      </c>
      <c r="D27" s="227" t="str">
        <f>IF(E27="","",VLOOKUP(B27,Data!$B$5:$L$503,2,FALSE))</f>
        <v>ZH66310</v>
      </c>
      <c r="E27" s="385">
        <v>2</v>
      </c>
      <c r="F27" s="344"/>
      <c r="G27" s="227">
        <f>IF(E27="","",VLOOKUP(B27,Data!$B$5:$L$503,11,FALSE))</f>
        <v>1933.89</v>
      </c>
      <c r="H27" s="326">
        <f t="shared" si="0"/>
        <v>3867.78</v>
      </c>
      <c r="I27" s="327" t="str">
        <f>IF(E27="","",VLOOKUP(B27,Data!$B$5:$D$503,3,FALSE))</f>
        <v>C/T</v>
      </c>
      <c r="J27" s="235" t="str">
        <f>IF(E27="","",VLOOKUP(B27,Data!$B$5:$M$503,12,FALSE))</f>
        <v>Indonesia</v>
      </c>
      <c r="K27" s="328" t="s">
        <v>986</v>
      </c>
      <c r="L27" s="219">
        <f>IF(E27="","",VLOOKUP(B27,Data!$B$5:$E$503,4,FALSE)*E27)</f>
        <v>430</v>
      </c>
      <c r="M27" s="219">
        <f>IF(E27="","",VLOOKUP(B27,Data!$B$5:$F$503,5,FALSE)*E27)</f>
        <v>388</v>
      </c>
      <c r="N27" s="329" t="e">
        <f>IF(B27=Data!#REF!,Data!#REF!,(IF(B27=Data!#REF!,Data!#REF!,(IF(B27=Data!#REF!,Data!#REF!,(IF(B27=Data!#REF!,Data!#REF!,(IF(B27=Data!#REF!,Data!#REF!,(IF(B27=Data!B257,Data!G257,(IF(B27=Data!B259,Data!G259,(IF(B27=Data!#REF!,Data!#REF!,Data!#REF!)))))))))))))))&amp;IF(B27=Data!#REF!,Data!#REF!,(IF(B27=Data!#REF!,Data!#REF!,(IF(B27=Data!#REF!,Data!#REF!,(IF(B27=Data!#REF!,Data!#REF!,(IF(B27=Data!#REF!,Data!#REF!,(IF(B27=Data!#REF!,Data!G935,(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257,Data!H257,(IF(B27=Data!B259,Data!H259,(IF(B27=Data!#REF!,Data!#REF!,Data!#REF!)))))))))))))))&amp;IF(B27=Data!#REF!,Data!#REF!,(IF(B27=Data!#REF!,Data!#REF!,(IF(B27=Data!#REF!,Data!#REF!,(IF(B27=Data!#REF!,Data!#REF!,(IF(B27=Data!#REF!,Data!#REF!,(IF(B27=Data!#REF!,Data!H935,(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257,Data!I257,(IF(B27=Data!B259,Data!I259,(IF(B27=Data!#REF!,Data!#REF!,Data!#REF!)))))))))))))))&amp;IF(B27=Data!#REF!,Data!#REF!,(IF(B27=Data!#REF!,Data!#REF!,(IF(B27=Data!#REF!,Data!#REF!,(IF(B27=Data!#REF!,Data!#REF!,(IF(B27=Data!#REF!,Data!#REF!,(IF(B27=Data!#REF!,Data!I935,(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257,Data!J257,(IF(B27=Data!B259,Data!J259,(IF(B27=Data!#REF!,Data!#REF!,Data!#REF!)))))))))))))))&amp;IF(B27=Data!#REF!,Data!#REF!,(IF(B27=Data!#REF!,Data!#REF!,(IF(B27=Data!#REF!,Data!#REF!,(IF(B27=Data!#REF!,Data!#REF!,(IF(B27=Data!#REF!,Data!#REF!,(IF(B27=Data!#REF!,Data!J935,(IF(B27=Data!#REF!,Data!#REF!,(IF(B27=Data!#REF!,Data!#REF!,Data!#REF!)))))))))))))))&amp;IF(B27=Data!#REF!,Data!#REF!,(IF(B27=Data!#REF!,Data!#REF!,(IF(B27=Data!#REF!,Data!#REF!,(IF(B27=Data!#REF!,Data!#REF!,(IF(B27=Data!#REF!,Data!#REF!,Data!#REF!)))))))))</f>
        <v>#REF!</v>
      </c>
      <c r="W27" s="236">
        <f>IF(E27="","",VLOOKUP(B27,Data!$B$5:$J$503,9,FALSE)*E27)</f>
        <v>2.37</v>
      </c>
    </row>
    <row r="28" spans="1:23" s="234" customFormat="1" ht="20.149999999999999" customHeight="1">
      <c r="A28" s="334"/>
      <c r="B28" s="231"/>
      <c r="C28" s="230" t="str">
        <f>IF(E28="","",VLOOKUP(B28,Data!$B$5:$N$503,13,FALSE))</f>
        <v/>
      </c>
      <c r="D28" s="223" t="str">
        <f>IF(E28="","",VLOOKUP(B28,Data!$B$5:$L$503,2,FALSE))</f>
        <v/>
      </c>
      <c r="E28" s="232"/>
      <c r="F28" s="233"/>
      <c r="G28" s="223" t="str">
        <f>IF(E28="","",VLOOKUP(B28,Data!$B$5:$L$503,11,FALSE))</f>
        <v/>
      </c>
      <c r="H28" s="228" t="str">
        <f>IF(E28&gt;0,E28*G28,"-")</f>
        <v>-</v>
      </c>
      <c r="I28" s="229" t="str">
        <f>IF(E28="","",VLOOKUP(B28,Data!$B$5:$D$503,3,FALSE))</f>
        <v/>
      </c>
      <c r="J28" s="220" t="str">
        <f>IF(E28="","",VLOOKUP(B28,Data!$B$5:$M$503,12,FALSE))</f>
        <v/>
      </c>
      <c r="K28" s="328"/>
      <c r="L28" s="221" t="str">
        <f>IF(E28="","",VLOOKUP(B28,Data!$B$5:$E$503,4,FALSE)*E28)</f>
        <v/>
      </c>
      <c r="M28" s="221" t="str">
        <f>IF(E28="","",VLOOKUP(B28,Data!$B$5:$F$503,5,FALSE)*E28)</f>
        <v/>
      </c>
      <c r="N28" s="224" t="e">
        <f>IF(B28=Data!#REF!,Data!#REF!,(IF(B28=Data!#REF!,Data!#REF!,(IF(B28=Data!#REF!,Data!#REF!,(IF(B28=Data!#REF!,Data!#REF!,(IF(B28=Data!#REF!,Data!#REF!,(IF(B28=Data!B270,Data!G270,(IF(B28=Data!B272,Data!G272,(IF(B28=Data!#REF!,Data!#REF!,Data!#REF!)))))))))))))))&amp;IF(B28=Data!#REF!,Data!#REF!,(IF(B28=Data!#REF!,Data!#REF!,(IF(B28=Data!#REF!,Data!#REF!,(IF(B28=Data!#REF!,Data!#REF!,(IF(B28=Data!#REF!,Data!#REF!,(IF(B28=Data!#REF!,Data!G948,(IF(B28=Data!#REF!,Data!#REF!,(IF(B28=Data!#REF!,Data!#REF!,Data!#REF!)))))))))))))))&amp;IF(B28=Data!#REF!,Data!#REF!,(IF(B28=Data!#REF!,Data!#REF!,(IF(B28=Data!#REF!,Data!#REF!,(IF(B28=Data!#REF!,Data!#REF!,(IF(B28=Data!#REF!,Data!#REF!,Data!#REF!)))))))))</f>
        <v>#REF!</v>
      </c>
      <c r="O28" s="339"/>
      <c r="P28" s="340"/>
      <c r="Q28" s="225" t="e">
        <f>IF(B28=Data!#REF!,Data!#REF!,(IF(B28=Data!#REF!,Data!#REF!,(IF(B28=Data!#REF!,Data!#REF!,(IF(B28=Data!#REF!,Data!#REF!,(IF(B28=Data!#REF!,Data!#REF!,(IF(B28=Data!B270,Data!H270,(IF(B28=Data!B272,Data!H272,(IF(B28=Data!#REF!,Data!#REF!,Data!#REF!)))))))))))))))&amp;IF(B28=Data!#REF!,Data!#REF!,(IF(B28=Data!#REF!,Data!#REF!,(IF(B28=Data!#REF!,Data!#REF!,(IF(B28=Data!#REF!,Data!#REF!,(IF(B28=Data!#REF!,Data!#REF!,(IF(B28=Data!#REF!,Data!H948,(IF(B28=Data!#REF!,Data!#REF!,(IF(B28=Data!#REF!,Data!#REF!,Data!#REF!)))))))))))))))&amp;IF(B28=Data!#REF!,Data!#REF!,(IF(B28=Data!#REF!,Data!#REF!,(IF(B28=Data!#REF!,Data!#REF!,(IF(B28=Data!#REF!,Data!#REF!,(IF(B28=Data!#REF!,Data!#REF!,Data!#REF!)))))))))</f>
        <v>#REF!</v>
      </c>
      <c r="R28" s="340"/>
      <c r="S28" s="340"/>
      <c r="T28" s="225" t="e">
        <f>IF(B28=Data!#REF!,Data!#REF!,(IF(B28=Data!#REF!,Data!#REF!,(IF(B28=Data!#REF!,Data!#REF!,(IF(B28=Data!#REF!,Data!#REF!,(IF(B28=Data!#REF!,Data!#REF!,(IF(B28=Data!B270,Data!I270,(IF(B28=Data!B272,Data!I272,(IF(B28=Data!#REF!,Data!#REF!,Data!#REF!)))))))))))))))&amp;IF(B28=Data!#REF!,Data!#REF!,(IF(B28=Data!#REF!,Data!#REF!,(IF(B28=Data!#REF!,Data!#REF!,(IF(B28=Data!#REF!,Data!#REF!,(IF(B28=Data!#REF!,Data!#REF!,(IF(B28=Data!#REF!,Data!I948,(IF(B28=Data!#REF!,Data!#REF!,(IF(B28=Data!#REF!,Data!#REF!,Data!#REF!)))))))))))))))&amp;IF(B28=Data!#REF!,Data!#REF!,(IF(B28=Data!#REF!,Data!#REF!,(IF(B28=Data!#REF!,Data!#REF!,(IF(B28=Data!#REF!,Data!#REF!,(IF(B28=Data!#REF!,Data!#REF!,Data!#REF!)))))))))</f>
        <v>#REF!</v>
      </c>
      <c r="U28" s="341"/>
      <c r="V28" s="225" t="e">
        <f>IF(B28=Data!#REF!,Data!#REF!,(IF(B28=Data!#REF!,Data!#REF!,(IF(B28=Data!#REF!,Data!#REF!,(IF(B28=Data!#REF!,Data!#REF!,(IF(B28=Data!#REF!,Data!#REF!,(IF(B28=Data!B270,Data!J270,(IF(B28=Data!B272,Data!J272,(IF(B28=Data!#REF!,Data!#REF!,Data!#REF!)))))))))))))))&amp;IF(B28=Data!#REF!,Data!#REF!,(IF(B28=Data!#REF!,Data!#REF!,(IF(B28=Data!#REF!,Data!#REF!,(IF(B28=Data!#REF!,Data!#REF!,(IF(B28=Data!#REF!,Data!#REF!,(IF(B28=Data!#REF!,Data!J948,(IF(B28=Data!#REF!,Data!#REF!,(IF(B28=Data!#REF!,Data!#REF!,Data!#REF!)))))))))))))))&amp;IF(B28=Data!#REF!,Data!#REF!,(IF(B28=Data!#REF!,Data!#REF!,(IF(B28=Data!#REF!,Data!#REF!,(IF(B28=Data!#REF!,Data!#REF!,(IF(B28=Data!#REF!,Data!#REF!,Data!#REF!)))))))))</f>
        <v>#REF!</v>
      </c>
      <c r="W28" s="222" t="str">
        <f>IF(E28="","",VLOOKUP(B28,Data!$B$5:$J$503,9,FALSE)*E28)</f>
        <v/>
      </c>
    </row>
    <row r="29" spans="1:23" s="237" customFormat="1" ht="15" customHeight="1">
      <c r="A29" s="238"/>
      <c r="B29" s="239"/>
      <c r="C29" s="246"/>
      <c r="D29" s="240"/>
      <c r="E29" s="241">
        <f>SUM(E18:E27)</f>
        <v>21</v>
      </c>
      <c r="F29" s="242"/>
      <c r="G29" s="243"/>
      <c r="H29" s="243">
        <f>SUM(H18:H28)</f>
        <v>51798.249999999993</v>
      </c>
      <c r="I29" s="238"/>
      <c r="J29" s="238"/>
      <c r="K29" s="238"/>
      <c r="L29" s="243">
        <f>SUM(L18:L28)</f>
        <v>4755</v>
      </c>
      <c r="M29" s="243">
        <f>SUM(M18:M28)</f>
        <v>4242</v>
      </c>
      <c r="N29" s="243" t="e">
        <f>SUM(N16:N28)</f>
        <v>#REF!</v>
      </c>
      <c r="O29" s="244" t="e">
        <f>SUM(#REF!)</f>
        <v>#REF!</v>
      </c>
      <c r="P29" s="243">
        <f>SUM(P16:P28)</f>
        <v>0</v>
      </c>
      <c r="Q29" s="243" t="e">
        <f>SUM(Q16:Q28)</f>
        <v>#REF!</v>
      </c>
      <c r="R29" s="244" t="e">
        <f>SUM(#REF!)</f>
        <v>#REF!</v>
      </c>
      <c r="S29" s="243">
        <f>SUM(S16:S28)</f>
        <v>0</v>
      </c>
      <c r="T29" s="243" t="e">
        <f>SUM(T16:T28)</f>
        <v>#REF!</v>
      </c>
      <c r="U29" s="244" t="e">
        <f>SUM(#REF!)</f>
        <v>#REF!</v>
      </c>
      <c r="V29" s="243" t="e">
        <f>SUM(V16:V28)</f>
        <v>#REF!</v>
      </c>
      <c r="W29" s="245">
        <f>SUM(W18:W28)</f>
        <v>26.307000000000002</v>
      </c>
    </row>
    <row r="30" spans="1:23" ht="17.25" customHeight="1" thickBot="1">
      <c r="A30" s="214"/>
      <c r="B30" s="215"/>
      <c r="C30" s="216"/>
      <c r="D30" s="217"/>
      <c r="E30" s="193"/>
      <c r="F30" s="34"/>
      <c r="G30" s="180" t="s">
        <v>531</v>
      </c>
      <c r="H30" s="177"/>
      <c r="I30" s="55"/>
      <c r="J30" s="55"/>
      <c r="K30" s="55"/>
      <c r="L30" s="181"/>
      <c r="M30" s="177"/>
      <c r="N30" s="36"/>
      <c r="O30" s="35"/>
      <c r="P30" s="35"/>
      <c r="Q30" s="35"/>
      <c r="R30" s="35"/>
      <c r="S30" s="35"/>
      <c r="T30" s="35"/>
      <c r="U30" s="36"/>
      <c r="V30" s="36"/>
      <c r="W30" s="179"/>
    </row>
    <row r="31" spans="1:23" ht="13">
      <c r="A31" s="213" t="s">
        <v>525</v>
      </c>
      <c r="B31" s="161"/>
      <c r="C31" s="161"/>
      <c r="D31" s="60"/>
      <c r="E31" s="194" t="s">
        <v>532</v>
      </c>
      <c r="F31" s="27"/>
      <c r="G31" s="81" t="s">
        <v>81</v>
      </c>
      <c r="H31" s="85"/>
      <c r="I31" s="32" t="s">
        <v>82</v>
      </c>
      <c r="J31" s="56"/>
      <c r="K31" s="172" t="s">
        <v>83</v>
      </c>
      <c r="L31" s="172"/>
      <c r="M31" s="422" t="s">
        <v>84</v>
      </c>
      <c r="N31" s="423"/>
      <c r="O31" s="423"/>
      <c r="P31" s="423"/>
      <c r="Q31" s="423"/>
      <c r="R31" s="423"/>
      <c r="S31" s="423"/>
      <c r="T31" s="423"/>
      <c r="U31" s="423"/>
      <c r="V31" s="423"/>
      <c r="W31" s="424"/>
    </row>
    <row r="32" spans="1:23" ht="13">
      <c r="A32" s="19" t="s">
        <v>526</v>
      </c>
      <c r="B32" s="20"/>
      <c r="C32" s="20"/>
      <c r="D32" s="60"/>
      <c r="E32" s="191" t="s">
        <v>86</v>
      </c>
      <c r="F32" s="20"/>
      <c r="G32" s="425"/>
      <c r="H32" s="426"/>
      <c r="I32" s="19" t="s">
        <v>87</v>
      </c>
      <c r="J32" s="61"/>
      <c r="K32" s="174" t="s">
        <v>88</v>
      </c>
      <c r="L32" s="174"/>
      <c r="M32" s="170"/>
      <c r="N32" s="20"/>
      <c r="O32" s="20"/>
      <c r="P32" s="20"/>
      <c r="Q32" s="20"/>
      <c r="R32" s="20"/>
      <c r="S32" s="20"/>
      <c r="T32" s="20"/>
      <c r="U32" s="20"/>
      <c r="V32" s="20"/>
      <c r="W32" s="175"/>
    </row>
    <row r="33" spans="1:23">
      <c r="A33" s="19" t="s">
        <v>527</v>
      </c>
      <c r="B33" s="20"/>
      <c r="C33" s="20"/>
      <c r="D33" s="21"/>
      <c r="E33" s="191"/>
      <c r="F33" s="20"/>
      <c r="G33" s="425"/>
      <c r="H33" s="426"/>
      <c r="I33" s="19"/>
      <c r="J33" s="61"/>
      <c r="K33" s="174" t="s">
        <v>92</v>
      </c>
      <c r="L33" s="174"/>
      <c r="M33" s="170"/>
      <c r="N33" s="20"/>
      <c r="O33" s="20"/>
      <c r="P33" s="20"/>
      <c r="Q33" s="20"/>
      <c r="R33" s="20"/>
      <c r="S33" s="20"/>
      <c r="T33" s="20"/>
      <c r="U33" s="20"/>
      <c r="V33" s="20"/>
      <c r="W33" s="175"/>
    </row>
    <row r="34" spans="1:23">
      <c r="A34" s="34"/>
      <c r="B34" s="35"/>
      <c r="C34" s="35"/>
      <c r="D34" s="392"/>
      <c r="E34" s="191" t="s">
        <v>93</v>
      </c>
      <c r="F34" s="20"/>
      <c r="G34" s="425"/>
      <c r="H34" s="426"/>
      <c r="I34" s="19" t="s">
        <v>94</v>
      </c>
      <c r="J34" s="61"/>
      <c r="K34" s="174"/>
      <c r="L34" s="174"/>
      <c r="M34" s="170"/>
      <c r="N34" s="20"/>
      <c r="O34" s="20"/>
      <c r="P34" s="20"/>
      <c r="Q34" s="20"/>
      <c r="R34" s="20"/>
      <c r="S34" s="20"/>
      <c r="T34" s="20"/>
      <c r="U34" s="20"/>
      <c r="V34" s="20"/>
      <c r="W34" s="175"/>
    </row>
    <row r="35" spans="1:23" ht="13">
      <c r="A35" s="16" t="s">
        <v>95</v>
      </c>
      <c r="B35" s="27"/>
      <c r="C35" s="27"/>
      <c r="D35" s="12"/>
      <c r="E35" s="191" t="s">
        <v>96</v>
      </c>
      <c r="F35" s="20"/>
      <c r="G35" s="89" t="s">
        <v>97</v>
      </c>
      <c r="H35" s="86"/>
      <c r="I35" s="19" t="s">
        <v>87</v>
      </c>
      <c r="J35" s="61"/>
      <c r="K35" s="174" t="s">
        <v>98</v>
      </c>
      <c r="L35" s="174"/>
      <c r="M35" s="170"/>
      <c r="N35" s="20"/>
      <c r="O35" s="20"/>
      <c r="P35" s="20"/>
      <c r="Q35" s="20"/>
      <c r="R35" s="20"/>
      <c r="S35" s="20"/>
      <c r="T35" s="20"/>
      <c r="U35" s="20"/>
      <c r="V35" s="20"/>
      <c r="W35" s="175"/>
    </row>
    <row r="36" spans="1:23">
      <c r="A36" s="26" t="s">
        <v>550</v>
      </c>
      <c r="B36" s="20"/>
      <c r="C36" s="20"/>
      <c r="D36" s="21"/>
      <c r="E36" s="191" t="s">
        <v>99</v>
      </c>
      <c r="F36" s="20"/>
      <c r="G36" s="90"/>
      <c r="H36" s="182"/>
      <c r="I36" s="19" t="s">
        <v>100</v>
      </c>
      <c r="J36" s="61"/>
      <c r="K36" s="174" t="s">
        <v>528</v>
      </c>
      <c r="L36" s="174"/>
      <c r="M36" s="427" t="s">
        <v>568</v>
      </c>
      <c r="N36" s="428"/>
      <c r="O36" s="428"/>
      <c r="P36" s="428"/>
      <c r="Q36" s="428"/>
      <c r="R36" s="428"/>
      <c r="S36" s="428"/>
      <c r="T36" s="428"/>
      <c r="U36" s="428"/>
      <c r="V36" s="428"/>
      <c r="W36" s="429"/>
    </row>
    <row r="37" spans="1:23">
      <c r="A37" s="34"/>
      <c r="B37" s="35"/>
      <c r="C37" s="35"/>
      <c r="D37" s="36"/>
      <c r="E37" s="192"/>
      <c r="F37" s="35"/>
      <c r="G37" s="416" t="s">
        <v>984</v>
      </c>
      <c r="H37" s="417"/>
      <c r="I37" s="416" t="s">
        <v>983</v>
      </c>
      <c r="J37" s="417"/>
      <c r="K37" s="178" t="s">
        <v>103</v>
      </c>
      <c r="L37" s="178"/>
      <c r="M37" s="418" t="s">
        <v>104</v>
      </c>
      <c r="N37" s="419"/>
      <c r="O37" s="419"/>
      <c r="P37" s="419"/>
      <c r="Q37" s="419"/>
      <c r="R37" s="419"/>
      <c r="S37" s="419"/>
      <c r="T37" s="419"/>
      <c r="U37" s="419"/>
      <c r="V37" s="419"/>
      <c r="W37" s="420"/>
    </row>
    <row r="42" spans="1:23" ht="18.75" customHeight="1">
      <c r="A42" s="195" t="s">
        <v>888</v>
      </c>
      <c r="B42" s="166"/>
      <c r="C42" s="195" t="s">
        <v>576</v>
      </c>
      <c r="D42" s="319"/>
      <c r="E42" s="319"/>
      <c r="F42" s="320"/>
      <c r="G42" s="195" t="s">
        <v>882</v>
      </c>
      <c r="I42" s="195" t="s">
        <v>576</v>
      </c>
      <c r="K42" s="166"/>
      <c r="M42" s="4"/>
      <c r="V42" s="167"/>
      <c r="W42" s="4"/>
    </row>
    <row r="43" spans="1:23" ht="20">
      <c r="A43" s="195" t="s">
        <v>889</v>
      </c>
      <c r="B43" s="166"/>
      <c r="C43" s="195" t="s">
        <v>987</v>
      </c>
      <c r="D43" s="319"/>
      <c r="E43" s="319"/>
      <c r="F43" s="320"/>
      <c r="G43" s="300" t="s">
        <v>883</v>
      </c>
      <c r="H43" s="335"/>
      <c r="I43" s="300" t="s">
        <v>893</v>
      </c>
      <c r="K43" s="166"/>
      <c r="M43" s="4"/>
      <c r="V43" s="167"/>
      <c r="W43" s="4"/>
    </row>
    <row r="44" spans="1:23" ht="20">
      <c r="A44" s="195" t="s">
        <v>890</v>
      </c>
      <c r="B44" s="166"/>
      <c r="C44" s="195" t="s">
        <v>988</v>
      </c>
      <c r="D44" s="319"/>
      <c r="E44" s="319"/>
      <c r="F44" s="320"/>
      <c r="G44" s="195" t="s">
        <v>884</v>
      </c>
      <c r="I44" s="195" t="s">
        <v>576</v>
      </c>
      <c r="K44" s="166"/>
      <c r="M44" s="4"/>
      <c r="V44" s="167"/>
      <c r="W44" s="4"/>
    </row>
    <row r="45" spans="1:23" ht="20">
      <c r="A45" s="195" t="s">
        <v>891</v>
      </c>
      <c r="B45" s="166"/>
      <c r="C45" s="195" t="s">
        <v>576</v>
      </c>
      <c r="D45" s="319"/>
      <c r="E45" s="319"/>
      <c r="F45" s="320"/>
      <c r="G45" s="195" t="s">
        <v>885</v>
      </c>
      <c r="I45" s="195" t="s">
        <v>576</v>
      </c>
      <c r="K45" s="166"/>
      <c r="M45" s="4"/>
      <c r="V45" s="167"/>
      <c r="W45" s="4"/>
    </row>
    <row r="46" spans="1:23" ht="20">
      <c r="A46" s="195" t="s">
        <v>892</v>
      </c>
      <c r="B46" s="166"/>
      <c r="C46" s="195" t="s">
        <v>576</v>
      </c>
      <c r="D46" s="319"/>
      <c r="E46" s="319"/>
      <c r="F46" s="320"/>
      <c r="G46" s="195" t="s">
        <v>887</v>
      </c>
      <c r="I46" s="195" t="s">
        <v>576</v>
      </c>
      <c r="K46" s="166"/>
      <c r="M46" s="4"/>
      <c r="V46" s="167"/>
      <c r="W46" s="4"/>
    </row>
    <row r="47" spans="1:23" ht="20">
      <c r="A47" s="342"/>
      <c r="B47" s="342"/>
      <c r="C47" s="342"/>
      <c r="D47" s="342"/>
      <c r="E47" s="342"/>
      <c r="F47" s="317"/>
      <c r="G47" s="195" t="s">
        <v>886</v>
      </c>
      <c r="I47" s="195" t="s">
        <v>576</v>
      </c>
    </row>
  </sheetData>
  <mergeCells count="9">
    <mergeCell ref="G37:H37"/>
    <mergeCell ref="I37:J37"/>
    <mergeCell ref="M37:W37"/>
    <mergeCell ref="M2:P2"/>
    <mergeCell ref="M31:W31"/>
    <mergeCell ref="G32:H32"/>
    <mergeCell ref="G33:H33"/>
    <mergeCell ref="G34:H34"/>
    <mergeCell ref="M36:W36"/>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669F7-1AB5-4ED9-A5AF-09B3247A1F30}">
  <dimension ref="A1:W47"/>
  <sheetViews>
    <sheetView topLeftCell="A10" zoomScale="80" zoomScaleNormal="80" zoomScaleSheetLayoutView="85" workbookViewId="0">
      <selection activeCell="I17" sqref="I17"/>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2.3632812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83"/>
      <c r="B18" s="389" t="s">
        <v>985</v>
      </c>
      <c r="C18" s="325"/>
      <c r="D18" s="227"/>
      <c r="E18" s="385"/>
      <c r="F18" s="318"/>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v>1</v>
      </c>
      <c r="B19" s="384" t="s">
        <v>405</v>
      </c>
      <c r="C19" s="325" t="str">
        <f>IF(E19="","",VLOOKUP(B19,Data!$B$5:$N$503,13,FALSE))</f>
        <v>Ymh</v>
      </c>
      <c r="D19" s="227" t="str">
        <f>IF(E19="","",VLOOKUP(B19,Data!$B$5:$L$503,2,FALSE))</f>
        <v>ZU62660</v>
      </c>
      <c r="E19" s="385">
        <v>1</v>
      </c>
      <c r="F19" s="344" t="s">
        <v>523</v>
      </c>
      <c r="G19" s="227">
        <f>IF(E19="","",VLOOKUP(B19,Data!$B$5:$L$503,11,FALSE))</f>
        <v>6831.9</v>
      </c>
      <c r="H19" s="326">
        <f t="shared" ref="H19:H23" si="0">IF(E19&gt;0,E19*G19,"-")</f>
        <v>6831.9</v>
      </c>
      <c r="I19" s="327" t="str">
        <f>IF(E19="","",VLOOKUP(B19,Data!$B$5:$D$503,3,FALSE))</f>
        <v>C/T</v>
      </c>
      <c r="J19" s="235" t="str">
        <f>IF(E19="","",VLOOKUP(B19,Data!$B$5:$M$503,12,FALSE))</f>
        <v>Indonesia</v>
      </c>
      <c r="K19" s="328" t="s">
        <v>986</v>
      </c>
      <c r="L19" s="219">
        <f>IF(E19="","",VLOOKUP(B19,Data!$B$5:$E$503,4,FALSE)*E19)</f>
        <v>338</v>
      </c>
      <c r="M19" s="219">
        <f>IF(E19="","",VLOOKUP(B19,Data!$B$5:$F$503,5,FALSE)*E19)</f>
        <v>297</v>
      </c>
      <c r="N19" s="329" t="e">
        <f>IF(B19=Data!#REF!,Data!#REF!,(IF(B19=Data!#REF!,Data!#REF!,(IF(B19=Data!#REF!,Data!#REF!,(IF(B19=Data!#REF!,Data!#REF!,(IF(B19=Data!#REF!,Data!#REF!,(IF(B19=Data!B263,Data!G263,(IF(B19=Data!B265,Data!G265,(IF(B19=Data!#REF!,Data!#REF!,Data!#REF!)))))))))))))))&amp;IF(B19=Data!#REF!,Data!#REF!,(IF(B19=Data!#REF!,Data!#REF!,(IF(B19=Data!#REF!,Data!#REF!,(IF(B19=Data!#REF!,Data!#REF!,(IF(B19=Data!#REF!,Data!#REF!,(IF(B19=Data!#REF!,Data!G941,(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263,Data!H263,(IF(B19=Data!B265,Data!H265,(IF(B19=Data!#REF!,Data!#REF!,Data!#REF!)))))))))))))))&amp;IF(B19=Data!#REF!,Data!#REF!,(IF(B19=Data!#REF!,Data!#REF!,(IF(B19=Data!#REF!,Data!#REF!,(IF(B19=Data!#REF!,Data!#REF!,(IF(B19=Data!#REF!,Data!#REF!,(IF(B19=Data!#REF!,Data!H941,(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263,Data!I263,(IF(B19=Data!B265,Data!I265,(IF(B19=Data!#REF!,Data!#REF!,Data!#REF!)))))))))))))))&amp;IF(B19=Data!#REF!,Data!#REF!,(IF(B19=Data!#REF!,Data!#REF!,(IF(B19=Data!#REF!,Data!#REF!,(IF(B19=Data!#REF!,Data!#REF!,(IF(B19=Data!#REF!,Data!#REF!,(IF(B19=Data!#REF!,Data!I941,(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263,Data!J263,(IF(B19=Data!B265,Data!J265,(IF(B19=Data!#REF!,Data!#REF!,Data!#REF!)))))))))))))))&amp;IF(B19=Data!#REF!,Data!#REF!,(IF(B19=Data!#REF!,Data!#REF!,(IF(B19=Data!#REF!,Data!#REF!,(IF(B19=Data!#REF!,Data!#REF!,(IF(B19=Data!#REF!,Data!#REF!,(IF(B19=Data!#REF!,Data!J941,(IF(B19=Data!#REF!,Data!#REF!,(IF(B19=Data!#REF!,Data!#REF!,Data!#REF!)))))))))))))))&amp;IF(B19=Data!#REF!,Data!#REF!,(IF(B19=Data!#REF!,Data!#REF!,(IF(B19=Data!#REF!,Data!#REF!,(IF(B19=Data!#REF!,Data!#REF!,(IF(B19=Data!#REF!,Data!#REF!,Data!#REF!)))))))))</f>
        <v>#REF!</v>
      </c>
      <c r="W19" s="236">
        <f>IF(E19="","",VLOOKUP(B19,Data!$B$5:$J$503,9,FALSE)*E19)</f>
        <v>1.806</v>
      </c>
    </row>
    <row r="20" spans="1:23" s="234" customFormat="1" ht="20.149999999999999" customHeight="1">
      <c r="A20" s="383">
        <v>2</v>
      </c>
      <c r="B20" s="384" t="s">
        <v>356</v>
      </c>
      <c r="C20" s="325" t="str">
        <f>IF(E20="","",VLOOKUP(B20,Data!$B$5:$N$503,13,FALSE))</f>
        <v>Ymh</v>
      </c>
      <c r="D20" s="227" t="str">
        <f>IF(E20="","",VLOOKUP(B20,Data!$B$5:$L$503,2,FALSE))</f>
        <v>WQ78230</v>
      </c>
      <c r="E20" s="395">
        <v>1</v>
      </c>
      <c r="F20" s="318"/>
      <c r="G20" s="227">
        <f>IF(E20="","",VLOOKUP(B20,Data!$B$5:$L$503,11,FALSE))</f>
        <v>4233.07</v>
      </c>
      <c r="H20" s="326">
        <f t="shared" si="0"/>
        <v>4233.07</v>
      </c>
      <c r="I20" s="327" t="str">
        <f>IF(E20="","",VLOOKUP(B20,Data!$B$5:$D$503,3,FALSE))</f>
        <v>C/T</v>
      </c>
      <c r="J20" s="235" t="str">
        <f>IF(E20="","",VLOOKUP(B20,Data!$B$5:$M$503,12,FALSE))</f>
        <v>Indonesia</v>
      </c>
      <c r="K20" s="328" t="s">
        <v>986</v>
      </c>
      <c r="L20" s="219">
        <f>IF(E20="","",VLOOKUP(B20,Data!$B$5:$E$503,4,FALSE)*E20)</f>
        <v>297</v>
      </c>
      <c r="M20" s="219">
        <f>IF(E20="","",VLOOKUP(B20,Data!$B$5:$F$503,5,FALSE)*E20)</f>
        <v>262</v>
      </c>
      <c r="N20" s="329" t="e">
        <f>IF(B20=Data!#REF!,Data!#REF!,(IF(B20=Data!#REF!,Data!#REF!,(IF(B20=Data!#REF!,Data!#REF!,(IF(B20=Data!#REF!,Data!#REF!,(IF(B20=Data!#REF!,Data!#REF!,(IF(B20=Data!B248,Data!G248,(IF(B20=Data!B250,Data!G250,(IF(B20=Data!#REF!,Data!#REF!,Data!#REF!)))))))))))))))&amp;IF(B20=Data!#REF!,Data!#REF!,(IF(B20=Data!#REF!,Data!#REF!,(IF(B20=Data!#REF!,Data!#REF!,(IF(B20=Data!#REF!,Data!#REF!,(IF(B20=Data!#REF!,Data!#REF!,(IF(B20=Data!#REF!,Data!G926,(IF(B20=Data!#REF!,Data!#REF!,(IF(B20=Data!#REF!,Data!#REF!,Data!#REF!)))))))))))))))&amp;IF(B20=Data!#REF!,Data!#REF!,(IF(B20=Data!#REF!,Data!#REF!,(IF(B20=Data!#REF!,Data!#REF!,(IF(B20=Data!#REF!,Data!#REF!,(IF(B20=Data!#REF!,Data!#REF!,Data!#REF!)))))))))</f>
        <v>#REF!</v>
      </c>
      <c r="O20" s="330"/>
      <c r="P20" s="331"/>
      <c r="Q20" s="332" t="e">
        <f>IF(B20=Data!#REF!,Data!#REF!,(IF(B20=Data!#REF!,Data!#REF!,(IF(B20=Data!#REF!,Data!#REF!,(IF(B20=Data!#REF!,Data!#REF!,(IF(B20=Data!#REF!,Data!#REF!,(IF(B20=Data!B248,Data!H248,(IF(B20=Data!B250,Data!H250,(IF(B20=Data!#REF!,Data!#REF!,Data!#REF!)))))))))))))))&amp;IF(B20=Data!#REF!,Data!#REF!,(IF(B20=Data!#REF!,Data!#REF!,(IF(B20=Data!#REF!,Data!#REF!,(IF(B20=Data!#REF!,Data!#REF!,(IF(B20=Data!#REF!,Data!#REF!,(IF(B20=Data!#REF!,Data!H926,(IF(B20=Data!#REF!,Data!#REF!,(IF(B20=Data!#REF!,Data!#REF!,Data!#REF!)))))))))))))))&amp;IF(B20=Data!#REF!,Data!#REF!,(IF(B20=Data!#REF!,Data!#REF!,(IF(B20=Data!#REF!,Data!#REF!,(IF(B20=Data!#REF!,Data!#REF!,(IF(B20=Data!#REF!,Data!#REF!,Data!#REF!)))))))))</f>
        <v>#REF!</v>
      </c>
      <c r="R20" s="331"/>
      <c r="S20" s="331"/>
      <c r="T20" s="332" t="e">
        <f>IF(B20=Data!#REF!,Data!#REF!,(IF(B20=Data!#REF!,Data!#REF!,(IF(B20=Data!#REF!,Data!#REF!,(IF(B20=Data!#REF!,Data!#REF!,(IF(B20=Data!#REF!,Data!#REF!,(IF(B20=Data!B248,Data!I248,(IF(B20=Data!B250,Data!I250,(IF(B20=Data!#REF!,Data!#REF!,Data!#REF!)))))))))))))))&amp;IF(B20=Data!#REF!,Data!#REF!,(IF(B20=Data!#REF!,Data!#REF!,(IF(B20=Data!#REF!,Data!#REF!,(IF(B20=Data!#REF!,Data!#REF!,(IF(B20=Data!#REF!,Data!#REF!,(IF(B20=Data!#REF!,Data!I926,(IF(B20=Data!#REF!,Data!#REF!,(IF(B20=Data!#REF!,Data!#REF!,Data!#REF!)))))))))))))))&amp;IF(B20=Data!#REF!,Data!#REF!,(IF(B20=Data!#REF!,Data!#REF!,(IF(B20=Data!#REF!,Data!#REF!,(IF(B20=Data!#REF!,Data!#REF!,(IF(B20=Data!#REF!,Data!#REF!,Data!#REF!)))))))))</f>
        <v>#REF!</v>
      </c>
      <c r="U20" s="333"/>
      <c r="V20" s="332" t="e">
        <f>IF(B20=Data!#REF!,Data!#REF!,(IF(B20=Data!#REF!,Data!#REF!,(IF(B20=Data!#REF!,Data!#REF!,(IF(B20=Data!#REF!,Data!#REF!,(IF(B20=Data!#REF!,Data!#REF!,(IF(B20=Data!B248,Data!J248,(IF(B20=Data!B250,Data!J250,(IF(B20=Data!#REF!,Data!#REF!,Data!#REF!)))))))))))))))&amp;IF(B20=Data!#REF!,Data!#REF!,(IF(B20=Data!#REF!,Data!#REF!,(IF(B20=Data!#REF!,Data!#REF!,(IF(B20=Data!#REF!,Data!#REF!,(IF(B20=Data!#REF!,Data!#REF!,(IF(B20=Data!#REF!,Data!J926,(IF(B20=Data!#REF!,Data!#REF!,(IF(B20=Data!#REF!,Data!#REF!,Data!#REF!)))))))))))))))&amp;IF(B20=Data!#REF!,Data!#REF!,(IF(B20=Data!#REF!,Data!#REF!,(IF(B20=Data!#REF!,Data!#REF!,(IF(B20=Data!#REF!,Data!#REF!,(IF(B20=Data!#REF!,Data!#REF!,Data!#REF!)))))))))</f>
        <v>#REF!</v>
      </c>
      <c r="W20" s="236">
        <f>IF(E20="","",VLOOKUP(B20,Data!$B$5:$J$503,9,FALSE)*E20)</f>
        <v>1.534</v>
      </c>
    </row>
    <row r="21" spans="1:23" s="234" customFormat="1" ht="20.149999999999999" customHeight="1">
      <c r="A21" s="383">
        <v>3</v>
      </c>
      <c r="B21" s="384" t="s">
        <v>220</v>
      </c>
      <c r="C21" s="325" t="str">
        <f>IF(E21="","",VLOOKUP(B21,Data!$B$5:$N$503,13,FALSE))</f>
        <v>Ymh</v>
      </c>
      <c r="D21" s="227" t="str">
        <f>IF(E21="","",VLOOKUP(B21,Data!$B$5:$L$503,2,FALSE))</f>
        <v>AAE6337</v>
      </c>
      <c r="E21" s="385">
        <v>10</v>
      </c>
      <c r="F21" s="344" t="s">
        <v>524</v>
      </c>
      <c r="G21" s="227">
        <f>IF(E21="","",VLOOKUP(B21,Data!$B$5:$L$503,11,FALSE))</f>
        <v>1646.63</v>
      </c>
      <c r="H21" s="326">
        <f t="shared" si="0"/>
        <v>16466.300000000003</v>
      </c>
      <c r="I21" s="327" t="str">
        <f>IF(E21="","",VLOOKUP(B21,Data!$B$5:$D$503,3,FALSE))</f>
        <v>C/T</v>
      </c>
      <c r="J21" s="235" t="str">
        <f>IF(E21="","",VLOOKUP(B21,Data!$B$5:$M$503,12,FALSE))</f>
        <v>Indonesia</v>
      </c>
      <c r="K21" s="328" t="s">
        <v>986</v>
      </c>
      <c r="L21" s="219">
        <f>IF(E21="","",VLOOKUP(B21,Data!$B$5:$E$503,4,FALSE)*E21)</f>
        <v>1940</v>
      </c>
      <c r="M21" s="219">
        <f>IF(E21="","",VLOOKUP(B21,Data!$B$5:$F$503,5,FALSE)*E21)</f>
        <v>1740</v>
      </c>
      <c r="N21" s="329" t="e">
        <f>IF(B21=Data!#REF!,Data!#REF!,(IF(B21=Data!#REF!,Data!#REF!,(IF(B21=Data!#REF!,Data!#REF!,(IF(B21=Data!#REF!,Data!#REF!,(IF(B21=Data!#REF!,Data!#REF!,(IF(B21=Data!B250,Data!G250,(IF(B21=Data!B252,Data!G252,(IF(B21=Data!#REF!,Data!#REF!,Data!#REF!)))))))))))))))&amp;IF(B21=Data!#REF!,Data!#REF!,(IF(B21=Data!#REF!,Data!#REF!,(IF(B21=Data!#REF!,Data!#REF!,(IF(B21=Data!#REF!,Data!#REF!,(IF(B21=Data!#REF!,Data!#REF!,(IF(B21=Data!#REF!,Data!G928,(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250,Data!H250,(IF(B21=Data!B252,Data!H252,(IF(B21=Data!#REF!,Data!#REF!,Data!#REF!)))))))))))))))&amp;IF(B21=Data!#REF!,Data!#REF!,(IF(B21=Data!#REF!,Data!#REF!,(IF(B21=Data!#REF!,Data!#REF!,(IF(B21=Data!#REF!,Data!#REF!,(IF(B21=Data!#REF!,Data!#REF!,(IF(B21=Data!#REF!,Data!H928,(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250,Data!I250,(IF(B21=Data!B252,Data!I252,(IF(B21=Data!#REF!,Data!#REF!,Data!#REF!)))))))))))))))&amp;IF(B21=Data!#REF!,Data!#REF!,(IF(B21=Data!#REF!,Data!#REF!,(IF(B21=Data!#REF!,Data!#REF!,(IF(B21=Data!#REF!,Data!#REF!,(IF(B21=Data!#REF!,Data!#REF!,(IF(B21=Data!#REF!,Data!I928,(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250,Data!J250,(IF(B21=Data!B252,Data!J252,(IF(B21=Data!#REF!,Data!#REF!,Data!#REF!)))))))))))))))&amp;IF(B21=Data!#REF!,Data!#REF!,(IF(B21=Data!#REF!,Data!#REF!,(IF(B21=Data!#REF!,Data!#REF!,(IF(B21=Data!#REF!,Data!#REF!,(IF(B21=Data!#REF!,Data!#REF!,(IF(B21=Data!#REF!,Data!J928,(IF(B21=Data!#REF!,Data!#REF!,(IF(B21=Data!#REF!,Data!#REF!,Data!#REF!)))))))))))))))&amp;IF(B21=Data!#REF!,Data!#REF!,(IF(B21=Data!#REF!,Data!#REF!,(IF(B21=Data!#REF!,Data!#REF!,(IF(B21=Data!#REF!,Data!#REF!,(IF(B21=Data!#REF!,Data!#REF!,Data!#REF!)))))))))</f>
        <v>#REF!</v>
      </c>
      <c r="W21" s="236">
        <f>IF(E21="","",VLOOKUP(B21,Data!$B$5:$J$503,9,FALSE)*E21)</f>
        <v>11.29</v>
      </c>
    </row>
    <row r="22" spans="1:23" s="234" customFormat="1" ht="20.149999999999999" customHeight="1">
      <c r="A22" s="383">
        <v>4</v>
      </c>
      <c r="B22" s="384" t="s">
        <v>467</v>
      </c>
      <c r="C22" s="325" t="str">
        <f>IF(E22="","",VLOOKUP(B22,Data!$B$5:$N$503,13,FALSE))</f>
        <v>Ymh</v>
      </c>
      <c r="D22" s="227" t="str">
        <f>IF(E22="","",VLOOKUP(B22,Data!$B$5:$L$503,2,FALSE))</f>
        <v>ZH66310</v>
      </c>
      <c r="E22" s="395">
        <v>8</v>
      </c>
      <c r="F22" s="318"/>
      <c r="G22" s="227">
        <f>IF(E22="","",VLOOKUP(B22,Data!$B$5:$L$503,11,FALSE))</f>
        <v>1933.89</v>
      </c>
      <c r="H22" s="326">
        <f t="shared" si="0"/>
        <v>15471.12</v>
      </c>
      <c r="I22" s="327" t="str">
        <f>IF(E22="","",VLOOKUP(B22,Data!$B$5:$D$503,3,FALSE))</f>
        <v>C/T</v>
      </c>
      <c r="J22" s="235" t="str">
        <f>IF(E22="","",VLOOKUP(B22,Data!$B$5:$M$503,12,FALSE))</f>
        <v>Indonesia</v>
      </c>
      <c r="K22" s="328" t="s">
        <v>986</v>
      </c>
      <c r="L22" s="219">
        <f>IF(E22="","",VLOOKUP(B22,Data!$B$5:$E$503,4,FALSE)*E22)</f>
        <v>1720</v>
      </c>
      <c r="M22" s="219">
        <f>IF(E22="","",VLOOKUP(B22,Data!$B$5:$F$503,5,FALSE)*E22)</f>
        <v>1552</v>
      </c>
      <c r="N22" s="329" t="e">
        <f>IF(B22=Data!#REF!,Data!#REF!,(IF(B22=Data!#REF!,Data!#REF!,(IF(B22=Data!#REF!,Data!#REF!,(IF(B22=Data!#REF!,Data!#REF!,(IF(B22=Data!#REF!,Data!#REF!,(IF(B22=Data!B251,Data!G251,(IF(B22=Data!B253,Data!G253,(IF(B22=Data!#REF!,Data!#REF!,Data!#REF!)))))))))))))))&amp;IF(B22=Data!#REF!,Data!#REF!,(IF(B22=Data!#REF!,Data!#REF!,(IF(B22=Data!#REF!,Data!#REF!,(IF(B22=Data!#REF!,Data!#REF!,(IF(B22=Data!#REF!,Data!#REF!,(IF(B22=Data!#REF!,Data!G929,(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251,Data!H251,(IF(B22=Data!B253,Data!H253,(IF(B22=Data!#REF!,Data!#REF!,Data!#REF!)))))))))))))))&amp;IF(B22=Data!#REF!,Data!#REF!,(IF(B22=Data!#REF!,Data!#REF!,(IF(B22=Data!#REF!,Data!#REF!,(IF(B22=Data!#REF!,Data!#REF!,(IF(B22=Data!#REF!,Data!#REF!,(IF(B22=Data!#REF!,Data!H929,(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251,Data!I251,(IF(B22=Data!B253,Data!I253,(IF(B22=Data!#REF!,Data!#REF!,Data!#REF!)))))))))))))))&amp;IF(B22=Data!#REF!,Data!#REF!,(IF(B22=Data!#REF!,Data!#REF!,(IF(B22=Data!#REF!,Data!#REF!,(IF(B22=Data!#REF!,Data!#REF!,(IF(B22=Data!#REF!,Data!#REF!,(IF(B22=Data!#REF!,Data!I929,(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251,Data!J251,(IF(B22=Data!B253,Data!J253,(IF(B22=Data!#REF!,Data!#REF!,Data!#REF!)))))))))))))))&amp;IF(B22=Data!#REF!,Data!#REF!,(IF(B22=Data!#REF!,Data!#REF!,(IF(B22=Data!#REF!,Data!#REF!,(IF(B22=Data!#REF!,Data!#REF!,(IF(B22=Data!#REF!,Data!#REF!,(IF(B22=Data!#REF!,Data!J929,(IF(B22=Data!#REF!,Data!#REF!,(IF(B22=Data!#REF!,Data!#REF!,Data!#REF!)))))))))))))))&amp;IF(B22=Data!#REF!,Data!#REF!,(IF(B22=Data!#REF!,Data!#REF!,(IF(B22=Data!#REF!,Data!#REF!,(IF(B22=Data!#REF!,Data!#REF!,(IF(B22=Data!#REF!,Data!#REF!,Data!#REF!)))))))))</f>
        <v>#REF!</v>
      </c>
      <c r="W22" s="236">
        <f>IF(E22="","",VLOOKUP(B22,Data!$B$5:$J$503,9,FALSE)*E22)</f>
        <v>9.48</v>
      </c>
    </row>
    <row r="23" spans="1:23" s="234" customFormat="1" ht="20.149999999999999" customHeight="1">
      <c r="A23" s="383">
        <v>5</v>
      </c>
      <c r="B23" s="384" t="s">
        <v>471</v>
      </c>
      <c r="C23" s="325" t="str">
        <f>IF(E23="","",VLOOKUP(B23,Data!$B$5:$N$503,13,FALSE))</f>
        <v>Ymh</v>
      </c>
      <c r="D23" s="227" t="str">
        <f>IF(E23="","",VLOOKUP(B23,Data!$B$5:$L$503,2,FALSE))</f>
        <v>ZH66340</v>
      </c>
      <c r="E23" s="385">
        <v>1</v>
      </c>
      <c r="F23" s="318" t="s">
        <v>530</v>
      </c>
      <c r="G23" s="227">
        <f>IF(E23="","",VLOOKUP(B23,Data!$B$5:$L$503,11,FALSE))</f>
        <v>2371.59</v>
      </c>
      <c r="H23" s="326">
        <f t="shared" si="0"/>
        <v>2371.59</v>
      </c>
      <c r="I23" s="327" t="str">
        <f>IF(E23="","",VLOOKUP(B23,Data!$B$5:$D$503,3,FALSE))</f>
        <v>C/T</v>
      </c>
      <c r="J23" s="235" t="str">
        <f>IF(E23="","",VLOOKUP(B23,Data!$B$5:$M$503,12,FALSE))</f>
        <v>Indonesia</v>
      </c>
      <c r="K23" s="328" t="s">
        <v>986</v>
      </c>
      <c r="L23" s="219">
        <f>IF(E23="","",VLOOKUP(B23,Data!$B$5:$E$503,4,FALSE)*E23)</f>
        <v>215</v>
      </c>
      <c r="M23" s="219">
        <f>IF(E23="","",VLOOKUP(B23,Data!$B$5:$F$503,5,FALSE)*E23)</f>
        <v>194</v>
      </c>
      <c r="N23" s="329" t="e">
        <f>IF(B23=Data!#REF!,Data!#REF!,(IF(B23=Data!#REF!,Data!#REF!,(IF(B23=Data!#REF!,Data!#REF!,(IF(B23=Data!#REF!,Data!#REF!,(IF(B23=Data!#REF!,Data!#REF!,(IF(B23=Data!B252,Data!G252,(IF(B23=Data!B254,Data!G254,(IF(B23=Data!#REF!,Data!#REF!,Data!#REF!)))))))))))))))&amp;IF(B23=Data!#REF!,Data!#REF!,(IF(B23=Data!#REF!,Data!#REF!,(IF(B23=Data!#REF!,Data!#REF!,(IF(B23=Data!#REF!,Data!#REF!,(IF(B23=Data!#REF!,Data!#REF!,(IF(B23=Data!#REF!,Data!G930,(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252,Data!H252,(IF(B23=Data!B254,Data!H254,(IF(B23=Data!#REF!,Data!#REF!,Data!#REF!)))))))))))))))&amp;IF(B23=Data!#REF!,Data!#REF!,(IF(B23=Data!#REF!,Data!#REF!,(IF(B23=Data!#REF!,Data!#REF!,(IF(B23=Data!#REF!,Data!#REF!,(IF(B23=Data!#REF!,Data!#REF!,(IF(B23=Data!#REF!,Data!H930,(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252,Data!I252,(IF(B23=Data!B254,Data!I254,(IF(B23=Data!#REF!,Data!#REF!,Data!#REF!)))))))))))))))&amp;IF(B23=Data!#REF!,Data!#REF!,(IF(B23=Data!#REF!,Data!#REF!,(IF(B23=Data!#REF!,Data!#REF!,(IF(B23=Data!#REF!,Data!#REF!,(IF(B23=Data!#REF!,Data!#REF!,(IF(B23=Data!#REF!,Data!I930,(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252,Data!J252,(IF(B23=Data!B254,Data!J254,(IF(B23=Data!#REF!,Data!#REF!,Data!#REF!)))))))))))))))&amp;IF(B23=Data!#REF!,Data!#REF!,(IF(B23=Data!#REF!,Data!#REF!,(IF(B23=Data!#REF!,Data!#REF!,(IF(B23=Data!#REF!,Data!#REF!,(IF(B23=Data!#REF!,Data!#REF!,(IF(B23=Data!#REF!,Data!J930,(IF(B23=Data!#REF!,Data!#REF!,(IF(B23=Data!#REF!,Data!#REF!,Data!#REF!)))))))))))))))&amp;IF(B23=Data!#REF!,Data!#REF!,(IF(B23=Data!#REF!,Data!#REF!,(IF(B23=Data!#REF!,Data!#REF!,(IF(B23=Data!#REF!,Data!#REF!,(IF(B23=Data!#REF!,Data!#REF!,Data!#REF!)))))))))</f>
        <v>#REF!</v>
      </c>
      <c r="W23" s="236">
        <f>IF(E23="","",VLOOKUP(B23,Data!$B$5:$J$503,9,FALSE)*E23)</f>
        <v>1.1850000000000001</v>
      </c>
    </row>
    <row r="24" spans="1:23" s="234" customFormat="1" ht="20.149999999999999" customHeight="1">
      <c r="A24" s="383"/>
      <c r="B24" s="384"/>
      <c r="C24" s="325" t="str">
        <f>IF(E24="","",VLOOKUP(B24,Data!$B$5:$N$503,13,FALSE))</f>
        <v/>
      </c>
      <c r="D24" s="227" t="str">
        <f>IF(E24="","",VLOOKUP(B24,Data!$B$5:$L$503,2,FALSE))</f>
        <v/>
      </c>
      <c r="E24" s="395"/>
      <c r="F24" s="233"/>
      <c r="G24" s="227" t="str">
        <f>IF(E24="","",VLOOKUP(B24,Data!$B$5:$L$503,11,FALSE))</f>
        <v/>
      </c>
      <c r="H24" s="326" t="str">
        <f t="shared" ref="H24:H27" si="1">IF(E24&gt;0,E24*G24,"-")</f>
        <v>-</v>
      </c>
      <c r="I24" s="327" t="str">
        <f>IF(E24="","",VLOOKUP(B24,Data!$B$5:$D$503,3,FALSE))</f>
        <v/>
      </c>
      <c r="J24" s="235" t="str">
        <f>IF(E24="","",VLOOKUP(B24,Data!$B$5:$M$503,12,FALSE))</f>
        <v/>
      </c>
      <c r="K24" s="328"/>
      <c r="L24" s="219" t="str">
        <f>IF(E24="","",VLOOKUP(B24,Data!$B$5:$E$503,4,FALSE)*E24)</f>
        <v/>
      </c>
      <c r="M24" s="219" t="str">
        <f>IF(E24="","",VLOOKUP(B24,Data!$B$5:$F$503,5,FALSE)*E24)</f>
        <v/>
      </c>
      <c r="N24" s="329" t="e">
        <f>IF(B24=Data!#REF!,Data!#REF!,(IF(B24=Data!#REF!,Data!#REF!,(IF(B24=Data!#REF!,Data!#REF!,(IF(B24=Data!#REF!,Data!#REF!,(IF(B24=Data!#REF!,Data!#REF!,(IF(B24=Data!B253,Data!G253,(IF(B24=Data!B255,Data!G255,(IF(B24=Data!#REF!,Data!#REF!,Data!#REF!)))))))))))))))&amp;IF(B24=Data!#REF!,Data!#REF!,(IF(B24=Data!#REF!,Data!#REF!,(IF(B24=Data!#REF!,Data!#REF!,(IF(B24=Data!#REF!,Data!#REF!,(IF(B24=Data!#REF!,Data!#REF!,(IF(B24=Data!#REF!,Data!G931,(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253,Data!H253,(IF(B24=Data!B255,Data!H255,(IF(B24=Data!#REF!,Data!#REF!,Data!#REF!)))))))))))))))&amp;IF(B24=Data!#REF!,Data!#REF!,(IF(B24=Data!#REF!,Data!#REF!,(IF(B24=Data!#REF!,Data!#REF!,(IF(B24=Data!#REF!,Data!#REF!,(IF(B24=Data!#REF!,Data!#REF!,(IF(B24=Data!#REF!,Data!H931,(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253,Data!I253,(IF(B24=Data!B255,Data!I255,(IF(B24=Data!#REF!,Data!#REF!,Data!#REF!)))))))))))))))&amp;IF(B24=Data!#REF!,Data!#REF!,(IF(B24=Data!#REF!,Data!#REF!,(IF(B24=Data!#REF!,Data!#REF!,(IF(B24=Data!#REF!,Data!#REF!,(IF(B24=Data!#REF!,Data!#REF!,(IF(B24=Data!#REF!,Data!I931,(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253,Data!J253,(IF(B24=Data!B255,Data!J255,(IF(B24=Data!#REF!,Data!#REF!,Data!#REF!)))))))))))))))&amp;IF(B24=Data!#REF!,Data!#REF!,(IF(B24=Data!#REF!,Data!#REF!,(IF(B24=Data!#REF!,Data!#REF!,(IF(B24=Data!#REF!,Data!#REF!,(IF(B24=Data!#REF!,Data!#REF!,(IF(B24=Data!#REF!,Data!J931,(IF(B24=Data!#REF!,Data!#REF!,(IF(B24=Data!#REF!,Data!#REF!,Data!#REF!)))))))))))))))&amp;IF(B24=Data!#REF!,Data!#REF!,(IF(B24=Data!#REF!,Data!#REF!,(IF(B24=Data!#REF!,Data!#REF!,(IF(B24=Data!#REF!,Data!#REF!,(IF(B24=Data!#REF!,Data!#REF!,Data!#REF!)))))))))</f>
        <v>#REF!</v>
      </c>
      <c r="W24" s="236" t="str">
        <f>IF(E24="","",VLOOKUP(B24,Data!$B$5:$J$503,9,FALSE)*E24)</f>
        <v/>
      </c>
    </row>
    <row r="25" spans="1:23" s="234" customFormat="1" ht="20.149999999999999" customHeight="1">
      <c r="A25" s="383"/>
      <c r="B25" s="384"/>
      <c r="C25" s="325" t="str">
        <f>IF(E25="","",VLOOKUP(B25,Data!$B$5:$N$503,13,FALSE))</f>
        <v/>
      </c>
      <c r="D25" s="227" t="str">
        <f>IF(E25="","",VLOOKUP(B25,Data!$B$5:$L$503,2,FALSE))</f>
        <v/>
      </c>
      <c r="E25" s="395"/>
      <c r="F25" s="344"/>
      <c r="G25" s="227" t="str">
        <f>IF(E25="","",VLOOKUP(B25,Data!$B$5:$L$503,11,FALSE))</f>
        <v/>
      </c>
      <c r="H25" s="326" t="str">
        <f t="shared" si="1"/>
        <v>-</v>
      </c>
      <c r="I25" s="327" t="str">
        <f>IF(E25="","",VLOOKUP(B25,Data!$B$5:$D$503,3,FALSE))</f>
        <v/>
      </c>
      <c r="J25" s="235" t="str">
        <f>IF(E25="","",VLOOKUP(B25,Data!$B$5:$M$503,12,FALSE))</f>
        <v/>
      </c>
      <c r="K25" s="328"/>
      <c r="L25" s="219" t="str">
        <f>IF(E25="","",VLOOKUP(B25,Data!$B$5:$E$503,4,FALSE)*E25)</f>
        <v/>
      </c>
      <c r="M25" s="219" t="str">
        <f>IF(E25="","",VLOOKUP(B25,Data!$B$5:$F$503,5,FALSE)*E25)</f>
        <v/>
      </c>
      <c r="N25" s="329" t="e">
        <f>IF(B25=Data!#REF!,Data!#REF!,(IF(B25=Data!#REF!,Data!#REF!,(IF(B25=Data!#REF!,Data!#REF!,(IF(B25=Data!#REF!,Data!#REF!,(IF(B25=Data!#REF!,Data!#REF!,(IF(B25=Data!B254,Data!G254,(IF(B25=Data!B256,Data!G256,(IF(B25=Data!#REF!,Data!#REF!,Data!#REF!)))))))))))))))&amp;IF(B25=Data!#REF!,Data!#REF!,(IF(B25=Data!#REF!,Data!#REF!,(IF(B25=Data!#REF!,Data!#REF!,(IF(B25=Data!#REF!,Data!#REF!,(IF(B25=Data!#REF!,Data!#REF!,(IF(B25=Data!#REF!,Data!G932,(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254,Data!H254,(IF(B25=Data!B256,Data!H256,(IF(B25=Data!#REF!,Data!#REF!,Data!#REF!)))))))))))))))&amp;IF(B25=Data!#REF!,Data!#REF!,(IF(B25=Data!#REF!,Data!#REF!,(IF(B25=Data!#REF!,Data!#REF!,(IF(B25=Data!#REF!,Data!#REF!,(IF(B25=Data!#REF!,Data!#REF!,(IF(B25=Data!#REF!,Data!H932,(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254,Data!I254,(IF(B25=Data!B256,Data!I256,(IF(B25=Data!#REF!,Data!#REF!,Data!#REF!)))))))))))))))&amp;IF(B25=Data!#REF!,Data!#REF!,(IF(B25=Data!#REF!,Data!#REF!,(IF(B25=Data!#REF!,Data!#REF!,(IF(B25=Data!#REF!,Data!#REF!,(IF(B25=Data!#REF!,Data!#REF!,(IF(B25=Data!#REF!,Data!I932,(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254,Data!J254,(IF(B25=Data!B256,Data!J256,(IF(B25=Data!#REF!,Data!#REF!,Data!#REF!)))))))))))))))&amp;IF(B25=Data!#REF!,Data!#REF!,(IF(B25=Data!#REF!,Data!#REF!,(IF(B25=Data!#REF!,Data!#REF!,(IF(B25=Data!#REF!,Data!#REF!,(IF(B25=Data!#REF!,Data!#REF!,(IF(B25=Data!#REF!,Data!J932,(IF(B25=Data!#REF!,Data!#REF!,(IF(B25=Data!#REF!,Data!#REF!,Data!#REF!)))))))))))))))&amp;IF(B25=Data!#REF!,Data!#REF!,(IF(B25=Data!#REF!,Data!#REF!,(IF(B25=Data!#REF!,Data!#REF!,(IF(B25=Data!#REF!,Data!#REF!,(IF(B25=Data!#REF!,Data!#REF!,Data!#REF!)))))))))</f>
        <v>#REF!</v>
      </c>
      <c r="W25" s="236" t="str">
        <f>IF(E25="","",VLOOKUP(B25,Data!$B$5:$J$503,9,FALSE)*E25)</f>
        <v/>
      </c>
    </row>
    <row r="26" spans="1:23" s="234" customFormat="1" ht="20.149999999999999" customHeight="1">
      <c r="A26" s="383"/>
      <c r="B26" s="384"/>
      <c r="C26" s="325" t="str">
        <f>IF(E26="","",VLOOKUP(B26,Data!$B$5:$N$503,13,FALSE))</f>
        <v/>
      </c>
      <c r="D26" s="227" t="str">
        <f>IF(E26="","",VLOOKUP(B26,Data!$B$5:$L$503,2,FALSE))</f>
        <v/>
      </c>
      <c r="E26" s="385"/>
      <c r="F26" s="344"/>
      <c r="G26" s="227" t="str">
        <f>IF(E26="","",VLOOKUP(B26,Data!$B$5:$L$503,11,FALSE))</f>
        <v/>
      </c>
      <c r="H26" s="326" t="str">
        <f t="shared" si="1"/>
        <v>-</v>
      </c>
      <c r="I26" s="327" t="str">
        <f>IF(E26="","",VLOOKUP(B26,Data!$B$5:$D$503,3,FALSE))</f>
        <v/>
      </c>
      <c r="J26" s="235" t="str">
        <f>IF(E26="","",VLOOKUP(B26,Data!$B$5:$M$503,12,FALSE))</f>
        <v/>
      </c>
      <c r="K26" s="328"/>
      <c r="L26" s="219" t="str">
        <f>IF(E26="","",VLOOKUP(B26,Data!$B$5:$E$503,4,FALSE)*E26)</f>
        <v/>
      </c>
      <c r="M26" s="219" t="str">
        <f>IF(E26="","",VLOOKUP(B26,Data!$B$5:$F$503,5,FALSE)*E26)</f>
        <v/>
      </c>
      <c r="N26" s="329" t="e">
        <f>IF(B26=Data!#REF!,Data!#REF!,(IF(B26=Data!#REF!,Data!#REF!,(IF(B26=Data!#REF!,Data!#REF!,(IF(B26=Data!#REF!,Data!#REF!,(IF(B26=Data!#REF!,Data!#REF!,(IF(B26=Data!B256,Data!G256,(IF(B26=Data!B258,Data!G258,(IF(B26=Data!#REF!,Data!#REF!,Data!#REF!)))))))))))))))&amp;IF(B26=Data!#REF!,Data!#REF!,(IF(B26=Data!#REF!,Data!#REF!,(IF(B26=Data!#REF!,Data!#REF!,(IF(B26=Data!#REF!,Data!#REF!,(IF(B26=Data!#REF!,Data!#REF!,(IF(B26=Data!#REF!,Data!G934,(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256,Data!H256,(IF(B26=Data!B258,Data!H258,(IF(B26=Data!#REF!,Data!#REF!,Data!#REF!)))))))))))))))&amp;IF(B26=Data!#REF!,Data!#REF!,(IF(B26=Data!#REF!,Data!#REF!,(IF(B26=Data!#REF!,Data!#REF!,(IF(B26=Data!#REF!,Data!#REF!,(IF(B26=Data!#REF!,Data!#REF!,(IF(B26=Data!#REF!,Data!H934,(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256,Data!I256,(IF(B26=Data!B258,Data!I258,(IF(B26=Data!#REF!,Data!#REF!,Data!#REF!)))))))))))))))&amp;IF(B26=Data!#REF!,Data!#REF!,(IF(B26=Data!#REF!,Data!#REF!,(IF(B26=Data!#REF!,Data!#REF!,(IF(B26=Data!#REF!,Data!#REF!,(IF(B26=Data!#REF!,Data!#REF!,(IF(B26=Data!#REF!,Data!I934,(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256,Data!J256,(IF(B26=Data!B258,Data!J258,(IF(B26=Data!#REF!,Data!#REF!,Data!#REF!)))))))))))))))&amp;IF(B26=Data!#REF!,Data!#REF!,(IF(B26=Data!#REF!,Data!#REF!,(IF(B26=Data!#REF!,Data!#REF!,(IF(B26=Data!#REF!,Data!#REF!,(IF(B26=Data!#REF!,Data!#REF!,(IF(B26=Data!#REF!,Data!J934,(IF(B26=Data!#REF!,Data!#REF!,(IF(B26=Data!#REF!,Data!#REF!,Data!#REF!)))))))))))))))&amp;IF(B26=Data!#REF!,Data!#REF!,(IF(B26=Data!#REF!,Data!#REF!,(IF(B26=Data!#REF!,Data!#REF!,(IF(B26=Data!#REF!,Data!#REF!,(IF(B26=Data!#REF!,Data!#REF!,Data!#REF!)))))))))</f>
        <v>#REF!</v>
      </c>
      <c r="W26" s="236" t="str">
        <f>IF(E26="","",VLOOKUP(B26,Data!$B$5:$J$503,9,FALSE)*E26)</f>
        <v/>
      </c>
    </row>
    <row r="27" spans="1:23" s="234" customFormat="1" ht="20.149999999999999" customHeight="1">
      <c r="A27" s="383"/>
      <c r="B27" s="384"/>
      <c r="C27" s="325" t="str">
        <f>IF(E27="","",VLOOKUP(B27,Data!$B$5:$N$503,13,FALSE))</f>
        <v/>
      </c>
      <c r="D27" s="227" t="str">
        <f>IF(E27="","",VLOOKUP(B27,Data!$B$5:$L$503,2,FALSE))</f>
        <v/>
      </c>
      <c r="E27" s="385"/>
      <c r="F27" s="344"/>
      <c r="G27" s="227" t="str">
        <f>IF(E27="","",VLOOKUP(B27,Data!$B$5:$L$503,11,FALSE))</f>
        <v/>
      </c>
      <c r="H27" s="326" t="str">
        <f t="shared" si="1"/>
        <v>-</v>
      </c>
      <c r="I27" s="327" t="str">
        <f>IF(E27="","",VLOOKUP(B27,Data!$B$5:$D$503,3,FALSE))</f>
        <v/>
      </c>
      <c r="J27" s="235" t="str">
        <f>IF(E27="","",VLOOKUP(B27,Data!$B$5:$M$503,12,FALSE))</f>
        <v/>
      </c>
      <c r="K27" s="328"/>
      <c r="L27" s="219" t="str">
        <f>IF(E27="","",VLOOKUP(B27,Data!$B$5:$E$503,4,FALSE)*E27)</f>
        <v/>
      </c>
      <c r="M27" s="219" t="str">
        <f>IF(E27="","",VLOOKUP(B27,Data!$B$5:$F$503,5,FALSE)*E27)</f>
        <v/>
      </c>
      <c r="N27" s="329" t="e">
        <f>IF(B27=Data!#REF!,Data!#REF!,(IF(B27=Data!#REF!,Data!#REF!,(IF(B27=Data!#REF!,Data!#REF!,(IF(B27=Data!#REF!,Data!#REF!,(IF(B27=Data!#REF!,Data!#REF!,(IF(B27=Data!B257,Data!G257,(IF(B27=Data!B259,Data!G259,(IF(B27=Data!#REF!,Data!#REF!,Data!#REF!)))))))))))))))&amp;IF(B27=Data!#REF!,Data!#REF!,(IF(B27=Data!#REF!,Data!#REF!,(IF(B27=Data!#REF!,Data!#REF!,(IF(B27=Data!#REF!,Data!#REF!,(IF(B27=Data!#REF!,Data!#REF!,(IF(B27=Data!#REF!,Data!G935,(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257,Data!H257,(IF(B27=Data!B259,Data!H259,(IF(B27=Data!#REF!,Data!#REF!,Data!#REF!)))))))))))))))&amp;IF(B27=Data!#REF!,Data!#REF!,(IF(B27=Data!#REF!,Data!#REF!,(IF(B27=Data!#REF!,Data!#REF!,(IF(B27=Data!#REF!,Data!#REF!,(IF(B27=Data!#REF!,Data!#REF!,(IF(B27=Data!#REF!,Data!H935,(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257,Data!I257,(IF(B27=Data!B259,Data!I259,(IF(B27=Data!#REF!,Data!#REF!,Data!#REF!)))))))))))))))&amp;IF(B27=Data!#REF!,Data!#REF!,(IF(B27=Data!#REF!,Data!#REF!,(IF(B27=Data!#REF!,Data!#REF!,(IF(B27=Data!#REF!,Data!#REF!,(IF(B27=Data!#REF!,Data!#REF!,(IF(B27=Data!#REF!,Data!I935,(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257,Data!J257,(IF(B27=Data!B259,Data!J259,(IF(B27=Data!#REF!,Data!#REF!,Data!#REF!)))))))))))))))&amp;IF(B27=Data!#REF!,Data!#REF!,(IF(B27=Data!#REF!,Data!#REF!,(IF(B27=Data!#REF!,Data!#REF!,(IF(B27=Data!#REF!,Data!#REF!,(IF(B27=Data!#REF!,Data!#REF!,(IF(B27=Data!#REF!,Data!J935,(IF(B27=Data!#REF!,Data!#REF!,(IF(B27=Data!#REF!,Data!#REF!,Data!#REF!)))))))))))))))&amp;IF(B27=Data!#REF!,Data!#REF!,(IF(B27=Data!#REF!,Data!#REF!,(IF(B27=Data!#REF!,Data!#REF!,(IF(B27=Data!#REF!,Data!#REF!,(IF(B27=Data!#REF!,Data!#REF!,Data!#REF!)))))))))</f>
        <v>#REF!</v>
      </c>
      <c r="W27" s="236" t="str">
        <f>IF(E27="","",VLOOKUP(B27,Data!$B$5:$J$503,9,FALSE)*E27)</f>
        <v/>
      </c>
    </row>
    <row r="28" spans="1:23" s="234" customFormat="1" ht="20.149999999999999" customHeight="1">
      <c r="A28" s="334"/>
      <c r="B28" s="231"/>
      <c r="C28" s="230" t="str">
        <f>IF(E28="","",VLOOKUP(B28,Data!$B$5:$N$503,13,FALSE))</f>
        <v/>
      </c>
      <c r="D28" s="223" t="str">
        <f>IF(E28="","",VLOOKUP(B28,Data!$B$5:$L$503,2,FALSE))</f>
        <v/>
      </c>
      <c r="E28" s="232"/>
      <c r="F28" s="233"/>
      <c r="G28" s="223" t="str">
        <f>IF(E28="","",VLOOKUP(B28,Data!$B$5:$L$503,11,FALSE))</f>
        <v/>
      </c>
      <c r="H28" s="228" t="str">
        <f>IF(E28&gt;0,E28*G28,"-")</f>
        <v>-</v>
      </c>
      <c r="I28" s="229" t="str">
        <f>IF(E28="","",VLOOKUP(B28,Data!$B$5:$D$503,3,FALSE))</f>
        <v/>
      </c>
      <c r="J28" s="220" t="str">
        <f>IF(E28="","",VLOOKUP(B28,Data!$B$5:$M$503,12,FALSE))</f>
        <v/>
      </c>
      <c r="K28" s="328"/>
      <c r="L28" s="221" t="str">
        <f>IF(E28="","",VLOOKUP(B28,Data!$B$5:$E$503,4,FALSE)*E28)</f>
        <v/>
      </c>
      <c r="M28" s="221" t="str">
        <f>IF(E28="","",VLOOKUP(B28,Data!$B$5:$F$503,5,FALSE)*E28)</f>
        <v/>
      </c>
      <c r="N28" s="224" t="e">
        <f>IF(B28=Data!#REF!,Data!#REF!,(IF(B28=Data!#REF!,Data!#REF!,(IF(B28=Data!#REF!,Data!#REF!,(IF(B28=Data!#REF!,Data!#REF!,(IF(B28=Data!#REF!,Data!#REF!,(IF(B28=Data!B270,Data!G270,(IF(B28=Data!B272,Data!G272,(IF(B28=Data!#REF!,Data!#REF!,Data!#REF!)))))))))))))))&amp;IF(B28=Data!#REF!,Data!#REF!,(IF(B28=Data!#REF!,Data!#REF!,(IF(B28=Data!#REF!,Data!#REF!,(IF(B28=Data!#REF!,Data!#REF!,(IF(B28=Data!#REF!,Data!#REF!,(IF(B28=Data!#REF!,Data!G948,(IF(B28=Data!#REF!,Data!#REF!,(IF(B28=Data!#REF!,Data!#REF!,Data!#REF!)))))))))))))))&amp;IF(B28=Data!#REF!,Data!#REF!,(IF(B28=Data!#REF!,Data!#REF!,(IF(B28=Data!#REF!,Data!#REF!,(IF(B28=Data!#REF!,Data!#REF!,(IF(B28=Data!#REF!,Data!#REF!,Data!#REF!)))))))))</f>
        <v>#REF!</v>
      </c>
      <c r="O28" s="339"/>
      <c r="P28" s="340"/>
      <c r="Q28" s="225" t="e">
        <f>IF(B28=Data!#REF!,Data!#REF!,(IF(B28=Data!#REF!,Data!#REF!,(IF(B28=Data!#REF!,Data!#REF!,(IF(B28=Data!#REF!,Data!#REF!,(IF(B28=Data!#REF!,Data!#REF!,(IF(B28=Data!B270,Data!H270,(IF(B28=Data!B272,Data!H272,(IF(B28=Data!#REF!,Data!#REF!,Data!#REF!)))))))))))))))&amp;IF(B28=Data!#REF!,Data!#REF!,(IF(B28=Data!#REF!,Data!#REF!,(IF(B28=Data!#REF!,Data!#REF!,(IF(B28=Data!#REF!,Data!#REF!,(IF(B28=Data!#REF!,Data!#REF!,(IF(B28=Data!#REF!,Data!H948,(IF(B28=Data!#REF!,Data!#REF!,(IF(B28=Data!#REF!,Data!#REF!,Data!#REF!)))))))))))))))&amp;IF(B28=Data!#REF!,Data!#REF!,(IF(B28=Data!#REF!,Data!#REF!,(IF(B28=Data!#REF!,Data!#REF!,(IF(B28=Data!#REF!,Data!#REF!,(IF(B28=Data!#REF!,Data!#REF!,Data!#REF!)))))))))</f>
        <v>#REF!</v>
      </c>
      <c r="R28" s="340"/>
      <c r="S28" s="340"/>
      <c r="T28" s="225" t="e">
        <f>IF(B28=Data!#REF!,Data!#REF!,(IF(B28=Data!#REF!,Data!#REF!,(IF(B28=Data!#REF!,Data!#REF!,(IF(B28=Data!#REF!,Data!#REF!,(IF(B28=Data!#REF!,Data!#REF!,(IF(B28=Data!B270,Data!I270,(IF(B28=Data!B272,Data!I272,(IF(B28=Data!#REF!,Data!#REF!,Data!#REF!)))))))))))))))&amp;IF(B28=Data!#REF!,Data!#REF!,(IF(B28=Data!#REF!,Data!#REF!,(IF(B28=Data!#REF!,Data!#REF!,(IF(B28=Data!#REF!,Data!#REF!,(IF(B28=Data!#REF!,Data!#REF!,(IF(B28=Data!#REF!,Data!I948,(IF(B28=Data!#REF!,Data!#REF!,(IF(B28=Data!#REF!,Data!#REF!,Data!#REF!)))))))))))))))&amp;IF(B28=Data!#REF!,Data!#REF!,(IF(B28=Data!#REF!,Data!#REF!,(IF(B28=Data!#REF!,Data!#REF!,(IF(B28=Data!#REF!,Data!#REF!,(IF(B28=Data!#REF!,Data!#REF!,Data!#REF!)))))))))</f>
        <v>#REF!</v>
      </c>
      <c r="U28" s="341"/>
      <c r="V28" s="225" t="e">
        <f>IF(B28=Data!#REF!,Data!#REF!,(IF(B28=Data!#REF!,Data!#REF!,(IF(B28=Data!#REF!,Data!#REF!,(IF(B28=Data!#REF!,Data!#REF!,(IF(B28=Data!#REF!,Data!#REF!,(IF(B28=Data!B270,Data!J270,(IF(B28=Data!B272,Data!J272,(IF(B28=Data!#REF!,Data!#REF!,Data!#REF!)))))))))))))))&amp;IF(B28=Data!#REF!,Data!#REF!,(IF(B28=Data!#REF!,Data!#REF!,(IF(B28=Data!#REF!,Data!#REF!,(IF(B28=Data!#REF!,Data!#REF!,(IF(B28=Data!#REF!,Data!#REF!,(IF(B28=Data!#REF!,Data!J948,(IF(B28=Data!#REF!,Data!#REF!,(IF(B28=Data!#REF!,Data!#REF!,Data!#REF!)))))))))))))))&amp;IF(B28=Data!#REF!,Data!#REF!,(IF(B28=Data!#REF!,Data!#REF!,(IF(B28=Data!#REF!,Data!#REF!,(IF(B28=Data!#REF!,Data!#REF!,(IF(B28=Data!#REF!,Data!#REF!,Data!#REF!)))))))))</f>
        <v>#REF!</v>
      </c>
      <c r="W28" s="222" t="str">
        <f>IF(E28="","",VLOOKUP(B28,Data!$B$5:$J$503,9,FALSE)*E28)</f>
        <v/>
      </c>
    </row>
    <row r="29" spans="1:23" s="237" customFormat="1" ht="15" customHeight="1">
      <c r="A29" s="238"/>
      <c r="B29" s="239"/>
      <c r="C29" s="246"/>
      <c r="D29" s="240"/>
      <c r="E29" s="241">
        <f>SUM(E18:E27)</f>
        <v>21</v>
      </c>
      <c r="F29" s="242"/>
      <c r="G29" s="243"/>
      <c r="H29" s="243">
        <f>SUM(H18:H28)</f>
        <v>45373.98000000001</v>
      </c>
      <c r="I29" s="238"/>
      <c r="J29" s="238"/>
      <c r="K29" s="238"/>
      <c r="L29" s="243">
        <f>SUM(L18:L28)</f>
        <v>4510</v>
      </c>
      <c r="M29" s="243">
        <f>SUM(M18:M28)</f>
        <v>4045</v>
      </c>
      <c r="N29" s="243" t="e">
        <f>SUM(N16:N28)</f>
        <v>#REF!</v>
      </c>
      <c r="O29" s="244" t="e">
        <f>SUM(#REF!)</f>
        <v>#REF!</v>
      </c>
      <c r="P29" s="243">
        <f>SUM(P16:P28)</f>
        <v>0</v>
      </c>
      <c r="Q29" s="243" t="e">
        <f>SUM(Q16:Q28)</f>
        <v>#REF!</v>
      </c>
      <c r="R29" s="244" t="e">
        <f>SUM(#REF!)</f>
        <v>#REF!</v>
      </c>
      <c r="S29" s="243">
        <f>SUM(S16:S28)</f>
        <v>0</v>
      </c>
      <c r="T29" s="243" t="e">
        <f>SUM(T16:T28)</f>
        <v>#REF!</v>
      </c>
      <c r="U29" s="244" t="e">
        <f>SUM(#REF!)</f>
        <v>#REF!</v>
      </c>
      <c r="V29" s="243" t="e">
        <f>SUM(V16:V28)</f>
        <v>#REF!</v>
      </c>
      <c r="W29" s="245">
        <f>SUM(W18:W28)</f>
        <v>25.294999999999998</v>
      </c>
    </row>
    <row r="30" spans="1:23" ht="17.25" customHeight="1" thickBot="1">
      <c r="A30" s="214"/>
      <c r="B30" s="215"/>
      <c r="C30" s="216"/>
      <c r="D30" s="217"/>
      <c r="E30" s="193"/>
      <c r="F30" s="34"/>
      <c r="G30" s="180" t="s">
        <v>531</v>
      </c>
      <c r="H30" s="177"/>
      <c r="I30" s="55"/>
      <c r="J30" s="55"/>
      <c r="K30" s="55"/>
      <c r="L30" s="181"/>
      <c r="M30" s="177"/>
      <c r="N30" s="36"/>
      <c r="O30" s="35"/>
      <c r="P30" s="35"/>
      <c r="Q30" s="35"/>
      <c r="R30" s="35"/>
      <c r="S30" s="35"/>
      <c r="T30" s="35"/>
      <c r="U30" s="36"/>
      <c r="V30" s="36"/>
      <c r="W30" s="179"/>
    </row>
    <row r="31" spans="1:23" ht="13">
      <c r="A31" s="213" t="s">
        <v>525</v>
      </c>
      <c r="B31" s="161"/>
      <c r="C31" s="161"/>
      <c r="D31" s="60"/>
      <c r="E31" s="194" t="s">
        <v>532</v>
      </c>
      <c r="F31" s="27"/>
      <c r="G31" s="81" t="s">
        <v>81</v>
      </c>
      <c r="H31" s="85"/>
      <c r="I31" s="32" t="s">
        <v>82</v>
      </c>
      <c r="J31" s="56"/>
      <c r="K31" s="172" t="s">
        <v>83</v>
      </c>
      <c r="L31" s="172"/>
      <c r="M31" s="422" t="s">
        <v>84</v>
      </c>
      <c r="N31" s="423"/>
      <c r="O31" s="423"/>
      <c r="P31" s="423"/>
      <c r="Q31" s="423"/>
      <c r="R31" s="423"/>
      <c r="S31" s="423"/>
      <c r="T31" s="423"/>
      <c r="U31" s="423"/>
      <c r="V31" s="423"/>
      <c r="W31" s="424"/>
    </row>
    <row r="32" spans="1:23" ht="13">
      <c r="A32" s="19" t="s">
        <v>526</v>
      </c>
      <c r="B32" s="20"/>
      <c r="C32" s="20"/>
      <c r="D32" s="60"/>
      <c r="E32" s="191" t="s">
        <v>86</v>
      </c>
      <c r="F32" s="20"/>
      <c r="G32" s="425"/>
      <c r="H32" s="426"/>
      <c r="I32" s="19" t="s">
        <v>87</v>
      </c>
      <c r="J32" s="61"/>
      <c r="K32" s="174" t="s">
        <v>88</v>
      </c>
      <c r="L32" s="174"/>
      <c r="M32" s="170"/>
      <c r="N32" s="20"/>
      <c r="O32" s="20"/>
      <c r="P32" s="20"/>
      <c r="Q32" s="20"/>
      <c r="R32" s="20"/>
      <c r="S32" s="20"/>
      <c r="T32" s="20"/>
      <c r="U32" s="20"/>
      <c r="V32" s="20"/>
      <c r="W32" s="175"/>
    </row>
    <row r="33" spans="1:23">
      <c r="A33" s="19" t="s">
        <v>527</v>
      </c>
      <c r="B33" s="20"/>
      <c r="C33" s="20"/>
      <c r="D33" s="21"/>
      <c r="E33" s="191"/>
      <c r="F33" s="20"/>
      <c r="G33" s="425"/>
      <c r="H33" s="426"/>
      <c r="I33" s="19"/>
      <c r="J33" s="61"/>
      <c r="K33" s="174" t="s">
        <v>92</v>
      </c>
      <c r="L33" s="174"/>
      <c r="M33" s="170"/>
      <c r="N33" s="20"/>
      <c r="O33" s="20"/>
      <c r="P33" s="20"/>
      <c r="Q33" s="20"/>
      <c r="R33" s="20"/>
      <c r="S33" s="20"/>
      <c r="T33" s="20"/>
      <c r="U33" s="20"/>
      <c r="V33" s="20"/>
      <c r="W33" s="175"/>
    </row>
    <row r="34" spans="1:23">
      <c r="A34" s="34"/>
      <c r="B34" s="35"/>
      <c r="C34" s="35"/>
      <c r="D34" s="393"/>
      <c r="E34" s="191" t="s">
        <v>93</v>
      </c>
      <c r="F34" s="20"/>
      <c r="G34" s="425"/>
      <c r="H34" s="426"/>
      <c r="I34" s="19" t="s">
        <v>94</v>
      </c>
      <c r="J34" s="61"/>
      <c r="K34" s="174"/>
      <c r="L34" s="174"/>
      <c r="M34" s="170"/>
      <c r="N34" s="20"/>
      <c r="O34" s="20"/>
      <c r="P34" s="20"/>
      <c r="Q34" s="20"/>
      <c r="R34" s="20"/>
      <c r="S34" s="20"/>
      <c r="T34" s="20"/>
      <c r="U34" s="20"/>
      <c r="V34" s="20"/>
      <c r="W34" s="175"/>
    </row>
    <row r="35" spans="1:23" ht="13">
      <c r="A35" s="16" t="s">
        <v>95</v>
      </c>
      <c r="B35" s="27"/>
      <c r="C35" s="27"/>
      <c r="D35" s="12"/>
      <c r="E35" s="191" t="s">
        <v>96</v>
      </c>
      <c r="F35" s="20"/>
      <c r="G35" s="89" t="s">
        <v>97</v>
      </c>
      <c r="H35" s="86"/>
      <c r="I35" s="19" t="s">
        <v>87</v>
      </c>
      <c r="J35" s="61"/>
      <c r="K35" s="174" t="s">
        <v>98</v>
      </c>
      <c r="L35" s="174"/>
      <c r="M35" s="170"/>
      <c r="N35" s="20"/>
      <c r="O35" s="20"/>
      <c r="P35" s="20"/>
      <c r="Q35" s="20"/>
      <c r="R35" s="20"/>
      <c r="S35" s="20"/>
      <c r="T35" s="20"/>
      <c r="U35" s="20"/>
      <c r="V35" s="20"/>
      <c r="W35" s="175"/>
    </row>
    <row r="36" spans="1:23">
      <c r="A36" s="26" t="s">
        <v>550</v>
      </c>
      <c r="B36" s="20"/>
      <c r="C36" s="20"/>
      <c r="D36" s="21"/>
      <c r="E36" s="191" t="s">
        <v>99</v>
      </c>
      <c r="F36" s="20"/>
      <c r="G36" s="90"/>
      <c r="H36" s="182"/>
      <c r="I36" s="19" t="s">
        <v>100</v>
      </c>
      <c r="J36" s="61"/>
      <c r="K36" s="174" t="s">
        <v>528</v>
      </c>
      <c r="L36" s="174"/>
      <c r="M36" s="427" t="s">
        <v>568</v>
      </c>
      <c r="N36" s="428"/>
      <c r="O36" s="428"/>
      <c r="P36" s="428"/>
      <c r="Q36" s="428"/>
      <c r="R36" s="428"/>
      <c r="S36" s="428"/>
      <c r="T36" s="428"/>
      <c r="U36" s="428"/>
      <c r="V36" s="428"/>
      <c r="W36" s="429"/>
    </row>
    <row r="37" spans="1:23">
      <c r="A37" s="34"/>
      <c r="B37" s="35"/>
      <c r="C37" s="35"/>
      <c r="D37" s="36"/>
      <c r="E37" s="192"/>
      <c r="F37" s="35"/>
      <c r="G37" s="416" t="s">
        <v>990</v>
      </c>
      <c r="H37" s="417"/>
      <c r="I37" s="416" t="s">
        <v>989</v>
      </c>
      <c r="J37" s="417"/>
      <c r="K37" s="178" t="s">
        <v>103</v>
      </c>
      <c r="L37" s="178"/>
      <c r="M37" s="418" t="s">
        <v>104</v>
      </c>
      <c r="N37" s="419"/>
      <c r="O37" s="419"/>
      <c r="P37" s="419"/>
      <c r="Q37" s="419"/>
      <c r="R37" s="419"/>
      <c r="S37" s="419"/>
      <c r="T37" s="419"/>
      <c r="U37" s="419"/>
      <c r="V37" s="419"/>
      <c r="W37" s="420"/>
    </row>
    <row r="42" spans="1:23" ht="18.75" customHeight="1">
      <c r="A42" s="195" t="s">
        <v>888</v>
      </c>
      <c r="B42" s="166"/>
      <c r="C42" s="195" t="s">
        <v>576</v>
      </c>
      <c r="D42" s="319"/>
      <c r="E42" s="319"/>
      <c r="F42" s="320"/>
      <c r="G42" s="195" t="s">
        <v>882</v>
      </c>
      <c r="I42" s="195" t="s">
        <v>576</v>
      </c>
      <c r="K42" s="166"/>
      <c r="M42" s="4"/>
      <c r="V42" s="167"/>
      <c r="W42" s="4"/>
    </row>
    <row r="43" spans="1:23" ht="20">
      <c r="A43" s="195" t="s">
        <v>889</v>
      </c>
      <c r="B43" s="166"/>
      <c r="C43" s="195" t="s">
        <v>987</v>
      </c>
      <c r="D43" s="319"/>
      <c r="E43" s="319"/>
      <c r="F43" s="320"/>
      <c r="G43" s="300" t="s">
        <v>883</v>
      </c>
      <c r="H43" s="335"/>
      <c r="I43" s="300" t="s">
        <v>893</v>
      </c>
      <c r="K43" s="166"/>
      <c r="M43" s="4"/>
      <c r="V43" s="167"/>
      <c r="W43" s="4"/>
    </row>
    <row r="44" spans="1:23" ht="20">
      <c r="A44" s="195" t="s">
        <v>890</v>
      </c>
      <c r="B44" s="166"/>
      <c r="C44" s="195" t="s">
        <v>988</v>
      </c>
      <c r="D44" s="319"/>
      <c r="E44" s="319"/>
      <c r="F44" s="320"/>
      <c r="G44" s="195" t="s">
        <v>884</v>
      </c>
      <c r="I44" s="195" t="s">
        <v>576</v>
      </c>
      <c r="K44" s="166"/>
      <c r="M44" s="4"/>
      <c r="V44" s="167"/>
      <c r="W44" s="4"/>
    </row>
    <row r="45" spans="1:23" ht="20">
      <c r="A45" s="195" t="s">
        <v>891</v>
      </c>
      <c r="B45" s="166"/>
      <c r="C45" s="195" t="s">
        <v>576</v>
      </c>
      <c r="D45" s="319"/>
      <c r="E45" s="319"/>
      <c r="F45" s="320"/>
      <c r="G45" s="195" t="s">
        <v>885</v>
      </c>
      <c r="I45" s="195" t="s">
        <v>576</v>
      </c>
      <c r="K45" s="166"/>
      <c r="M45" s="4"/>
      <c r="V45" s="167"/>
      <c r="W45" s="4"/>
    </row>
    <row r="46" spans="1:23" ht="20">
      <c r="A46" s="195" t="s">
        <v>892</v>
      </c>
      <c r="B46" s="166"/>
      <c r="C46" s="195" t="s">
        <v>576</v>
      </c>
      <c r="D46" s="319"/>
      <c r="E46" s="319"/>
      <c r="F46" s="320"/>
      <c r="G46" s="195" t="s">
        <v>887</v>
      </c>
      <c r="I46" s="195" t="s">
        <v>576</v>
      </c>
      <c r="K46" s="166"/>
      <c r="M46" s="4"/>
      <c r="V46" s="167"/>
      <c r="W46" s="4"/>
    </row>
    <row r="47" spans="1:23" ht="20">
      <c r="A47" s="342"/>
      <c r="B47" s="342"/>
      <c r="C47" s="342"/>
      <c r="D47" s="342"/>
      <c r="E47" s="342"/>
      <c r="F47" s="317"/>
      <c r="G47" s="195" t="s">
        <v>886</v>
      </c>
      <c r="I47" s="195" t="s">
        <v>576</v>
      </c>
    </row>
  </sheetData>
  <mergeCells count="9">
    <mergeCell ref="G37:H37"/>
    <mergeCell ref="I37:J37"/>
    <mergeCell ref="M37:W37"/>
    <mergeCell ref="M2:P2"/>
    <mergeCell ref="M31:W31"/>
    <mergeCell ref="G32:H32"/>
    <mergeCell ref="G33:H33"/>
    <mergeCell ref="G34:H34"/>
    <mergeCell ref="M36:W36"/>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1CCBB-EFB9-448E-914A-91768D93D3AB}">
  <dimension ref="A1:W47"/>
  <sheetViews>
    <sheetView topLeftCell="A31" zoomScale="80" zoomScaleNormal="80" zoomScaleSheetLayoutView="85" workbookViewId="0">
      <selection activeCell="C44" sqref="C44"/>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2.3632812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83"/>
      <c r="B18" s="389" t="s">
        <v>985</v>
      </c>
      <c r="C18" s="325"/>
      <c r="D18" s="227"/>
      <c r="E18" s="385"/>
      <c r="F18" s="318"/>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c r="B19" s="384" t="s">
        <v>405</v>
      </c>
      <c r="C19" s="325" t="str">
        <f>IF(E19="","",VLOOKUP(B19,Data!$B$5:$N$503,13,FALSE))</f>
        <v>Ymh</v>
      </c>
      <c r="D19" s="227" t="str">
        <f>IF(E19="","",VLOOKUP(B19,Data!$B$5:$L$503,2,FALSE))</f>
        <v>ZU62660</v>
      </c>
      <c r="E19" s="385">
        <v>1</v>
      </c>
      <c r="F19" s="344" t="s">
        <v>523</v>
      </c>
      <c r="G19" s="227">
        <f>IF(E19="","",VLOOKUP(B19,Data!$B$5:$L$503,11,FALSE))</f>
        <v>6831.9</v>
      </c>
      <c r="H19" s="326">
        <f t="shared" ref="H19:H27" si="0">IF(E19&gt;0,E19*G19,"-")</f>
        <v>6831.9</v>
      </c>
      <c r="I19" s="327" t="str">
        <f>IF(E19="","",VLOOKUP(B19,Data!$B$5:$D$503,3,FALSE))</f>
        <v>C/T</v>
      </c>
      <c r="J19" s="235" t="str">
        <f>IF(E19="","",VLOOKUP(B19,Data!$B$5:$M$503,12,FALSE))</f>
        <v>Indonesia</v>
      </c>
      <c r="K19" s="328" t="s">
        <v>986</v>
      </c>
      <c r="L19" s="219">
        <f>IF(E19="","",VLOOKUP(B19,Data!$B$5:$E$503,4,FALSE)*E19)</f>
        <v>338</v>
      </c>
      <c r="M19" s="219">
        <f>IF(E19="","",VLOOKUP(B19,Data!$B$5:$F$503,5,FALSE)*E19)</f>
        <v>297</v>
      </c>
      <c r="N19" s="329" t="e">
        <f>IF(B19=Data!#REF!,Data!#REF!,(IF(B19=Data!#REF!,Data!#REF!,(IF(B19=Data!#REF!,Data!#REF!,(IF(B19=Data!#REF!,Data!#REF!,(IF(B19=Data!#REF!,Data!#REF!,(IF(B19=Data!B263,Data!G263,(IF(B19=Data!B265,Data!G265,(IF(B19=Data!#REF!,Data!#REF!,Data!#REF!)))))))))))))))&amp;IF(B19=Data!#REF!,Data!#REF!,(IF(B19=Data!#REF!,Data!#REF!,(IF(B19=Data!#REF!,Data!#REF!,(IF(B19=Data!#REF!,Data!#REF!,(IF(B19=Data!#REF!,Data!#REF!,(IF(B19=Data!#REF!,Data!G941,(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263,Data!H263,(IF(B19=Data!B265,Data!H265,(IF(B19=Data!#REF!,Data!#REF!,Data!#REF!)))))))))))))))&amp;IF(B19=Data!#REF!,Data!#REF!,(IF(B19=Data!#REF!,Data!#REF!,(IF(B19=Data!#REF!,Data!#REF!,(IF(B19=Data!#REF!,Data!#REF!,(IF(B19=Data!#REF!,Data!#REF!,(IF(B19=Data!#REF!,Data!H941,(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263,Data!I263,(IF(B19=Data!B265,Data!I265,(IF(B19=Data!#REF!,Data!#REF!,Data!#REF!)))))))))))))))&amp;IF(B19=Data!#REF!,Data!#REF!,(IF(B19=Data!#REF!,Data!#REF!,(IF(B19=Data!#REF!,Data!#REF!,(IF(B19=Data!#REF!,Data!#REF!,(IF(B19=Data!#REF!,Data!#REF!,(IF(B19=Data!#REF!,Data!I941,(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263,Data!J263,(IF(B19=Data!B265,Data!J265,(IF(B19=Data!#REF!,Data!#REF!,Data!#REF!)))))))))))))))&amp;IF(B19=Data!#REF!,Data!#REF!,(IF(B19=Data!#REF!,Data!#REF!,(IF(B19=Data!#REF!,Data!#REF!,(IF(B19=Data!#REF!,Data!#REF!,(IF(B19=Data!#REF!,Data!#REF!,(IF(B19=Data!#REF!,Data!J941,(IF(B19=Data!#REF!,Data!#REF!,(IF(B19=Data!#REF!,Data!#REF!,Data!#REF!)))))))))))))))&amp;IF(B19=Data!#REF!,Data!#REF!,(IF(B19=Data!#REF!,Data!#REF!,(IF(B19=Data!#REF!,Data!#REF!,(IF(B19=Data!#REF!,Data!#REF!,(IF(B19=Data!#REF!,Data!#REF!,Data!#REF!)))))))))</f>
        <v>#REF!</v>
      </c>
      <c r="W19" s="236">
        <f>IF(E19="","",VLOOKUP(B19,Data!$B$5:$J$503,9,FALSE)*E19)</f>
        <v>1.806</v>
      </c>
    </row>
    <row r="20" spans="1:23" s="234" customFormat="1" ht="20.149999999999999" customHeight="1">
      <c r="A20" s="383"/>
      <c r="B20" s="384" t="s">
        <v>356</v>
      </c>
      <c r="C20" s="325" t="str">
        <f>IF(E20="","",VLOOKUP(B20,Data!$B$5:$N$503,13,FALSE))</f>
        <v>Ymh</v>
      </c>
      <c r="D20" s="227" t="str">
        <f>IF(E20="","",VLOOKUP(B20,Data!$B$5:$L$503,2,FALSE))</f>
        <v>WQ78230</v>
      </c>
      <c r="E20" s="395">
        <v>1</v>
      </c>
      <c r="F20" s="318"/>
      <c r="G20" s="227">
        <f>IF(E20="","",VLOOKUP(B20,Data!$B$5:$L$503,11,FALSE))</f>
        <v>4233.07</v>
      </c>
      <c r="H20" s="326">
        <f t="shared" ref="H20" si="1">IF(E20&gt;0,E20*G20,"-")</f>
        <v>4233.07</v>
      </c>
      <c r="I20" s="327" t="str">
        <f>IF(E20="","",VLOOKUP(B20,Data!$B$5:$D$503,3,FALSE))</f>
        <v>C/T</v>
      </c>
      <c r="J20" s="235" t="str">
        <f>IF(E20="","",VLOOKUP(B20,Data!$B$5:$M$503,12,FALSE))</f>
        <v>Indonesia</v>
      </c>
      <c r="K20" s="328" t="s">
        <v>986</v>
      </c>
      <c r="L20" s="219">
        <f>IF(E20="","",VLOOKUP(B20,Data!$B$5:$E$503,4,FALSE)*E20)</f>
        <v>297</v>
      </c>
      <c r="M20" s="219">
        <f>IF(E20="","",VLOOKUP(B20,Data!$B$5:$F$503,5,FALSE)*E20)</f>
        <v>262</v>
      </c>
      <c r="N20" s="329" t="e">
        <f>IF(B20=Data!#REF!,Data!#REF!,(IF(B20=Data!#REF!,Data!#REF!,(IF(B20=Data!#REF!,Data!#REF!,(IF(B20=Data!#REF!,Data!#REF!,(IF(B20=Data!#REF!,Data!#REF!,(IF(B20=Data!B247,Data!G247,(IF(B20=Data!B249,Data!G249,(IF(B20=Data!#REF!,Data!#REF!,Data!#REF!)))))))))))))))&amp;IF(B20=Data!#REF!,Data!#REF!,(IF(B20=Data!#REF!,Data!#REF!,(IF(B20=Data!#REF!,Data!#REF!,(IF(B20=Data!#REF!,Data!#REF!,(IF(B20=Data!#REF!,Data!#REF!,(IF(B20=Data!#REF!,Data!G925,(IF(B20=Data!#REF!,Data!#REF!,(IF(B20=Data!#REF!,Data!#REF!,Data!#REF!)))))))))))))))&amp;IF(B20=Data!#REF!,Data!#REF!,(IF(B20=Data!#REF!,Data!#REF!,(IF(B20=Data!#REF!,Data!#REF!,(IF(B20=Data!#REF!,Data!#REF!,(IF(B20=Data!#REF!,Data!#REF!,Data!#REF!)))))))))</f>
        <v>#REF!</v>
      </c>
      <c r="O20" s="330"/>
      <c r="P20" s="331"/>
      <c r="Q20" s="332" t="e">
        <f>IF(B20=Data!#REF!,Data!#REF!,(IF(B20=Data!#REF!,Data!#REF!,(IF(B20=Data!#REF!,Data!#REF!,(IF(B20=Data!#REF!,Data!#REF!,(IF(B20=Data!#REF!,Data!#REF!,(IF(B20=Data!B247,Data!H247,(IF(B20=Data!B249,Data!H249,(IF(B20=Data!#REF!,Data!#REF!,Data!#REF!)))))))))))))))&amp;IF(B20=Data!#REF!,Data!#REF!,(IF(B20=Data!#REF!,Data!#REF!,(IF(B20=Data!#REF!,Data!#REF!,(IF(B20=Data!#REF!,Data!#REF!,(IF(B20=Data!#REF!,Data!#REF!,(IF(B20=Data!#REF!,Data!H925,(IF(B20=Data!#REF!,Data!#REF!,(IF(B20=Data!#REF!,Data!#REF!,Data!#REF!)))))))))))))))&amp;IF(B20=Data!#REF!,Data!#REF!,(IF(B20=Data!#REF!,Data!#REF!,(IF(B20=Data!#REF!,Data!#REF!,(IF(B20=Data!#REF!,Data!#REF!,(IF(B20=Data!#REF!,Data!#REF!,Data!#REF!)))))))))</f>
        <v>#REF!</v>
      </c>
      <c r="R20" s="331"/>
      <c r="S20" s="331"/>
      <c r="T20" s="332" t="e">
        <f>IF(B20=Data!#REF!,Data!#REF!,(IF(B20=Data!#REF!,Data!#REF!,(IF(B20=Data!#REF!,Data!#REF!,(IF(B20=Data!#REF!,Data!#REF!,(IF(B20=Data!#REF!,Data!#REF!,(IF(B20=Data!B247,Data!I247,(IF(B20=Data!B249,Data!I249,(IF(B20=Data!#REF!,Data!#REF!,Data!#REF!)))))))))))))))&amp;IF(B20=Data!#REF!,Data!#REF!,(IF(B20=Data!#REF!,Data!#REF!,(IF(B20=Data!#REF!,Data!#REF!,(IF(B20=Data!#REF!,Data!#REF!,(IF(B20=Data!#REF!,Data!#REF!,(IF(B20=Data!#REF!,Data!I925,(IF(B20=Data!#REF!,Data!#REF!,(IF(B20=Data!#REF!,Data!#REF!,Data!#REF!)))))))))))))))&amp;IF(B20=Data!#REF!,Data!#REF!,(IF(B20=Data!#REF!,Data!#REF!,(IF(B20=Data!#REF!,Data!#REF!,(IF(B20=Data!#REF!,Data!#REF!,(IF(B20=Data!#REF!,Data!#REF!,Data!#REF!)))))))))</f>
        <v>#REF!</v>
      </c>
      <c r="U20" s="333"/>
      <c r="V20" s="332" t="e">
        <f>IF(B20=Data!#REF!,Data!#REF!,(IF(B20=Data!#REF!,Data!#REF!,(IF(B20=Data!#REF!,Data!#REF!,(IF(B20=Data!#REF!,Data!#REF!,(IF(B20=Data!#REF!,Data!#REF!,(IF(B20=Data!B247,Data!J247,(IF(B20=Data!B249,Data!J249,(IF(B20=Data!#REF!,Data!#REF!,Data!#REF!)))))))))))))))&amp;IF(B20=Data!#REF!,Data!#REF!,(IF(B20=Data!#REF!,Data!#REF!,(IF(B20=Data!#REF!,Data!#REF!,(IF(B20=Data!#REF!,Data!#REF!,(IF(B20=Data!#REF!,Data!#REF!,(IF(B20=Data!#REF!,Data!J925,(IF(B20=Data!#REF!,Data!#REF!,(IF(B20=Data!#REF!,Data!#REF!,Data!#REF!)))))))))))))))&amp;IF(B20=Data!#REF!,Data!#REF!,(IF(B20=Data!#REF!,Data!#REF!,(IF(B20=Data!#REF!,Data!#REF!,(IF(B20=Data!#REF!,Data!#REF!,(IF(B20=Data!#REF!,Data!#REF!,Data!#REF!)))))))))</f>
        <v>#REF!</v>
      </c>
      <c r="W20" s="236">
        <f>IF(E20="","",VLOOKUP(B20,Data!$B$5:$J$503,9,FALSE)*E20)</f>
        <v>1.534</v>
      </c>
    </row>
    <row r="21" spans="1:23" s="234" customFormat="1" ht="20.149999999999999" customHeight="1">
      <c r="A21" s="383"/>
      <c r="B21" s="384" t="s">
        <v>517</v>
      </c>
      <c r="C21" s="325" t="str">
        <f>IF(E21="","",VLOOKUP(B21,Data!$B$5:$N$503,13,FALSE))</f>
        <v>Ymh</v>
      </c>
      <c r="D21" s="227" t="str">
        <f>IF(E21="","",VLOOKUP(B21,Data!$B$5:$L$503,2,FALSE))</f>
        <v>ZJ54440</v>
      </c>
      <c r="E21" s="395">
        <v>1</v>
      </c>
      <c r="F21" s="318"/>
      <c r="G21" s="227">
        <f>IF(E21="","",VLOOKUP(B21,Data!$B$5:$L$503,11,FALSE))</f>
        <v>4603.6099999999997</v>
      </c>
      <c r="H21" s="326">
        <f t="shared" si="0"/>
        <v>4603.6099999999997</v>
      </c>
      <c r="I21" s="327" t="str">
        <f>IF(E21="","",VLOOKUP(B21,Data!$B$5:$D$503,3,FALSE))</f>
        <v>C/T</v>
      </c>
      <c r="J21" s="235" t="str">
        <f>IF(E21="","",VLOOKUP(B21,Data!$B$5:$M$503,12,FALSE))</f>
        <v>Indonesia</v>
      </c>
      <c r="K21" s="328" t="s">
        <v>986</v>
      </c>
      <c r="L21" s="219">
        <f>IF(E21="","",VLOOKUP(B21,Data!$B$5:$E$503,4,FALSE)*E21)</f>
        <v>305</v>
      </c>
      <c r="M21" s="219">
        <f>IF(E21="","",VLOOKUP(B21,Data!$B$5:$F$503,5,FALSE)*E21)</f>
        <v>269</v>
      </c>
      <c r="N21" s="329" t="e">
        <f>IF(B21=Data!#REF!,Data!#REF!,(IF(B21=Data!#REF!,Data!#REF!,(IF(B21=Data!#REF!,Data!#REF!,(IF(B21=Data!#REF!,Data!#REF!,(IF(B21=Data!#REF!,Data!#REF!,(IF(B21=Data!B248,Data!G248,(IF(B21=Data!B250,Data!G250,(IF(B21=Data!#REF!,Data!#REF!,Data!#REF!)))))))))))))))&amp;IF(B21=Data!#REF!,Data!#REF!,(IF(B21=Data!#REF!,Data!#REF!,(IF(B21=Data!#REF!,Data!#REF!,(IF(B21=Data!#REF!,Data!#REF!,(IF(B21=Data!#REF!,Data!#REF!,(IF(B21=Data!#REF!,Data!G926,(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248,Data!H248,(IF(B21=Data!B250,Data!H250,(IF(B21=Data!#REF!,Data!#REF!,Data!#REF!)))))))))))))))&amp;IF(B21=Data!#REF!,Data!#REF!,(IF(B21=Data!#REF!,Data!#REF!,(IF(B21=Data!#REF!,Data!#REF!,(IF(B21=Data!#REF!,Data!#REF!,(IF(B21=Data!#REF!,Data!#REF!,(IF(B21=Data!#REF!,Data!H926,(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248,Data!I248,(IF(B21=Data!B250,Data!I250,(IF(B21=Data!#REF!,Data!#REF!,Data!#REF!)))))))))))))))&amp;IF(B21=Data!#REF!,Data!#REF!,(IF(B21=Data!#REF!,Data!#REF!,(IF(B21=Data!#REF!,Data!#REF!,(IF(B21=Data!#REF!,Data!#REF!,(IF(B21=Data!#REF!,Data!#REF!,(IF(B21=Data!#REF!,Data!I926,(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248,Data!J248,(IF(B21=Data!B250,Data!J250,(IF(B21=Data!#REF!,Data!#REF!,Data!#REF!)))))))))))))))&amp;IF(B21=Data!#REF!,Data!#REF!,(IF(B21=Data!#REF!,Data!#REF!,(IF(B21=Data!#REF!,Data!#REF!,(IF(B21=Data!#REF!,Data!#REF!,(IF(B21=Data!#REF!,Data!#REF!,(IF(B21=Data!#REF!,Data!J926,(IF(B21=Data!#REF!,Data!#REF!,(IF(B21=Data!#REF!,Data!#REF!,Data!#REF!)))))))))))))))&amp;IF(B21=Data!#REF!,Data!#REF!,(IF(B21=Data!#REF!,Data!#REF!,(IF(B21=Data!#REF!,Data!#REF!,(IF(B21=Data!#REF!,Data!#REF!,(IF(B21=Data!#REF!,Data!#REF!,Data!#REF!)))))))))</f>
        <v>#REF!</v>
      </c>
      <c r="W21" s="236">
        <f>IF(E21="","",VLOOKUP(B21,Data!$B$5:$J$503,9,FALSE)*E21)</f>
        <v>1.534</v>
      </c>
    </row>
    <row r="22" spans="1:23" s="234" customFormat="1" ht="20.149999999999999" customHeight="1">
      <c r="A22" s="383"/>
      <c r="B22" s="384" t="s">
        <v>220</v>
      </c>
      <c r="C22" s="325" t="str">
        <f>IF(E22="","",VLOOKUP(B22,Data!$B$5:$N$503,13,FALSE))</f>
        <v>Ymh</v>
      </c>
      <c r="D22" s="227" t="str">
        <f>IF(E22="","",VLOOKUP(B22,Data!$B$5:$L$503,2,FALSE))</f>
        <v>AAE6337</v>
      </c>
      <c r="E22" s="385">
        <v>22</v>
      </c>
      <c r="F22" s="344" t="s">
        <v>524</v>
      </c>
      <c r="G22" s="227">
        <f>IF(E22="","",VLOOKUP(B22,Data!$B$5:$L$503,11,FALSE))</f>
        <v>1646.63</v>
      </c>
      <c r="H22" s="326">
        <f t="shared" si="0"/>
        <v>36225.86</v>
      </c>
      <c r="I22" s="327" t="str">
        <f>IF(E22="","",VLOOKUP(B22,Data!$B$5:$D$503,3,FALSE))</f>
        <v>C/T</v>
      </c>
      <c r="J22" s="235" t="str">
        <f>IF(E22="","",VLOOKUP(B22,Data!$B$5:$M$503,12,FALSE))</f>
        <v>Indonesia</v>
      </c>
      <c r="K22" s="328" t="s">
        <v>986</v>
      </c>
      <c r="L22" s="219">
        <f>IF(E22="","",VLOOKUP(B22,Data!$B$5:$E$503,4,FALSE)*E22)</f>
        <v>4268</v>
      </c>
      <c r="M22" s="219">
        <f>IF(E22="","",VLOOKUP(B22,Data!$B$5:$F$503,5,FALSE)*E22)</f>
        <v>3828</v>
      </c>
      <c r="N22" s="329" t="e">
        <f>IF(B22=Data!#REF!,Data!#REF!,(IF(B22=Data!#REF!,Data!#REF!,(IF(B22=Data!#REF!,Data!#REF!,(IF(B22=Data!#REF!,Data!#REF!,(IF(B22=Data!#REF!,Data!#REF!,(IF(B22=Data!B250,Data!G250,(IF(B22=Data!B252,Data!G252,(IF(B22=Data!#REF!,Data!#REF!,Data!#REF!)))))))))))))))&amp;IF(B22=Data!#REF!,Data!#REF!,(IF(B22=Data!#REF!,Data!#REF!,(IF(B22=Data!#REF!,Data!#REF!,(IF(B22=Data!#REF!,Data!#REF!,(IF(B22=Data!#REF!,Data!#REF!,(IF(B22=Data!#REF!,Data!G928,(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250,Data!H250,(IF(B22=Data!B252,Data!H252,(IF(B22=Data!#REF!,Data!#REF!,Data!#REF!)))))))))))))))&amp;IF(B22=Data!#REF!,Data!#REF!,(IF(B22=Data!#REF!,Data!#REF!,(IF(B22=Data!#REF!,Data!#REF!,(IF(B22=Data!#REF!,Data!#REF!,(IF(B22=Data!#REF!,Data!#REF!,(IF(B22=Data!#REF!,Data!H928,(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250,Data!I250,(IF(B22=Data!B252,Data!I252,(IF(B22=Data!#REF!,Data!#REF!,Data!#REF!)))))))))))))))&amp;IF(B22=Data!#REF!,Data!#REF!,(IF(B22=Data!#REF!,Data!#REF!,(IF(B22=Data!#REF!,Data!#REF!,(IF(B22=Data!#REF!,Data!#REF!,(IF(B22=Data!#REF!,Data!#REF!,(IF(B22=Data!#REF!,Data!I928,(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250,Data!J250,(IF(B22=Data!B252,Data!J252,(IF(B22=Data!#REF!,Data!#REF!,Data!#REF!)))))))))))))))&amp;IF(B22=Data!#REF!,Data!#REF!,(IF(B22=Data!#REF!,Data!#REF!,(IF(B22=Data!#REF!,Data!#REF!,(IF(B22=Data!#REF!,Data!#REF!,(IF(B22=Data!#REF!,Data!#REF!,(IF(B22=Data!#REF!,Data!J928,(IF(B22=Data!#REF!,Data!#REF!,(IF(B22=Data!#REF!,Data!#REF!,Data!#REF!)))))))))))))))&amp;IF(B22=Data!#REF!,Data!#REF!,(IF(B22=Data!#REF!,Data!#REF!,(IF(B22=Data!#REF!,Data!#REF!,(IF(B22=Data!#REF!,Data!#REF!,(IF(B22=Data!#REF!,Data!#REF!,Data!#REF!)))))))))</f>
        <v>#REF!</v>
      </c>
      <c r="W22" s="236">
        <f>IF(E22="","",VLOOKUP(B22,Data!$B$5:$J$503,9,FALSE)*E22)</f>
        <v>24.838000000000001</v>
      </c>
    </row>
    <row r="23" spans="1:23" s="234" customFormat="1" ht="20.149999999999999" customHeight="1">
      <c r="A23" s="383"/>
      <c r="B23" s="384" t="s">
        <v>484</v>
      </c>
      <c r="C23" s="325" t="str">
        <f>IF(E23="","",VLOOKUP(B23,Data!$B$5:$N$503,13,FALSE))</f>
        <v>Ymh</v>
      </c>
      <c r="D23" s="227" t="str">
        <f>IF(E23="","",VLOOKUP(B23,Data!$B$5:$L$503,2,FALSE))</f>
        <v>ZH66250</v>
      </c>
      <c r="E23" s="395">
        <v>17</v>
      </c>
      <c r="F23" s="318"/>
      <c r="G23" s="227">
        <f>IF(E23="","",VLOOKUP(B23,Data!$B$5:$L$503,11,FALSE))</f>
        <v>2244.61</v>
      </c>
      <c r="H23" s="326">
        <f t="shared" si="0"/>
        <v>38158.370000000003</v>
      </c>
      <c r="I23" s="327" t="str">
        <f>IF(E23="","",VLOOKUP(B23,Data!$B$5:$D$503,3,FALSE))</f>
        <v>C/T</v>
      </c>
      <c r="J23" s="235" t="str">
        <f>IF(E23="","",VLOOKUP(B23,Data!$B$5:$M$503,12,FALSE))</f>
        <v>Indonesia</v>
      </c>
      <c r="K23" s="328" t="s">
        <v>986</v>
      </c>
      <c r="L23" s="219">
        <f>IF(E23="","",VLOOKUP(B23,Data!$B$5:$E$503,4,FALSE)*E23)</f>
        <v>4454</v>
      </c>
      <c r="M23" s="219">
        <f>IF(E23="","",VLOOKUP(B23,Data!$B$5:$F$503,5,FALSE)*E23)</f>
        <v>4029</v>
      </c>
      <c r="N23" s="329" t="e">
        <f>IF(B23=Data!#REF!,Data!#REF!,(IF(B23=Data!#REF!,Data!#REF!,(IF(B23=Data!#REF!,Data!#REF!,(IF(B23=Data!#REF!,Data!#REF!,(IF(B23=Data!#REF!,Data!#REF!,(IF(B23=Data!B251,Data!G251,(IF(B23=Data!B253,Data!G253,(IF(B23=Data!#REF!,Data!#REF!,Data!#REF!)))))))))))))))&amp;IF(B23=Data!#REF!,Data!#REF!,(IF(B23=Data!#REF!,Data!#REF!,(IF(B23=Data!#REF!,Data!#REF!,(IF(B23=Data!#REF!,Data!#REF!,(IF(B23=Data!#REF!,Data!#REF!,(IF(B23=Data!#REF!,Data!G929,(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251,Data!H251,(IF(B23=Data!B253,Data!H253,(IF(B23=Data!#REF!,Data!#REF!,Data!#REF!)))))))))))))))&amp;IF(B23=Data!#REF!,Data!#REF!,(IF(B23=Data!#REF!,Data!#REF!,(IF(B23=Data!#REF!,Data!#REF!,(IF(B23=Data!#REF!,Data!#REF!,(IF(B23=Data!#REF!,Data!#REF!,(IF(B23=Data!#REF!,Data!H929,(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251,Data!I251,(IF(B23=Data!B253,Data!I253,(IF(B23=Data!#REF!,Data!#REF!,Data!#REF!)))))))))))))))&amp;IF(B23=Data!#REF!,Data!#REF!,(IF(B23=Data!#REF!,Data!#REF!,(IF(B23=Data!#REF!,Data!#REF!,(IF(B23=Data!#REF!,Data!#REF!,(IF(B23=Data!#REF!,Data!#REF!,(IF(B23=Data!#REF!,Data!I929,(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251,Data!J251,(IF(B23=Data!B253,Data!J253,(IF(B23=Data!#REF!,Data!#REF!,Data!#REF!)))))))))))))))&amp;IF(B23=Data!#REF!,Data!#REF!,(IF(B23=Data!#REF!,Data!#REF!,(IF(B23=Data!#REF!,Data!#REF!,(IF(B23=Data!#REF!,Data!#REF!,(IF(B23=Data!#REF!,Data!#REF!,(IF(B23=Data!#REF!,Data!J929,(IF(B23=Data!#REF!,Data!#REF!,(IF(B23=Data!#REF!,Data!#REF!,Data!#REF!)))))))))))))))&amp;IF(B23=Data!#REF!,Data!#REF!,(IF(B23=Data!#REF!,Data!#REF!,(IF(B23=Data!#REF!,Data!#REF!,(IF(B23=Data!#REF!,Data!#REF!,(IF(B23=Data!#REF!,Data!#REF!,Data!#REF!)))))))))</f>
        <v>#REF!</v>
      </c>
      <c r="W23" s="236">
        <f>IF(E23="","",VLOOKUP(B23,Data!$B$5:$J$503,9,FALSE)*E23)</f>
        <v>25.295999999999999</v>
      </c>
    </row>
    <row r="24" spans="1:23" s="234" customFormat="1" ht="20.149999999999999" customHeight="1">
      <c r="A24" s="383"/>
      <c r="B24" s="389"/>
      <c r="C24" s="325"/>
      <c r="D24" s="227"/>
      <c r="E24" s="385"/>
      <c r="F24" s="318" t="s">
        <v>530</v>
      </c>
      <c r="G24" s="227"/>
      <c r="H24" s="326"/>
      <c r="I24" s="327"/>
      <c r="J24" s="235"/>
      <c r="K24" s="328"/>
      <c r="L24" s="219"/>
      <c r="M24" s="219"/>
      <c r="N24" s="329"/>
      <c r="O24" s="330"/>
      <c r="P24" s="331"/>
      <c r="Q24" s="332"/>
      <c r="R24" s="331"/>
      <c r="S24" s="331"/>
      <c r="T24" s="332"/>
      <c r="U24" s="333"/>
      <c r="V24" s="332"/>
      <c r="W24" s="236"/>
    </row>
    <row r="25" spans="1:23" s="234" customFormat="1" ht="20.149999999999999" customHeight="1">
      <c r="A25" s="383"/>
      <c r="B25" s="384"/>
      <c r="C25" s="325" t="str">
        <f>IF(E25="","",VLOOKUP(B25,Data!$B$5:$N$503,13,FALSE))</f>
        <v/>
      </c>
      <c r="D25" s="227" t="str">
        <f>IF(E25="","",VLOOKUP(B25,Data!$B$5:$L$503,2,FALSE))</f>
        <v/>
      </c>
      <c r="E25" s="395"/>
      <c r="F25" s="344"/>
      <c r="G25" s="227" t="str">
        <f>IF(E25="","",VLOOKUP(B25,Data!$B$5:$L$503,11,FALSE))</f>
        <v/>
      </c>
      <c r="H25" s="326" t="str">
        <f t="shared" si="0"/>
        <v>-</v>
      </c>
      <c r="I25" s="327" t="str">
        <f>IF(E25="","",VLOOKUP(B25,Data!$B$5:$D$503,3,FALSE))</f>
        <v/>
      </c>
      <c r="J25" s="235" t="str">
        <f>IF(E25="","",VLOOKUP(B25,Data!$B$5:$M$503,12,FALSE))</f>
        <v/>
      </c>
      <c r="K25" s="328"/>
      <c r="L25" s="219" t="str">
        <f>IF(E25="","",VLOOKUP(B25,Data!$B$5:$E$503,4,FALSE)*E25)</f>
        <v/>
      </c>
      <c r="M25" s="219" t="str">
        <f>IF(E25="","",VLOOKUP(B25,Data!$B$5:$F$503,5,FALSE)*E25)</f>
        <v/>
      </c>
      <c r="N25" s="329" t="e">
        <f>IF(B25=Data!#REF!,Data!#REF!,(IF(B25=Data!#REF!,Data!#REF!,(IF(B25=Data!#REF!,Data!#REF!,(IF(B25=Data!#REF!,Data!#REF!,(IF(B25=Data!#REF!,Data!#REF!,(IF(B25=Data!B254,Data!G254,(IF(B25=Data!B256,Data!G256,(IF(B25=Data!#REF!,Data!#REF!,Data!#REF!)))))))))))))))&amp;IF(B25=Data!#REF!,Data!#REF!,(IF(B25=Data!#REF!,Data!#REF!,(IF(B25=Data!#REF!,Data!#REF!,(IF(B25=Data!#REF!,Data!#REF!,(IF(B25=Data!#REF!,Data!#REF!,(IF(B25=Data!#REF!,Data!G932,(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254,Data!H254,(IF(B25=Data!B256,Data!H256,(IF(B25=Data!#REF!,Data!#REF!,Data!#REF!)))))))))))))))&amp;IF(B25=Data!#REF!,Data!#REF!,(IF(B25=Data!#REF!,Data!#REF!,(IF(B25=Data!#REF!,Data!#REF!,(IF(B25=Data!#REF!,Data!#REF!,(IF(B25=Data!#REF!,Data!#REF!,(IF(B25=Data!#REF!,Data!H932,(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254,Data!I254,(IF(B25=Data!B256,Data!I256,(IF(B25=Data!#REF!,Data!#REF!,Data!#REF!)))))))))))))))&amp;IF(B25=Data!#REF!,Data!#REF!,(IF(B25=Data!#REF!,Data!#REF!,(IF(B25=Data!#REF!,Data!#REF!,(IF(B25=Data!#REF!,Data!#REF!,(IF(B25=Data!#REF!,Data!#REF!,(IF(B25=Data!#REF!,Data!I932,(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254,Data!J254,(IF(B25=Data!B256,Data!J256,(IF(B25=Data!#REF!,Data!#REF!,Data!#REF!)))))))))))))))&amp;IF(B25=Data!#REF!,Data!#REF!,(IF(B25=Data!#REF!,Data!#REF!,(IF(B25=Data!#REF!,Data!#REF!,(IF(B25=Data!#REF!,Data!#REF!,(IF(B25=Data!#REF!,Data!#REF!,(IF(B25=Data!#REF!,Data!J932,(IF(B25=Data!#REF!,Data!#REF!,(IF(B25=Data!#REF!,Data!#REF!,Data!#REF!)))))))))))))))&amp;IF(B25=Data!#REF!,Data!#REF!,(IF(B25=Data!#REF!,Data!#REF!,(IF(B25=Data!#REF!,Data!#REF!,(IF(B25=Data!#REF!,Data!#REF!,(IF(B25=Data!#REF!,Data!#REF!,Data!#REF!)))))))))</f>
        <v>#REF!</v>
      </c>
      <c r="W25" s="236" t="str">
        <f>IF(E25="","",VLOOKUP(B25,Data!$B$5:$J$503,9,FALSE)*E25)</f>
        <v/>
      </c>
    </row>
    <row r="26" spans="1:23" s="234" customFormat="1" ht="20.149999999999999" customHeight="1">
      <c r="A26" s="383"/>
      <c r="B26" s="384"/>
      <c r="C26" s="325" t="str">
        <f>IF(E26="","",VLOOKUP(B26,Data!$B$5:$N$503,13,FALSE))</f>
        <v/>
      </c>
      <c r="D26" s="227" t="str">
        <f>IF(E26="","",VLOOKUP(B26,Data!$B$5:$L$503,2,FALSE))</f>
        <v/>
      </c>
      <c r="E26" s="385"/>
      <c r="F26" s="344"/>
      <c r="G26" s="227" t="str">
        <f>IF(E26="","",VLOOKUP(B26,Data!$B$5:$L$503,11,FALSE))</f>
        <v/>
      </c>
      <c r="H26" s="326" t="str">
        <f t="shared" si="0"/>
        <v>-</v>
      </c>
      <c r="I26" s="327" t="str">
        <f>IF(E26="","",VLOOKUP(B26,Data!$B$5:$D$503,3,FALSE))</f>
        <v/>
      </c>
      <c r="J26" s="235" t="str">
        <f>IF(E26="","",VLOOKUP(B26,Data!$B$5:$M$503,12,FALSE))</f>
        <v/>
      </c>
      <c r="K26" s="328"/>
      <c r="L26" s="219" t="str">
        <f>IF(E26="","",VLOOKUP(B26,Data!$B$5:$E$503,4,FALSE)*E26)</f>
        <v/>
      </c>
      <c r="M26" s="219" t="str">
        <f>IF(E26="","",VLOOKUP(B26,Data!$B$5:$F$503,5,FALSE)*E26)</f>
        <v/>
      </c>
      <c r="N26" s="329" t="e">
        <f>IF(B26=Data!#REF!,Data!#REF!,(IF(B26=Data!#REF!,Data!#REF!,(IF(B26=Data!#REF!,Data!#REF!,(IF(B26=Data!#REF!,Data!#REF!,(IF(B26=Data!#REF!,Data!#REF!,(IF(B26=Data!B256,Data!G256,(IF(B26=Data!B258,Data!G258,(IF(B26=Data!#REF!,Data!#REF!,Data!#REF!)))))))))))))))&amp;IF(B26=Data!#REF!,Data!#REF!,(IF(B26=Data!#REF!,Data!#REF!,(IF(B26=Data!#REF!,Data!#REF!,(IF(B26=Data!#REF!,Data!#REF!,(IF(B26=Data!#REF!,Data!#REF!,(IF(B26=Data!#REF!,Data!G934,(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256,Data!H256,(IF(B26=Data!B258,Data!H258,(IF(B26=Data!#REF!,Data!#REF!,Data!#REF!)))))))))))))))&amp;IF(B26=Data!#REF!,Data!#REF!,(IF(B26=Data!#REF!,Data!#REF!,(IF(B26=Data!#REF!,Data!#REF!,(IF(B26=Data!#REF!,Data!#REF!,(IF(B26=Data!#REF!,Data!#REF!,(IF(B26=Data!#REF!,Data!H934,(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256,Data!I256,(IF(B26=Data!B258,Data!I258,(IF(B26=Data!#REF!,Data!#REF!,Data!#REF!)))))))))))))))&amp;IF(B26=Data!#REF!,Data!#REF!,(IF(B26=Data!#REF!,Data!#REF!,(IF(B26=Data!#REF!,Data!#REF!,(IF(B26=Data!#REF!,Data!#REF!,(IF(B26=Data!#REF!,Data!#REF!,(IF(B26=Data!#REF!,Data!I934,(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256,Data!J256,(IF(B26=Data!B258,Data!J258,(IF(B26=Data!#REF!,Data!#REF!,Data!#REF!)))))))))))))))&amp;IF(B26=Data!#REF!,Data!#REF!,(IF(B26=Data!#REF!,Data!#REF!,(IF(B26=Data!#REF!,Data!#REF!,(IF(B26=Data!#REF!,Data!#REF!,(IF(B26=Data!#REF!,Data!#REF!,(IF(B26=Data!#REF!,Data!J934,(IF(B26=Data!#REF!,Data!#REF!,(IF(B26=Data!#REF!,Data!#REF!,Data!#REF!)))))))))))))))&amp;IF(B26=Data!#REF!,Data!#REF!,(IF(B26=Data!#REF!,Data!#REF!,(IF(B26=Data!#REF!,Data!#REF!,(IF(B26=Data!#REF!,Data!#REF!,(IF(B26=Data!#REF!,Data!#REF!,Data!#REF!)))))))))</f>
        <v>#REF!</v>
      </c>
      <c r="W26" s="236" t="str">
        <f>IF(E26="","",VLOOKUP(B26,Data!$B$5:$J$503,9,FALSE)*E26)</f>
        <v/>
      </c>
    </row>
    <row r="27" spans="1:23" s="234" customFormat="1" ht="20.149999999999999" customHeight="1">
      <c r="A27" s="383"/>
      <c r="B27" s="384"/>
      <c r="C27" s="325" t="str">
        <f>IF(E27="","",VLOOKUP(B27,Data!$B$5:$N$503,13,FALSE))</f>
        <v/>
      </c>
      <c r="D27" s="227" t="str">
        <f>IF(E27="","",VLOOKUP(B27,Data!$B$5:$L$503,2,FALSE))</f>
        <v/>
      </c>
      <c r="E27" s="385"/>
      <c r="F27" s="344"/>
      <c r="G27" s="227" t="str">
        <f>IF(E27="","",VLOOKUP(B27,Data!$B$5:$L$503,11,FALSE))</f>
        <v/>
      </c>
      <c r="H27" s="326" t="str">
        <f t="shared" si="0"/>
        <v>-</v>
      </c>
      <c r="I27" s="327" t="str">
        <f>IF(E27="","",VLOOKUP(B27,Data!$B$5:$D$503,3,FALSE))</f>
        <v/>
      </c>
      <c r="J27" s="235" t="str">
        <f>IF(E27="","",VLOOKUP(B27,Data!$B$5:$M$503,12,FALSE))</f>
        <v/>
      </c>
      <c r="K27" s="328"/>
      <c r="L27" s="219" t="str">
        <f>IF(E27="","",VLOOKUP(B27,Data!$B$5:$E$503,4,FALSE)*E27)</f>
        <v/>
      </c>
      <c r="M27" s="219" t="str">
        <f>IF(E27="","",VLOOKUP(B27,Data!$B$5:$F$503,5,FALSE)*E27)</f>
        <v/>
      </c>
      <c r="N27" s="329" t="e">
        <f>IF(B27=Data!#REF!,Data!#REF!,(IF(B27=Data!#REF!,Data!#REF!,(IF(B27=Data!#REF!,Data!#REF!,(IF(B27=Data!#REF!,Data!#REF!,(IF(B27=Data!#REF!,Data!#REF!,(IF(B27=Data!B257,Data!G257,(IF(B27=Data!B259,Data!G259,(IF(B27=Data!#REF!,Data!#REF!,Data!#REF!)))))))))))))))&amp;IF(B27=Data!#REF!,Data!#REF!,(IF(B27=Data!#REF!,Data!#REF!,(IF(B27=Data!#REF!,Data!#REF!,(IF(B27=Data!#REF!,Data!#REF!,(IF(B27=Data!#REF!,Data!#REF!,(IF(B27=Data!#REF!,Data!G935,(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257,Data!H257,(IF(B27=Data!B259,Data!H259,(IF(B27=Data!#REF!,Data!#REF!,Data!#REF!)))))))))))))))&amp;IF(B27=Data!#REF!,Data!#REF!,(IF(B27=Data!#REF!,Data!#REF!,(IF(B27=Data!#REF!,Data!#REF!,(IF(B27=Data!#REF!,Data!#REF!,(IF(B27=Data!#REF!,Data!#REF!,(IF(B27=Data!#REF!,Data!H935,(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257,Data!I257,(IF(B27=Data!B259,Data!I259,(IF(B27=Data!#REF!,Data!#REF!,Data!#REF!)))))))))))))))&amp;IF(B27=Data!#REF!,Data!#REF!,(IF(B27=Data!#REF!,Data!#REF!,(IF(B27=Data!#REF!,Data!#REF!,(IF(B27=Data!#REF!,Data!#REF!,(IF(B27=Data!#REF!,Data!#REF!,(IF(B27=Data!#REF!,Data!I935,(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257,Data!J257,(IF(B27=Data!B259,Data!J259,(IF(B27=Data!#REF!,Data!#REF!,Data!#REF!)))))))))))))))&amp;IF(B27=Data!#REF!,Data!#REF!,(IF(B27=Data!#REF!,Data!#REF!,(IF(B27=Data!#REF!,Data!#REF!,(IF(B27=Data!#REF!,Data!#REF!,(IF(B27=Data!#REF!,Data!#REF!,(IF(B27=Data!#REF!,Data!J935,(IF(B27=Data!#REF!,Data!#REF!,(IF(B27=Data!#REF!,Data!#REF!,Data!#REF!)))))))))))))))&amp;IF(B27=Data!#REF!,Data!#REF!,(IF(B27=Data!#REF!,Data!#REF!,(IF(B27=Data!#REF!,Data!#REF!,(IF(B27=Data!#REF!,Data!#REF!,(IF(B27=Data!#REF!,Data!#REF!,Data!#REF!)))))))))</f>
        <v>#REF!</v>
      </c>
      <c r="W27" s="236" t="str">
        <f>IF(E27="","",VLOOKUP(B27,Data!$B$5:$J$503,9,FALSE)*E27)</f>
        <v/>
      </c>
    </row>
    <row r="28" spans="1:23" s="234" customFormat="1" ht="20.149999999999999" customHeight="1">
      <c r="A28" s="334"/>
      <c r="B28" s="231"/>
      <c r="C28" s="230" t="str">
        <f>IF(E28="","",VLOOKUP(B28,Data!$B$5:$N$503,13,FALSE))</f>
        <v/>
      </c>
      <c r="D28" s="223" t="str">
        <f>IF(E28="","",VLOOKUP(B28,Data!$B$5:$L$503,2,FALSE))</f>
        <v/>
      </c>
      <c r="E28" s="232"/>
      <c r="F28" s="233"/>
      <c r="G28" s="223" t="str">
        <f>IF(E28="","",VLOOKUP(B28,Data!$B$5:$L$503,11,FALSE))</f>
        <v/>
      </c>
      <c r="H28" s="228" t="str">
        <f>IF(E28&gt;0,E28*G28,"-")</f>
        <v>-</v>
      </c>
      <c r="I28" s="229" t="str">
        <f>IF(E28="","",VLOOKUP(B28,Data!$B$5:$D$503,3,FALSE))</f>
        <v/>
      </c>
      <c r="J28" s="220" t="str">
        <f>IF(E28="","",VLOOKUP(B28,Data!$B$5:$M$503,12,FALSE))</f>
        <v/>
      </c>
      <c r="K28" s="328"/>
      <c r="L28" s="221" t="str">
        <f>IF(E28="","",VLOOKUP(B28,Data!$B$5:$E$503,4,FALSE)*E28)</f>
        <v/>
      </c>
      <c r="M28" s="221" t="str">
        <f>IF(E28="","",VLOOKUP(B28,Data!$B$5:$F$503,5,FALSE)*E28)</f>
        <v/>
      </c>
      <c r="N28" s="224" t="e">
        <f>IF(B28=Data!#REF!,Data!#REF!,(IF(B28=Data!#REF!,Data!#REF!,(IF(B28=Data!#REF!,Data!#REF!,(IF(B28=Data!#REF!,Data!#REF!,(IF(B28=Data!#REF!,Data!#REF!,(IF(B28=Data!B270,Data!G270,(IF(B28=Data!B272,Data!G272,(IF(B28=Data!#REF!,Data!#REF!,Data!#REF!)))))))))))))))&amp;IF(B28=Data!#REF!,Data!#REF!,(IF(B28=Data!#REF!,Data!#REF!,(IF(B28=Data!#REF!,Data!#REF!,(IF(B28=Data!#REF!,Data!#REF!,(IF(B28=Data!#REF!,Data!#REF!,(IF(B28=Data!#REF!,Data!G948,(IF(B28=Data!#REF!,Data!#REF!,(IF(B28=Data!#REF!,Data!#REF!,Data!#REF!)))))))))))))))&amp;IF(B28=Data!#REF!,Data!#REF!,(IF(B28=Data!#REF!,Data!#REF!,(IF(B28=Data!#REF!,Data!#REF!,(IF(B28=Data!#REF!,Data!#REF!,(IF(B28=Data!#REF!,Data!#REF!,Data!#REF!)))))))))</f>
        <v>#REF!</v>
      </c>
      <c r="O28" s="339"/>
      <c r="P28" s="340"/>
      <c r="Q28" s="225" t="e">
        <f>IF(B28=Data!#REF!,Data!#REF!,(IF(B28=Data!#REF!,Data!#REF!,(IF(B28=Data!#REF!,Data!#REF!,(IF(B28=Data!#REF!,Data!#REF!,(IF(B28=Data!#REF!,Data!#REF!,(IF(B28=Data!B270,Data!H270,(IF(B28=Data!B272,Data!H272,(IF(B28=Data!#REF!,Data!#REF!,Data!#REF!)))))))))))))))&amp;IF(B28=Data!#REF!,Data!#REF!,(IF(B28=Data!#REF!,Data!#REF!,(IF(B28=Data!#REF!,Data!#REF!,(IF(B28=Data!#REF!,Data!#REF!,(IF(B28=Data!#REF!,Data!#REF!,(IF(B28=Data!#REF!,Data!H948,(IF(B28=Data!#REF!,Data!#REF!,(IF(B28=Data!#REF!,Data!#REF!,Data!#REF!)))))))))))))))&amp;IF(B28=Data!#REF!,Data!#REF!,(IF(B28=Data!#REF!,Data!#REF!,(IF(B28=Data!#REF!,Data!#REF!,(IF(B28=Data!#REF!,Data!#REF!,(IF(B28=Data!#REF!,Data!#REF!,Data!#REF!)))))))))</f>
        <v>#REF!</v>
      </c>
      <c r="R28" s="340"/>
      <c r="S28" s="340"/>
      <c r="T28" s="225" t="e">
        <f>IF(B28=Data!#REF!,Data!#REF!,(IF(B28=Data!#REF!,Data!#REF!,(IF(B28=Data!#REF!,Data!#REF!,(IF(B28=Data!#REF!,Data!#REF!,(IF(B28=Data!#REF!,Data!#REF!,(IF(B28=Data!B270,Data!I270,(IF(B28=Data!B272,Data!I272,(IF(B28=Data!#REF!,Data!#REF!,Data!#REF!)))))))))))))))&amp;IF(B28=Data!#REF!,Data!#REF!,(IF(B28=Data!#REF!,Data!#REF!,(IF(B28=Data!#REF!,Data!#REF!,(IF(B28=Data!#REF!,Data!#REF!,(IF(B28=Data!#REF!,Data!#REF!,(IF(B28=Data!#REF!,Data!I948,(IF(B28=Data!#REF!,Data!#REF!,(IF(B28=Data!#REF!,Data!#REF!,Data!#REF!)))))))))))))))&amp;IF(B28=Data!#REF!,Data!#REF!,(IF(B28=Data!#REF!,Data!#REF!,(IF(B28=Data!#REF!,Data!#REF!,(IF(B28=Data!#REF!,Data!#REF!,(IF(B28=Data!#REF!,Data!#REF!,Data!#REF!)))))))))</f>
        <v>#REF!</v>
      </c>
      <c r="U28" s="341"/>
      <c r="V28" s="225" t="e">
        <f>IF(B28=Data!#REF!,Data!#REF!,(IF(B28=Data!#REF!,Data!#REF!,(IF(B28=Data!#REF!,Data!#REF!,(IF(B28=Data!#REF!,Data!#REF!,(IF(B28=Data!#REF!,Data!#REF!,(IF(B28=Data!B270,Data!J270,(IF(B28=Data!B272,Data!J272,(IF(B28=Data!#REF!,Data!#REF!,Data!#REF!)))))))))))))))&amp;IF(B28=Data!#REF!,Data!#REF!,(IF(B28=Data!#REF!,Data!#REF!,(IF(B28=Data!#REF!,Data!#REF!,(IF(B28=Data!#REF!,Data!#REF!,(IF(B28=Data!#REF!,Data!#REF!,(IF(B28=Data!#REF!,Data!J948,(IF(B28=Data!#REF!,Data!#REF!,(IF(B28=Data!#REF!,Data!#REF!,Data!#REF!)))))))))))))))&amp;IF(B28=Data!#REF!,Data!#REF!,(IF(B28=Data!#REF!,Data!#REF!,(IF(B28=Data!#REF!,Data!#REF!,(IF(B28=Data!#REF!,Data!#REF!,(IF(B28=Data!#REF!,Data!#REF!,Data!#REF!)))))))))</f>
        <v>#REF!</v>
      </c>
      <c r="W28" s="222" t="str">
        <f>IF(E28="","",VLOOKUP(B28,Data!$B$5:$J$503,9,FALSE)*E28)</f>
        <v/>
      </c>
    </row>
    <row r="29" spans="1:23" s="237" customFormat="1" ht="15" customHeight="1">
      <c r="A29" s="238"/>
      <c r="B29" s="239"/>
      <c r="C29" s="246"/>
      <c r="D29" s="240"/>
      <c r="E29" s="241">
        <f>SUM(E18:E27)</f>
        <v>42</v>
      </c>
      <c r="F29" s="242"/>
      <c r="G29" s="243"/>
      <c r="H29" s="243">
        <f>SUM(H18:H28)</f>
        <v>90052.81</v>
      </c>
      <c r="I29" s="238"/>
      <c r="J29" s="238"/>
      <c r="K29" s="238"/>
      <c r="L29" s="243">
        <f>SUM(L18:L28)</f>
        <v>9662</v>
      </c>
      <c r="M29" s="243">
        <f>SUM(M18:M28)</f>
        <v>8685</v>
      </c>
      <c r="N29" s="243" t="e">
        <f>SUM(N16:N28)</f>
        <v>#REF!</v>
      </c>
      <c r="O29" s="244" t="e">
        <f>SUM(#REF!)</f>
        <v>#REF!</v>
      </c>
      <c r="P29" s="243">
        <f>SUM(P16:P28)</f>
        <v>0</v>
      </c>
      <c r="Q29" s="243" t="e">
        <f>SUM(Q16:Q28)</f>
        <v>#REF!</v>
      </c>
      <c r="R29" s="244" t="e">
        <f>SUM(#REF!)</f>
        <v>#REF!</v>
      </c>
      <c r="S29" s="243">
        <f>SUM(S16:S28)</f>
        <v>0</v>
      </c>
      <c r="T29" s="243" t="e">
        <f>SUM(T16:T28)</f>
        <v>#REF!</v>
      </c>
      <c r="U29" s="244" t="e">
        <f>SUM(#REF!)</f>
        <v>#REF!</v>
      </c>
      <c r="V29" s="243" t="e">
        <f>SUM(V16:V28)</f>
        <v>#REF!</v>
      </c>
      <c r="W29" s="245">
        <f>SUM(W18:W28)</f>
        <v>55.007999999999996</v>
      </c>
    </row>
    <row r="30" spans="1:23" ht="17.25" customHeight="1" thickBot="1">
      <c r="A30" s="214"/>
      <c r="B30" s="215"/>
      <c r="C30" s="216"/>
      <c r="D30" s="217"/>
      <c r="E30" s="193"/>
      <c r="F30" s="34"/>
      <c r="G30" s="180" t="s">
        <v>531</v>
      </c>
      <c r="H30" s="177"/>
      <c r="I30" s="55"/>
      <c r="J30" s="55"/>
      <c r="K30" s="55"/>
      <c r="L30" s="181"/>
      <c r="M30" s="177"/>
      <c r="N30" s="36"/>
      <c r="O30" s="35"/>
      <c r="P30" s="35"/>
      <c r="Q30" s="35"/>
      <c r="R30" s="35"/>
      <c r="S30" s="35"/>
      <c r="T30" s="35"/>
      <c r="U30" s="36"/>
      <c r="V30" s="36"/>
      <c r="W30" s="179"/>
    </row>
    <row r="31" spans="1:23" ht="13">
      <c r="A31" s="213" t="s">
        <v>525</v>
      </c>
      <c r="B31" s="161"/>
      <c r="C31" s="161"/>
      <c r="D31" s="60"/>
      <c r="E31" s="194" t="s">
        <v>532</v>
      </c>
      <c r="F31" s="27"/>
      <c r="G31" s="81" t="s">
        <v>81</v>
      </c>
      <c r="H31" s="85"/>
      <c r="I31" s="32" t="s">
        <v>82</v>
      </c>
      <c r="J31" s="56"/>
      <c r="K31" s="172" t="s">
        <v>83</v>
      </c>
      <c r="L31" s="172"/>
      <c r="M31" s="422" t="s">
        <v>84</v>
      </c>
      <c r="N31" s="423"/>
      <c r="O31" s="423"/>
      <c r="P31" s="423"/>
      <c r="Q31" s="423"/>
      <c r="R31" s="423"/>
      <c r="S31" s="423"/>
      <c r="T31" s="423"/>
      <c r="U31" s="423"/>
      <c r="V31" s="423"/>
      <c r="W31" s="424"/>
    </row>
    <row r="32" spans="1:23" ht="13">
      <c r="A32" s="19" t="s">
        <v>526</v>
      </c>
      <c r="B32" s="20"/>
      <c r="C32" s="20"/>
      <c r="D32" s="60"/>
      <c r="E32" s="191" t="s">
        <v>86</v>
      </c>
      <c r="F32" s="20"/>
      <c r="G32" s="425"/>
      <c r="H32" s="426"/>
      <c r="I32" s="19" t="s">
        <v>87</v>
      </c>
      <c r="J32" s="61"/>
      <c r="K32" s="174" t="s">
        <v>88</v>
      </c>
      <c r="L32" s="174"/>
      <c r="M32" s="170"/>
      <c r="N32" s="20"/>
      <c r="O32" s="20"/>
      <c r="P32" s="20"/>
      <c r="Q32" s="20"/>
      <c r="R32" s="20"/>
      <c r="S32" s="20"/>
      <c r="T32" s="20"/>
      <c r="U32" s="20"/>
      <c r="V32" s="20"/>
      <c r="W32" s="175"/>
    </row>
    <row r="33" spans="1:23">
      <c r="A33" s="19" t="s">
        <v>527</v>
      </c>
      <c r="B33" s="20"/>
      <c r="C33" s="20"/>
      <c r="D33" s="21"/>
      <c r="E33" s="191"/>
      <c r="F33" s="20"/>
      <c r="G33" s="425"/>
      <c r="H33" s="426"/>
      <c r="I33" s="19"/>
      <c r="J33" s="61"/>
      <c r="K33" s="174" t="s">
        <v>92</v>
      </c>
      <c r="L33" s="174"/>
      <c r="M33" s="170"/>
      <c r="N33" s="20"/>
      <c r="O33" s="20"/>
      <c r="P33" s="20"/>
      <c r="Q33" s="20"/>
      <c r="R33" s="20"/>
      <c r="S33" s="20"/>
      <c r="T33" s="20"/>
      <c r="U33" s="20"/>
      <c r="V33" s="20"/>
      <c r="W33" s="175"/>
    </row>
    <row r="34" spans="1:23">
      <c r="A34" s="34"/>
      <c r="B34" s="35"/>
      <c r="C34" s="35"/>
      <c r="D34" s="394"/>
      <c r="E34" s="191" t="s">
        <v>93</v>
      </c>
      <c r="F34" s="20"/>
      <c r="G34" s="425"/>
      <c r="H34" s="426"/>
      <c r="I34" s="19" t="s">
        <v>94</v>
      </c>
      <c r="J34" s="61"/>
      <c r="K34" s="174"/>
      <c r="L34" s="174"/>
      <c r="M34" s="170"/>
      <c r="N34" s="20"/>
      <c r="O34" s="20"/>
      <c r="P34" s="20"/>
      <c r="Q34" s="20"/>
      <c r="R34" s="20"/>
      <c r="S34" s="20"/>
      <c r="T34" s="20"/>
      <c r="U34" s="20"/>
      <c r="V34" s="20"/>
      <c r="W34" s="175"/>
    </row>
    <row r="35" spans="1:23" ht="13">
      <c r="A35" s="16" t="s">
        <v>95</v>
      </c>
      <c r="B35" s="27"/>
      <c r="C35" s="27"/>
      <c r="D35" s="12"/>
      <c r="E35" s="191" t="s">
        <v>96</v>
      </c>
      <c r="F35" s="20"/>
      <c r="G35" s="89" t="s">
        <v>97</v>
      </c>
      <c r="H35" s="86"/>
      <c r="I35" s="19" t="s">
        <v>87</v>
      </c>
      <c r="J35" s="61"/>
      <c r="K35" s="174" t="s">
        <v>98</v>
      </c>
      <c r="L35" s="174"/>
      <c r="M35" s="170"/>
      <c r="N35" s="20"/>
      <c r="O35" s="20"/>
      <c r="P35" s="20"/>
      <c r="Q35" s="20"/>
      <c r="R35" s="20"/>
      <c r="S35" s="20"/>
      <c r="T35" s="20"/>
      <c r="U35" s="20"/>
      <c r="V35" s="20"/>
      <c r="W35" s="175"/>
    </row>
    <row r="36" spans="1:23">
      <c r="A36" s="26" t="s">
        <v>550</v>
      </c>
      <c r="B36" s="20"/>
      <c r="C36" s="20"/>
      <c r="D36" s="21"/>
      <c r="E36" s="191" t="s">
        <v>99</v>
      </c>
      <c r="F36" s="20"/>
      <c r="G36" s="90"/>
      <c r="H36" s="182"/>
      <c r="I36" s="19" t="s">
        <v>100</v>
      </c>
      <c r="J36" s="61"/>
      <c r="K36" s="174" t="s">
        <v>528</v>
      </c>
      <c r="L36" s="174"/>
      <c r="M36" s="427" t="s">
        <v>568</v>
      </c>
      <c r="N36" s="428"/>
      <c r="O36" s="428"/>
      <c r="P36" s="428"/>
      <c r="Q36" s="428"/>
      <c r="R36" s="428"/>
      <c r="S36" s="428"/>
      <c r="T36" s="428"/>
      <c r="U36" s="428"/>
      <c r="V36" s="428"/>
      <c r="W36" s="429"/>
    </row>
    <row r="37" spans="1:23">
      <c r="A37" s="34"/>
      <c r="B37" s="35"/>
      <c r="C37" s="35"/>
      <c r="D37" s="36"/>
      <c r="E37" s="192"/>
      <c r="F37" s="35"/>
      <c r="G37" s="416" t="s">
        <v>992</v>
      </c>
      <c r="H37" s="417"/>
      <c r="I37" s="416" t="s">
        <v>991</v>
      </c>
      <c r="J37" s="417"/>
      <c r="K37" s="178" t="s">
        <v>103</v>
      </c>
      <c r="L37" s="178"/>
      <c r="M37" s="418" t="s">
        <v>104</v>
      </c>
      <c r="N37" s="419"/>
      <c r="O37" s="419"/>
      <c r="P37" s="419"/>
      <c r="Q37" s="419"/>
      <c r="R37" s="419"/>
      <c r="S37" s="419"/>
      <c r="T37" s="419"/>
      <c r="U37" s="419"/>
      <c r="V37" s="419"/>
      <c r="W37" s="420"/>
    </row>
    <row r="42" spans="1:23" ht="18.75" customHeight="1">
      <c r="A42" s="195" t="s">
        <v>888</v>
      </c>
      <c r="B42" s="166"/>
      <c r="C42" s="195" t="s">
        <v>576</v>
      </c>
      <c r="D42" s="319"/>
      <c r="E42" s="319"/>
      <c r="F42" s="320"/>
      <c r="G42" s="195" t="s">
        <v>882</v>
      </c>
      <c r="I42" s="195" t="s">
        <v>576</v>
      </c>
      <c r="K42" s="166"/>
      <c r="M42" s="4"/>
      <c r="V42" s="167"/>
      <c r="W42" s="4"/>
    </row>
    <row r="43" spans="1:23" ht="20">
      <c r="A43" s="195" t="s">
        <v>889</v>
      </c>
      <c r="B43" s="166"/>
      <c r="C43" s="195" t="s">
        <v>893</v>
      </c>
      <c r="D43" s="319"/>
      <c r="E43" s="319"/>
      <c r="F43" s="320"/>
      <c r="G43" s="300" t="s">
        <v>883</v>
      </c>
      <c r="H43" s="335"/>
      <c r="I43" s="300" t="s">
        <v>893</v>
      </c>
      <c r="K43" s="166"/>
      <c r="M43" s="4"/>
      <c r="V43" s="167"/>
      <c r="W43" s="4"/>
    </row>
    <row r="44" spans="1:23" ht="20">
      <c r="A44" s="195" t="s">
        <v>890</v>
      </c>
      <c r="B44" s="166"/>
      <c r="C44" s="195" t="s">
        <v>893</v>
      </c>
      <c r="D44" s="319"/>
      <c r="E44" s="319"/>
      <c r="F44" s="320"/>
      <c r="G44" s="195" t="s">
        <v>884</v>
      </c>
      <c r="I44" s="195" t="s">
        <v>576</v>
      </c>
      <c r="K44" s="166"/>
      <c r="M44" s="4"/>
      <c r="V44" s="167"/>
      <c r="W44" s="4"/>
    </row>
    <row r="45" spans="1:23" ht="20">
      <c r="A45" s="195" t="s">
        <v>891</v>
      </c>
      <c r="B45" s="166"/>
      <c r="C45" s="195" t="s">
        <v>576</v>
      </c>
      <c r="D45" s="319"/>
      <c r="E45" s="319"/>
      <c r="F45" s="320"/>
      <c r="G45" s="195" t="s">
        <v>885</v>
      </c>
      <c r="I45" s="195" t="s">
        <v>576</v>
      </c>
      <c r="K45" s="166"/>
      <c r="M45" s="4"/>
      <c r="V45" s="167"/>
      <c r="W45" s="4"/>
    </row>
    <row r="46" spans="1:23" ht="20">
      <c r="A46" s="195" t="s">
        <v>892</v>
      </c>
      <c r="B46" s="166"/>
      <c r="C46" s="195" t="s">
        <v>576</v>
      </c>
      <c r="D46" s="319"/>
      <c r="E46" s="319"/>
      <c r="F46" s="320"/>
      <c r="G46" s="195" t="s">
        <v>887</v>
      </c>
      <c r="I46" s="195" t="s">
        <v>576</v>
      </c>
      <c r="K46" s="166"/>
      <c r="M46" s="4"/>
      <c r="V46" s="167"/>
      <c r="W46" s="4"/>
    </row>
    <row r="47" spans="1:23" ht="20">
      <c r="A47" s="342"/>
      <c r="B47" s="342"/>
      <c r="C47" s="342"/>
      <c r="D47" s="342"/>
      <c r="E47" s="342"/>
      <c r="F47" s="317"/>
      <c r="G47" s="195" t="s">
        <v>886</v>
      </c>
      <c r="I47" s="195" t="s">
        <v>576</v>
      </c>
    </row>
  </sheetData>
  <mergeCells count="9">
    <mergeCell ref="G37:H37"/>
    <mergeCell ref="I37:J37"/>
    <mergeCell ref="M37:W37"/>
    <mergeCell ref="M2:P2"/>
    <mergeCell ref="M31:W31"/>
    <mergeCell ref="G32:H32"/>
    <mergeCell ref="G33:H33"/>
    <mergeCell ref="G34:H34"/>
    <mergeCell ref="M36:W36"/>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6ACA-1252-4276-8FBC-368E1D2B0182}">
  <dimension ref="A1:W47"/>
  <sheetViews>
    <sheetView topLeftCell="A10" zoomScale="80" zoomScaleNormal="80" zoomScaleSheetLayoutView="85" workbookViewId="0">
      <selection activeCell="M23" sqref="M23"/>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2.3632812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83"/>
      <c r="B18" s="389" t="s">
        <v>985</v>
      </c>
      <c r="C18" s="325"/>
      <c r="D18" s="227"/>
      <c r="E18" s="385"/>
      <c r="F18" s="318"/>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v>1</v>
      </c>
      <c r="B19" s="384" t="s">
        <v>488</v>
      </c>
      <c r="C19" s="325" t="str">
        <f>IF(E19="","",VLOOKUP(B19,Data!$B$5:$N$503,13,FALSE))</f>
        <v>Ymh</v>
      </c>
      <c r="D19" s="227" t="str">
        <f>IF(E19="","",VLOOKUP(B19,Data!$B$5:$L$503,2,FALSE))</f>
        <v>ZH66280</v>
      </c>
      <c r="E19" s="385">
        <v>2</v>
      </c>
      <c r="F19" s="344" t="s">
        <v>523</v>
      </c>
      <c r="G19" s="227">
        <f>IF(E19="","",VLOOKUP(B19,Data!$B$5:$L$503,11,FALSE))</f>
        <v>2450.15</v>
      </c>
      <c r="H19" s="326">
        <f t="shared" ref="H19:H27" si="0">IF(E19&gt;0,E19*G19,"-")</f>
        <v>4900.3</v>
      </c>
      <c r="I19" s="327" t="str">
        <f>IF(E19="","",VLOOKUP(B19,Data!$B$5:$D$503,3,FALSE))</f>
        <v>C/T</v>
      </c>
      <c r="J19" s="235" t="str">
        <f>IF(E19="","",VLOOKUP(B19,Data!$B$5:$M$503,12,FALSE))</f>
        <v>Indonesia</v>
      </c>
      <c r="K19" s="328" t="s">
        <v>986</v>
      </c>
      <c r="L19" s="219">
        <f>IF(E19="","",VLOOKUP(B19,Data!$B$5:$E$503,4,FALSE)*E19)</f>
        <v>524</v>
      </c>
      <c r="M19" s="219">
        <f>IF(E19="","",VLOOKUP(B19,Data!$B$5:$F$503,5,FALSE)*E19)</f>
        <v>474</v>
      </c>
      <c r="N19" s="329" t="e">
        <f>IF(B19=Data!#REF!,Data!#REF!,(IF(B19=Data!#REF!,Data!#REF!,(IF(B19=Data!#REF!,Data!#REF!,(IF(B19=Data!#REF!,Data!#REF!,(IF(B19=Data!#REF!,Data!#REF!,(IF(B19=Data!B263,Data!G263,(IF(B19=Data!B265,Data!G265,(IF(B19=Data!#REF!,Data!#REF!,Data!#REF!)))))))))))))))&amp;IF(B19=Data!#REF!,Data!#REF!,(IF(B19=Data!#REF!,Data!#REF!,(IF(B19=Data!#REF!,Data!#REF!,(IF(B19=Data!#REF!,Data!#REF!,(IF(B19=Data!#REF!,Data!#REF!,(IF(B19=Data!#REF!,Data!G941,(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263,Data!H263,(IF(B19=Data!B265,Data!H265,(IF(B19=Data!#REF!,Data!#REF!,Data!#REF!)))))))))))))))&amp;IF(B19=Data!#REF!,Data!#REF!,(IF(B19=Data!#REF!,Data!#REF!,(IF(B19=Data!#REF!,Data!#REF!,(IF(B19=Data!#REF!,Data!#REF!,(IF(B19=Data!#REF!,Data!#REF!,(IF(B19=Data!#REF!,Data!H941,(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263,Data!I263,(IF(B19=Data!B265,Data!I265,(IF(B19=Data!#REF!,Data!#REF!,Data!#REF!)))))))))))))))&amp;IF(B19=Data!#REF!,Data!#REF!,(IF(B19=Data!#REF!,Data!#REF!,(IF(B19=Data!#REF!,Data!#REF!,(IF(B19=Data!#REF!,Data!#REF!,(IF(B19=Data!#REF!,Data!#REF!,(IF(B19=Data!#REF!,Data!I941,(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263,Data!J263,(IF(B19=Data!B265,Data!J265,(IF(B19=Data!#REF!,Data!#REF!,Data!#REF!)))))))))))))))&amp;IF(B19=Data!#REF!,Data!#REF!,(IF(B19=Data!#REF!,Data!#REF!,(IF(B19=Data!#REF!,Data!#REF!,(IF(B19=Data!#REF!,Data!#REF!,(IF(B19=Data!#REF!,Data!#REF!,(IF(B19=Data!#REF!,Data!J941,(IF(B19=Data!#REF!,Data!#REF!,(IF(B19=Data!#REF!,Data!#REF!,Data!#REF!)))))))))))))))&amp;IF(B19=Data!#REF!,Data!#REF!,(IF(B19=Data!#REF!,Data!#REF!,(IF(B19=Data!#REF!,Data!#REF!,(IF(B19=Data!#REF!,Data!#REF!,(IF(B19=Data!#REF!,Data!#REF!,Data!#REF!)))))))))</f>
        <v>#REF!</v>
      </c>
      <c r="W19" s="236">
        <f>IF(E19="","",VLOOKUP(B19,Data!$B$5:$J$503,9,FALSE)*E19)</f>
        <v>2.976</v>
      </c>
    </row>
    <row r="20" spans="1:23" s="234" customFormat="1" ht="20.149999999999999" customHeight="1">
      <c r="A20" s="383"/>
      <c r="B20" s="389" t="s">
        <v>985</v>
      </c>
      <c r="C20" s="325"/>
      <c r="D20" s="227"/>
      <c r="E20" s="385"/>
      <c r="F20" s="318"/>
      <c r="G20" s="227"/>
      <c r="H20" s="326"/>
      <c r="I20" s="327"/>
      <c r="J20" s="235"/>
      <c r="K20" s="328"/>
      <c r="L20" s="219"/>
      <c r="M20" s="219"/>
      <c r="N20" s="329"/>
      <c r="O20" s="330"/>
      <c r="P20" s="331"/>
      <c r="Q20" s="332"/>
      <c r="R20" s="331"/>
      <c r="S20" s="331"/>
      <c r="T20" s="332"/>
      <c r="U20" s="333"/>
      <c r="V20" s="332"/>
      <c r="W20" s="236"/>
    </row>
    <row r="21" spans="1:23" s="234" customFormat="1" ht="20.149999999999999" customHeight="1">
      <c r="A21" s="383">
        <v>2</v>
      </c>
      <c r="B21" s="384" t="s">
        <v>356</v>
      </c>
      <c r="C21" s="325" t="str">
        <f>IF(E21="","",VLOOKUP(B21,Data!$B$5:$N$503,13,FALSE))</f>
        <v>Ymh</v>
      </c>
      <c r="D21" s="227" t="str">
        <f>IF(E21="","",VLOOKUP(B21,Data!$B$5:$L$503,2,FALSE))</f>
        <v>WQ78230</v>
      </c>
      <c r="E21" s="385">
        <v>7</v>
      </c>
      <c r="F21" s="344" t="s">
        <v>523</v>
      </c>
      <c r="G21" s="227">
        <f>IF(E21="","",VLOOKUP(B21,Data!$B$5:$L$503,11,FALSE))</f>
        <v>4233.07</v>
      </c>
      <c r="H21" s="326">
        <f t="shared" ref="H21" si="1">IF(E21&gt;0,E21*G21,"-")</f>
        <v>29631.489999999998</v>
      </c>
      <c r="I21" s="327" t="str">
        <f>IF(E21="","",VLOOKUP(B21,Data!$B$5:$D$503,3,FALSE))</f>
        <v>C/T</v>
      </c>
      <c r="J21" s="235" t="str">
        <f>IF(E21="","",VLOOKUP(B21,Data!$B$5:$M$503,12,FALSE))</f>
        <v>Indonesia</v>
      </c>
      <c r="K21" s="328" t="s">
        <v>986</v>
      </c>
      <c r="L21" s="219">
        <f>IF(E21="","",VLOOKUP(B21,Data!$B$5:$E$503,4,FALSE)*E21)</f>
        <v>2079</v>
      </c>
      <c r="M21" s="219">
        <f>IF(E21="","",VLOOKUP(B21,Data!$B$5:$F$503,5,FALSE)*E21)</f>
        <v>1834</v>
      </c>
      <c r="N21" s="329" t="e">
        <f>IF(B21=Data!#REF!,Data!#REF!,(IF(B21=Data!#REF!,Data!#REF!,(IF(B21=Data!#REF!,Data!#REF!,(IF(B21=Data!#REF!,Data!#REF!,(IF(B21=Data!#REF!,Data!#REF!,(IF(B21=Data!B265,Data!G265,(IF(B21=Data!B267,Data!G267,(IF(B21=Data!#REF!,Data!#REF!,Data!#REF!)))))))))))))))&amp;IF(B21=Data!#REF!,Data!#REF!,(IF(B21=Data!#REF!,Data!#REF!,(IF(B21=Data!#REF!,Data!#REF!,(IF(B21=Data!#REF!,Data!#REF!,(IF(B21=Data!#REF!,Data!#REF!,(IF(B21=Data!#REF!,Data!G943,(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265,Data!H265,(IF(B21=Data!B267,Data!H267,(IF(B21=Data!#REF!,Data!#REF!,Data!#REF!)))))))))))))))&amp;IF(B21=Data!#REF!,Data!#REF!,(IF(B21=Data!#REF!,Data!#REF!,(IF(B21=Data!#REF!,Data!#REF!,(IF(B21=Data!#REF!,Data!#REF!,(IF(B21=Data!#REF!,Data!#REF!,(IF(B21=Data!#REF!,Data!H943,(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265,Data!I265,(IF(B21=Data!B267,Data!I267,(IF(B21=Data!#REF!,Data!#REF!,Data!#REF!)))))))))))))))&amp;IF(B21=Data!#REF!,Data!#REF!,(IF(B21=Data!#REF!,Data!#REF!,(IF(B21=Data!#REF!,Data!#REF!,(IF(B21=Data!#REF!,Data!#REF!,(IF(B21=Data!#REF!,Data!#REF!,(IF(B21=Data!#REF!,Data!I943,(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265,Data!J265,(IF(B21=Data!B267,Data!J267,(IF(B21=Data!#REF!,Data!#REF!,Data!#REF!)))))))))))))))&amp;IF(B21=Data!#REF!,Data!#REF!,(IF(B21=Data!#REF!,Data!#REF!,(IF(B21=Data!#REF!,Data!#REF!,(IF(B21=Data!#REF!,Data!#REF!,(IF(B21=Data!#REF!,Data!#REF!,(IF(B21=Data!#REF!,Data!J943,(IF(B21=Data!#REF!,Data!#REF!,(IF(B21=Data!#REF!,Data!#REF!,Data!#REF!)))))))))))))))&amp;IF(B21=Data!#REF!,Data!#REF!,(IF(B21=Data!#REF!,Data!#REF!,(IF(B21=Data!#REF!,Data!#REF!,(IF(B21=Data!#REF!,Data!#REF!,(IF(B21=Data!#REF!,Data!#REF!,Data!#REF!)))))))))</f>
        <v>#REF!</v>
      </c>
      <c r="W21" s="236">
        <f>IF(E21="","",VLOOKUP(B21,Data!$B$5:$J$503,9,FALSE)*E21)</f>
        <v>10.738</v>
      </c>
    </row>
    <row r="22" spans="1:23" s="234" customFormat="1" ht="20.149999999999999" customHeight="1">
      <c r="A22" s="383">
        <v>3</v>
      </c>
      <c r="B22" s="384" t="s">
        <v>517</v>
      </c>
      <c r="C22" s="325" t="str">
        <f>IF(E22="","",VLOOKUP(B22,Data!$B$5:$N$503,13,FALSE))</f>
        <v>Ymh</v>
      </c>
      <c r="D22" s="227" t="str">
        <f>IF(E22="","",VLOOKUP(B22,Data!$B$5:$L$503,2,FALSE))</f>
        <v>ZJ54440</v>
      </c>
      <c r="E22" s="395">
        <v>1</v>
      </c>
      <c r="F22" s="318"/>
      <c r="G22" s="227">
        <f>IF(E22="","",VLOOKUP(B22,Data!$B$5:$L$503,11,FALSE))</f>
        <v>4603.6099999999997</v>
      </c>
      <c r="H22" s="326">
        <f t="shared" si="0"/>
        <v>4603.6099999999997</v>
      </c>
      <c r="I22" s="327" t="str">
        <f>IF(E22="","",VLOOKUP(B22,Data!$B$5:$D$503,3,FALSE))</f>
        <v>C/T</v>
      </c>
      <c r="J22" s="235" t="str">
        <f>IF(E22="","",VLOOKUP(B22,Data!$B$5:$M$503,12,FALSE))</f>
        <v>Indonesia</v>
      </c>
      <c r="K22" s="328" t="s">
        <v>986</v>
      </c>
      <c r="L22" s="219">
        <f>IF(E22="","",VLOOKUP(B22,Data!$B$5:$E$503,4,FALSE)*E22)</f>
        <v>305</v>
      </c>
      <c r="M22" s="219">
        <f>IF(E22="","",VLOOKUP(B22,Data!$B$5:$F$503,5,FALSE)*E22)</f>
        <v>269</v>
      </c>
      <c r="N22" s="329" t="e">
        <f>IF(B22=Data!#REF!,Data!#REF!,(IF(B22=Data!#REF!,Data!#REF!,(IF(B22=Data!#REF!,Data!#REF!,(IF(B22=Data!#REF!,Data!#REF!,(IF(B22=Data!#REF!,Data!#REF!,(IF(B22=Data!B247,Data!G247,(IF(B22=Data!B249,Data!G249,(IF(B22=Data!#REF!,Data!#REF!,Data!#REF!)))))))))))))))&amp;IF(B22=Data!#REF!,Data!#REF!,(IF(B22=Data!#REF!,Data!#REF!,(IF(B22=Data!#REF!,Data!#REF!,(IF(B22=Data!#REF!,Data!#REF!,(IF(B22=Data!#REF!,Data!#REF!,(IF(B22=Data!#REF!,Data!G925,(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247,Data!H247,(IF(B22=Data!B249,Data!H249,(IF(B22=Data!#REF!,Data!#REF!,Data!#REF!)))))))))))))))&amp;IF(B22=Data!#REF!,Data!#REF!,(IF(B22=Data!#REF!,Data!#REF!,(IF(B22=Data!#REF!,Data!#REF!,(IF(B22=Data!#REF!,Data!#REF!,(IF(B22=Data!#REF!,Data!#REF!,(IF(B22=Data!#REF!,Data!H925,(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247,Data!I247,(IF(B22=Data!B249,Data!I249,(IF(B22=Data!#REF!,Data!#REF!,Data!#REF!)))))))))))))))&amp;IF(B22=Data!#REF!,Data!#REF!,(IF(B22=Data!#REF!,Data!#REF!,(IF(B22=Data!#REF!,Data!#REF!,(IF(B22=Data!#REF!,Data!#REF!,(IF(B22=Data!#REF!,Data!#REF!,(IF(B22=Data!#REF!,Data!I925,(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247,Data!J247,(IF(B22=Data!B249,Data!J249,(IF(B22=Data!#REF!,Data!#REF!,Data!#REF!)))))))))))))))&amp;IF(B22=Data!#REF!,Data!#REF!,(IF(B22=Data!#REF!,Data!#REF!,(IF(B22=Data!#REF!,Data!#REF!,(IF(B22=Data!#REF!,Data!#REF!,(IF(B22=Data!#REF!,Data!#REF!,(IF(B22=Data!#REF!,Data!J925,(IF(B22=Data!#REF!,Data!#REF!,(IF(B22=Data!#REF!,Data!#REF!,Data!#REF!)))))))))))))))&amp;IF(B22=Data!#REF!,Data!#REF!,(IF(B22=Data!#REF!,Data!#REF!,(IF(B22=Data!#REF!,Data!#REF!,(IF(B22=Data!#REF!,Data!#REF!,(IF(B22=Data!#REF!,Data!#REF!,Data!#REF!)))))))))</f>
        <v>#REF!</v>
      </c>
      <c r="W22" s="236">
        <f>IF(E22="","",VLOOKUP(B22,Data!$B$5:$J$503,9,FALSE)*E22)</f>
        <v>1.534</v>
      </c>
    </row>
    <row r="23" spans="1:23" s="234" customFormat="1" ht="20.149999999999999" customHeight="1">
      <c r="A23" s="383">
        <v>4</v>
      </c>
      <c r="B23" s="384" t="s">
        <v>224</v>
      </c>
      <c r="C23" s="325" t="str">
        <f>IF(E23="","",VLOOKUP(B23,Data!$B$5:$N$503,13,FALSE))</f>
        <v>Ymh</v>
      </c>
      <c r="D23" s="227" t="str">
        <f>IF(E23="","",VLOOKUP(B23,Data!$B$5:$L$503,2,FALSE))</f>
        <v>AAE6338</v>
      </c>
      <c r="E23" s="395">
        <v>1</v>
      </c>
      <c r="F23" s="318" t="s">
        <v>530</v>
      </c>
      <c r="G23" s="227">
        <f>IF(E23="","",VLOOKUP(B23,Data!$B$5:$L$503,11,FALSE))</f>
        <v>2046.23</v>
      </c>
      <c r="H23" s="326">
        <f t="shared" si="0"/>
        <v>2046.23</v>
      </c>
      <c r="I23" s="327" t="str">
        <f>IF(E23="","",VLOOKUP(B23,Data!$B$5:$D$503,3,FALSE))</f>
        <v>C/T</v>
      </c>
      <c r="J23" s="235" t="str">
        <f>IF(E23="","",VLOOKUP(B23,Data!$B$5:$M$503,12,FALSE))</f>
        <v>Indonesia</v>
      </c>
      <c r="K23" s="328" t="s">
        <v>986</v>
      </c>
      <c r="L23" s="219">
        <f>IF(E23="","",VLOOKUP(B23,Data!$B$5:$E$503,4,FALSE)*E23)</f>
        <v>194</v>
      </c>
      <c r="M23" s="219">
        <f>IF(E23="","",VLOOKUP(B23,Data!$B$5:$F$503,5,FALSE)*E23)</f>
        <v>174</v>
      </c>
      <c r="N23" s="329" t="e">
        <f>IF(B23=Data!#REF!,Data!#REF!,(IF(B23=Data!#REF!,Data!#REF!,(IF(B23=Data!#REF!,Data!#REF!,(IF(B23=Data!#REF!,Data!#REF!,(IF(B23=Data!#REF!,Data!#REF!,(IF(B23=Data!B248,Data!G248,(IF(B23=Data!B250,Data!G250,(IF(B23=Data!#REF!,Data!#REF!,Data!#REF!)))))))))))))))&amp;IF(B23=Data!#REF!,Data!#REF!,(IF(B23=Data!#REF!,Data!#REF!,(IF(B23=Data!#REF!,Data!#REF!,(IF(B23=Data!#REF!,Data!#REF!,(IF(B23=Data!#REF!,Data!#REF!,(IF(B23=Data!#REF!,Data!G926,(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248,Data!H248,(IF(B23=Data!B250,Data!H250,(IF(B23=Data!#REF!,Data!#REF!,Data!#REF!)))))))))))))))&amp;IF(B23=Data!#REF!,Data!#REF!,(IF(B23=Data!#REF!,Data!#REF!,(IF(B23=Data!#REF!,Data!#REF!,(IF(B23=Data!#REF!,Data!#REF!,(IF(B23=Data!#REF!,Data!#REF!,(IF(B23=Data!#REF!,Data!H926,(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248,Data!I248,(IF(B23=Data!B250,Data!I250,(IF(B23=Data!#REF!,Data!#REF!,Data!#REF!)))))))))))))))&amp;IF(B23=Data!#REF!,Data!#REF!,(IF(B23=Data!#REF!,Data!#REF!,(IF(B23=Data!#REF!,Data!#REF!,(IF(B23=Data!#REF!,Data!#REF!,(IF(B23=Data!#REF!,Data!#REF!,(IF(B23=Data!#REF!,Data!I926,(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248,Data!J248,(IF(B23=Data!B250,Data!J250,(IF(B23=Data!#REF!,Data!#REF!,Data!#REF!)))))))))))))))&amp;IF(B23=Data!#REF!,Data!#REF!,(IF(B23=Data!#REF!,Data!#REF!,(IF(B23=Data!#REF!,Data!#REF!,(IF(B23=Data!#REF!,Data!#REF!,(IF(B23=Data!#REF!,Data!#REF!,(IF(B23=Data!#REF!,Data!J926,(IF(B23=Data!#REF!,Data!#REF!,(IF(B23=Data!#REF!,Data!#REF!,Data!#REF!)))))))))))))))&amp;IF(B23=Data!#REF!,Data!#REF!,(IF(B23=Data!#REF!,Data!#REF!,(IF(B23=Data!#REF!,Data!#REF!,(IF(B23=Data!#REF!,Data!#REF!,(IF(B23=Data!#REF!,Data!#REF!,Data!#REF!)))))))))</f>
        <v>#REF!</v>
      </c>
      <c r="W23" s="236">
        <f>IF(E23="","",VLOOKUP(B23,Data!$B$5:$J$503,9,FALSE)*E23)</f>
        <v>1.129</v>
      </c>
    </row>
    <row r="24" spans="1:23" s="234" customFormat="1" ht="20.149999999999999" customHeight="1">
      <c r="A24" s="383">
        <v>5</v>
      </c>
      <c r="B24" s="384" t="s">
        <v>228</v>
      </c>
      <c r="C24" s="325" t="str">
        <f>IF(E24="","",VLOOKUP(B24,Data!$B$5:$N$503,13,FALSE))</f>
        <v>Ymh</v>
      </c>
      <c r="D24" s="227" t="str">
        <f>IF(E24="","",VLOOKUP(B24,Data!$B$5:$L$503,2,FALSE))</f>
        <v>WN49720</v>
      </c>
      <c r="E24" s="385">
        <v>1</v>
      </c>
      <c r="F24" s="344"/>
      <c r="G24" s="227">
        <f>IF(E24="","",VLOOKUP(B24,Data!$B$5:$L$503,11,FALSE))</f>
        <v>1776.21</v>
      </c>
      <c r="H24" s="326">
        <f t="shared" si="0"/>
        <v>1776.21</v>
      </c>
      <c r="I24" s="327" t="str">
        <f>IF(E24="","",VLOOKUP(B24,Data!$B$5:$D$503,3,FALSE))</f>
        <v>C/T</v>
      </c>
      <c r="J24" s="235" t="str">
        <f>IF(E24="","",VLOOKUP(B24,Data!$B$5:$M$503,12,FALSE))</f>
        <v>Indonesia</v>
      </c>
      <c r="K24" s="328" t="s">
        <v>986</v>
      </c>
      <c r="L24" s="219">
        <f>IF(E24="","",VLOOKUP(B24,Data!$B$5:$E$503,4,FALSE)*E24)</f>
        <v>194</v>
      </c>
      <c r="M24" s="219">
        <f>IF(E24="","",VLOOKUP(B24,Data!$B$5:$F$503,5,FALSE)*E24)</f>
        <v>174</v>
      </c>
      <c r="N24" s="329" t="e">
        <f>IF(B24=Data!#REF!,Data!#REF!,(IF(B24=Data!#REF!,Data!#REF!,(IF(B24=Data!#REF!,Data!#REF!,(IF(B24=Data!#REF!,Data!#REF!,(IF(B24=Data!#REF!,Data!#REF!,(IF(B24=Data!B250,Data!G250,(IF(B24=Data!B252,Data!G252,(IF(B24=Data!#REF!,Data!#REF!,Data!#REF!)))))))))))))))&amp;IF(B24=Data!#REF!,Data!#REF!,(IF(B24=Data!#REF!,Data!#REF!,(IF(B24=Data!#REF!,Data!#REF!,(IF(B24=Data!#REF!,Data!#REF!,(IF(B24=Data!#REF!,Data!#REF!,(IF(B24=Data!#REF!,Data!G928,(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250,Data!H250,(IF(B24=Data!B252,Data!H252,(IF(B24=Data!#REF!,Data!#REF!,Data!#REF!)))))))))))))))&amp;IF(B24=Data!#REF!,Data!#REF!,(IF(B24=Data!#REF!,Data!#REF!,(IF(B24=Data!#REF!,Data!#REF!,(IF(B24=Data!#REF!,Data!#REF!,(IF(B24=Data!#REF!,Data!#REF!,(IF(B24=Data!#REF!,Data!H928,(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250,Data!I250,(IF(B24=Data!B252,Data!I252,(IF(B24=Data!#REF!,Data!#REF!,Data!#REF!)))))))))))))))&amp;IF(B24=Data!#REF!,Data!#REF!,(IF(B24=Data!#REF!,Data!#REF!,(IF(B24=Data!#REF!,Data!#REF!,(IF(B24=Data!#REF!,Data!#REF!,(IF(B24=Data!#REF!,Data!#REF!,(IF(B24=Data!#REF!,Data!I928,(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250,Data!J250,(IF(B24=Data!B252,Data!J252,(IF(B24=Data!#REF!,Data!#REF!,Data!#REF!)))))))))))))))&amp;IF(B24=Data!#REF!,Data!#REF!,(IF(B24=Data!#REF!,Data!#REF!,(IF(B24=Data!#REF!,Data!#REF!,(IF(B24=Data!#REF!,Data!#REF!,(IF(B24=Data!#REF!,Data!#REF!,(IF(B24=Data!#REF!,Data!J928,(IF(B24=Data!#REF!,Data!#REF!,(IF(B24=Data!#REF!,Data!#REF!,Data!#REF!)))))))))))))))&amp;IF(B24=Data!#REF!,Data!#REF!,(IF(B24=Data!#REF!,Data!#REF!,(IF(B24=Data!#REF!,Data!#REF!,(IF(B24=Data!#REF!,Data!#REF!,(IF(B24=Data!#REF!,Data!#REF!,Data!#REF!)))))))))</f>
        <v>#REF!</v>
      </c>
      <c r="W24" s="236">
        <f>IF(E24="","",VLOOKUP(B24,Data!$B$5:$J$503,9,FALSE)*E24)</f>
        <v>1.129</v>
      </c>
    </row>
    <row r="25" spans="1:23" s="234" customFormat="1" ht="20.149999999999999" customHeight="1">
      <c r="A25" s="383">
        <v>6</v>
      </c>
      <c r="B25" s="384" t="s">
        <v>467</v>
      </c>
      <c r="C25" s="325" t="str">
        <f>IF(E25="","",VLOOKUP(B25,Data!$B$5:$N$503,13,FALSE))</f>
        <v>Ymh</v>
      </c>
      <c r="D25" s="227" t="str">
        <f>IF(E25="","",VLOOKUP(B25,Data!$B$5:$L$503,2,FALSE))</f>
        <v>ZH66310</v>
      </c>
      <c r="E25" s="395">
        <v>6</v>
      </c>
      <c r="F25" s="318"/>
      <c r="G25" s="227">
        <f>IF(E25="","",VLOOKUP(B25,Data!$B$5:$L$503,11,FALSE))</f>
        <v>1933.89</v>
      </c>
      <c r="H25" s="326">
        <f t="shared" si="0"/>
        <v>11603.34</v>
      </c>
      <c r="I25" s="327" t="str">
        <f>IF(E25="","",VLOOKUP(B25,Data!$B$5:$D$503,3,FALSE))</f>
        <v>C/T</v>
      </c>
      <c r="J25" s="235" t="str">
        <f>IF(E25="","",VLOOKUP(B25,Data!$B$5:$M$503,12,FALSE))</f>
        <v>Indonesia</v>
      </c>
      <c r="K25" s="328" t="s">
        <v>986</v>
      </c>
      <c r="L25" s="219">
        <f>IF(E25="","",VLOOKUP(B25,Data!$B$5:$E$503,4,FALSE)*E25)</f>
        <v>1290</v>
      </c>
      <c r="M25" s="219">
        <f>IF(E25="","",VLOOKUP(B25,Data!$B$5:$F$503,5,FALSE)*E25)</f>
        <v>1164</v>
      </c>
      <c r="N25" s="329" t="e">
        <f>IF(B25=Data!#REF!,Data!#REF!,(IF(B25=Data!#REF!,Data!#REF!,(IF(B25=Data!#REF!,Data!#REF!,(IF(B25=Data!#REF!,Data!#REF!,(IF(B25=Data!#REF!,Data!#REF!,(IF(B25=Data!B251,Data!G251,(IF(B25=Data!B253,Data!G253,(IF(B25=Data!#REF!,Data!#REF!,Data!#REF!)))))))))))))))&amp;IF(B25=Data!#REF!,Data!#REF!,(IF(B25=Data!#REF!,Data!#REF!,(IF(B25=Data!#REF!,Data!#REF!,(IF(B25=Data!#REF!,Data!#REF!,(IF(B25=Data!#REF!,Data!#REF!,(IF(B25=Data!#REF!,Data!G929,(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251,Data!H251,(IF(B25=Data!B253,Data!H253,(IF(B25=Data!#REF!,Data!#REF!,Data!#REF!)))))))))))))))&amp;IF(B25=Data!#REF!,Data!#REF!,(IF(B25=Data!#REF!,Data!#REF!,(IF(B25=Data!#REF!,Data!#REF!,(IF(B25=Data!#REF!,Data!#REF!,(IF(B25=Data!#REF!,Data!#REF!,(IF(B25=Data!#REF!,Data!H929,(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251,Data!I251,(IF(B25=Data!B253,Data!I253,(IF(B25=Data!#REF!,Data!#REF!,Data!#REF!)))))))))))))))&amp;IF(B25=Data!#REF!,Data!#REF!,(IF(B25=Data!#REF!,Data!#REF!,(IF(B25=Data!#REF!,Data!#REF!,(IF(B25=Data!#REF!,Data!#REF!,(IF(B25=Data!#REF!,Data!#REF!,(IF(B25=Data!#REF!,Data!I929,(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251,Data!J251,(IF(B25=Data!B253,Data!J253,(IF(B25=Data!#REF!,Data!#REF!,Data!#REF!)))))))))))))))&amp;IF(B25=Data!#REF!,Data!#REF!,(IF(B25=Data!#REF!,Data!#REF!,(IF(B25=Data!#REF!,Data!#REF!,(IF(B25=Data!#REF!,Data!#REF!,(IF(B25=Data!#REF!,Data!#REF!,(IF(B25=Data!#REF!,Data!J929,(IF(B25=Data!#REF!,Data!#REF!,(IF(B25=Data!#REF!,Data!#REF!,Data!#REF!)))))))))))))))&amp;IF(B25=Data!#REF!,Data!#REF!,(IF(B25=Data!#REF!,Data!#REF!,(IF(B25=Data!#REF!,Data!#REF!,(IF(B25=Data!#REF!,Data!#REF!,(IF(B25=Data!#REF!,Data!#REF!,Data!#REF!)))))))))</f>
        <v>#REF!</v>
      </c>
      <c r="W25" s="236">
        <f>IF(E25="","",VLOOKUP(B25,Data!$B$5:$J$503,9,FALSE)*E25)</f>
        <v>7.11</v>
      </c>
    </row>
    <row r="26" spans="1:23" s="234" customFormat="1" ht="20.149999999999999" customHeight="1">
      <c r="A26" s="383">
        <v>7</v>
      </c>
      <c r="B26" s="384" t="s">
        <v>469</v>
      </c>
      <c r="C26" s="325"/>
      <c r="D26" s="227" t="str">
        <f>IF(E26="","",VLOOKUP(B26,Data!$B$5:$L$503,2,FALSE))</f>
        <v>ZH66290</v>
      </c>
      <c r="E26" s="385">
        <v>1</v>
      </c>
      <c r="F26" s="318"/>
      <c r="G26" s="227">
        <f>IF(E26="","",VLOOKUP(B26,Data!$B$5:$L$503,11,FALSE))</f>
        <v>1975.79</v>
      </c>
      <c r="H26" s="326">
        <f t="shared" ref="H26" si="2">IF(E26&gt;0,E26*G26,"-")</f>
        <v>1975.79</v>
      </c>
      <c r="I26" s="327" t="str">
        <f>IF(E26="","",VLOOKUP(B26,Data!$B$5:$D$503,3,FALSE))</f>
        <v>C/T</v>
      </c>
      <c r="J26" s="235" t="str">
        <f>IF(E26="","",VLOOKUP(B26,Data!$B$5:$M$503,12,FALSE))</f>
        <v>Indonesia</v>
      </c>
      <c r="K26" s="328" t="s">
        <v>986</v>
      </c>
      <c r="L26" s="219">
        <f>IF(E26="","",VLOOKUP(B26,Data!$B$5:$E$503,4,FALSE)*E26)</f>
        <v>215</v>
      </c>
      <c r="M26" s="219">
        <f>IF(E26="","",VLOOKUP(B26,Data!$B$5:$F$503,5,FALSE)*E26)</f>
        <v>194</v>
      </c>
      <c r="N26" s="329"/>
      <c r="O26" s="330"/>
      <c r="P26" s="331"/>
      <c r="Q26" s="332"/>
      <c r="R26" s="331"/>
      <c r="S26" s="331"/>
      <c r="T26" s="332"/>
      <c r="U26" s="333"/>
      <c r="V26" s="332"/>
      <c r="W26" s="236">
        <f>IF(E26="","",VLOOKUP(B26,Data!$B$5:$J$503,9,FALSE)*E26)</f>
        <v>1.1850000000000001</v>
      </c>
    </row>
    <row r="27" spans="1:23" s="234" customFormat="1" ht="20.149999999999999" customHeight="1">
      <c r="A27" s="383"/>
      <c r="B27" s="384"/>
      <c r="C27" s="325" t="str">
        <f>IF(E27="","",VLOOKUP(B27,Data!$B$5:$N$503,13,FALSE))</f>
        <v/>
      </c>
      <c r="D27" s="227" t="str">
        <f>IF(E27="","",VLOOKUP(B27,Data!$B$5:$L$503,2,FALSE))</f>
        <v/>
      </c>
      <c r="E27" s="385"/>
      <c r="F27" s="344"/>
      <c r="G27" s="227" t="str">
        <f>IF(E27="","",VLOOKUP(B27,Data!$B$5:$L$503,11,FALSE))</f>
        <v/>
      </c>
      <c r="H27" s="326" t="str">
        <f t="shared" si="0"/>
        <v>-</v>
      </c>
      <c r="I27" s="327" t="str">
        <f>IF(E27="","",VLOOKUP(B27,Data!$B$5:$D$503,3,FALSE))</f>
        <v/>
      </c>
      <c r="J27" s="235" t="str">
        <f>IF(E27="","",VLOOKUP(B27,Data!$B$5:$M$503,12,FALSE))</f>
        <v/>
      </c>
      <c r="K27" s="328"/>
      <c r="L27" s="219" t="str">
        <f>IF(E27="","",VLOOKUP(B27,Data!$B$5:$E$503,4,FALSE)*E27)</f>
        <v/>
      </c>
      <c r="M27" s="219" t="str">
        <f>IF(E27="","",VLOOKUP(B27,Data!$B$5:$F$503,5,FALSE)*E27)</f>
        <v/>
      </c>
      <c r="N27" s="329" t="e">
        <f>IF(B27=Data!#REF!,Data!#REF!,(IF(B27=Data!#REF!,Data!#REF!,(IF(B27=Data!#REF!,Data!#REF!,(IF(B27=Data!#REF!,Data!#REF!,(IF(B27=Data!#REF!,Data!#REF!,(IF(B27=Data!B257,Data!G257,(IF(B27=Data!B259,Data!G259,(IF(B27=Data!#REF!,Data!#REF!,Data!#REF!)))))))))))))))&amp;IF(B27=Data!#REF!,Data!#REF!,(IF(B27=Data!#REF!,Data!#REF!,(IF(B27=Data!#REF!,Data!#REF!,(IF(B27=Data!#REF!,Data!#REF!,(IF(B27=Data!#REF!,Data!#REF!,(IF(B27=Data!#REF!,Data!G935,(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257,Data!H257,(IF(B27=Data!B259,Data!H259,(IF(B27=Data!#REF!,Data!#REF!,Data!#REF!)))))))))))))))&amp;IF(B27=Data!#REF!,Data!#REF!,(IF(B27=Data!#REF!,Data!#REF!,(IF(B27=Data!#REF!,Data!#REF!,(IF(B27=Data!#REF!,Data!#REF!,(IF(B27=Data!#REF!,Data!#REF!,(IF(B27=Data!#REF!,Data!H935,(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257,Data!I257,(IF(B27=Data!B259,Data!I259,(IF(B27=Data!#REF!,Data!#REF!,Data!#REF!)))))))))))))))&amp;IF(B27=Data!#REF!,Data!#REF!,(IF(B27=Data!#REF!,Data!#REF!,(IF(B27=Data!#REF!,Data!#REF!,(IF(B27=Data!#REF!,Data!#REF!,(IF(B27=Data!#REF!,Data!#REF!,(IF(B27=Data!#REF!,Data!I935,(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257,Data!J257,(IF(B27=Data!B259,Data!J259,(IF(B27=Data!#REF!,Data!#REF!,Data!#REF!)))))))))))))))&amp;IF(B27=Data!#REF!,Data!#REF!,(IF(B27=Data!#REF!,Data!#REF!,(IF(B27=Data!#REF!,Data!#REF!,(IF(B27=Data!#REF!,Data!#REF!,(IF(B27=Data!#REF!,Data!#REF!,(IF(B27=Data!#REF!,Data!J935,(IF(B27=Data!#REF!,Data!#REF!,(IF(B27=Data!#REF!,Data!#REF!,Data!#REF!)))))))))))))))&amp;IF(B27=Data!#REF!,Data!#REF!,(IF(B27=Data!#REF!,Data!#REF!,(IF(B27=Data!#REF!,Data!#REF!,(IF(B27=Data!#REF!,Data!#REF!,(IF(B27=Data!#REF!,Data!#REF!,Data!#REF!)))))))))</f>
        <v>#REF!</v>
      </c>
      <c r="W27" s="236" t="str">
        <f>IF(E27="","",VLOOKUP(B27,Data!$B$5:$J$503,9,FALSE)*E27)</f>
        <v/>
      </c>
    </row>
    <row r="28" spans="1:23" s="234" customFormat="1" ht="20.149999999999999" customHeight="1">
      <c r="A28" s="383"/>
      <c r="B28" s="231"/>
      <c r="C28" s="230" t="str">
        <f>IF(E28="","",VLOOKUP(B28,Data!$B$5:$N$503,13,FALSE))</f>
        <v/>
      </c>
      <c r="D28" s="223" t="str">
        <f>IF(E28="","",VLOOKUP(B28,Data!$B$5:$L$503,2,FALSE))</f>
        <v/>
      </c>
      <c r="E28" s="232"/>
      <c r="F28" s="233"/>
      <c r="G28" s="223" t="str">
        <f>IF(E28="","",VLOOKUP(B28,Data!$B$5:$L$503,11,FALSE))</f>
        <v/>
      </c>
      <c r="H28" s="228" t="str">
        <f>IF(E28&gt;0,E28*G28,"-")</f>
        <v>-</v>
      </c>
      <c r="I28" s="229" t="str">
        <f>IF(E28="","",VLOOKUP(B28,Data!$B$5:$D$503,3,FALSE))</f>
        <v/>
      </c>
      <c r="J28" s="220" t="str">
        <f>IF(E28="","",VLOOKUP(B28,Data!$B$5:$M$503,12,FALSE))</f>
        <v/>
      </c>
      <c r="K28" s="328"/>
      <c r="L28" s="221" t="str">
        <f>IF(E28="","",VLOOKUP(B28,Data!$B$5:$E$503,4,FALSE)*E28)</f>
        <v/>
      </c>
      <c r="M28" s="221" t="str">
        <f>IF(E28="","",VLOOKUP(B28,Data!$B$5:$F$503,5,FALSE)*E28)</f>
        <v/>
      </c>
      <c r="N28" s="224" t="e">
        <f>IF(B28=Data!#REF!,Data!#REF!,(IF(B28=Data!#REF!,Data!#REF!,(IF(B28=Data!#REF!,Data!#REF!,(IF(B28=Data!#REF!,Data!#REF!,(IF(B28=Data!#REF!,Data!#REF!,(IF(B28=Data!B270,Data!G270,(IF(B28=Data!B272,Data!G272,(IF(B28=Data!#REF!,Data!#REF!,Data!#REF!)))))))))))))))&amp;IF(B28=Data!#REF!,Data!#REF!,(IF(B28=Data!#REF!,Data!#REF!,(IF(B28=Data!#REF!,Data!#REF!,(IF(B28=Data!#REF!,Data!#REF!,(IF(B28=Data!#REF!,Data!#REF!,(IF(B28=Data!#REF!,Data!G948,(IF(B28=Data!#REF!,Data!#REF!,(IF(B28=Data!#REF!,Data!#REF!,Data!#REF!)))))))))))))))&amp;IF(B28=Data!#REF!,Data!#REF!,(IF(B28=Data!#REF!,Data!#REF!,(IF(B28=Data!#REF!,Data!#REF!,(IF(B28=Data!#REF!,Data!#REF!,(IF(B28=Data!#REF!,Data!#REF!,Data!#REF!)))))))))</f>
        <v>#REF!</v>
      </c>
      <c r="O28" s="339"/>
      <c r="P28" s="340"/>
      <c r="Q28" s="225" t="e">
        <f>IF(B28=Data!#REF!,Data!#REF!,(IF(B28=Data!#REF!,Data!#REF!,(IF(B28=Data!#REF!,Data!#REF!,(IF(B28=Data!#REF!,Data!#REF!,(IF(B28=Data!#REF!,Data!#REF!,(IF(B28=Data!B270,Data!H270,(IF(B28=Data!B272,Data!H272,(IF(B28=Data!#REF!,Data!#REF!,Data!#REF!)))))))))))))))&amp;IF(B28=Data!#REF!,Data!#REF!,(IF(B28=Data!#REF!,Data!#REF!,(IF(B28=Data!#REF!,Data!#REF!,(IF(B28=Data!#REF!,Data!#REF!,(IF(B28=Data!#REF!,Data!#REF!,(IF(B28=Data!#REF!,Data!H948,(IF(B28=Data!#REF!,Data!#REF!,(IF(B28=Data!#REF!,Data!#REF!,Data!#REF!)))))))))))))))&amp;IF(B28=Data!#REF!,Data!#REF!,(IF(B28=Data!#REF!,Data!#REF!,(IF(B28=Data!#REF!,Data!#REF!,(IF(B28=Data!#REF!,Data!#REF!,(IF(B28=Data!#REF!,Data!#REF!,Data!#REF!)))))))))</f>
        <v>#REF!</v>
      </c>
      <c r="R28" s="340"/>
      <c r="S28" s="340"/>
      <c r="T28" s="225" t="e">
        <f>IF(B28=Data!#REF!,Data!#REF!,(IF(B28=Data!#REF!,Data!#REF!,(IF(B28=Data!#REF!,Data!#REF!,(IF(B28=Data!#REF!,Data!#REF!,(IF(B28=Data!#REF!,Data!#REF!,(IF(B28=Data!B270,Data!I270,(IF(B28=Data!B272,Data!I272,(IF(B28=Data!#REF!,Data!#REF!,Data!#REF!)))))))))))))))&amp;IF(B28=Data!#REF!,Data!#REF!,(IF(B28=Data!#REF!,Data!#REF!,(IF(B28=Data!#REF!,Data!#REF!,(IF(B28=Data!#REF!,Data!#REF!,(IF(B28=Data!#REF!,Data!#REF!,(IF(B28=Data!#REF!,Data!I948,(IF(B28=Data!#REF!,Data!#REF!,(IF(B28=Data!#REF!,Data!#REF!,Data!#REF!)))))))))))))))&amp;IF(B28=Data!#REF!,Data!#REF!,(IF(B28=Data!#REF!,Data!#REF!,(IF(B28=Data!#REF!,Data!#REF!,(IF(B28=Data!#REF!,Data!#REF!,(IF(B28=Data!#REF!,Data!#REF!,Data!#REF!)))))))))</f>
        <v>#REF!</v>
      </c>
      <c r="U28" s="341"/>
      <c r="V28" s="225" t="e">
        <f>IF(B28=Data!#REF!,Data!#REF!,(IF(B28=Data!#REF!,Data!#REF!,(IF(B28=Data!#REF!,Data!#REF!,(IF(B28=Data!#REF!,Data!#REF!,(IF(B28=Data!#REF!,Data!#REF!,(IF(B28=Data!B270,Data!J270,(IF(B28=Data!B272,Data!J272,(IF(B28=Data!#REF!,Data!#REF!,Data!#REF!)))))))))))))))&amp;IF(B28=Data!#REF!,Data!#REF!,(IF(B28=Data!#REF!,Data!#REF!,(IF(B28=Data!#REF!,Data!#REF!,(IF(B28=Data!#REF!,Data!#REF!,(IF(B28=Data!#REF!,Data!#REF!,(IF(B28=Data!#REF!,Data!J948,(IF(B28=Data!#REF!,Data!#REF!,(IF(B28=Data!#REF!,Data!#REF!,Data!#REF!)))))))))))))))&amp;IF(B28=Data!#REF!,Data!#REF!,(IF(B28=Data!#REF!,Data!#REF!,(IF(B28=Data!#REF!,Data!#REF!,(IF(B28=Data!#REF!,Data!#REF!,(IF(B28=Data!#REF!,Data!#REF!,Data!#REF!)))))))))</f>
        <v>#REF!</v>
      </c>
      <c r="W28" s="222" t="str">
        <f>IF(E28="","",VLOOKUP(B28,Data!$B$5:$J$503,9,FALSE)*E28)</f>
        <v/>
      </c>
    </row>
    <row r="29" spans="1:23" s="237" customFormat="1" ht="15" customHeight="1">
      <c r="A29" s="383"/>
      <c r="B29" s="239"/>
      <c r="C29" s="246"/>
      <c r="D29" s="240"/>
      <c r="E29" s="241">
        <f>SUM(E18:E27)</f>
        <v>19</v>
      </c>
      <c r="F29" s="242"/>
      <c r="G29" s="243"/>
      <c r="H29" s="243">
        <f>SUM(H18:H28)</f>
        <v>56536.970000000008</v>
      </c>
      <c r="I29" s="238"/>
      <c r="J29" s="238"/>
      <c r="K29" s="238"/>
      <c r="L29" s="243">
        <f>SUM(L18:L28)</f>
        <v>4801</v>
      </c>
      <c r="M29" s="243">
        <f>SUM(M18:M28)</f>
        <v>4283</v>
      </c>
      <c r="N29" s="243" t="e">
        <f>SUM(N16:N28)</f>
        <v>#REF!</v>
      </c>
      <c r="O29" s="244" t="e">
        <f>SUM(#REF!)</f>
        <v>#REF!</v>
      </c>
      <c r="P29" s="243">
        <f>SUM(P16:P28)</f>
        <v>0</v>
      </c>
      <c r="Q29" s="243" t="e">
        <f>SUM(Q16:Q28)</f>
        <v>#REF!</v>
      </c>
      <c r="R29" s="244" t="e">
        <f>SUM(#REF!)</f>
        <v>#REF!</v>
      </c>
      <c r="S29" s="243">
        <f>SUM(S16:S28)</f>
        <v>0</v>
      </c>
      <c r="T29" s="243" t="e">
        <f>SUM(T16:T28)</f>
        <v>#REF!</v>
      </c>
      <c r="U29" s="244" t="e">
        <f>SUM(#REF!)</f>
        <v>#REF!</v>
      </c>
      <c r="V29" s="243" t="e">
        <f>SUM(V16:V28)</f>
        <v>#REF!</v>
      </c>
      <c r="W29" s="245">
        <f>SUM(W18:W28)</f>
        <v>25.800999999999998</v>
      </c>
    </row>
    <row r="30" spans="1:23" ht="17.25" customHeight="1" thickBot="1">
      <c r="A30" s="383"/>
      <c r="B30" s="215"/>
      <c r="C30" s="216"/>
      <c r="D30" s="217"/>
      <c r="E30" s="193"/>
      <c r="F30" s="34"/>
      <c r="G30" s="180" t="s">
        <v>531</v>
      </c>
      <c r="H30" s="177"/>
      <c r="I30" s="55"/>
      <c r="J30" s="55"/>
      <c r="K30" s="55"/>
      <c r="L30" s="181"/>
      <c r="M30" s="177"/>
      <c r="N30" s="36"/>
      <c r="O30" s="35"/>
      <c r="P30" s="35"/>
      <c r="Q30" s="35"/>
      <c r="R30" s="35"/>
      <c r="S30" s="35"/>
      <c r="T30" s="35"/>
      <c r="U30" s="36"/>
      <c r="V30" s="36"/>
      <c r="W30" s="179"/>
    </row>
    <row r="31" spans="1:23" ht="13">
      <c r="A31" s="213" t="s">
        <v>525</v>
      </c>
      <c r="B31" s="161"/>
      <c r="C31" s="161"/>
      <c r="D31" s="60"/>
      <c r="E31" s="194" t="s">
        <v>532</v>
      </c>
      <c r="F31" s="27"/>
      <c r="G31" s="81" t="s">
        <v>81</v>
      </c>
      <c r="H31" s="85"/>
      <c r="I31" s="32" t="s">
        <v>82</v>
      </c>
      <c r="J31" s="56"/>
      <c r="K31" s="172" t="s">
        <v>83</v>
      </c>
      <c r="L31" s="172"/>
      <c r="M31" s="422" t="s">
        <v>84</v>
      </c>
      <c r="N31" s="423"/>
      <c r="O31" s="423"/>
      <c r="P31" s="423"/>
      <c r="Q31" s="423"/>
      <c r="R31" s="423"/>
      <c r="S31" s="423"/>
      <c r="T31" s="423"/>
      <c r="U31" s="423"/>
      <c r="V31" s="423"/>
      <c r="W31" s="424"/>
    </row>
    <row r="32" spans="1:23" ht="13">
      <c r="A32" s="19" t="s">
        <v>526</v>
      </c>
      <c r="B32" s="20"/>
      <c r="C32" s="20"/>
      <c r="D32" s="60"/>
      <c r="E32" s="191" t="s">
        <v>86</v>
      </c>
      <c r="F32" s="20"/>
      <c r="G32" s="425"/>
      <c r="H32" s="426"/>
      <c r="I32" s="19" t="s">
        <v>87</v>
      </c>
      <c r="J32" s="61"/>
      <c r="K32" s="174" t="s">
        <v>88</v>
      </c>
      <c r="L32" s="174"/>
      <c r="M32" s="170"/>
      <c r="N32" s="20"/>
      <c r="O32" s="20"/>
      <c r="P32" s="20"/>
      <c r="Q32" s="20"/>
      <c r="R32" s="20"/>
      <c r="S32" s="20"/>
      <c r="T32" s="20"/>
      <c r="U32" s="20"/>
      <c r="V32" s="20"/>
      <c r="W32" s="175"/>
    </row>
    <row r="33" spans="1:23">
      <c r="A33" s="19" t="s">
        <v>527</v>
      </c>
      <c r="B33" s="20"/>
      <c r="C33" s="20"/>
      <c r="D33" s="21"/>
      <c r="E33" s="191"/>
      <c r="F33" s="20"/>
      <c r="G33" s="425"/>
      <c r="H33" s="426"/>
      <c r="I33" s="19"/>
      <c r="J33" s="61"/>
      <c r="K33" s="174" t="s">
        <v>92</v>
      </c>
      <c r="L33" s="174"/>
      <c r="M33" s="170"/>
      <c r="N33" s="20"/>
      <c r="O33" s="20"/>
      <c r="P33" s="20"/>
      <c r="Q33" s="20"/>
      <c r="R33" s="20"/>
      <c r="S33" s="20"/>
      <c r="T33" s="20"/>
      <c r="U33" s="20"/>
      <c r="V33" s="20"/>
      <c r="W33" s="175"/>
    </row>
    <row r="34" spans="1:23">
      <c r="A34" s="34"/>
      <c r="B34" s="35"/>
      <c r="C34" s="35"/>
      <c r="D34" s="396"/>
      <c r="E34" s="191" t="s">
        <v>93</v>
      </c>
      <c r="F34" s="20"/>
      <c r="G34" s="425"/>
      <c r="H34" s="426"/>
      <c r="I34" s="19" t="s">
        <v>94</v>
      </c>
      <c r="J34" s="61"/>
      <c r="K34" s="174"/>
      <c r="L34" s="174"/>
      <c r="M34" s="170"/>
      <c r="N34" s="20"/>
      <c r="O34" s="20"/>
      <c r="P34" s="20"/>
      <c r="Q34" s="20"/>
      <c r="R34" s="20"/>
      <c r="S34" s="20"/>
      <c r="T34" s="20"/>
      <c r="U34" s="20"/>
      <c r="V34" s="20"/>
      <c r="W34" s="175"/>
    </row>
    <row r="35" spans="1:23" ht="13">
      <c r="A35" s="16" t="s">
        <v>95</v>
      </c>
      <c r="B35" s="27"/>
      <c r="C35" s="27"/>
      <c r="D35" s="12"/>
      <c r="E35" s="191" t="s">
        <v>96</v>
      </c>
      <c r="F35" s="20"/>
      <c r="G35" s="89" t="s">
        <v>97</v>
      </c>
      <c r="H35" s="86"/>
      <c r="I35" s="19" t="s">
        <v>87</v>
      </c>
      <c r="J35" s="61"/>
      <c r="K35" s="174" t="s">
        <v>98</v>
      </c>
      <c r="L35" s="174"/>
      <c r="M35" s="170"/>
      <c r="N35" s="20"/>
      <c r="O35" s="20"/>
      <c r="P35" s="20"/>
      <c r="Q35" s="20"/>
      <c r="R35" s="20"/>
      <c r="S35" s="20"/>
      <c r="T35" s="20"/>
      <c r="U35" s="20"/>
      <c r="V35" s="20"/>
      <c r="W35" s="175"/>
    </row>
    <row r="36" spans="1:23">
      <c r="A36" s="26" t="s">
        <v>550</v>
      </c>
      <c r="B36" s="20"/>
      <c r="C36" s="20"/>
      <c r="D36" s="21"/>
      <c r="E36" s="191" t="s">
        <v>99</v>
      </c>
      <c r="F36" s="20"/>
      <c r="G36" s="90"/>
      <c r="H36" s="182"/>
      <c r="I36" s="19" t="s">
        <v>100</v>
      </c>
      <c r="J36" s="61"/>
      <c r="K36" s="174" t="s">
        <v>528</v>
      </c>
      <c r="L36" s="174"/>
      <c r="M36" s="427" t="s">
        <v>568</v>
      </c>
      <c r="N36" s="428"/>
      <c r="O36" s="428"/>
      <c r="P36" s="428"/>
      <c r="Q36" s="428"/>
      <c r="R36" s="428"/>
      <c r="S36" s="428"/>
      <c r="T36" s="428"/>
      <c r="U36" s="428"/>
      <c r="V36" s="428"/>
      <c r="W36" s="429"/>
    </row>
    <row r="37" spans="1:23">
      <c r="A37" s="34"/>
      <c r="B37" s="35"/>
      <c r="C37" s="35"/>
      <c r="D37" s="36"/>
      <c r="E37" s="192"/>
      <c r="F37" s="35"/>
      <c r="G37" s="416" t="s">
        <v>992</v>
      </c>
      <c r="H37" s="417"/>
      <c r="I37" s="416" t="s">
        <v>993</v>
      </c>
      <c r="J37" s="417"/>
      <c r="K37" s="178" t="s">
        <v>103</v>
      </c>
      <c r="L37" s="178"/>
      <c r="M37" s="418" t="s">
        <v>104</v>
      </c>
      <c r="N37" s="419"/>
      <c r="O37" s="419"/>
      <c r="P37" s="419"/>
      <c r="Q37" s="419"/>
      <c r="R37" s="419"/>
      <c r="S37" s="419"/>
      <c r="T37" s="419"/>
      <c r="U37" s="419"/>
      <c r="V37" s="419"/>
      <c r="W37" s="420"/>
    </row>
    <row r="42" spans="1:23" ht="18.75" customHeight="1">
      <c r="A42" s="195" t="s">
        <v>888</v>
      </c>
      <c r="B42" s="166"/>
      <c r="C42" s="195" t="s">
        <v>576</v>
      </c>
      <c r="D42" s="319"/>
      <c r="E42" s="319"/>
      <c r="F42" s="320"/>
      <c r="G42" s="195" t="s">
        <v>882</v>
      </c>
      <c r="I42" s="195" t="s">
        <v>576</v>
      </c>
      <c r="K42" s="166"/>
      <c r="M42" s="4"/>
      <c r="V42" s="167"/>
      <c r="W42" s="4"/>
    </row>
    <row r="43" spans="1:23" ht="20">
      <c r="A43" s="195" t="s">
        <v>889</v>
      </c>
      <c r="B43" s="166"/>
      <c r="C43" s="195" t="s">
        <v>893</v>
      </c>
      <c r="D43" s="319"/>
      <c r="E43" s="319"/>
      <c r="F43" s="320"/>
      <c r="G43" s="300" t="s">
        <v>883</v>
      </c>
      <c r="H43" s="335"/>
      <c r="I43" s="300" t="s">
        <v>893</v>
      </c>
      <c r="K43" s="166"/>
      <c r="M43" s="4"/>
      <c r="V43" s="167"/>
      <c r="W43" s="4"/>
    </row>
    <row r="44" spans="1:23" ht="20">
      <c r="A44" s="195" t="s">
        <v>890</v>
      </c>
      <c r="B44" s="166"/>
      <c r="C44" s="195" t="s">
        <v>893</v>
      </c>
      <c r="D44" s="319"/>
      <c r="E44" s="319"/>
      <c r="F44" s="320"/>
      <c r="G44" s="195" t="s">
        <v>884</v>
      </c>
      <c r="I44" s="195" t="s">
        <v>576</v>
      </c>
      <c r="K44" s="166"/>
      <c r="M44" s="4"/>
      <c r="V44" s="167"/>
      <c r="W44" s="4"/>
    </row>
    <row r="45" spans="1:23" ht="20">
      <c r="A45" s="195" t="s">
        <v>891</v>
      </c>
      <c r="B45" s="166"/>
      <c r="C45" s="195" t="s">
        <v>576</v>
      </c>
      <c r="D45" s="319"/>
      <c r="E45" s="319"/>
      <c r="F45" s="320"/>
      <c r="G45" s="195" t="s">
        <v>885</v>
      </c>
      <c r="I45" s="195" t="s">
        <v>576</v>
      </c>
      <c r="K45" s="166"/>
      <c r="M45" s="4"/>
      <c r="V45" s="167"/>
      <c r="W45" s="4"/>
    </row>
    <row r="46" spans="1:23" ht="20">
      <c r="A46" s="195" t="s">
        <v>892</v>
      </c>
      <c r="B46" s="166"/>
      <c r="C46" s="195" t="s">
        <v>576</v>
      </c>
      <c r="D46" s="319"/>
      <c r="E46" s="319"/>
      <c r="F46" s="320"/>
      <c r="G46" s="195" t="s">
        <v>887</v>
      </c>
      <c r="I46" s="195" t="s">
        <v>576</v>
      </c>
      <c r="K46" s="166"/>
      <c r="M46" s="4"/>
      <c r="V46" s="167"/>
      <c r="W46" s="4"/>
    </row>
    <row r="47" spans="1:23" ht="20">
      <c r="A47" s="342"/>
      <c r="B47" s="342"/>
      <c r="C47" s="342"/>
      <c r="D47" s="342"/>
      <c r="E47" s="342"/>
      <c r="F47" s="317"/>
      <c r="G47" s="195" t="s">
        <v>886</v>
      </c>
      <c r="I47" s="195" t="s">
        <v>576</v>
      </c>
    </row>
  </sheetData>
  <mergeCells count="9">
    <mergeCell ref="G37:H37"/>
    <mergeCell ref="I37:J37"/>
    <mergeCell ref="M37:W37"/>
    <mergeCell ref="M2:P2"/>
    <mergeCell ref="M31:W31"/>
    <mergeCell ref="G32:H32"/>
    <mergeCell ref="G33:H33"/>
    <mergeCell ref="G34:H34"/>
    <mergeCell ref="M36:W36"/>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A591-23F0-41E2-8B54-25112C089489}">
  <dimension ref="A1:W51"/>
  <sheetViews>
    <sheetView topLeftCell="A16" zoomScale="80" zoomScaleNormal="80" zoomScaleSheetLayoutView="85" workbookViewId="0">
      <selection activeCell="E35" sqref="E35"/>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2.3632812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83"/>
      <c r="B18" s="389" t="s">
        <v>985</v>
      </c>
      <c r="C18" s="325"/>
      <c r="D18" s="227"/>
      <c r="E18" s="385"/>
      <c r="F18" s="318"/>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v>1</v>
      </c>
      <c r="B19" s="384" t="s">
        <v>554</v>
      </c>
      <c r="C19" s="325" t="str">
        <f>IF(E19="","",VLOOKUP(B19,Data!$B$5:$N$503,13,FALSE))</f>
        <v>Ymh</v>
      </c>
      <c r="D19" s="227" t="str">
        <f>IF(E19="","",VLOOKUP(B19,Data!$B$5:$L$503,2,FALSE))</f>
        <v>ZN12140</v>
      </c>
      <c r="E19" s="385">
        <v>2</v>
      </c>
      <c r="F19" s="344" t="s">
        <v>523</v>
      </c>
      <c r="G19" s="227">
        <f>IF(E19="","",VLOOKUP(B19,Data!$B$5:$L$503,11,FALSE))</f>
        <v>2593.11</v>
      </c>
      <c r="H19" s="326">
        <f t="shared" ref="H19:H32" si="0">IF(E19&gt;0,E19*G19,"-")</f>
        <v>5186.22</v>
      </c>
      <c r="I19" s="327" t="str">
        <f>IF(E19="","",VLOOKUP(B19,Data!$B$5:$D$503,3,FALSE))</f>
        <v>C/T</v>
      </c>
      <c r="J19" s="235" t="str">
        <f>IF(E19="","",VLOOKUP(B19,Data!$B$5:$M$503,12,FALSE))</f>
        <v>Indonesia</v>
      </c>
      <c r="K19" s="328" t="s">
        <v>986</v>
      </c>
      <c r="L19" s="219">
        <f>IF(E19="","",VLOOKUP(B19,Data!$B$5:$E$503,4,FALSE)*E19)</f>
        <v>554</v>
      </c>
      <c r="M19" s="219">
        <f>IF(E19="","",VLOOKUP(B19,Data!$B$5:$F$503,5,FALSE)*E19)</f>
        <v>500</v>
      </c>
      <c r="N19" s="329" t="e">
        <f>IF(B19=Data!#REF!,Data!#REF!,(IF(B19=Data!#REF!,Data!#REF!,(IF(B19=Data!#REF!,Data!#REF!,(IF(B19=Data!#REF!,Data!#REF!,(IF(B19=Data!#REF!,Data!#REF!,(IF(B19=Data!B263,Data!G263,(IF(B19=Data!B265,Data!G265,(IF(B19=Data!#REF!,Data!#REF!,Data!#REF!)))))))))))))))&amp;IF(B19=Data!#REF!,Data!#REF!,(IF(B19=Data!#REF!,Data!#REF!,(IF(B19=Data!#REF!,Data!#REF!,(IF(B19=Data!#REF!,Data!#REF!,(IF(B19=Data!#REF!,Data!#REF!,(IF(B19=Data!#REF!,Data!G941,(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263,Data!H263,(IF(B19=Data!B265,Data!H265,(IF(B19=Data!#REF!,Data!#REF!,Data!#REF!)))))))))))))))&amp;IF(B19=Data!#REF!,Data!#REF!,(IF(B19=Data!#REF!,Data!#REF!,(IF(B19=Data!#REF!,Data!#REF!,(IF(B19=Data!#REF!,Data!#REF!,(IF(B19=Data!#REF!,Data!#REF!,(IF(B19=Data!#REF!,Data!H941,(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263,Data!I263,(IF(B19=Data!B265,Data!I265,(IF(B19=Data!#REF!,Data!#REF!,Data!#REF!)))))))))))))))&amp;IF(B19=Data!#REF!,Data!#REF!,(IF(B19=Data!#REF!,Data!#REF!,(IF(B19=Data!#REF!,Data!#REF!,(IF(B19=Data!#REF!,Data!#REF!,(IF(B19=Data!#REF!,Data!#REF!,(IF(B19=Data!#REF!,Data!I941,(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263,Data!J263,(IF(B19=Data!B265,Data!J265,(IF(B19=Data!#REF!,Data!#REF!,Data!#REF!)))))))))))))))&amp;IF(B19=Data!#REF!,Data!#REF!,(IF(B19=Data!#REF!,Data!#REF!,(IF(B19=Data!#REF!,Data!#REF!,(IF(B19=Data!#REF!,Data!#REF!,(IF(B19=Data!#REF!,Data!#REF!,(IF(B19=Data!#REF!,Data!J941,(IF(B19=Data!#REF!,Data!#REF!,(IF(B19=Data!#REF!,Data!#REF!,Data!#REF!)))))))))))))))&amp;IF(B19=Data!#REF!,Data!#REF!,(IF(B19=Data!#REF!,Data!#REF!,(IF(B19=Data!#REF!,Data!#REF!,(IF(B19=Data!#REF!,Data!#REF!,(IF(B19=Data!#REF!,Data!#REF!,Data!#REF!)))))))))</f>
        <v>#REF!</v>
      </c>
      <c r="W19" s="236">
        <f>IF(E19="","",VLOOKUP(B19,Data!$B$5:$J$503,9,FALSE)*E19)</f>
        <v>3.1360000000000001</v>
      </c>
    </row>
    <row r="20" spans="1:23" s="234" customFormat="1" ht="20.149999999999999" customHeight="1">
      <c r="A20" s="383"/>
      <c r="B20" s="389" t="s">
        <v>998</v>
      </c>
      <c r="C20" s="325"/>
      <c r="D20" s="227"/>
      <c r="E20" s="385"/>
      <c r="F20" s="318"/>
      <c r="G20" s="227"/>
      <c r="H20" s="326"/>
      <c r="I20" s="327"/>
      <c r="J20" s="235"/>
      <c r="K20" s="328"/>
      <c r="L20" s="219"/>
      <c r="M20" s="219"/>
      <c r="N20" s="329"/>
      <c r="O20" s="330"/>
      <c r="P20" s="331"/>
      <c r="Q20" s="332"/>
      <c r="R20" s="331"/>
      <c r="S20" s="331"/>
      <c r="T20" s="332"/>
      <c r="U20" s="333"/>
      <c r="V20" s="332"/>
      <c r="W20" s="236"/>
    </row>
    <row r="21" spans="1:23" s="234" customFormat="1" ht="20.149999999999999" customHeight="1">
      <c r="A21" s="383">
        <v>2</v>
      </c>
      <c r="B21" s="384" t="s">
        <v>484</v>
      </c>
      <c r="C21" s="325" t="str">
        <f>IF(E21="","",VLOOKUP(B21,Data!$B$5:$N$503,13,FALSE))</f>
        <v>Ymh</v>
      </c>
      <c r="D21" s="227" t="str">
        <f>IF(E21="","",VLOOKUP(B21,Data!$B$5:$L$503,2,FALSE))</f>
        <v>ZH66250</v>
      </c>
      <c r="E21" s="385">
        <v>5</v>
      </c>
      <c r="F21" s="344" t="s">
        <v>523</v>
      </c>
      <c r="G21" s="227">
        <f>IF(E21="","",VLOOKUP(B21,Data!$B$5:$L$503,11,FALSE))</f>
        <v>2244.61</v>
      </c>
      <c r="H21" s="326">
        <f t="shared" ref="H21" si="1">IF(E21&gt;0,E21*G21,"-")</f>
        <v>11223.050000000001</v>
      </c>
      <c r="I21" s="327" t="str">
        <f>IF(E21="","",VLOOKUP(B21,Data!$B$5:$D$503,3,FALSE))</f>
        <v>C/T</v>
      </c>
      <c r="J21" s="235" t="str">
        <f>IF(E21="","",VLOOKUP(B21,Data!$B$5:$M$503,12,FALSE))</f>
        <v>Indonesia</v>
      </c>
      <c r="K21" s="328" t="s">
        <v>999</v>
      </c>
      <c r="L21" s="219">
        <f>IF(E21="","",VLOOKUP(B21,Data!$B$5:$E$503,4,FALSE)*E21)</f>
        <v>1310</v>
      </c>
      <c r="M21" s="219">
        <f>IF(E21="","",VLOOKUP(B21,Data!$B$5:$F$503,5,FALSE)*E21)</f>
        <v>1185</v>
      </c>
      <c r="N21" s="329" t="e">
        <f>IF(B21=Data!#REF!,Data!#REF!,(IF(B21=Data!#REF!,Data!#REF!,(IF(B21=Data!#REF!,Data!#REF!,(IF(B21=Data!#REF!,Data!#REF!,(IF(B21=Data!#REF!,Data!#REF!,(IF(B21=Data!B265,Data!G265,(IF(B21=Data!B267,Data!G267,(IF(B21=Data!#REF!,Data!#REF!,Data!#REF!)))))))))))))))&amp;IF(B21=Data!#REF!,Data!#REF!,(IF(B21=Data!#REF!,Data!#REF!,(IF(B21=Data!#REF!,Data!#REF!,(IF(B21=Data!#REF!,Data!#REF!,(IF(B21=Data!#REF!,Data!#REF!,(IF(B21=Data!#REF!,Data!G943,(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265,Data!H265,(IF(B21=Data!B267,Data!H267,(IF(B21=Data!#REF!,Data!#REF!,Data!#REF!)))))))))))))))&amp;IF(B21=Data!#REF!,Data!#REF!,(IF(B21=Data!#REF!,Data!#REF!,(IF(B21=Data!#REF!,Data!#REF!,(IF(B21=Data!#REF!,Data!#REF!,(IF(B21=Data!#REF!,Data!#REF!,(IF(B21=Data!#REF!,Data!H943,(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265,Data!I265,(IF(B21=Data!B267,Data!I267,(IF(B21=Data!#REF!,Data!#REF!,Data!#REF!)))))))))))))))&amp;IF(B21=Data!#REF!,Data!#REF!,(IF(B21=Data!#REF!,Data!#REF!,(IF(B21=Data!#REF!,Data!#REF!,(IF(B21=Data!#REF!,Data!#REF!,(IF(B21=Data!#REF!,Data!#REF!,(IF(B21=Data!#REF!,Data!I943,(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265,Data!J265,(IF(B21=Data!B267,Data!J267,(IF(B21=Data!#REF!,Data!#REF!,Data!#REF!)))))))))))))))&amp;IF(B21=Data!#REF!,Data!#REF!,(IF(B21=Data!#REF!,Data!#REF!,(IF(B21=Data!#REF!,Data!#REF!,(IF(B21=Data!#REF!,Data!#REF!,(IF(B21=Data!#REF!,Data!#REF!,(IF(B21=Data!#REF!,Data!J943,(IF(B21=Data!#REF!,Data!#REF!,(IF(B21=Data!#REF!,Data!#REF!,Data!#REF!)))))))))))))))&amp;IF(B21=Data!#REF!,Data!#REF!,(IF(B21=Data!#REF!,Data!#REF!,(IF(B21=Data!#REF!,Data!#REF!,(IF(B21=Data!#REF!,Data!#REF!,(IF(B21=Data!#REF!,Data!#REF!,Data!#REF!)))))))))</f>
        <v>#REF!</v>
      </c>
      <c r="W21" s="236">
        <f>IF(E21="","",VLOOKUP(B21,Data!$B$5:$J$503,9,FALSE)*E21)</f>
        <v>7.4399999999999995</v>
      </c>
    </row>
    <row r="22" spans="1:23" s="234" customFormat="1" ht="20.149999999999999" customHeight="1">
      <c r="A22" s="383">
        <v>3</v>
      </c>
      <c r="B22" s="384" t="s">
        <v>488</v>
      </c>
      <c r="C22" s="325" t="str">
        <f>IF(E22="","",VLOOKUP(B22,Data!$B$5:$N$503,13,FALSE))</f>
        <v>Ymh</v>
      </c>
      <c r="D22" s="227" t="str">
        <f>IF(E22="","",VLOOKUP(B22,Data!$B$5:$L$503,2,FALSE))</f>
        <v>ZH66280</v>
      </c>
      <c r="E22" s="395">
        <v>1</v>
      </c>
      <c r="F22" s="318"/>
      <c r="G22" s="227">
        <f>IF(E22="","",VLOOKUP(B22,Data!$B$5:$L$503,11,FALSE))</f>
        <v>2450.15</v>
      </c>
      <c r="H22" s="326">
        <f t="shared" si="0"/>
        <v>2450.15</v>
      </c>
      <c r="I22" s="327" t="str">
        <f>IF(E22="","",VLOOKUP(B22,Data!$B$5:$D$503,3,FALSE))</f>
        <v>C/T</v>
      </c>
      <c r="J22" s="235" t="str">
        <f>IF(E22="","",VLOOKUP(B22,Data!$B$5:$M$503,12,FALSE))</f>
        <v>Indonesia</v>
      </c>
      <c r="K22" s="328" t="s">
        <v>999</v>
      </c>
      <c r="L22" s="219">
        <f>IF(E22="","",VLOOKUP(B22,Data!$B$5:$E$503,4,FALSE)*E22)</f>
        <v>262</v>
      </c>
      <c r="M22" s="219">
        <f>IF(E22="","",VLOOKUP(B22,Data!$B$5:$F$503,5,FALSE)*E22)</f>
        <v>237</v>
      </c>
      <c r="N22" s="329" t="e">
        <f>IF(B22=Data!#REF!,Data!#REF!,(IF(B22=Data!#REF!,Data!#REF!,(IF(B22=Data!#REF!,Data!#REF!,(IF(B22=Data!#REF!,Data!#REF!,(IF(B22=Data!#REF!,Data!#REF!,(IF(B22=Data!B247,Data!G247,(IF(B22=Data!B249,Data!G249,(IF(B22=Data!#REF!,Data!#REF!,Data!#REF!)))))))))))))))&amp;IF(B22=Data!#REF!,Data!#REF!,(IF(B22=Data!#REF!,Data!#REF!,(IF(B22=Data!#REF!,Data!#REF!,(IF(B22=Data!#REF!,Data!#REF!,(IF(B22=Data!#REF!,Data!#REF!,(IF(B22=Data!#REF!,Data!G925,(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247,Data!H247,(IF(B22=Data!B249,Data!H249,(IF(B22=Data!#REF!,Data!#REF!,Data!#REF!)))))))))))))))&amp;IF(B22=Data!#REF!,Data!#REF!,(IF(B22=Data!#REF!,Data!#REF!,(IF(B22=Data!#REF!,Data!#REF!,(IF(B22=Data!#REF!,Data!#REF!,(IF(B22=Data!#REF!,Data!#REF!,(IF(B22=Data!#REF!,Data!H925,(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247,Data!I247,(IF(B22=Data!B249,Data!I249,(IF(B22=Data!#REF!,Data!#REF!,Data!#REF!)))))))))))))))&amp;IF(B22=Data!#REF!,Data!#REF!,(IF(B22=Data!#REF!,Data!#REF!,(IF(B22=Data!#REF!,Data!#REF!,(IF(B22=Data!#REF!,Data!#REF!,(IF(B22=Data!#REF!,Data!#REF!,(IF(B22=Data!#REF!,Data!I925,(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247,Data!J247,(IF(B22=Data!B249,Data!J249,(IF(B22=Data!#REF!,Data!#REF!,Data!#REF!)))))))))))))))&amp;IF(B22=Data!#REF!,Data!#REF!,(IF(B22=Data!#REF!,Data!#REF!,(IF(B22=Data!#REF!,Data!#REF!,(IF(B22=Data!#REF!,Data!#REF!,(IF(B22=Data!#REF!,Data!#REF!,(IF(B22=Data!#REF!,Data!J925,(IF(B22=Data!#REF!,Data!#REF!,(IF(B22=Data!#REF!,Data!#REF!,Data!#REF!)))))))))))))))&amp;IF(B22=Data!#REF!,Data!#REF!,(IF(B22=Data!#REF!,Data!#REF!,(IF(B22=Data!#REF!,Data!#REF!,(IF(B22=Data!#REF!,Data!#REF!,(IF(B22=Data!#REF!,Data!#REF!,Data!#REF!)))))))))</f>
        <v>#REF!</v>
      </c>
      <c r="W22" s="236">
        <f>IF(E22="","",VLOOKUP(B22,Data!$B$5:$J$503,9,FALSE)*E22)</f>
        <v>1.488</v>
      </c>
    </row>
    <row r="23" spans="1:23" s="234" customFormat="1" ht="20.149999999999999" customHeight="1">
      <c r="A23" s="383">
        <v>4</v>
      </c>
      <c r="B23" s="384" t="s">
        <v>272</v>
      </c>
      <c r="C23" s="325" t="str">
        <f>IF(E23="","",VLOOKUP(B23,Data!$B$5:$N$503,13,FALSE))</f>
        <v>Ymh</v>
      </c>
      <c r="D23" s="227" t="str">
        <f>IF(E23="","",VLOOKUP(B23,Data!$B$5:$L$503,2,FALSE))</f>
        <v>WT58060</v>
      </c>
      <c r="E23" s="395">
        <v>1</v>
      </c>
      <c r="F23" s="318" t="s">
        <v>530</v>
      </c>
      <c r="G23" s="227">
        <f>IF(E23="","",VLOOKUP(B23,Data!$B$5:$L$503,11,FALSE))</f>
        <v>2511.65</v>
      </c>
      <c r="H23" s="326">
        <f t="shared" si="0"/>
        <v>2511.65</v>
      </c>
      <c r="I23" s="327" t="str">
        <f>IF(E23="","",VLOOKUP(B23,Data!$B$5:$D$503,3,FALSE))</f>
        <v>C/T</v>
      </c>
      <c r="J23" s="235" t="str">
        <f>IF(E23="","",VLOOKUP(B23,Data!$B$5:$M$503,12,FALSE))</f>
        <v>Indonesia</v>
      </c>
      <c r="K23" s="328" t="s">
        <v>999</v>
      </c>
      <c r="L23" s="219">
        <f>IF(E23="","",VLOOKUP(B23,Data!$B$5:$E$503,4,FALSE)*E23)</f>
        <v>254</v>
      </c>
      <c r="M23" s="219">
        <f>IF(E23="","",VLOOKUP(B23,Data!$B$5:$F$503,5,FALSE)*E23)</f>
        <v>229</v>
      </c>
      <c r="N23" s="329" t="e">
        <f>IF(B23=Data!#REF!,Data!#REF!,(IF(B23=Data!#REF!,Data!#REF!,(IF(B23=Data!#REF!,Data!#REF!,(IF(B23=Data!#REF!,Data!#REF!,(IF(B23=Data!#REF!,Data!#REF!,(IF(B23=Data!B248,Data!G248,(IF(B23=Data!B250,Data!G250,(IF(B23=Data!#REF!,Data!#REF!,Data!#REF!)))))))))))))))&amp;IF(B23=Data!#REF!,Data!#REF!,(IF(B23=Data!#REF!,Data!#REF!,(IF(B23=Data!#REF!,Data!#REF!,(IF(B23=Data!#REF!,Data!#REF!,(IF(B23=Data!#REF!,Data!#REF!,(IF(B23=Data!#REF!,Data!G926,(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248,Data!H248,(IF(B23=Data!B250,Data!H250,(IF(B23=Data!#REF!,Data!#REF!,Data!#REF!)))))))))))))))&amp;IF(B23=Data!#REF!,Data!#REF!,(IF(B23=Data!#REF!,Data!#REF!,(IF(B23=Data!#REF!,Data!#REF!,(IF(B23=Data!#REF!,Data!#REF!,(IF(B23=Data!#REF!,Data!#REF!,(IF(B23=Data!#REF!,Data!H926,(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248,Data!I248,(IF(B23=Data!B250,Data!I250,(IF(B23=Data!#REF!,Data!#REF!,Data!#REF!)))))))))))))))&amp;IF(B23=Data!#REF!,Data!#REF!,(IF(B23=Data!#REF!,Data!#REF!,(IF(B23=Data!#REF!,Data!#REF!,(IF(B23=Data!#REF!,Data!#REF!,(IF(B23=Data!#REF!,Data!#REF!,(IF(B23=Data!#REF!,Data!I926,(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248,Data!J248,(IF(B23=Data!B250,Data!J250,(IF(B23=Data!#REF!,Data!#REF!,Data!#REF!)))))))))))))))&amp;IF(B23=Data!#REF!,Data!#REF!,(IF(B23=Data!#REF!,Data!#REF!,(IF(B23=Data!#REF!,Data!#REF!,(IF(B23=Data!#REF!,Data!#REF!,(IF(B23=Data!#REF!,Data!#REF!,(IF(B23=Data!#REF!,Data!J926,(IF(B23=Data!#REF!,Data!#REF!,(IF(B23=Data!#REF!,Data!#REF!,Data!#REF!)))))))))))))))&amp;IF(B23=Data!#REF!,Data!#REF!,(IF(B23=Data!#REF!,Data!#REF!,(IF(B23=Data!#REF!,Data!#REF!,(IF(B23=Data!#REF!,Data!#REF!,(IF(B23=Data!#REF!,Data!#REF!,Data!#REF!)))))))))</f>
        <v>#REF!</v>
      </c>
      <c r="W23" s="236">
        <f>IF(E23="","",VLOOKUP(B23,Data!$B$5:$J$503,9,FALSE)*E23)</f>
        <v>1.484</v>
      </c>
    </row>
    <row r="24" spans="1:23" s="234" customFormat="1" ht="20.149999999999999" customHeight="1">
      <c r="A24" s="383"/>
      <c r="B24" s="389" t="s">
        <v>996</v>
      </c>
      <c r="C24" s="325"/>
      <c r="D24" s="227"/>
      <c r="E24" s="385"/>
      <c r="F24" s="318"/>
      <c r="G24" s="227"/>
      <c r="H24" s="326"/>
      <c r="I24" s="327"/>
      <c r="J24" s="235"/>
      <c r="K24" s="328"/>
      <c r="L24" s="219"/>
      <c r="M24" s="219"/>
      <c r="N24" s="329"/>
      <c r="O24" s="330"/>
      <c r="P24" s="331"/>
      <c r="Q24" s="332"/>
      <c r="R24" s="331"/>
      <c r="S24" s="331"/>
      <c r="T24" s="332"/>
      <c r="U24" s="333"/>
      <c r="V24" s="332"/>
      <c r="W24" s="236"/>
    </row>
    <row r="25" spans="1:23" s="234" customFormat="1" ht="20.149999999999999" customHeight="1">
      <c r="A25" s="383">
        <v>5</v>
      </c>
      <c r="B25" s="384" t="s">
        <v>356</v>
      </c>
      <c r="C25" s="325" t="str">
        <f>IF(E25="","",VLOOKUP(B25,Data!$B$5:$N$503,13,FALSE))</f>
        <v>Ymh</v>
      </c>
      <c r="D25" s="227" t="str">
        <f>IF(E25="","",VLOOKUP(B25,Data!$B$5:$L$503,2,FALSE))</f>
        <v>WQ78230</v>
      </c>
      <c r="E25" s="385">
        <v>2</v>
      </c>
      <c r="F25" s="344"/>
      <c r="G25" s="227">
        <f>IF(E25="","",VLOOKUP(B25,Data!$B$5:$L$503,11,FALSE))</f>
        <v>4233.07</v>
      </c>
      <c r="H25" s="326">
        <f t="shared" ref="H25:H31" si="2">IF(E25&gt;0,E25*G25,"-")</f>
        <v>8466.14</v>
      </c>
      <c r="I25" s="327" t="str">
        <f>IF(E25="","",VLOOKUP(B25,Data!$B$5:$D$503,3,FALSE))</f>
        <v>C/T</v>
      </c>
      <c r="J25" s="235" t="str">
        <f>IF(E25="","",VLOOKUP(B25,Data!$B$5:$M$503,12,FALSE))</f>
        <v>Indonesia</v>
      </c>
      <c r="K25" s="328" t="s">
        <v>997</v>
      </c>
      <c r="L25" s="219">
        <f>IF(E25="","",VLOOKUP(B25,Data!$B$5:$E$503,4,FALSE)*E25)</f>
        <v>594</v>
      </c>
      <c r="M25" s="219">
        <f>IF(E25="","",VLOOKUP(B25,Data!$B$5:$F$503,5,FALSE)*E25)</f>
        <v>524</v>
      </c>
      <c r="N25" s="329" t="e">
        <f>IF(B25=Data!#REF!,Data!#REF!,(IF(B25=Data!#REF!,Data!#REF!,(IF(B25=Data!#REF!,Data!#REF!,(IF(B25=Data!#REF!,Data!#REF!,(IF(B25=Data!#REF!,Data!#REF!,(IF(B25=Data!B272,Data!G272,(IF(B25=Data!B274,Data!G274,(IF(B25=Data!#REF!,Data!#REF!,Data!#REF!)))))))))))))))&amp;IF(B25=Data!#REF!,Data!#REF!,(IF(B25=Data!#REF!,Data!#REF!,(IF(B25=Data!#REF!,Data!#REF!,(IF(B25=Data!#REF!,Data!#REF!,(IF(B25=Data!#REF!,Data!#REF!,(IF(B25=Data!#REF!,Data!G950,(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272,Data!H272,(IF(B25=Data!B274,Data!H274,(IF(B25=Data!#REF!,Data!#REF!,Data!#REF!)))))))))))))))&amp;IF(B25=Data!#REF!,Data!#REF!,(IF(B25=Data!#REF!,Data!#REF!,(IF(B25=Data!#REF!,Data!#REF!,(IF(B25=Data!#REF!,Data!#REF!,(IF(B25=Data!#REF!,Data!#REF!,(IF(B25=Data!#REF!,Data!H950,(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272,Data!I272,(IF(B25=Data!B274,Data!I274,(IF(B25=Data!#REF!,Data!#REF!,Data!#REF!)))))))))))))))&amp;IF(B25=Data!#REF!,Data!#REF!,(IF(B25=Data!#REF!,Data!#REF!,(IF(B25=Data!#REF!,Data!#REF!,(IF(B25=Data!#REF!,Data!#REF!,(IF(B25=Data!#REF!,Data!#REF!,(IF(B25=Data!#REF!,Data!I950,(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272,Data!J272,(IF(B25=Data!B274,Data!J274,(IF(B25=Data!#REF!,Data!#REF!,Data!#REF!)))))))))))))))&amp;IF(B25=Data!#REF!,Data!#REF!,(IF(B25=Data!#REF!,Data!#REF!,(IF(B25=Data!#REF!,Data!#REF!,(IF(B25=Data!#REF!,Data!#REF!,(IF(B25=Data!#REF!,Data!#REF!,(IF(B25=Data!#REF!,Data!J950,(IF(B25=Data!#REF!,Data!#REF!,(IF(B25=Data!#REF!,Data!#REF!,Data!#REF!)))))))))))))))&amp;IF(B25=Data!#REF!,Data!#REF!,(IF(B25=Data!#REF!,Data!#REF!,(IF(B25=Data!#REF!,Data!#REF!,(IF(B25=Data!#REF!,Data!#REF!,(IF(B25=Data!#REF!,Data!#REF!,Data!#REF!)))))))))</f>
        <v>#REF!</v>
      </c>
      <c r="W25" s="236">
        <f>IF(E25="","",VLOOKUP(B25,Data!$B$5:$J$503,9,FALSE)*E25)</f>
        <v>3.0680000000000001</v>
      </c>
    </row>
    <row r="26" spans="1:23" s="234" customFormat="1" ht="20.149999999999999" customHeight="1">
      <c r="A26" s="383">
        <v>6</v>
      </c>
      <c r="B26" s="384" t="s">
        <v>220</v>
      </c>
      <c r="C26" s="325" t="str">
        <f>IF(E26="","",VLOOKUP(B26,Data!$B$5:$N$503,13,FALSE))</f>
        <v>Ymh</v>
      </c>
      <c r="D26" s="227" t="str">
        <f>IF(E26="","",VLOOKUP(B26,Data!$B$5:$L$503,2,FALSE))</f>
        <v>AAE6337</v>
      </c>
      <c r="E26" s="395">
        <v>17</v>
      </c>
      <c r="F26" s="318"/>
      <c r="G26" s="227">
        <f>IF(E26="","",VLOOKUP(B26,Data!$B$5:$L$503,11,FALSE))</f>
        <v>1646.63</v>
      </c>
      <c r="H26" s="326">
        <f t="shared" ref="H26:H30" si="3">IF(E26&gt;0,E26*G26,"-")</f>
        <v>27992.710000000003</v>
      </c>
      <c r="I26" s="327" t="str">
        <f>IF(E26="","",VLOOKUP(B26,Data!$B$5:$D$503,3,FALSE))</f>
        <v>C/T</v>
      </c>
      <c r="J26" s="235" t="str">
        <f>IF(E26="","",VLOOKUP(B26,Data!$B$5:$M$503,12,FALSE))</f>
        <v>Indonesia</v>
      </c>
      <c r="K26" s="328" t="s">
        <v>997</v>
      </c>
      <c r="L26" s="219">
        <f>IF(E26="","",VLOOKUP(B26,Data!$B$5:$E$503,4,FALSE)*E26)</f>
        <v>3298</v>
      </c>
      <c r="M26" s="219">
        <f>IF(E26="","",VLOOKUP(B26,Data!$B$5:$F$503,5,FALSE)*E26)</f>
        <v>2958</v>
      </c>
      <c r="N26" s="329" t="e">
        <f>IF(B26=Data!#REF!,Data!#REF!,(IF(B26=Data!#REF!,Data!#REF!,(IF(B26=Data!#REF!,Data!#REF!,(IF(B26=Data!#REF!,Data!#REF!,(IF(B26=Data!#REF!,Data!#REF!,(IF(B26=Data!B250,Data!G250,(IF(B26=Data!B252,Data!G252,(IF(B26=Data!#REF!,Data!#REF!,Data!#REF!)))))))))))))))&amp;IF(B26=Data!#REF!,Data!#REF!,(IF(B26=Data!#REF!,Data!#REF!,(IF(B26=Data!#REF!,Data!#REF!,(IF(B26=Data!#REF!,Data!#REF!,(IF(B26=Data!#REF!,Data!#REF!,(IF(B26=Data!#REF!,Data!G928,(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250,Data!H250,(IF(B26=Data!B252,Data!H252,(IF(B26=Data!#REF!,Data!#REF!,Data!#REF!)))))))))))))))&amp;IF(B26=Data!#REF!,Data!#REF!,(IF(B26=Data!#REF!,Data!#REF!,(IF(B26=Data!#REF!,Data!#REF!,(IF(B26=Data!#REF!,Data!#REF!,(IF(B26=Data!#REF!,Data!#REF!,(IF(B26=Data!#REF!,Data!H928,(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250,Data!I250,(IF(B26=Data!B252,Data!I252,(IF(B26=Data!#REF!,Data!#REF!,Data!#REF!)))))))))))))))&amp;IF(B26=Data!#REF!,Data!#REF!,(IF(B26=Data!#REF!,Data!#REF!,(IF(B26=Data!#REF!,Data!#REF!,(IF(B26=Data!#REF!,Data!#REF!,(IF(B26=Data!#REF!,Data!#REF!,(IF(B26=Data!#REF!,Data!I928,(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250,Data!J250,(IF(B26=Data!B252,Data!J252,(IF(B26=Data!#REF!,Data!#REF!,Data!#REF!)))))))))))))))&amp;IF(B26=Data!#REF!,Data!#REF!,(IF(B26=Data!#REF!,Data!#REF!,(IF(B26=Data!#REF!,Data!#REF!,(IF(B26=Data!#REF!,Data!#REF!,(IF(B26=Data!#REF!,Data!#REF!,(IF(B26=Data!#REF!,Data!J928,(IF(B26=Data!#REF!,Data!#REF!,(IF(B26=Data!#REF!,Data!#REF!,Data!#REF!)))))))))))))))&amp;IF(B26=Data!#REF!,Data!#REF!,(IF(B26=Data!#REF!,Data!#REF!,(IF(B26=Data!#REF!,Data!#REF!,(IF(B26=Data!#REF!,Data!#REF!,(IF(B26=Data!#REF!,Data!#REF!,Data!#REF!)))))))))</f>
        <v>#REF!</v>
      </c>
      <c r="W26" s="236">
        <f>IF(E26="","",VLOOKUP(B26,Data!$B$5:$J$503,9,FALSE)*E26)</f>
        <v>19.193000000000001</v>
      </c>
    </row>
    <row r="27" spans="1:23" s="234" customFormat="1" ht="20.149999999999999" customHeight="1">
      <c r="A27" s="383">
        <v>7</v>
      </c>
      <c r="B27" s="384" t="s">
        <v>222</v>
      </c>
      <c r="C27" s="325" t="str">
        <f>IF(E27="","",VLOOKUP(B27,Data!$B$5:$N$503,13,FALSE))</f>
        <v>Ymh</v>
      </c>
      <c r="D27" s="227" t="str">
        <f>IF(E27="","",VLOOKUP(B27,Data!$B$5:$L$503,2,FALSE))</f>
        <v>WV62290</v>
      </c>
      <c r="E27" s="395">
        <v>3</v>
      </c>
      <c r="F27" s="318"/>
      <c r="G27" s="227">
        <f>IF(E27="","",VLOOKUP(B27,Data!$B$5:$L$503,11,FALSE))</f>
        <v>1690.21</v>
      </c>
      <c r="H27" s="326">
        <f t="shared" si="3"/>
        <v>5070.63</v>
      </c>
      <c r="I27" s="327" t="str">
        <f>IF(E27="","",VLOOKUP(B27,Data!$B$5:$D$503,3,FALSE))</f>
        <v>C/T</v>
      </c>
      <c r="J27" s="235" t="str">
        <f>IF(E27="","",VLOOKUP(B27,Data!$B$5:$M$503,12,FALSE))</f>
        <v>Indonesia</v>
      </c>
      <c r="K27" s="328" t="s">
        <v>997</v>
      </c>
      <c r="L27" s="219">
        <f>IF(E27="","",VLOOKUP(B27,Data!$B$5:$E$503,4,FALSE)*E27)</f>
        <v>582</v>
      </c>
      <c r="M27" s="219">
        <f>IF(E27="","",VLOOKUP(B27,Data!$B$5:$F$503,5,FALSE)*E27)</f>
        <v>522</v>
      </c>
      <c r="N27" s="329" t="e">
        <f>IF(B27=Data!#REF!,Data!#REF!,(IF(B27=Data!#REF!,Data!#REF!,(IF(B27=Data!#REF!,Data!#REF!,(IF(B27=Data!#REF!,Data!#REF!,(IF(B27=Data!#REF!,Data!#REF!,(IF(B27=Data!B251,Data!G251,(IF(B27=Data!B253,Data!G253,(IF(B27=Data!#REF!,Data!#REF!,Data!#REF!)))))))))))))))&amp;IF(B27=Data!#REF!,Data!#REF!,(IF(B27=Data!#REF!,Data!#REF!,(IF(B27=Data!#REF!,Data!#REF!,(IF(B27=Data!#REF!,Data!#REF!,(IF(B27=Data!#REF!,Data!#REF!,(IF(B27=Data!#REF!,Data!G929,(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251,Data!H251,(IF(B27=Data!B253,Data!H253,(IF(B27=Data!#REF!,Data!#REF!,Data!#REF!)))))))))))))))&amp;IF(B27=Data!#REF!,Data!#REF!,(IF(B27=Data!#REF!,Data!#REF!,(IF(B27=Data!#REF!,Data!#REF!,(IF(B27=Data!#REF!,Data!#REF!,(IF(B27=Data!#REF!,Data!#REF!,(IF(B27=Data!#REF!,Data!H929,(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251,Data!I251,(IF(B27=Data!B253,Data!I253,(IF(B27=Data!#REF!,Data!#REF!,Data!#REF!)))))))))))))))&amp;IF(B27=Data!#REF!,Data!#REF!,(IF(B27=Data!#REF!,Data!#REF!,(IF(B27=Data!#REF!,Data!#REF!,(IF(B27=Data!#REF!,Data!#REF!,(IF(B27=Data!#REF!,Data!#REF!,(IF(B27=Data!#REF!,Data!I929,(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251,Data!J251,(IF(B27=Data!B253,Data!J253,(IF(B27=Data!#REF!,Data!#REF!,Data!#REF!)))))))))))))))&amp;IF(B27=Data!#REF!,Data!#REF!,(IF(B27=Data!#REF!,Data!#REF!,(IF(B27=Data!#REF!,Data!#REF!,(IF(B27=Data!#REF!,Data!#REF!,(IF(B27=Data!#REF!,Data!#REF!,(IF(B27=Data!#REF!,Data!J929,(IF(B27=Data!#REF!,Data!#REF!,(IF(B27=Data!#REF!,Data!#REF!,Data!#REF!)))))))))))))))&amp;IF(B27=Data!#REF!,Data!#REF!,(IF(B27=Data!#REF!,Data!#REF!,(IF(B27=Data!#REF!,Data!#REF!,(IF(B27=Data!#REF!,Data!#REF!,(IF(B27=Data!#REF!,Data!#REF!,Data!#REF!)))))))))</f>
        <v>#REF!</v>
      </c>
      <c r="W27" s="236">
        <f>IF(E27="","",VLOOKUP(B27,Data!$B$5:$J$503,9,FALSE)*E27)</f>
        <v>3.387</v>
      </c>
    </row>
    <row r="28" spans="1:23" s="234" customFormat="1" ht="20.149999999999999" customHeight="1">
      <c r="A28" s="383">
        <v>8</v>
      </c>
      <c r="B28" s="384" t="s">
        <v>228</v>
      </c>
      <c r="C28" s="325" t="str">
        <f>IF(E28="","",VLOOKUP(B28,Data!$B$5:$N$503,13,FALSE))</f>
        <v>Ymh</v>
      </c>
      <c r="D28" s="227" t="str">
        <f>IF(E28="","",VLOOKUP(B28,Data!$B$5:$L$503,2,FALSE))</f>
        <v>WN49720</v>
      </c>
      <c r="E28" s="395">
        <v>3</v>
      </c>
      <c r="F28" s="318"/>
      <c r="G28" s="227">
        <f>IF(E28="","",VLOOKUP(B28,Data!$B$5:$L$503,11,FALSE))</f>
        <v>1776.21</v>
      </c>
      <c r="H28" s="326">
        <f t="shared" si="3"/>
        <v>5328.63</v>
      </c>
      <c r="I28" s="327" t="str">
        <f>IF(E28="","",VLOOKUP(B28,Data!$B$5:$D$503,3,FALSE))</f>
        <v>C/T</v>
      </c>
      <c r="J28" s="235" t="str">
        <f>IF(E28="","",VLOOKUP(B28,Data!$B$5:$M$503,12,FALSE))</f>
        <v>Indonesia</v>
      </c>
      <c r="K28" s="328" t="s">
        <v>997</v>
      </c>
      <c r="L28" s="219">
        <f>IF(E28="","",VLOOKUP(B28,Data!$B$5:$E$503,4,FALSE)*E28)</f>
        <v>582</v>
      </c>
      <c r="M28" s="219">
        <f>IF(E28="","",VLOOKUP(B28,Data!$B$5:$F$503,5,FALSE)*E28)</f>
        <v>522</v>
      </c>
      <c r="N28" s="329" t="e">
        <f>IF(B28=Data!#REF!,Data!#REF!,(IF(B28=Data!#REF!,Data!#REF!,(IF(B28=Data!#REF!,Data!#REF!,(IF(B28=Data!#REF!,Data!#REF!,(IF(B28=Data!#REF!,Data!#REF!,(IF(B28=Data!B252,Data!G252,(IF(B28=Data!B254,Data!G254,(IF(B28=Data!#REF!,Data!#REF!,Data!#REF!)))))))))))))))&amp;IF(B28=Data!#REF!,Data!#REF!,(IF(B28=Data!#REF!,Data!#REF!,(IF(B28=Data!#REF!,Data!#REF!,(IF(B28=Data!#REF!,Data!#REF!,(IF(B28=Data!#REF!,Data!#REF!,(IF(B28=Data!#REF!,Data!G930,(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252,Data!H252,(IF(B28=Data!B254,Data!H254,(IF(B28=Data!#REF!,Data!#REF!,Data!#REF!)))))))))))))))&amp;IF(B28=Data!#REF!,Data!#REF!,(IF(B28=Data!#REF!,Data!#REF!,(IF(B28=Data!#REF!,Data!#REF!,(IF(B28=Data!#REF!,Data!#REF!,(IF(B28=Data!#REF!,Data!#REF!,(IF(B28=Data!#REF!,Data!H930,(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252,Data!I252,(IF(B28=Data!B254,Data!I254,(IF(B28=Data!#REF!,Data!#REF!,Data!#REF!)))))))))))))))&amp;IF(B28=Data!#REF!,Data!#REF!,(IF(B28=Data!#REF!,Data!#REF!,(IF(B28=Data!#REF!,Data!#REF!,(IF(B28=Data!#REF!,Data!#REF!,(IF(B28=Data!#REF!,Data!#REF!,(IF(B28=Data!#REF!,Data!I930,(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252,Data!J252,(IF(B28=Data!B254,Data!J254,(IF(B28=Data!#REF!,Data!#REF!,Data!#REF!)))))))))))))))&amp;IF(B28=Data!#REF!,Data!#REF!,(IF(B28=Data!#REF!,Data!#REF!,(IF(B28=Data!#REF!,Data!#REF!,(IF(B28=Data!#REF!,Data!#REF!,(IF(B28=Data!#REF!,Data!#REF!,(IF(B28=Data!#REF!,Data!J930,(IF(B28=Data!#REF!,Data!#REF!,(IF(B28=Data!#REF!,Data!#REF!,Data!#REF!)))))))))))))))&amp;IF(B28=Data!#REF!,Data!#REF!,(IF(B28=Data!#REF!,Data!#REF!,(IF(B28=Data!#REF!,Data!#REF!,(IF(B28=Data!#REF!,Data!#REF!,(IF(B28=Data!#REF!,Data!#REF!,Data!#REF!)))))))))</f>
        <v>#REF!</v>
      </c>
      <c r="W28" s="236">
        <f>IF(E28="","",VLOOKUP(B28,Data!$B$5:$J$503,9,FALSE)*E28)</f>
        <v>3.387</v>
      </c>
    </row>
    <row r="29" spans="1:23" s="234" customFormat="1" ht="20.149999999999999" customHeight="1">
      <c r="A29" s="383">
        <v>9</v>
      </c>
      <c r="B29" s="384" t="s">
        <v>467</v>
      </c>
      <c r="C29" s="325" t="str">
        <f>IF(E29="","",VLOOKUP(B29,Data!$B$5:$N$503,13,FALSE))</f>
        <v>Ymh</v>
      </c>
      <c r="D29" s="227" t="str">
        <f>IF(E29="","",VLOOKUP(B29,Data!$B$5:$L$503,2,FALSE))</f>
        <v>ZH66310</v>
      </c>
      <c r="E29" s="395">
        <v>8</v>
      </c>
      <c r="F29" s="318"/>
      <c r="G29" s="227">
        <f>IF(E29="","",VLOOKUP(B29,Data!$B$5:$L$503,11,FALSE))</f>
        <v>1933.89</v>
      </c>
      <c r="H29" s="326">
        <f t="shared" si="3"/>
        <v>15471.12</v>
      </c>
      <c r="I29" s="327" t="str">
        <f>IF(E29="","",VLOOKUP(B29,Data!$B$5:$D$503,3,FALSE))</f>
        <v>C/T</v>
      </c>
      <c r="J29" s="235" t="str">
        <f>IF(E29="","",VLOOKUP(B29,Data!$B$5:$M$503,12,FALSE))</f>
        <v>Indonesia</v>
      </c>
      <c r="K29" s="328" t="s">
        <v>997</v>
      </c>
      <c r="L29" s="219">
        <f>IF(E29="","",VLOOKUP(B29,Data!$B$5:$E$503,4,FALSE)*E29)</f>
        <v>1720</v>
      </c>
      <c r="M29" s="219">
        <f>IF(E29="","",VLOOKUP(B29,Data!$B$5:$F$503,5,FALSE)*E29)</f>
        <v>1552</v>
      </c>
      <c r="N29" s="329" t="e">
        <f>IF(B29=Data!#REF!,Data!#REF!,(IF(B29=Data!#REF!,Data!#REF!,(IF(B29=Data!#REF!,Data!#REF!,(IF(B29=Data!#REF!,Data!#REF!,(IF(B29=Data!#REF!,Data!#REF!,(IF(B29=Data!B253,Data!G253,(IF(B29=Data!B255,Data!G255,(IF(B29=Data!#REF!,Data!#REF!,Data!#REF!)))))))))))))))&amp;IF(B29=Data!#REF!,Data!#REF!,(IF(B29=Data!#REF!,Data!#REF!,(IF(B29=Data!#REF!,Data!#REF!,(IF(B29=Data!#REF!,Data!#REF!,(IF(B29=Data!#REF!,Data!#REF!,(IF(B29=Data!#REF!,Data!G931,(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253,Data!H253,(IF(B29=Data!B255,Data!H255,(IF(B29=Data!#REF!,Data!#REF!,Data!#REF!)))))))))))))))&amp;IF(B29=Data!#REF!,Data!#REF!,(IF(B29=Data!#REF!,Data!#REF!,(IF(B29=Data!#REF!,Data!#REF!,(IF(B29=Data!#REF!,Data!#REF!,(IF(B29=Data!#REF!,Data!#REF!,(IF(B29=Data!#REF!,Data!H931,(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253,Data!I253,(IF(B29=Data!B255,Data!I255,(IF(B29=Data!#REF!,Data!#REF!,Data!#REF!)))))))))))))))&amp;IF(B29=Data!#REF!,Data!#REF!,(IF(B29=Data!#REF!,Data!#REF!,(IF(B29=Data!#REF!,Data!#REF!,(IF(B29=Data!#REF!,Data!#REF!,(IF(B29=Data!#REF!,Data!#REF!,(IF(B29=Data!#REF!,Data!I931,(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253,Data!J253,(IF(B29=Data!B255,Data!J255,(IF(B29=Data!#REF!,Data!#REF!,Data!#REF!)))))))))))))))&amp;IF(B29=Data!#REF!,Data!#REF!,(IF(B29=Data!#REF!,Data!#REF!,(IF(B29=Data!#REF!,Data!#REF!,(IF(B29=Data!#REF!,Data!#REF!,(IF(B29=Data!#REF!,Data!#REF!,(IF(B29=Data!#REF!,Data!J931,(IF(B29=Data!#REF!,Data!#REF!,(IF(B29=Data!#REF!,Data!#REF!,Data!#REF!)))))))))))))))&amp;IF(B29=Data!#REF!,Data!#REF!,(IF(B29=Data!#REF!,Data!#REF!,(IF(B29=Data!#REF!,Data!#REF!,(IF(B29=Data!#REF!,Data!#REF!,(IF(B29=Data!#REF!,Data!#REF!,Data!#REF!)))))))))</f>
        <v>#REF!</v>
      </c>
      <c r="W29" s="236">
        <f>IF(E29="","",VLOOKUP(B29,Data!$B$5:$J$503,9,FALSE)*E29)</f>
        <v>9.48</v>
      </c>
    </row>
    <row r="30" spans="1:23" s="234" customFormat="1" ht="20.149999999999999" customHeight="1">
      <c r="A30" s="383">
        <v>10</v>
      </c>
      <c r="B30" s="384" t="s">
        <v>469</v>
      </c>
      <c r="C30" s="325" t="str">
        <f>IF(E30="","",VLOOKUP(B30,Data!$B$5:$N$503,13,FALSE))</f>
        <v>Ymh</v>
      </c>
      <c r="D30" s="227" t="str">
        <f>IF(E30="","",VLOOKUP(B30,Data!$B$5:$L$503,2,FALSE))</f>
        <v>ZH66290</v>
      </c>
      <c r="E30" s="395">
        <v>1</v>
      </c>
      <c r="F30" s="318"/>
      <c r="G30" s="227">
        <f>IF(E30="","",VLOOKUP(B30,Data!$B$5:$L$503,11,FALSE))</f>
        <v>1975.79</v>
      </c>
      <c r="H30" s="326">
        <f t="shared" si="3"/>
        <v>1975.79</v>
      </c>
      <c r="I30" s="327" t="str">
        <f>IF(E30="","",VLOOKUP(B30,Data!$B$5:$D$503,3,FALSE))</f>
        <v>C/T</v>
      </c>
      <c r="J30" s="235" t="str">
        <f>IF(E30="","",VLOOKUP(B30,Data!$B$5:$M$503,12,FALSE))</f>
        <v>Indonesia</v>
      </c>
      <c r="K30" s="328" t="s">
        <v>997</v>
      </c>
      <c r="L30" s="219">
        <f>IF(E30="","",VLOOKUP(B30,Data!$B$5:$E$503,4,FALSE)*E30)</f>
        <v>215</v>
      </c>
      <c r="M30" s="219">
        <f>IF(E30="","",VLOOKUP(B30,Data!$B$5:$F$503,5,FALSE)*E30)</f>
        <v>194</v>
      </c>
      <c r="N30" s="329" t="e">
        <f>IF(B30=Data!#REF!,Data!#REF!,(IF(B30=Data!#REF!,Data!#REF!,(IF(B30=Data!#REF!,Data!#REF!,(IF(B30=Data!#REF!,Data!#REF!,(IF(B30=Data!#REF!,Data!#REF!,(IF(B30=Data!B253,Data!G253,(IF(B30=Data!B255,Data!G255,(IF(B30=Data!#REF!,Data!#REF!,Data!#REF!)))))))))))))))&amp;IF(B30=Data!#REF!,Data!#REF!,(IF(B30=Data!#REF!,Data!#REF!,(IF(B30=Data!#REF!,Data!#REF!,(IF(B30=Data!#REF!,Data!#REF!,(IF(B30=Data!#REF!,Data!#REF!,(IF(B30=Data!#REF!,Data!G931,(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253,Data!H253,(IF(B30=Data!B255,Data!H255,(IF(B30=Data!#REF!,Data!#REF!,Data!#REF!)))))))))))))))&amp;IF(B30=Data!#REF!,Data!#REF!,(IF(B30=Data!#REF!,Data!#REF!,(IF(B30=Data!#REF!,Data!#REF!,(IF(B30=Data!#REF!,Data!#REF!,(IF(B30=Data!#REF!,Data!#REF!,(IF(B30=Data!#REF!,Data!H931,(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253,Data!I253,(IF(B30=Data!B255,Data!I255,(IF(B30=Data!#REF!,Data!#REF!,Data!#REF!)))))))))))))))&amp;IF(B30=Data!#REF!,Data!#REF!,(IF(B30=Data!#REF!,Data!#REF!,(IF(B30=Data!#REF!,Data!#REF!,(IF(B30=Data!#REF!,Data!#REF!,(IF(B30=Data!#REF!,Data!#REF!,(IF(B30=Data!#REF!,Data!I931,(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253,Data!J253,(IF(B30=Data!B255,Data!J255,(IF(B30=Data!#REF!,Data!#REF!,Data!#REF!)))))))))))))))&amp;IF(B30=Data!#REF!,Data!#REF!,(IF(B30=Data!#REF!,Data!#REF!,(IF(B30=Data!#REF!,Data!#REF!,(IF(B30=Data!#REF!,Data!#REF!,(IF(B30=Data!#REF!,Data!#REF!,(IF(B30=Data!#REF!,Data!J931,(IF(B30=Data!#REF!,Data!#REF!,(IF(B30=Data!#REF!,Data!#REF!,Data!#REF!)))))))))))))))&amp;IF(B30=Data!#REF!,Data!#REF!,(IF(B30=Data!#REF!,Data!#REF!,(IF(B30=Data!#REF!,Data!#REF!,(IF(B30=Data!#REF!,Data!#REF!,(IF(B30=Data!#REF!,Data!#REF!,Data!#REF!)))))))))</f>
        <v>#REF!</v>
      </c>
      <c r="W30" s="236">
        <f>IF(E30="","",VLOOKUP(B30,Data!$B$5:$J$503,9,FALSE)*E30)</f>
        <v>1.1850000000000001</v>
      </c>
    </row>
    <row r="31" spans="1:23" s="234" customFormat="1" ht="20.149999999999999" customHeight="1">
      <c r="A31" s="383">
        <v>11</v>
      </c>
      <c r="B31" s="384" t="s">
        <v>484</v>
      </c>
      <c r="C31" s="325" t="str">
        <f>IF(E31="","",VLOOKUP(B31,Data!$B$5:$N$503,13,FALSE))</f>
        <v>Ymh</v>
      </c>
      <c r="D31" s="227" t="str">
        <f>IF(E31="","",VLOOKUP(B31,Data!$B$5:$L$503,2,FALSE))</f>
        <v>ZH66250</v>
      </c>
      <c r="E31" s="385">
        <v>5</v>
      </c>
      <c r="F31" s="318"/>
      <c r="G31" s="227">
        <f>IF(E31="","",VLOOKUP(B31,Data!$B$5:$L$503,11,FALSE))</f>
        <v>2244.61</v>
      </c>
      <c r="H31" s="326">
        <f t="shared" si="2"/>
        <v>11223.050000000001</v>
      </c>
      <c r="I31" s="327" t="str">
        <f>IF(E31="","",VLOOKUP(B31,Data!$B$5:$D$503,3,FALSE))</f>
        <v>C/T</v>
      </c>
      <c r="J31" s="235" t="str">
        <f>IF(E31="","",VLOOKUP(B31,Data!$B$5:$M$503,12,FALSE))</f>
        <v>Indonesia</v>
      </c>
      <c r="K31" s="328" t="s">
        <v>997</v>
      </c>
      <c r="L31" s="219">
        <f>IF(E31="","",VLOOKUP(B31,Data!$B$5:$E$503,4,FALSE)*E31)</f>
        <v>1310</v>
      </c>
      <c r="M31" s="219">
        <f>IF(E31="","",VLOOKUP(B31,Data!$B$5:$F$503,5,FALSE)*E31)</f>
        <v>1185</v>
      </c>
      <c r="N31" s="329" t="e">
        <f>IF(B31=Data!#REF!,Data!#REF!,(IF(B31=Data!#REF!,Data!#REF!,(IF(B31=Data!#REF!,Data!#REF!,(IF(B31=Data!#REF!,Data!#REF!,(IF(B31=Data!#REF!,Data!#REF!,(IF(B31=Data!B254,Data!G254,(IF(B31=Data!B256,Data!G256,(IF(B31=Data!#REF!,Data!#REF!,Data!#REF!)))))))))))))))&amp;IF(B31=Data!#REF!,Data!#REF!,(IF(B31=Data!#REF!,Data!#REF!,(IF(B31=Data!#REF!,Data!#REF!,(IF(B31=Data!#REF!,Data!#REF!,(IF(B31=Data!#REF!,Data!#REF!,(IF(B31=Data!#REF!,Data!G932,(IF(B31=Data!#REF!,Data!#REF!,(IF(B31=Data!#REF!,Data!#REF!,Data!#REF!)))))))))))))))&amp;IF(B31=Data!#REF!,Data!#REF!,(IF(B31=Data!#REF!,Data!#REF!,(IF(B31=Data!#REF!,Data!#REF!,(IF(B31=Data!#REF!,Data!#REF!,(IF(B31=Data!#REF!,Data!#REF!,Data!#REF!)))))))))</f>
        <v>#REF!</v>
      </c>
      <c r="O31" s="330"/>
      <c r="P31" s="331"/>
      <c r="Q31" s="332" t="e">
        <f>IF(B31=Data!#REF!,Data!#REF!,(IF(B31=Data!#REF!,Data!#REF!,(IF(B31=Data!#REF!,Data!#REF!,(IF(B31=Data!#REF!,Data!#REF!,(IF(B31=Data!#REF!,Data!#REF!,(IF(B31=Data!B254,Data!H254,(IF(B31=Data!B256,Data!H256,(IF(B31=Data!#REF!,Data!#REF!,Data!#REF!)))))))))))))))&amp;IF(B31=Data!#REF!,Data!#REF!,(IF(B31=Data!#REF!,Data!#REF!,(IF(B31=Data!#REF!,Data!#REF!,(IF(B31=Data!#REF!,Data!#REF!,(IF(B31=Data!#REF!,Data!#REF!,(IF(B31=Data!#REF!,Data!H932,(IF(B31=Data!#REF!,Data!#REF!,(IF(B31=Data!#REF!,Data!#REF!,Data!#REF!)))))))))))))))&amp;IF(B31=Data!#REF!,Data!#REF!,(IF(B31=Data!#REF!,Data!#REF!,(IF(B31=Data!#REF!,Data!#REF!,(IF(B31=Data!#REF!,Data!#REF!,(IF(B31=Data!#REF!,Data!#REF!,Data!#REF!)))))))))</f>
        <v>#REF!</v>
      </c>
      <c r="R31" s="331"/>
      <c r="S31" s="331"/>
      <c r="T31" s="332" t="e">
        <f>IF(B31=Data!#REF!,Data!#REF!,(IF(B31=Data!#REF!,Data!#REF!,(IF(B31=Data!#REF!,Data!#REF!,(IF(B31=Data!#REF!,Data!#REF!,(IF(B31=Data!#REF!,Data!#REF!,(IF(B31=Data!B254,Data!I254,(IF(B31=Data!B256,Data!I256,(IF(B31=Data!#REF!,Data!#REF!,Data!#REF!)))))))))))))))&amp;IF(B31=Data!#REF!,Data!#REF!,(IF(B31=Data!#REF!,Data!#REF!,(IF(B31=Data!#REF!,Data!#REF!,(IF(B31=Data!#REF!,Data!#REF!,(IF(B31=Data!#REF!,Data!#REF!,(IF(B31=Data!#REF!,Data!I932,(IF(B31=Data!#REF!,Data!#REF!,(IF(B31=Data!#REF!,Data!#REF!,Data!#REF!)))))))))))))))&amp;IF(B31=Data!#REF!,Data!#REF!,(IF(B31=Data!#REF!,Data!#REF!,(IF(B31=Data!#REF!,Data!#REF!,(IF(B31=Data!#REF!,Data!#REF!,(IF(B31=Data!#REF!,Data!#REF!,Data!#REF!)))))))))</f>
        <v>#REF!</v>
      </c>
      <c r="U31" s="333"/>
      <c r="V31" s="332" t="e">
        <f>IF(B31=Data!#REF!,Data!#REF!,(IF(B31=Data!#REF!,Data!#REF!,(IF(B31=Data!#REF!,Data!#REF!,(IF(B31=Data!#REF!,Data!#REF!,(IF(B31=Data!#REF!,Data!#REF!,(IF(B31=Data!B254,Data!J254,(IF(B31=Data!B256,Data!J256,(IF(B31=Data!#REF!,Data!#REF!,Data!#REF!)))))))))))))))&amp;IF(B31=Data!#REF!,Data!#REF!,(IF(B31=Data!#REF!,Data!#REF!,(IF(B31=Data!#REF!,Data!#REF!,(IF(B31=Data!#REF!,Data!#REF!,(IF(B31=Data!#REF!,Data!#REF!,(IF(B31=Data!#REF!,Data!J932,(IF(B31=Data!#REF!,Data!#REF!,(IF(B31=Data!#REF!,Data!#REF!,Data!#REF!)))))))))))))))&amp;IF(B31=Data!#REF!,Data!#REF!,(IF(B31=Data!#REF!,Data!#REF!,(IF(B31=Data!#REF!,Data!#REF!,(IF(B31=Data!#REF!,Data!#REF!,(IF(B31=Data!#REF!,Data!#REF!,Data!#REF!)))))))))</f>
        <v>#REF!</v>
      </c>
      <c r="W31" s="236">
        <f>IF(E31="","",VLOOKUP(B31,Data!$B$5:$J$503,9,FALSE)*E31)</f>
        <v>7.4399999999999995</v>
      </c>
    </row>
    <row r="32" spans="1:23" s="234" customFormat="1" ht="20.149999999999999" customHeight="1">
      <c r="A32" s="383"/>
      <c r="B32" s="384"/>
      <c r="C32" s="325" t="str">
        <f>IF(E32="","",VLOOKUP(B32,Data!$B$5:$N$503,13,FALSE))</f>
        <v/>
      </c>
      <c r="D32" s="227" t="str">
        <f>IF(E32="","",VLOOKUP(B32,Data!$B$5:$L$503,2,FALSE))</f>
        <v/>
      </c>
      <c r="E32" s="385"/>
      <c r="F32" s="344"/>
      <c r="G32" s="227" t="str">
        <f>IF(E32="","",VLOOKUP(B32,Data!$B$5:$L$503,11,FALSE))</f>
        <v/>
      </c>
      <c r="H32" s="326" t="str">
        <f t="shared" si="0"/>
        <v>-</v>
      </c>
      <c r="I32" s="327" t="str">
        <f>IF(E32="","",VLOOKUP(B32,Data!$B$5:$D$503,3,FALSE))</f>
        <v/>
      </c>
      <c r="J32" s="235" t="str">
        <f>IF(E32="","",VLOOKUP(B32,Data!$B$5:$M$503,12,FALSE))</f>
        <v/>
      </c>
      <c r="K32" s="328"/>
      <c r="L32" s="219" t="str">
        <f>IF(E32="","",VLOOKUP(B32,Data!$B$5:$E$503,4,FALSE)*E32)</f>
        <v/>
      </c>
      <c r="M32" s="219" t="str">
        <f>IF(E32="","",VLOOKUP(B32,Data!$B$5:$F$503,5,FALSE)*E32)</f>
        <v/>
      </c>
      <c r="N32" s="329" t="e">
        <f>IF(B32=Data!#REF!,Data!#REF!,(IF(B32=Data!#REF!,Data!#REF!,(IF(B32=Data!#REF!,Data!#REF!,(IF(B32=Data!#REF!,Data!#REF!,(IF(B32=Data!#REF!,Data!#REF!,(IF(B32=Data!B257,Data!G257,(IF(B32=Data!B259,Data!G259,(IF(B32=Data!#REF!,Data!#REF!,Data!#REF!)))))))))))))))&amp;IF(B32=Data!#REF!,Data!#REF!,(IF(B32=Data!#REF!,Data!#REF!,(IF(B32=Data!#REF!,Data!#REF!,(IF(B32=Data!#REF!,Data!#REF!,(IF(B32=Data!#REF!,Data!#REF!,(IF(B32=Data!#REF!,Data!G935,(IF(B32=Data!#REF!,Data!#REF!,(IF(B32=Data!#REF!,Data!#REF!,Data!#REF!)))))))))))))))&amp;IF(B32=Data!#REF!,Data!#REF!,(IF(B32=Data!#REF!,Data!#REF!,(IF(B32=Data!#REF!,Data!#REF!,(IF(B32=Data!#REF!,Data!#REF!,(IF(B32=Data!#REF!,Data!#REF!,Data!#REF!)))))))))</f>
        <v>#REF!</v>
      </c>
      <c r="O32" s="330"/>
      <c r="P32" s="331"/>
      <c r="Q32" s="332" t="e">
        <f>IF(B32=Data!#REF!,Data!#REF!,(IF(B32=Data!#REF!,Data!#REF!,(IF(B32=Data!#REF!,Data!#REF!,(IF(B32=Data!#REF!,Data!#REF!,(IF(B32=Data!#REF!,Data!#REF!,(IF(B32=Data!B257,Data!H257,(IF(B32=Data!B259,Data!H259,(IF(B32=Data!#REF!,Data!#REF!,Data!#REF!)))))))))))))))&amp;IF(B32=Data!#REF!,Data!#REF!,(IF(B32=Data!#REF!,Data!#REF!,(IF(B32=Data!#REF!,Data!#REF!,(IF(B32=Data!#REF!,Data!#REF!,(IF(B32=Data!#REF!,Data!#REF!,(IF(B32=Data!#REF!,Data!H935,(IF(B32=Data!#REF!,Data!#REF!,(IF(B32=Data!#REF!,Data!#REF!,Data!#REF!)))))))))))))))&amp;IF(B32=Data!#REF!,Data!#REF!,(IF(B32=Data!#REF!,Data!#REF!,(IF(B32=Data!#REF!,Data!#REF!,(IF(B32=Data!#REF!,Data!#REF!,(IF(B32=Data!#REF!,Data!#REF!,Data!#REF!)))))))))</f>
        <v>#REF!</v>
      </c>
      <c r="R32" s="331"/>
      <c r="S32" s="331"/>
      <c r="T32" s="332" t="e">
        <f>IF(B32=Data!#REF!,Data!#REF!,(IF(B32=Data!#REF!,Data!#REF!,(IF(B32=Data!#REF!,Data!#REF!,(IF(B32=Data!#REF!,Data!#REF!,(IF(B32=Data!#REF!,Data!#REF!,(IF(B32=Data!B257,Data!I257,(IF(B32=Data!B259,Data!I259,(IF(B32=Data!#REF!,Data!#REF!,Data!#REF!)))))))))))))))&amp;IF(B32=Data!#REF!,Data!#REF!,(IF(B32=Data!#REF!,Data!#REF!,(IF(B32=Data!#REF!,Data!#REF!,(IF(B32=Data!#REF!,Data!#REF!,(IF(B32=Data!#REF!,Data!#REF!,(IF(B32=Data!#REF!,Data!I935,(IF(B32=Data!#REF!,Data!#REF!,(IF(B32=Data!#REF!,Data!#REF!,Data!#REF!)))))))))))))))&amp;IF(B32=Data!#REF!,Data!#REF!,(IF(B32=Data!#REF!,Data!#REF!,(IF(B32=Data!#REF!,Data!#REF!,(IF(B32=Data!#REF!,Data!#REF!,(IF(B32=Data!#REF!,Data!#REF!,Data!#REF!)))))))))</f>
        <v>#REF!</v>
      </c>
      <c r="U32" s="333"/>
      <c r="V32" s="332" t="e">
        <f>IF(B32=Data!#REF!,Data!#REF!,(IF(B32=Data!#REF!,Data!#REF!,(IF(B32=Data!#REF!,Data!#REF!,(IF(B32=Data!#REF!,Data!#REF!,(IF(B32=Data!#REF!,Data!#REF!,(IF(B32=Data!B257,Data!J257,(IF(B32=Data!B259,Data!J259,(IF(B32=Data!#REF!,Data!#REF!,Data!#REF!)))))))))))))))&amp;IF(B32=Data!#REF!,Data!#REF!,(IF(B32=Data!#REF!,Data!#REF!,(IF(B32=Data!#REF!,Data!#REF!,(IF(B32=Data!#REF!,Data!#REF!,(IF(B32=Data!#REF!,Data!#REF!,(IF(B32=Data!#REF!,Data!J935,(IF(B32=Data!#REF!,Data!#REF!,(IF(B32=Data!#REF!,Data!#REF!,Data!#REF!)))))))))))))))&amp;IF(B32=Data!#REF!,Data!#REF!,(IF(B32=Data!#REF!,Data!#REF!,(IF(B32=Data!#REF!,Data!#REF!,(IF(B32=Data!#REF!,Data!#REF!,(IF(B32=Data!#REF!,Data!#REF!,Data!#REF!)))))))))</f>
        <v>#REF!</v>
      </c>
      <c r="W32" s="236" t="str">
        <f>IF(E32="","",VLOOKUP(B32,Data!$B$5:$J$503,9,FALSE)*E32)</f>
        <v/>
      </c>
    </row>
    <row r="33" spans="1:23" s="234" customFormat="1" ht="20.149999999999999" customHeight="1">
      <c r="A33" s="383"/>
      <c r="B33" s="231"/>
      <c r="C33" s="230" t="str">
        <f>IF(E33="","",VLOOKUP(B33,Data!$B$5:$N$503,13,FALSE))</f>
        <v/>
      </c>
      <c r="D33" s="223" t="str">
        <f>IF(E33="","",VLOOKUP(B33,Data!$B$5:$L$503,2,FALSE))</f>
        <v/>
      </c>
      <c r="E33" s="232"/>
      <c r="F33" s="233"/>
      <c r="G33" s="223" t="str">
        <f>IF(E33="","",VLOOKUP(B33,Data!$B$5:$L$503,11,FALSE))</f>
        <v/>
      </c>
      <c r="H33" s="228" t="str">
        <f>IF(E33&gt;0,E33*G33,"-")</f>
        <v>-</v>
      </c>
      <c r="I33" s="229" t="str">
        <f>IF(E33="","",VLOOKUP(B33,Data!$B$5:$D$503,3,FALSE))</f>
        <v/>
      </c>
      <c r="J33" s="220" t="str">
        <f>IF(E33="","",VLOOKUP(B33,Data!$B$5:$M$503,12,FALSE))</f>
        <v/>
      </c>
      <c r="K33" s="328"/>
      <c r="L33" s="221" t="str">
        <f>IF(E33="","",VLOOKUP(B33,Data!$B$5:$E$503,4,FALSE)*E33)</f>
        <v/>
      </c>
      <c r="M33" s="221" t="str">
        <f>IF(E33="","",VLOOKUP(B33,Data!$B$5:$F$503,5,FALSE)*E33)</f>
        <v/>
      </c>
      <c r="N33" s="224" t="e">
        <f>IF(B33=Data!#REF!,Data!#REF!,(IF(B33=Data!#REF!,Data!#REF!,(IF(B33=Data!#REF!,Data!#REF!,(IF(B33=Data!#REF!,Data!#REF!,(IF(B33=Data!#REF!,Data!#REF!,(IF(B33=Data!B270,Data!G270,(IF(B33=Data!B272,Data!G272,(IF(B33=Data!#REF!,Data!#REF!,Data!#REF!)))))))))))))))&amp;IF(B33=Data!#REF!,Data!#REF!,(IF(B33=Data!#REF!,Data!#REF!,(IF(B33=Data!#REF!,Data!#REF!,(IF(B33=Data!#REF!,Data!#REF!,(IF(B33=Data!#REF!,Data!#REF!,(IF(B33=Data!#REF!,Data!G948,(IF(B33=Data!#REF!,Data!#REF!,(IF(B33=Data!#REF!,Data!#REF!,Data!#REF!)))))))))))))))&amp;IF(B33=Data!#REF!,Data!#REF!,(IF(B33=Data!#REF!,Data!#REF!,(IF(B33=Data!#REF!,Data!#REF!,(IF(B33=Data!#REF!,Data!#REF!,(IF(B33=Data!#REF!,Data!#REF!,Data!#REF!)))))))))</f>
        <v>#REF!</v>
      </c>
      <c r="O33" s="339"/>
      <c r="P33" s="340"/>
      <c r="Q33" s="225" t="e">
        <f>IF(B33=Data!#REF!,Data!#REF!,(IF(B33=Data!#REF!,Data!#REF!,(IF(B33=Data!#REF!,Data!#REF!,(IF(B33=Data!#REF!,Data!#REF!,(IF(B33=Data!#REF!,Data!#REF!,(IF(B33=Data!B270,Data!H270,(IF(B33=Data!B272,Data!H272,(IF(B33=Data!#REF!,Data!#REF!,Data!#REF!)))))))))))))))&amp;IF(B33=Data!#REF!,Data!#REF!,(IF(B33=Data!#REF!,Data!#REF!,(IF(B33=Data!#REF!,Data!#REF!,(IF(B33=Data!#REF!,Data!#REF!,(IF(B33=Data!#REF!,Data!#REF!,(IF(B33=Data!#REF!,Data!H948,(IF(B33=Data!#REF!,Data!#REF!,(IF(B33=Data!#REF!,Data!#REF!,Data!#REF!)))))))))))))))&amp;IF(B33=Data!#REF!,Data!#REF!,(IF(B33=Data!#REF!,Data!#REF!,(IF(B33=Data!#REF!,Data!#REF!,(IF(B33=Data!#REF!,Data!#REF!,(IF(B33=Data!#REF!,Data!#REF!,Data!#REF!)))))))))</f>
        <v>#REF!</v>
      </c>
      <c r="R33" s="340"/>
      <c r="S33" s="340"/>
      <c r="T33" s="225" t="e">
        <f>IF(B33=Data!#REF!,Data!#REF!,(IF(B33=Data!#REF!,Data!#REF!,(IF(B33=Data!#REF!,Data!#REF!,(IF(B33=Data!#REF!,Data!#REF!,(IF(B33=Data!#REF!,Data!#REF!,(IF(B33=Data!B270,Data!I270,(IF(B33=Data!B272,Data!I272,(IF(B33=Data!#REF!,Data!#REF!,Data!#REF!)))))))))))))))&amp;IF(B33=Data!#REF!,Data!#REF!,(IF(B33=Data!#REF!,Data!#REF!,(IF(B33=Data!#REF!,Data!#REF!,(IF(B33=Data!#REF!,Data!#REF!,(IF(B33=Data!#REF!,Data!#REF!,(IF(B33=Data!#REF!,Data!I948,(IF(B33=Data!#REF!,Data!#REF!,(IF(B33=Data!#REF!,Data!#REF!,Data!#REF!)))))))))))))))&amp;IF(B33=Data!#REF!,Data!#REF!,(IF(B33=Data!#REF!,Data!#REF!,(IF(B33=Data!#REF!,Data!#REF!,(IF(B33=Data!#REF!,Data!#REF!,(IF(B33=Data!#REF!,Data!#REF!,Data!#REF!)))))))))</f>
        <v>#REF!</v>
      </c>
      <c r="U33" s="341"/>
      <c r="V33" s="225" t="e">
        <f>IF(B33=Data!#REF!,Data!#REF!,(IF(B33=Data!#REF!,Data!#REF!,(IF(B33=Data!#REF!,Data!#REF!,(IF(B33=Data!#REF!,Data!#REF!,(IF(B33=Data!#REF!,Data!#REF!,(IF(B33=Data!B270,Data!J270,(IF(B33=Data!B272,Data!J272,(IF(B33=Data!#REF!,Data!#REF!,Data!#REF!)))))))))))))))&amp;IF(B33=Data!#REF!,Data!#REF!,(IF(B33=Data!#REF!,Data!#REF!,(IF(B33=Data!#REF!,Data!#REF!,(IF(B33=Data!#REF!,Data!#REF!,(IF(B33=Data!#REF!,Data!#REF!,(IF(B33=Data!#REF!,Data!J948,(IF(B33=Data!#REF!,Data!#REF!,(IF(B33=Data!#REF!,Data!#REF!,Data!#REF!)))))))))))))))&amp;IF(B33=Data!#REF!,Data!#REF!,(IF(B33=Data!#REF!,Data!#REF!,(IF(B33=Data!#REF!,Data!#REF!,(IF(B33=Data!#REF!,Data!#REF!,(IF(B33=Data!#REF!,Data!#REF!,Data!#REF!)))))))))</f>
        <v>#REF!</v>
      </c>
      <c r="W33" s="222" t="str">
        <f>IF(E33="","",VLOOKUP(B33,Data!$B$5:$J$503,9,FALSE)*E33)</f>
        <v/>
      </c>
    </row>
    <row r="34" spans="1:23" s="237" customFormat="1" ht="15" customHeight="1">
      <c r="A34" s="383"/>
      <c r="B34" s="239"/>
      <c r="C34" s="246"/>
      <c r="D34" s="240"/>
      <c r="E34" s="241">
        <f>SUM(E18:E32)</f>
        <v>48</v>
      </c>
      <c r="F34" s="242"/>
      <c r="G34" s="243"/>
      <c r="H34" s="243">
        <f>SUM(H18:H33)</f>
        <v>96899.14</v>
      </c>
      <c r="I34" s="238"/>
      <c r="J34" s="238"/>
      <c r="K34" s="238"/>
      <c r="L34" s="243">
        <f>SUM(L18:L33)</f>
        <v>10681</v>
      </c>
      <c r="M34" s="243">
        <f>SUM(M18:M33)</f>
        <v>9608</v>
      </c>
      <c r="N34" s="243" t="e">
        <f>SUM(N16:N33)</f>
        <v>#REF!</v>
      </c>
      <c r="O34" s="244" t="e">
        <f>SUM(#REF!)</f>
        <v>#REF!</v>
      </c>
      <c r="P34" s="243">
        <f>SUM(P16:P33)</f>
        <v>0</v>
      </c>
      <c r="Q34" s="243" t="e">
        <f>SUM(Q16:Q33)</f>
        <v>#REF!</v>
      </c>
      <c r="R34" s="244" t="e">
        <f>SUM(#REF!)</f>
        <v>#REF!</v>
      </c>
      <c r="S34" s="243">
        <f>SUM(S16:S33)</f>
        <v>0</v>
      </c>
      <c r="T34" s="243" t="e">
        <f>SUM(T16:T33)</f>
        <v>#REF!</v>
      </c>
      <c r="U34" s="244" t="e">
        <f>SUM(#REF!)</f>
        <v>#REF!</v>
      </c>
      <c r="V34" s="243" t="e">
        <f>SUM(V16:V33)</f>
        <v>#REF!</v>
      </c>
      <c r="W34" s="245">
        <f>SUM(W18:W33)</f>
        <v>60.688000000000002</v>
      </c>
    </row>
    <row r="35" spans="1:23" ht="17.25" customHeight="1" thickBot="1">
      <c r="A35" s="383"/>
      <c r="B35" s="215"/>
      <c r="C35" s="216"/>
      <c r="D35" s="217"/>
      <c r="E35" s="193"/>
      <c r="F35" s="34"/>
      <c r="G35" s="180" t="s">
        <v>531</v>
      </c>
      <c r="H35" s="177"/>
      <c r="I35" s="55"/>
      <c r="J35" s="55"/>
      <c r="K35" s="55"/>
      <c r="L35" s="181"/>
      <c r="M35" s="177"/>
      <c r="N35" s="36"/>
      <c r="O35" s="35"/>
      <c r="P35" s="35"/>
      <c r="Q35" s="35"/>
      <c r="R35" s="35"/>
      <c r="S35" s="35"/>
      <c r="T35" s="35"/>
      <c r="U35" s="36"/>
      <c r="V35" s="36"/>
      <c r="W35" s="179"/>
    </row>
    <row r="36" spans="1:23" ht="13">
      <c r="A36" s="213" t="s">
        <v>525</v>
      </c>
      <c r="B36" s="161"/>
      <c r="C36" s="161"/>
      <c r="D36" s="60"/>
      <c r="E36" s="194" t="s">
        <v>532</v>
      </c>
      <c r="F36" s="27"/>
      <c r="G36" s="81" t="s">
        <v>81</v>
      </c>
      <c r="H36" s="85"/>
      <c r="I36" s="32" t="s">
        <v>82</v>
      </c>
      <c r="J36" s="56"/>
      <c r="K36" s="172" t="s">
        <v>83</v>
      </c>
      <c r="L36" s="172"/>
      <c r="M36" s="422" t="s">
        <v>84</v>
      </c>
      <c r="N36" s="423"/>
      <c r="O36" s="423"/>
      <c r="P36" s="423"/>
      <c r="Q36" s="423"/>
      <c r="R36" s="423"/>
      <c r="S36" s="423"/>
      <c r="T36" s="423"/>
      <c r="U36" s="423"/>
      <c r="V36" s="423"/>
      <c r="W36" s="424"/>
    </row>
    <row r="37" spans="1:23" ht="13">
      <c r="A37" s="19" t="s">
        <v>526</v>
      </c>
      <c r="B37" s="20"/>
      <c r="C37" s="20"/>
      <c r="D37" s="60"/>
      <c r="E37" s="191" t="s">
        <v>86</v>
      </c>
      <c r="F37" s="20"/>
      <c r="G37" s="425"/>
      <c r="H37" s="426"/>
      <c r="I37" s="19" t="s">
        <v>87</v>
      </c>
      <c r="J37" s="61"/>
      <c r="K37" s="174" t="s">
        <v>88</v>
      </c>
      <c r="L37" s="174"/>
      <c r="M37" s="170"/>
      <c r="N37" s="20"/>
      <c r="O37" s="20"/>
      <c r="P37" s="20"/>
      <c r="Q37" s="20"/>
      <c r="R37" s="20"/>
      <c r="S37" s="20"/>
      <c r="T37" s="20"/>
      <c r="U37" s="20"/>
      <c r="V37" s="20"/>
      <c r="W37" s="175"/>
    </row>
    <row r="38" spans="1:23">
      <c r="A38" s="19" t="s">
        <v>527</v>
      </c>
      <c r="B38" s="20"/>
      <c r="C38" s="20"/>
      <c r="D38" s="21"/>
      <c r="E38" s="191"/>
      <c r="F38" s="20"/>
      <c r="G38" s="425"/>
      <c r="H38" s="426"/>
      <c r="I38" s="19"/>
      <c r="J38" s="61"/>
      <c r="K38" s="174" t="s">
        <v>92</v>
      </c>
      <c r="L38" s="174"/>
      <c r="M38" s="170"/>
      <c r="N38" s="20"/>
      <c r="O38" s="20"/>
      <c r="P38" s="20"/>
      <c r="Q38" s="20"/>
      <c r="R38" s="20"/>
      <c r="S38" s="20"/>
      <c r="T38" s="20"/>
      <c r="U38" s="20"/>
      <c r="V38" s="20"/>
      <c r="W38" s="175"/>
    </row>
    <row r="39" spans="1:23">
      <c r="A39" s="34"/>
      <c r="B39" s="35"/>
      <c r="C39" s="35"/>
      <c r="D39" s="397"/>
      <c r="E39" s="191" t="s">
        <v>93</v>
      </c>
      <c r="F39" s="20"/>
      <c r="G39" s="425"/>
      <c r="H39" s="426"/>
      <c r="I39" s="19" t="s">
        <v>94</v>
      </c>
      <c r="J39" s="61"/>
      <c r="K39" s="174"/>
      <c r="L39" s="174"/>
      <c r="M39" s="170"/>
      <c r="N39" s="20"/>
      <c r="O39" s="20"/>
      <c r="P39" s="20"/>
      <c r="Q39" s="20"/>
      <c r="R39" s="20"/>
      <c r="S39" s="20"/>
      <c r="T39" s="20"/>
      <c r="U39" s="20"/>
      <c r="V39" s="20"/>
      <c r="W39" s="175"/>
    </row>
    <row r="40" spans="1:23" ht="13">
      <c r="A40" s="16" t="s">
        <v>95</v>
      </c>
      <c r="B40" s="27"/>
      <c r="C40" s="27"/>
      <c r="D40" s="12"/>
      <c r="E40" s="191" t="s">
        <v>96</v>
      </c>
      <c r="F40" s="20"/>
      <c r="G40" s="89" t="s">
        <v>97</v>
      </c>
      <c r="H40" s="86"/>
      <c r="I40" s="19" t="s">
        <v>87</v>
      </c>
      <c r="J40" s="61"/>
      <c r="K40" s="174" t="s">
        <v>98</v>
      </c>
      <c r="L40" s="174"/>
      <c r="M40" s="170"/>
      <c r="N40" s="20"/>
      <c r="O40" s="20"/>
      <c r="P40" s="20"/>
      <c r="Q40" s="20"/>
      <c r="R40" s="20"/>
      <c r="S40" s="20"/>
      <c r="T40" s="20"/>
      <c r="U40" s="20"/>
      <c r="V40" s="20"/>
      <c r="W40" s="175"/>
    </row>
    <row r="41" spans="1:23">
      <c r="A41" s="26" t="s">
        <v>550</v>
      </c>
      <c r="B41" s="20"/>
      <c r="C41" s="20"/>
      <c r="D41" s="21"/>
      <c r="E41" s="191" t="s">
        <v>99</v>
      </c>
      <c r="F41" s="20"/>
      <c r="G41" s="90"/>
      <c r="H41" s="182"/>
      <c r="I41" s="19" t="s">
        <v>100</v>
      </c>
      <c r="J41" s="61"/>
      <c r="K41" s="174" t="s">
        <v>528</v>
      </c>
      <c r="L41" s="174"/>
      <c r="M41" s="427" t="s">
        <v>568</v>
      </c>
      <c r="N41" s="428"/>
      <c r="O41" s="428"/>
      <c r="P41" s="428"/>
      <c r="Q41" s="428"/>
      <c r="R41" s="428"/>
      <c r="S41" s="428"/>
      <c r="T41" s="428"/>
      <c r="U41" s="428"/>
      <c r="V41" s="428"/>
      <c r="W41" s="429"/>
    </row>
    <row r="42" spans="1:23">
      <c r="A42" s="34"/>
      <c r="B42" s="35"/>
      <c r="C42" s="35"/>
      <c r="D42" s="36"/>
      <c r="E42" s="192"/>
      <c r="F42" s="35"/>
      <c r="G42" s="416" t="s">
        <v>995</v>
      </c>
      <c r="H42" s="417"/>
      <c r="I42" s="416" t="s">
        <v>994</v>
      </c>
      <c r="J42" s="417"/>
      <c r="K42" s="178" t="s">
        <v>103</v>
      </c>
      <c r="L42" s="178"/>
      <c r="M42" s="418" t="s">
        <v>104</v>
      </c>
      <c r="N42" s="419"/>
      <c r="O42" s="419"/>
      <c r="P42" s="419"/>
      <c r="Q42" s="419"/>
      <c r="R42" s="419"/>
      <c r="S42" s="419"/>
      <c r="T42" s="419"/>
      <c r="U42" s="419"/>
      <c r="V42" s="419"/>
      <c r="W42" s="420"/>
    </row>
    <row r="46" spans="1:23" ht="18.75" customHeight="1">
      <c r="A46" s="195" t="s">
        <v>888</v>
      </c>
      <c r="B46" s="166"/>
      <c r="C46" s="195" t="s">
        <v>576</v>
      </c>
      <c r="D46" s="319"/>
      <c r="E46" s="319"/>
      <c r="F46" s="320"/>
      <c r="G46" s="195" t="s">
        <v>882</v>
      </c>
      <c r="I46" s="195" t="s">
        <v>576</v>
      </c>
      <c r="K46" s="166"/>
      <c r="M46" s="4"/>
      <c r="V46" s="167"/>
      <c r="W46" s="4"/>
    </row>
    <row r="47" spans="1:23" ht="20">
      <c r="A47" s="195" t="s">
        <v>889</v>
      </c>
      <c r="B47" s="166"/>
      <c r="C47" s="195" t="s">
        <v>893</v>
      </c>
      <c r="D47" s="319"/>
      <c r="E47" s="319"/>
      <c r="F47" s="320"/>
      <c r="G47" s="300" t="s">
        <v>883</v>
      </c>
      <c r="H47" s="335"/>
      <c r="I47" s="300" t="s">
        <v>893</v>
      </c>
      <c r="K47" s="166"/>
      <c r="M47" s="4"/>
      <c r="V47" s="167"/>
      <c r="W47" s="4"/>
    </row>
    <row r="48" spans="1:23" ht="20">
      <c r="A48" s="195" t="s">
        <v>890</v>
      </c>
      <c r="B48" s="166"/>
      <c r="C48" s="195" t="s">
        <v>893</v>
      </c>
      <c r="D48" s="319"/>
      <c r="E48" s="319"/>
      <c r="F48" s="320"/>
      <c r="G48" s="195" t="s">
        <v>884</v>
      </c>
      <c r="I48" s="195" t="s">
        <v>576</v>
      </c>
      <c r="K48" s="166"/>
      <c r="M48" s="4"/>
      <c r="V48" s="167"/>
      <c r="W48" s="4"/>
    </row>
    <row r="49" spans="1:23" ht="20">
      <c r="A49" s="195" t="s">
        <v>891</v>
      </c>
      <c r="B49" s="166"/>
      <c r="C49" s="195" t="s">
        <v>576</v>
      </c>
      <c r="D49" s="319"/>
      <c r="E49" s="319"/>
      <c r="F49" s="320"/>
      <c r="G49" s="195" t="s">
        <v>885</v>
      </c>
      <c r="I49" s="195" t="s">
        <v>576</v>
      </c>
      <c r="K49" s="166"/>
      <c r="M49" s="4"/>
      <c r="V49" s="167"/>
      <c r="W49" s="4"/>
    </row>
    <row r="50" spans="1:23" ht="20">
      <c r="A50" s="195" t="s">
        <v>892</v>
      </c>
      <c r="B50" s="166"/>
      <c r="C50" s="195" t="s">
        <v>576</v>
      </c>
      <c r="D50" s="319"/>
      <c r="E50" s="319"/>
      <c r="F50" s="320"/>
      <c r="G50" s="195" t="s">
        <v>887</v>
      </c>
      <c r="I50" s="195" t="s">
        <v>576</v>
      </c>
      <c r="K50" s="166"/>
      <c r="M50" s="4"/>
      <c r="V50" s="167"/>
      <c r="W50" s="4"/>
    </row>
    <row r="51" spans="1:23" ht="20">
      <c r="A51" s="342"/>
      <c r="B51" s="342"/>
      <c r="C51" s="342"/>
      <c r="D51" s="342"/>
      <c r="E51" s="342"/>
      <c r="F51" s="317"/>
      <c r="G51" s="195" t="s">
        <v>886</v>
      </c>
      <c r="I51" s="195" t="s">
        <v>576</v>
      </c>
    </row>
  </sheetData>
  <mergeCells count="9">
    <mergeCell ref="G42:H42"/>
    <mergeCell ref="I42:J42"/>
    <mergeCell ref="M42:W42"/>
    <mergeCell ref="M2:P2"/>
    <mergeCell ref="M36:W36"/>
    <mergeCell ref="G37:H37"/>
    <mergeCell ref="G38:H38"/>
    <mergeCell ref="G39:H39"/>
    <mergeCell ref="M41:W41"/>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pageSetUpPr autoPageBreaks="0"/>
  </sheetPr>
  <dimension ref="A1:T475"/>
  <sheetViews>
    <sheetView zoomScale="70" zoomScaleNormal="70" workbookViewId="0">
      <pane xSplit="2" ySplit="3" topLeftCell="C196" activePane="bottomRight" state="frozen"/>
      <selection activeCell="B31" sqref="B31"/>
      <selection pane="topRight" activeCell="B31" sqref="B31"/>
      <selection pane="bottomLeft" activeCell="B31" sqref="B31"/>
      <selection pane="bottomRight" activeCell="F206" sqref="F206"/>
    </sheetView>
  </sheetViews>
  <sheetFormatPr defaultColWidth="32.54296875" defaultRowHeight="15.5"/>
  <cols>
    <col min="1" max="1" width="5" style="342" customWidth="1"/>
    <col min="2" max="2" width="68.453125" style="342" customWidth="1"/>
    <col min="3" max="3" width="13.1796875" style="342" customWidth="1"/>
    <col min="4" max="4" width="7.1796875" style="342" customWidth="1"/>
    <col min="5" max="5" width="15.1796875" style="342" customWidth="1"/>
    <col min="6" max="6" width="13.1796875" style="342" customWidth="1"/>
    <col min="7" max="7" width="10.54296875" style="342" customWidth="1"/>
    <col min="8" max="8" width="10.453125" style="342" customWidth="1"/>
    <col min="9" max="10" width="11.1796875" style="342" customWidth="1"/>
    <col min="11" max="11" width="14" style="342" customWidth="1"/>
    <col min="12" max="12" width="14.1796875" style="299" customWidth="1"/>
    <col min="13" max="13" width="11.81640625" style="342" customWidth="1"/>
    <col min="14" max="14" width="7.54296875" style="342" customWidth="1"/>
    <col min="15" max="17" width="7.453125" style="342" customWidth="1"/>
    <col min="18" max="16384" width="32.54296875" style="342"/>
  </cols>
  <sheetData>
    <row r="1" spans="1:17" ht="17.5">
      <c r="A1" s="274" t="s">
        <v>105</v>
      </c>
      <c r="B1" s="274" t="s">
        <v>106</v>
      </c>
      <c r="C1" s="274" t="s">
        <v>107</v>
      </c>
      <c r="D1" s="274" t="s">
        <v>108</v>
      </c>
      <c r="E1" s="274" t="s">
        <v>109</v>
      </c>
      <c r="F1" s="274" t="s">
        <v>110</v>
      </c>
      <c r="G1" s="275" t="s">
        <v>111</v>
      </c>
      <c r="H1" s="275" t="s">
        <v>112</v>
      </c>
      <c r="I1" s="275" t="s">
        <v>113</v>
      </c>
      <c r="J1" s="275" t="s">
        <v>114</v>
      </c>
      <c r="K1" s="275" t="s">
        <v>115</v>
      </c>
      <c r="L1" s="276" t="s">
        <v>116</v>
      </c>
      <c r="M1" s="350" t="s">
        <v>117</v>
      </c>
      <c r="N1" s="350" t="s">
        <v>940</v>
      </c>
      <c r="O1" s="350" t="s">
        <v>941</v>
      </c>
      <c r="P1" s="350" t="s">
        <v>185</v>
      </c>
      <c r="Q1" s="350" t="s">
        <v>942</v>
      </c>
    </row>
    <row r="2" spans="1:17" ht="15" customHeight="1">
      <c r="A2" s="278"/>
      <c r="B2" s="278"/>
      <c r="C2" s="278"/>
      <c r="D2" s="279" t="s">
        <v>118</v>
      </c>
      <c r="E2" s="410" t="s">
        <v>119</v>
      </c>
      <c r="F2" s="410" t="s">
        <v>120</v>
      </c>
      <c r="G2" s="413" t="s">
        <v>121</v>
      </c>
      <c r="H2" s="414"/>
      <c r="I2" s="415"/>
      <c r="J2" s="280"/>
      <c r="K2" s="410" t="s">
        <v>122</v>
      </c>
      <c r="L2" s="410" t="s">
        <v>915</v>
      </c>
      <c r="M2" s="410" t="s">
        <v>124</v>
      </c>
      <c r="N2" s="351"/>
      <c r="O2" s="364" t="s">
        <v>180</v>
      </c>
      <c r="P2" s="351"/>
      <c r="Q2" s="351"/>
    </row>
    <row r="3" spans="1:17">
      <c r="A3" s="282" t="s">
        <v>181</v>
      </c>
      <c r="B3" s="282" t="s">
        <v>182</v>
      </c>
      <c r="C3" s="282" t="s">
        <v>183</v>
      </c>
      <c r="D3" s="282" t="s">
        <v>184</v>
      </c>
      <c r="E3" s="411"/>
      <c r="F3" s="411"/>
      <c r="G3" s="283" t="s">
        <v>185</v>
      </c>
      <c r="H3" s="283" t="s">
        <v>116</v>
      </c>
      <c r="I3" s="283" t="s">
        <v>186</v>
      </c>
      <c r="J3" s="282" t="s">
        <v>74</v>
      </c>
      <c r="K3" s="411"/>
      <c r="L3" s="412"/>
      <c r="M3" s="412"/>
      <c r="N3" s="351"/>
      <c r="O3" s="365" t="s">
        <v>187</v>
      </c>
      <c r="P3" s="351"/>
      <c r="Q3" s="351"/>
    </row>
    <row r="4" spans="1:17" ht="16" thickBot="1">
      <c r="A4" s="284"/>
      <c r="B4" s="285"/>
      <c r="C4" s="285"/>
      <c r="D4" s="285"/>
      <c r="E4" s="285"/>
      <c r="F4" s="285"/>
      <c r="G4" s="285"/>
      <c r="H4" s="285"/>
      <c r="I4" s="285"/>
      <c r="J4" s="285"/>
      <c r="K4" s="285"/>
      <c r="L4" s="298"/>
      <c r="M4" s="296"/>
      <c r="N4" s="352"/>
      <c r="O4" s="352"/>
      <c r="P4" s="352"/>
      <c r="Q4" s="352"/>
    </row>
    <row r="5" spans="1:17">
      <c r="A5" s="255">
        <v>1</v>
      </c>
      <c r="B5" s="255" t="s">
        <v>195</v>
      </c>
      <c r="C5" s="255" t="s">
        <v>196</v>
      </c>
      <c r="D5" s="267" t="s">
        <v>189</v>
      </c>
      <c r="E5" s="261">
        <v>201</v>
      </c>
      <c r="F5" s="261">
        <v>181</v>
      </c>
      <c r="G5" s="261">
        <v>156</v>
      </c>
      <c r="H5" s="255">
        <v>63</v>
      </c>
      <c r="I5" s="255">
        <v>117</v>
      </c>
      <c r="J5" s="258">
        <v>1.1499999999999999</v>
      </c>
      <c r="K5" s="259" t="s">
        <v>817</v>
      </c>
      <c r="L5" s="321">
        <v>1751.45</v>
      </c>
      <c r="M5" s="286" t="s">
        <v>190</v>
      </c>
      <c r="N5" s="352" t="s">
        <v>197</v>
      </c>
      <c r="O5" s="250"/>
      <c r="P5" s="287" t="s">
        <v>633</v>
      </c>
      <c r="Q5" s="287"/>
    </row>
    <row r="6" spans="1:17">
      <c r="A6" s="255">
        <v>2</v>
      </c>
      <c r="B6" s="255" t="s">
        <v>198</v>
      </c>
      <c r="C6" s="255" t="s">
        <v>199</v>
      </c>
      <c r="D6" s="267" t="s">
        <v>189</v>
      </c>
      <c r="E6" s="261">
        <v>201</v>
      </c>
      <c r="F6" s="261">
        <v>181</v>
      </c>
      <c r="G6" s="261">
        <v>156</v>
      </c>
      <c r="H6" s="255">
        <v>63</v>
      </c>
      <c r="I6" s="255">
        <v>117</v>
      </c>
      <c r="J6" s="258">
        <v>1.1499999999999999</v>
      </c>
      <c r="K6" s="259" t="s">
        <v>817</v>
      </c>
      <c r="L6" s="321">
        <v>1751.45</v>
      </c>
      <c r="M6" s="286" t="s">
        <v>190</v>
      </c>
      <c r="N6" s="352" t="s">
        <v>197</v>
      </c>
      <c r="O6" s="250"/>
      <c r="P6" s="269" t="s">
        <v>633</v>
      </c>
      <c r="Q6" s="269"/>
    </row>
    <row r="7" spans="1:17">
      <c r="A7" s="255">
        <v>3</v>
      </c>
      <c r="B7" s="255" t="s">
        <v>200</v>
      </c>
      <c r="C7" s="255" t="s">
        <v>201</v>
      </c>
      <c r="D7" s="267" t="s">
        <v>189</v>
      </c>
      <c r="E7" s="261">
        <v>201</v>
      </c>
      <c r="F7" s="261">
        <v>181</v>
      </c>
      <c r="G7" s="261">
        <v>156</v>
      </c>
      <c r="H7" s="255">
        <v>63</v>
      </c>
      <c r="I7" s="255">
        <v>117</v>
      </c>
      <c r="J7" s="258">
        <v>1.1499999999999999</v>
      </c>
      <c r="K7" s="259" t="s">
        <v>817</v>
      </c>
      <c r="L7" s="321">
        <v>2134.0100000000002</v>
      </c>
      <c r="M7" s="286" t="s">
        <v>190</v>
      </c>
      <c r="N7" s="352" t="s">
        <v>197</v>
      </c>
      <c r="O7" s="250"/>
      <c r="P7" s="269" t="s">
        <v>633</v>
      </c>
      <c r="Q7" s="269"/>
    </row>
    <row r="8" spans="1:17" s="288" customFormat="1">
      <c r="A8" s="255">
        <v>4</v>
      </c>
      <c r="B8" s="255" t="s">
        <v>202</v>
      </c>
      <c r="C8" s="255" t="s">
        <v>203</v>
      </c>
      <c r="D8" s="267" t="s">
        <v>189</v>
      </c>
      <c r="E8" s="261">
        <v>201</v>
      </c>
      <c r="F8" s="261">
        <v>181</v>
      </c>
      <c r="G8" s="261">
        <v>156</v>
      </c>
      <c r="H8" s="255">
        <v>63</v>
      </c>
      <c r="I8" s="255">
        <v>117</v>
      </c>
      <c r="J8" s="258">
        <v>1.1499999999999999</v>
      </c>
      <c r="K8" s="259" t="s">
        <v>817</v>
      </c>
      <c r="L8" s="321">
        <v>2134.0100000000002</v>
      </c>
      <c r="M8" s="286" t="s">
        <v>190</v>
      </c>
      <c r="N8" s="352" t="s">
        <v>197</v>
      </c>
      <c r="O8" s="250"/>
      <c r="P8" s="269" t="s">
        <v>633</v>
      </c>
      <c r="Q8" s="269"/>
    </row>
    <row r="9" spans="1:17" s="288" customFormat="1">
      <c r="A9" s="255">
        <v>5</v>
      </c>
      <c r="B9" s="255" t="s">
        <v>204</v>
      </c>
      <c r="C9" s="255" t="s">
        <v>205</v>
      </c>
      <c r="D9" s="267" t="s">
        <v>189</v>
      </c>
      <c r="E9" s="261">
        <v>201</v>
      </c>
      <c r="F9" s="261">
        <v>181</v>
      </c>
      <c r="G9" s="261">
        <v>156</v>
      </c>
      <c r="H9" s="255">
        <v>63</v>
      </c>
      <c r="I9" s="255">
        <v>117</v>
      </c>
      <c r="J9" s="258">
        <v>1.1499999999999999</v>
      </c>
      <c r="K9" s="259" t="s">
        <v>817</v>
      </c>
      <c r="L9" s="321">
        <v>2142.8000000000002</v>
      </c>
      <c r="M9" s="286" t="s">
        <v>190</v>
      </c>
      <c r="N9" s="352" t="s">
        <v>197</v>
      </c>
      <c r="O9" s="250"/>
      <c r="P9" s="269" t="s">
        <v>633</v>
      </c>
      <c r="Q9" s="269"/>
    </row>
    <row r="10" spans="1:17" s="288" customFormat="1">
      <c r="A10" s="255">
        <v>6</v>
      </c>
      <c r="B10" s="255" t="s">
        <v>206</v>
      </c>
      <c r="C10" s="255" t="s">
        <v>207</v>
      </c>
      <c r="D10" s="267" t="s">
        <v>189</v>
      </c>
      <c r="E10" s="261">
        <v>201</v>
      </c>
      <c r="F10" s="261">
        <v>181</v>
      </c>
      <c r="G10" s="261">
        <v>156</v>
      </c>
      <c r="H10" s="255">
        <v>63</v>
      </c>
      <c r="I10" s="255">
        <v>117</v>
      </c>
      <c r="J10" s="258">
        <v>1.1499999999999999</v>
      </c>
      <c r="K10" s="259" t="s">
        <v>817</v>
      </c>
      <c r="L10" s="321">
        <v>2142.8000000000002</v>
      </c>
      <c r="M10" s="286" t="s">
        <v>190</v>
      </c>
      <c r="N10" s="352" t="s">
        <v>197</v>
      </c>
      <c r="O10" s="250"/>
      <c r="P10" s="269" t="s">
        <v>633</v>
      </c>
      <c r="Q10" s="269"/>
    </row>
    <row r="11" spans="1:17" s="288" customFormat="1">
      <c r="A11" s="255">
        <v>7</v>
      </c>
      <c r="B11" s="255" t="s">
        <v>210</v>
      </c>
      <c r="C11" s="255" t="s">
        <v>211</v>
      </c>
      <c r="D11" s="267" t="s">
        <v>189</v>
      </c>
      <c r="E11" s="261">
        <v>201</v>
      </c>
      <c r="F11" s="261">
        <v>181</v>
      </c>
      <c r="G11" s="261">
        <v>156</v>
      </c>
      <c r="H11" s="255">
        <v>63</v>
      </c>
      <c r="I11" s="255">
        <v>117</v>
      </c>
      <c r="J11" s="258">
        <v>1.1499999999999999</v>
      </c>
      <c r="K11" s="259" t="s">
        <v>817</v>
      </c>
      <c r="L11" s="321">
        <v>1895.01</v>
      </c>
      <c r="M11" s="286" t="s">
        <v>190</v>
      </c>
      <c r="N11" s="352" t="s">
        <v>197</v>
      </c>
      <c r="O11" s="250"/>
      <c r="P11" s="269" t="s">
        <v>633</v>
      </c>
      <c r="Q11" s="269"/>
    </row>
    <row r="12" spans="1:17">
      <c r="A12" s="255">
        <v>8</v>
      </c>
      <c r="B12" s="255" t="s">
        <v>551</v>
      </c>
      <c r="C12" s="255" t="s">
        <v>20</v>
      </c>
      <c r="D12" s="267" t="s">
        <v>189</v>
      </c>
      <c r="E12" s="261">
        <v>201</v>
      </c>
      <c r="F12" s="261">
        <v>181</v>
      </c>
      <c r="G12" s="261">
        <v>156</v>
      </c>
      <c r="H12" s="255">
        <v>63</v>
      </c>
      <c r="I12" s="255">
        <v>117</v>
      </c>
      <c r="J12" s="258">
        <v>1.1499999999999999</v>
      </c>
      <c r="K12" s="259" t="s">
        <v>817</v>
      </c>
      <c r="L12" s="321">
        <v>1870.76</v>
      </c>
      <c r="M12" s="286" t="s">
        <v>190</v>
      </c>
      <c r="N12" s="352" t="s">
        <v>197</v>
      </c>
      <c r="O12" s="250"/>
      <c r="P12" s="269" t="s">
        <v>633</v>
      </c>
      <c r="Q12" s="269"/>
    </row>
    <row r="13" spans="1:17" s="288" customFormat="1">
      <c r="A13" s="255">
        <v>9</v>
      </c>
      <c r="B13" s="255" t="s">
        <v>208</v>
      </c>
      <c r="C13" s="255" t="s">
        <v>209</v>
      </c>
      <c r="D13" s="267" t="s">
        <v>189</v>
      </c>
      <c r="E13" s="261">
        <v>201</v>
      </c>
      <c r="F13" s="261">
        <v>181</v>
      </c>
      <c r="G13" s="261">
        <v>156</v>
      </c>
      <c r="H13" s="255">
        <v>63</v>
      </c>
      <c r="I13" s="255">
        <v>117</v>
      </c>
      <c r="J13" s="258">
        <v>1.1499999999999999</v>
      </c>
      <c r="K13" s="259" t="s">
        <v>817</v>
      </c>
      <c r="L13" s="321">
        <v>1870.77</v>
      </c>
      <c r="M13" s="286" t="s">
        <v>190</v>
      </c>
      <c r="N13" s="352" t="s">
        <v>197</v>
      </c>
      <c r="O13" s="250"/>
      <c r="P13" s="269" t="s">
        <v>633</v>
      </c>
      <c r="Q13" s="269"/>
    </row>
    <row r="14" spans="1:17">
      <c r="A14" s="255">
        <v>10</v>
      </c>
      <c r="B14" s="255" t="s">
        <v>702</v>
      </c>
      <c r="C14" s="255" t="s">
        <v>700</v>
      </c>
      <c r="D14" s="267" t="s">
        <v>189</v>
      </c>
      <c r="E14" s="261">
        <v>206</v>
      </c>
      <c r="F14" s="261">
        <v>186</v>
      </c>
      <c r="G14" s="261">
        <v>156</v>
      </c>
      <c r="H14" s="255">
        <v>63</v>
      </c>
      <c r="I14" s="255">
        <v>117</v>
      </c>
      <c r="J14" s="258">
        <v>1.1499999999999999</v>
      </c>
      <c r="K14" s="259" t="s">
        <v>817</v>
      </c>
      <c r="L14" s="321">
        <v>2090.88</v>
      </c>
      <c r="M14" s="286" t="s">
        <v>190</v>
      </c>
      <c r="N14" s="352" t="s">
        <v>197</v>
      </c>
      <c r="O14" s="250"/>
      <c r="P14" s="269" t="s">
        <v>633</v>
      </c>
      <c r="Q14" s="269"/>
    </row>
    <row r="15" spans="1:17">
      <c r="A15" s="255">
        <v>11</v>
      </c>
      <c r="B15" s="255" t="s">
        <v>707</v>
      </c>
      <c r="C15" s="255" t="s">
        <v>708</v>
      </c>
      <c r="D15" s="267" t="s">
        <v>189</v>
      </c>
      <c r="E15" s="261">
        <v>206</v>
      </c>
      <c r="F15" s="261">
        <v>186</v>
      </c>
      <c r="G15" s="261">
        <v>156</v>
      </c>
      <c r="H15" s="255">
        <v>63</v>
      </c>
      <c r="I15" s="255">
        <v>117</v>
      </c>
      <c r="J15" s="258">
        <v>1.1499999999999999</v>
      </c>
      <c r="K15" s="259" t="s">
        <v>817</v>
      </c>
      <c r="L15" s="321">
        <v>2091.4</v>
      </c>
      <c r="M15" s="286" t="s">
        <v>190</v>
      </c>
      <c r="N15" s="352" t="s">
        <v>197</v>
      </c>
      <c r="O15" s="250"/>
      <c r="P15" s="269" t="s">
        <v>633</v>
      </c>
      <c r="Q15" s="269"/>
    </row>
    <row r="16" spans="1:17">
      <c r="A16" s="255">
        <v>12</v>
      </c>
      <c r="B16" s="255" t="s">
        <v>792</v>
      </c>
      <c r="C16" s="255" t="s">
        <v>813</v>
      </c>
      <c r="D16" s="267" t="s">
        <v>189</v>
      </c>
      <c r="E16" s="261">
        <v>206</v>
      </c>
      <c r="F16" s="261">
        <v>186</v>
      </c>
      <c r="G16" s="261">
        <v>156</v>
      </c>
      <c r="H16" s="255">
        <v>63</v>
      </c>
      <c r="I16" s="255">
        <v>117</v>
      </c>
      <c r="J16" s="258">
        <v>1.1499999999999999</v>
      </c>
      <c r="K16" s="259" t="s">
        <v>817</v>
      </c>
      <c r="L16" s="321">
        <v>2102.4699999999998</v>
      </c>
      <c r="M16" s="286" t="s">
        <v>190</v>
      </c>
      <c r="N16" s="352" t="s">
        <v>197</v>
      </c>
      <c r="O16" s="250"/>
      <c r="P16" s="269" t="s">
        <v>633</v>
      </c>
      <c r="Q16" s="269"/>
    </row>
    <row r="17" spans="1:20">
      <c r="A17" s="255">
        <v>13</v>
      </c>
      <c r="B17" s="255" t="s">
        <v>706</v>
      </c>
      <c r="C17" s="255" t="s">
        <v>709</v>
      </c>
      <c r="D17" s="267" t="s">
        <v>189</v>
      </c>
      <c r="E17" s="261">
        <v>206</v>
      </c>
      <c r="F17" s="261">
        <v>186</v>
      </c>
      <c r="G17" s="261">
        <v>156</v>
      </c>
      <c r="H17" s="255">
        <v>63</v>
      </c>
      <c r="I17" s="255">
        <v>117</v>
      </c>
      <c r="J17" s="258">
        <v>1.1499999999999999</v>
      </c>
      <c r="K17" s="259" t="s">
        <v>817</v>
      </c>
      <c r="L17" s="321">
        <v>2090.9499999999998</v>
      </c>
      <c r="M17" s="286" t="s">
        <v>190</v>
      </c>
      <c r="N17" s="352" t="s">
        <v>197</v>
      </c>
      <c r="P17" s="269" t="s">
        <v>633</v>
      </c>
      <c r="Q17" s="269"/>
    </row>
    <row r="18" spans="1:20">
      <c r="A18" s="255">
        <v>14</v>
      </c>
      <c r="B18" s="255" t="s">
        <v>811</v>
      </c>
      <c r="C18" s="255" t="s">
        <v>812</v>
      </c>
      <c r="D18" s="267" t="s">
        <v>189</v>
      </c>
      <c r="E18" s="261">
        <v>206</v>
      </c>
      <c r="F18" s="261">
        <v>186</v>
      </c>
      <c r="G18" s="261">
        <v>156</v>
      </c>
      <c r="H18" s="255">
        <v>63</v>
      </c>
      <c r="I18" s="255">
        <v>117</v>
      </c>
      <c r="J18" s="258">
        <v>1.1499999999999999</v>
      </c>
      <c r="K18" s="259" t="s">
        <v>817</v>
      </c>
      <c r="L18" s="321">
        <v>2209.87</v>
      </c>
      <c r="M18" s="268" t="s">
        <v>190</v>
      </c>
      <c r="N18" s="352" t="s">
        <v>197</v>
      </c>
      <c r="P18" s="269" t="s">
        <v>633</v>
      </c>
      <c r="Q18" s="269"/>
    </row>
    <row r="19" spans="1:20">
      <c r="A19" s="255">
        <v>15</v>
      </c>
      <c r="B19" s="255" t="s">
        <v>828</v>
      </c>
      <c r="C19" s="255" t="s">
        <v>830</v>
      </c>
      <c r="D19" s="267" t="s">
        <v>189</v>
      </c>
      <c r="E19" s="261">
        <v>206</v>
      </c>
      <c r="F19" s="261">
        <v>186</v>
      </c>
      <c r="G19" s="261">
        <v>156</v>
      </c>
      <c r="H19" s="255">
        <v>63</v>
      </c>
      <c r="I19" s="255">
        <v>117</v>
      </c>
      <c r="J19" s="258">
        <v>1.1499999999999999</v>
      </c>
      <c r="K19" s="259" t="s">
        <v>817</v>
      </c>
      <c r="L19" s="321">
        <v>2473.4499999999998</v>
      </c>
      <c r="M19" s="286" t="s">
        <v>190</v>
      </c>
      <c r="N19" s="352" t="s">
        <v>197</v>
      </c>
      <c r="O19" s="250"/>
      <c r="P19" s="269" t="s">
        <v>633</v>
      </c>
      <c r="Q19" s="269"/>
    </row>
    <row r="20" spans="1:20">
      <c r="A20" s="255">
        <v>16</v>
      </c>
      <c r="B20" s="255" t="s">
        <v>836</v>
      </c>
      <c r="C20" s="255" t="s">
        <v>837</v>
      </c>
      <c r="D20" s="267" t="s">
        <v>189</v>
      </c>
      <c r="E20" s="261">
        <v>206</v>
      </c>
      <c r="F20" s="261">
        <v>186</v>
      </c>
      <c r="G20" s="261">
        <v>156</v>
      </c>
      <c r="H20" s="255">
        <v>63</v>
      </c>
      <c r="I20" s="255">
        <v>117</v>
      </c>
      <c r="J20" s="258">
        <v>1.1499999999999999</v>
      </c>
      <c r="K20" s="259" t="s">
        <v>817</v>
      </c>
      <c r="L20" s="321">
        <v>2482.23</v>
      </c>
      <c r="M20" s="286" t="s">
        <v>190</v>
      </c>
      <c r="N20" s="352" t="s">
        <v>197</v>
      </c>
      <c r="O20" s="250"/>
      <c r="P20" s="269" t="s">
        <v>633</v>
      </c>
      <c r="Q20" s="269"/>
    </row>
    <row r="21" spans="1:20">
      <c r="A21" s="255">
        <v>17</v>
      </c>
      <c r="B21" s="255" t="s">
        <v>869</v>
      </c>
      <c r="C21" s="255" t="s">
        <v>870</v>
      </c>
      <c r="D21" s="267" t="s">
        <v>189</v>
      </c>
      <c r="E21" s="261">
        <v>206</v>
      </c>
      <c r="F21" s="261">
        <v>186</v>
      </c>
      <c r="G21" s="261">
        <v>156</v>
      </c>
      <c r="H21" s="255">
        <v>63</v>
      </c>
      <c r="I21" s="255">
        <v>117</v>
      </c>
      <c r="J21" s="258">
        <v>1.1499999999999999</v>
      </c>
      <c r="K21" s="259" t="s">
        <v>817</v>
      </c>
      <c r="L21" s="321">
        <v>2210.3000000000002</v>
      </c>
      <c r="M21" s="268" t="s">
        <v>190</v>
      </c>
      <c r="N21" s="352" t="s">
        <v>197</v>
      </c>
      <c r="P21" s="269" t="s">
        <v>633</v>
      </c>
      <c r="Q21" s="269"/>
    </row>
    <row r="22" spans="1:20">
      <c r="A22" s="255"/>
      <c r="B22" s="255"/>
      <c r="C22" s="255"/>
      <c r="D22" s="267" t="s">
        <v>189</v>
      </c>
      <c r="E22" s="261"/>
      <c r="F22" s="261"/>
      <c r="G22" s="261"/>
      <c r="H22" s="255"/>
      <c r="I22" s="255"/>
      <c r="J22" s="258"/>
      <c r="K22" s="259" t="s">
        <v>817</v>
      </c>
      <c r="L22" s="321"/>
      <c r="M22" s="268" t="s">
        <v>190</v>
      </c>
      <c r="N22" s="352" t="s">
        <v>197</v>
      </c>
      <c r="O22" s="250"/>
      <c r="P22" s="269"/>
      <c r="Q22" s="269"/>
    </row>
    <row r="23" spans="1:20">
      <c r="A23" s="255"/>
      <c r="B23" s="255"/>
      <c r="C23" s="255"/>
      <c r="D23" s="267" t="s">
        <v>189</v>
      </c>
      <c r="E23" s="261"/>
      <c r="F23" s="261"/>
      <c r="G23" s="261"/>
      <c r="H23" s="255"/>
      <c r="I23" s="255"/>
      <c r="J23" s="258"/>
      <c r="K23" s="259" t="s">
        <v>817</v>
      </c>
      <c r="L23" s="321"/>
      <c r="M23" s="268" t="s">
        <v>190</v>
      </c>
      <c r="N23" s="352" t="s">
        <v>197</v>
      </c>
      <c r="O23" s="250"/>
      <c r="P23" s="269"/>
      <c r="Q23" s="269"/>
      <c r="R23" s="342" t="s">
        <v>876</v>
      </c>
      <c r="S23" s="342" t="s">
        <v>874</v>
      </c>
      <c r="T23" s="342">
        <v>2403.1799999999998</v>
      </c>
    </row>
    <row r="24" spans="1:20">
      <c r="A24" s="255"/>
      <c r="B24" s="255"/>
      <c r="C24" s="255"/>
      <c r="D24" s="267" t="s">
        <v>189</v>
      </c>
      <c r="E24" s="261"/>
      <c r="F24" s="261"/>
      <c r="G24" s="261"/>
      <c r="H24" s="255"/>
      <c r="I24" s="255"/>
      <c r="J24" s="258"/>
      <c r="K24" s="259" t="s">
        <v>817</v>
      </c>
      <c r="L24" s="321"/>
      <c r="M24" s="268" t="s">
        <v>190</v>
      </c>
      <c r="N24" s="352" t="s">
        <v>197</v>
      </c>
      <c r="O24" s="250"/>
      <c r="P24" s="269"/>
      <c r="Q24" s="269"/>
      <c r="R24" s="342" t="s">
        <v>877</v>
      </c>
      <c r="S24" s="342" t="s">
        <v>875</v>
      </c>
      <c r="T24" s="342">
        <v>2403.1799999999998</v>
      </c>
    </row>
    <row r="25" spans="1:20">
      <c r="A25" s="255"/>
      <c r="B25" s="255"/>
      <c r="C25" s="255"/>
      <c r="D25" s="267" t="s">
        <v>189</v>
      </c>
      <c r="E25" s="261"/>
      <c r="F25" s="261"/>
      <c r="G25" s="261"/>
      <c r="H25" s="255"/>
      <c r="I25" s="255"/>
      <c r="J25" s="258"/>
      <c r="K25" s="259" t="s">
        <v>817</v>
      </c>
      <c r="L25" s="321"/>
      <c r="M25" s="268" t="s">
        <v>190</v>
      </c>
      <c r="N25" s="352" t="s">
        <v>197</v>
      </c>
      <c r="O25" s="250"/>
      <c r="P25" s="269"/>
      <c r="Q25" s="269"/>
    </row>
    <row r="26" spans="1:20">
      <c r="A26" s="255"/>
      <c r="B26" s="255"/>
      <c r="C26" s="255"/>
      <c r="D26" s="267" t="s">
        <v>189</v>
      </c>
      <c r="E26" s="261"/>
      <c r="F26" s="261"/>
      <c r="G26" s="261"/>
      <c r="H26" s="255"/>
      <c r="I26" s="255"/>
      <c r="J26" s="258"/>
      <c r="K26" s="259" t="s">
        <v>817</v>
      </c>
      <c r="L26" s="321"/>
      <c r="M26" s="268" t="s">
        <v>190</v>
      </c>
      <c r="N26" s="352" t="s">
        <v>197</v>
      </c>
      <c r="P26" s="269"/>
      <c r="Q26" s="269"/>
    </row>
    <row r="27" spans="1:20">
      <c r="A27" s="255"/>
      <c r="B27" s="255"/>
      <c r="C27" s="255"/>
      <c r="D27" s="267" t="s">
        <v>189</v>
      </c>
      <c r="E27" s="261"/>
      <c r="F27" s="261"/>
      <c r="G27" s="261"/>
      <c r="H27" s="255"/>
      <c r="I27" s="255"/>
      <c r="J27" s="258"/>
      <c r="K27" s="259" t="s">
        <v>817</v>
      </c>
      <c r="L27" s="321"/>
      <c r="M27" s="268" t="s">
        <v>190</v>
      </c>
      <c r="N27" s="352" t="s">
        <v>197</v>
      </c>
      <c r="O27" s="250"/>
      <c r="P27" s="269"/>
      <c r="Q27" s="269"/>
    </row>
    <row r="28" spans="1:20">
      <c r="A28" s="255"/>
      <c r="B28" s="255"/>
      <c r="C28" s="255"/>
      <c r="D28" s="267" t="s">
        <v>189</v>
      </c>
      <c r="E28" s="261"/>
      <c r="F28" s="261"/>
      <c r="G28" s="261"/>
      <c r="H28" s="255"/>
      <c r="I28" s="255"/>
      <c r="J28" s="258"/>
      <c r="K28" s="259" t="s">
        <v>817</v>
      </c>
      <c r="L28" s="321"/>
      <c r="M28" s="268" t="s">
        <v>190</v>
      </c>
      <c r="N28" s="352" t="s">
        <v>197</v>
      </c>
      <c r="P28" s="269"/>
      <c r="Q28" s="269"/>
    </row>
    <row r="29" spans="1:20">
      <c r="A29" s="255">
        <v>1</v>
      </c>
      <c r="B29" s="255" t="s">
        <v>338</v>
      </c>
      <c r="C29" s="255" t="s">
        <v>339</v>
      </c>
      <c r="D29" s="267" t="s">
        <v>189</v>
      </c>
      <c r="E29" s="261">
        <v>201</v>
      </c>
      <c r="F29" s="261">
        <v>181</v>
      </c>
      <c r="G29" s="261">
        <v>156</v>
      </c>
      <c r="H29" s="255">
        <v>63</v>
      </c>
      <c r="I29" s="255">
        <v>117</v>
      </c>
      <c r="J29" s="258">
        <v>1.1499999999999999</v>
      </c>
      <c r="K29" s="259" t="s">
        <v>817</v>
      </c>
      <c r="L29" s="321">
        <v>1704.47</v>
      </c>
      <c r="M29" s="268" t="s">
        <v>190</v>
      </c>
      <c r="N29" s="352" t="s">
        <v>197</v>
      </c>
      <c r="P29" s="269" t="s">
        <v>633</v>
      </c>
      <c r="Q29" s="269"/>
    </row>
    <row r="30" spans="1:20">
      <c r="A30" s="255">
        <v>2</v>
      </c>
      <c r="B30" s="255" t="s">
        <v>31</v>
      </c>
      <c r="C30" s="255" t="s">
        <v>34</v>
      </c>
      <c r="D30" s="267" t="s">
        <v>189</v>
      </c>
      <c r="E30" s="261">
        <v>201</v>
      </c>
      <c r="F30" s="261">
        <v>181</v>
      </c>
      <c r="G30" s="261">
        <v>156</v>
      </c>
      <c r="H30" s="255">
        <v>63</v>
      </c>
      <c r="I30" s="255">
        <v>117</v>
      </c>
      <c r="J30" s="258">
        <v>1.1499999999999999</v>
      </c>
      <c r="K30" s="259" t="s">
        <v>817</v>
      </c>
      <c r="L30" s="321">
        <v>1748.05</v>
      </c>
      <c r="M30" s="268" t="s">
        <v>190</v>
      </c>
      <c r="N30" s="352" t="s">
        <v>197</v>
      </c>
      <c r="P30" s="269" t="s">
        <v>633</v>
      </c>
      <c r="Q30" s="269"/>
    </row>
    <row r="31" spans="1:20">
      <c r="A31" s="255">
        <v>3</v>
      </c>
      <c r="B31" s="255" t="s">
        <v>388</v>
      </c>
      <c r="C31" s="255" t="s">
        <v>389</v>
      </c>
      <c r="D31" s="267" t="s">
        <v>189</v>
      </c>
      <c r="E31" s="261">
        <v>201</v>
      </c>
      <c r="F31" s="261">
        <v>181</v>
      </c>
      <c r="G31" s="261">
        <v>156</v>
      </c>
      <c r="H31" s="255">
        <v>63</v>
      </c>
      <c r="I31" s="255">
        <v>117</v>
      </c>
      <c r="J31" s="258">
        <v>1.1499999999999999</v>
      </c>
      <c r="K31" s="259" t="s">
        <v>817</v>
      </c>
      <c r="L31" s="321">
        <v>1857.02</v>
      </c>
      <c r="M31" s="268" t="s">
        <v>190</v>
      </c>
      <c r="N31" s="352" t="s">
        <v>197</v>
      </c>
      <c r="P31" s="269" t="s">
        <v>633</v>
      </c>
      <c r="Q31" s="269"/>
    </row>
    <row r="32" spans="1:20" s="293" customFormat="1">
      <c r="A32" s="255">
        <v>4</v>
      </c>
      <c r="B32" s="255" t="s">
        <v>220</v>
      </c>
      <c r="C32" s="255" t="s">
        <v>221</v>
      </c>
      <c r="D32" s="267" t="s">
        <v>189</v>
      </c>
      <c r="E32" s="261">
        <v>194</v>
      </c>
      <c r="F32" s="261">
        <v>174</v>
      </c>
      <c r="G32" s="261">
        <v>157</v>
      </c>
      <c r="H32" s="255">
        <v>62</v>
      </c>
      <c r="I32" s="255">
        <v>116</v>
      </c>
      <c r="J32" s="258">
        <v>1.129</v>
      </c>
      <c r="K32" s="259" t="s">
        <v>817</v>
      </c>
      <c r="L32" s="321">
        <v>1646.63</v>
      </c>
      <c r="M32" s="268" t="s">
        <v>190</v>
      </c>
      <c r="N32" s="352" t="s">
        <v>197</v>
      </c>
      <c r="P32" s="269" t="s">
        <v>634</v>
      </c>
      <c r="Q32" s="269"/>
    </row>
    <row r="33" spans="1:17" s="293" customFormat="1">
      <c r="A33" s="255">
        <v>5</v>
      </c>
      <c r="B33" s="255" t="s">
        <v>226</v>
      </c>
      <c r="C33" s="255" t="s">
        <v>227</v>
      </c>
      <c r="D33" s="267" t="s">
        <v>189</v>
      </c>
      <c r="E33" s="261">
        <v>199</v>
      </c>
      <c r="F33" s="261">
        <v>174</v>
      </c>
      <c r="G33" s="261">
        <v>157</v>
      </c>
      <c r="H33" s="255">
        <v>62</v>
      </c>
      <c r="I33" s="255">
        <v>116</v>
      </c>
      <c r="J33" s="258">
        <v>1.129</v>
      </c>
      <c r="K33" s="259" t="s">
        <v>817</v>
      </c>
      <c r="L33" s="321">
        <v>2055.02</v>
      </c>
      <c r="M33" s="268" t="s">
        <v>190</v>
      </c>
      <c r="N33" s="352" t="s">
        <v>197</v>
      </c>
      <c r="P33" s="269" t="s">
        <v>634</v>
      </c>
      <c r="Q33" s="269"/>
    </row>
    <row r="34" spans="1:17" s="293" customFormat="1">
      <c r="A34" s="255">
        <v>6</v>
      </c>
      <c r="B34" s="255" t="s">
        <v>224</v>
      </c>
      <c r="C34" s="255" t="s">
        <v>225</v>
      </c>
      <c r="D34" s="267" t="s">
        <v>189</v>
      </c>
      <c r="E34" s="261">
        <v>194</v>
      </c>
      <c r="F34" s="261">
        <v>174</v>
      </c>
      <c r="G34" s="261">
        <v>157</v>
      </c>
      <c r="H34" s="255">
        <v>62</v>
      </c>
      <c r="I34" s="255">
        <v>116</v>
      </c>
      <c r="J34" s="258">
        <v>1.129</v>
      </c>
      <c r="K34" s="259" t="s">
        <v>817</v>
      </c>
      <c r="L34" s="321">
        <v>2046.23</v>
      </c>
      <c r="M34" s="268" t="s">
        <v>190</v>
      </c>
      <c r="N34" s="352" t="s">
        <v>197</v>
      </c>
      <c r="P34" s="269" t="s">
        <v>634</v>
      </c>
      <c r="Q34" s="269"/>
    </row>
    <row r="35" spans="1:17" s="293" customFormat="1">
      <c r="A35" s="255">
        <v>7</v>
      </c>
      <c r="B35" s="255" t="s">
        <v>228</v>
      </c>
      <c r="C35" s="255" t="s">
        <v>231</v>
      </c>
      <c r="D35" s="267" t="s">
        <v>189</v>
      </c>
      <c r="E35" s="261">
        <v>194</v>
      </c>
      <c r="F35" s="261">
        <v>174</v>
      </c>
      <c r="G35" s="261">
        <v>157</v>
      </c>
      <c r="H35" s="255">
        <v>62</v>
      </c>
      <c r="I35" s="255">
        <v>116</v>
      </c>
      <c r="J35" s="258">
        <v>1.129</v>
      </c>
      <c r="K35" s="259" t="s">
        <v>817</v>
      </c>
      <c r="L35" s="321">
        <v>1776.21</v>
      </c>
      <c r="M35" s="268" t="s">
        <v>190</v>
      </c>
      <c r="N35" s="352" t="s">
        <v>197</v>
      </c>
      <c r="P35" s="269" t="s">
        <v>634</v>
      </c>
      <c r="Q35" s="269"/>
    </row>
    <row r="36" spans="1:17" s="293" customFormat="1">
      <c r="A36" s="255">
        <v>8</v>
      </c>
      <c r="B36" s="255" t="s">
        <v>232</v>
      </c>
      <c r="C36" s="255" t="s">
        <v>233</v>
      </c>
      <c r="D36" s="267" t="s">
        <v>189</v>
      </c>
      <c r="E36" s="261">
        <v>194</v>
      </c>
      <c r="F36" s="261">
        <v>174</v>
      </c>
      <c r="G36" s="261">
        <v>157</v>
      </c>
      <c r="H36" s="255">
        <v>62</v>
      </c>
      <c r="I36" s="255">
        <v>116</v>
      </c>
      <c r="J36" s="258">
        <v>1.129</v>
      </c>
      <c r="K36" s="259" t="s">
        <v>817</v>
      </c>
      <c r="L36" s="321">
        <v>1866.12</v>
      </c>
      <c r="M36" s="268" t="s">
        <v>190</v>
      </c>
      <c r="N36" s="352" t="s">
        <v>197</v>
      </c>
      <c r="P36" s="269" t="s">
        <v>634</v>
      </c>
      <c r="Q36" s="269"/>
    </row>
    <row r="37" spans="1:17" s="293" customFormat="1">
      <c r="A37" s="255">
        <v>9</v>
      </c>
      <c r="B37" s="255" t="s">
        <v>234</v>
      </c>
      <c r="C37" s="255" t="s">
        <v>235</v>
      </c>
      <c r="D37" s="267" t="s">
        <v>189</v>
      </c>
      <c r="E37" s="261">
        <v>194</v>
      </c>
      <c r="F37" s="261">
        <v>174</v>
      </c>
      <c r="G37" s="261">
        <v>157</v>
      </c>
      <c r="H37" s="255">
        <v>62</v>
      </c>
      <c r="I37" s="255">
        <v>116</v>
      </c>
      <c r="J37" s="258">
        <v>1.129</v>
      </c>
      <c r="K37" s="259" t="s">
        <v>817</v>
      </c>
      <c r="L37" s="321">
        <v>1819.39</v>
      </c>
      <c r="M37" s="268" t="s">
        <v>190</v>
      </c>
      <c r="N37" s="352" t="s">
        <v>197</v>
      </c>
      <c r="P37" s="269" t="s">
        <v>634</v>
      </c>
      <c r="Q37" s="269"/>
    </row>
    <row r="38" spans="1:17" s="293" customFormat="1">
      <c r="A38" s="255">
        <v>10</v>
      </c>
      <c r="B38" s="255" t="s">
        <v>236</v>
      </c>
      <c r="C38" s="255" t="s">
        <v>237</v>
      </c>
      <c r="D38" s="267" t="s">
        <v>189</v>
      </c>
      <c r="E38" s="261">
        <v>194</v>
      </c>
      <c r="F38" s="261">
        <v>174</v>
      </c>
      <c r="G38" s="261">
        <v>157</v>
      </c>
      <c r="H38" s="255">
        <v>62</v>
      </c>
      <c r="I38" s="255">
        <v>116</v>
      </c>
      <c r="J38" s="258">
        <v>1.129</v>
      </c>
      <c r="K38" s="259" t="s">
        <v>817</v>
      </c>
      <c r="L38" s="321">
        <v>1806.57</v>
      </c>
      <c r="M38" s="268" t="s">
        <v>190</v>
      </c>
      <c r="N38" s="352" t="s">
        <v>197</v>
      </c>
      <c r="P38" s="269" t="s">
        <v>634</v>
      </c>
      <c r="Q38" s="269"/>
    </row>
    <row r="39" spans="1:17" s="293" customFormat="1">
      <c r="A39" s="255">
        <v>11</v>
      </c>
      <c r="B39" s="255" t="s">
        <v>694</v>
      </c>
      <c r="C39" s="255" t="s">
        <v>669</v>
      </c>
      <c r="D39" s="267" t="s">
        <v>189</v>
      </c>
      <c r="E39" s="261">
        <v>204</v>
      </c>
      <c r="F39" s="261">
        <v>184</v>
      </c>
      <c r="G39" s="261">
        <v>157</v>
      </c>
      <c r="H39" s="255">
        <v>62</v>
      </c>
      <c r="I39" s="255">
        <v>116</v>
      </c>
      <c r="J39" s="258">
        <v>1.129</v>
      </c>
      <c r="K39" s="259" t="s">
        <v>817</v>
      </c>
      <c r="L39" s="321">
        <v>2053.67</v>
      </c>
      <c r="M39" s="268" t="s">
        <v>190</v>
      </c>
      <c r="N39" s="352" t="s">
        <v>197</v>
      </c>
      <c r="P39" s="269" t="s">
        <v>633</v>
      </c>
      <c r="Q39" s="269"/>
    </row>
    <row r="40" spans="1:17" s="293" customFormat="1">
      <c r="A40" s="255">
        <v>12</v>
      </c>
      <c r="B40" s="255" t="s">
        <v>664</v>
      </c>
      <c r="C40" s="255" t="s">
        <v>668</v>
      </c>
      <c r="D40" s="267" t="s">
        <v>189</v>
      </c>
      <c r="E40" s="261">
        <v>199</v>
      </c>
      <c r="F40" s="261">
        <v>179</v>
      </c>
      <c r="G40" s="261">
        <v>157</v>
      </c>
      <c r="H40" s="255">
        <v>62</v>
      </c>
      <c r="I40" s="255">
        <v>116</v>
      </c>
      <c r="J40" s="258">
        <v>1.129</v>
      </c>
      <c r="K40" s="259" t="s">
        <v>817</v>
      </c>
      <c r="L40" s="321">
        <v>2008.01</v>
      </c>
      <c r="M40" s="268" t="s">
        <v>190</v>
      </c>
      <c r="N40" s="352" t="s">
        <v>197</v>
      </c>
      <c r="P40" s="269" t="s">
        <v>634</v>
      </c>
      <c r="Q40" s="269"/>
    </row>
    <row r="41" spans="1:17" s="293" customFormat="1">
      <c r="A41" s="255">
        <v>13</v>
      </c>
      <c r="B41" s="255" t="s">
        <v>670</v>
      </c>
      <c r="C41" s="255" t="s">
        <v>671</v>
      </c>
      <c r="D41" s="267" t="s">
        <v>189</v>
      </c>
      <c r="E41" s="261">
        <v>199</v>
      </c>
      <c r="F41" s="261">
        <v>179</v>
      </c>
      <c r="G41" s="261">
        <v>157</v>
      </c>
      <c r="H41" s="255">
        <v>62</v>
      </c>
      <c r="I41" s="255">
        <v>116</v>
      </c>
      <c r="J41" s="258">
        <v>1.129</v>
      </c>
      <c r="K41" s="259" t="s">
        <v>817</v>
      </c>
      <c r="L41" s="321">
        <v>2137.2600000000002</v>
      </c>
      <c r="M41" s="268" t="s">
        <v>190</v>
      </c>
      <c r="N41" s="352" t="s">
        <v>197</v>
      </c>
      <c r="O41" s="250"/>
      <c r="P41" s="269" t="s">
        <v>634</v>
      </c>
      <c r="Q41" s="269"/>
    </row>
    <row r="42" spans="1:17" s="293" customFormat="1">
      <c r="A42" s="255">
        <v>14</v>
      </c>
      <c r="B42" s="255" t="s">
        <v>802</v>
      </c>
      <c r="C42" s="255" t="s">
        <v>805</v>
      </c>
      <c r="D42" s="267" t="s">
        <v>189</v>
      </c>
      <c r="E42" s="261">
        <v>204</v>
      </c>
      <c r="F42" s="261">
        <v>184</v>
      </c>
      <c r="G42" s="261">
        <v>157</v>
      </c>
      <c r="H42" s="255">
        <v>62</v>
      </c>
      <c r="I42" s="255">
        <v>116</v>
      </c>
      <c r="J42" s="258">
        <v>1.129</v>
      </c>
      <c r="K42" s="259" t="s">
        <v>817</v>
      </c>
      <c r="L42" s="321">
        <v>2205.0100000000002</v>
      </c>
      <c r="M42" s="268" t="s">
        <v>190</v>
      </c>
      <c r="N42" s="352" t="s">
        <v>197</v>
      </c>
      <c r="P42" s="269" t="s">
        <v>633</v>
      </c>
      <c r="Q42" s="269"/>
    </row>
    <row r="43" spans="1:17" s="293" customFormat="1">
      <c r="A43" s="255">
        <v>15</v>
      </c>
      <c r="B43" s="255" t="s">
        <v>749</v>
      </c>
      <c r="C43" s="255" t="s">
        <v>736</v>
      </c>
      <c r="D43" s="267" t="s">
        <v>189</v>
      </c>
      <c r="E43" s="261">
        <v>199</v>
      </c>
      <c r="F43" s="261">
        <v>179</v>
      </c>
      <c r="G43" s="261">
        <v>157</v>
      </c>
      <c r="H43" s="255">
        <v>62</v>
      </c>
      <c r="I43" s="255">
        <v>116</v>
      </c>
      <c r="J43" s="258">
        <v>1.129</v>
      </c>
      <c r="K43" s="259" t="s">
        <v>817</v>
      </c>
      <c r="L43" s="321">
        <v>2407.89</v>
      </c>
      <c r="M43" s="268" t="s">
        <v>190</v>
      </c>
      <c r="N43" s="352" t="s">
        <v>197</v>
      </c>
      <c r="P43" s="269" t="s">
        <v>634</v>
      </c>
      <c r="Q43" s="269"/>
    </row>
    <row r="44" spans="1:17" s="293" customFormat="1">
      <c r="A44" s="255">
        <v>16</v>
      </c>
      <c r="B44" s="255" t="s">
        <v>750</v>
      </c>
      <c r="C44" s="255" t="s">
        <v>737</v>
      </c>
      <c r="D44" s="267" t="s">
        <v>189</v>
      </c>
      <c r="E44" s="261">
        <v>199</v>
      </c>
      <c r="F44" s="261">
        <v>179</v>
      </c>
      <c r="G44" s="261">
        <v>157</v>
      </c>
      <c r="H44" s="255">
        <v>62</v>
      </c>
      <c r="I44" s="255">
        <v>116</v>
      </c>
      <c r="J44" s="258">
        <v>1.129</v>
      </c>
      <c r="K44" s="259" t="s">
        <v>817</v>
      </c>
      <c r="L44" s="321">
        <v>2416.6999999999998</v>
      </c>
      <c r="M44" s="268" t="s">
        <v>190</v>
      </c>
      <c r="N44" s="352" t="s">
        <v>197</v>
      </c>
      <c r="O44" s="250"/>
      <c r="P44" s="269" t="s">
        <v>634</v>
      </c>
      <c r="Q44" s="269"/>
    </row>
    <row r="45" spans="1:17" s="293" customFormat="1">
      <c r="A45" s="255">
        <v>17</v>
      </c>
      <c r="B45" s="255" t="s">
        <v>732</v>
      </c>
      <c r="C45" s="255" t="s">
        <v>733</v>
      </c>
      <c r="D45" s="267" t="s">
        <v>189</v>
      </c>
      <c r="E45" s="261">
        <v>199</v>
      </c>
      <c r="F45" s="261">
        <v>179</v>
      </c>
      <c r="G45" s="261">
        <v>157</v>
      </c>
      <c r="H45" s="255">
        <v>62</v>
      </c>
      <c r="I45" s="255">
        <v>116</v>
      </c>
      <c r="J45" s="258">
        <v>1.129</v>
      </c>
      <c r="K45" s="259" t="s">
        <v>817</v>
      </c>
      <c r="L45" s="321">
        <v>2051.59</v>
      </c>
      <c r="M45" s="268" t="s">
        <v>190</v>
      </c>
      <c r="N45" s="352" t="s">
        <v>197</v>
      </c>
      <c r="O45" s="250"/>
      <c r="P45" s="269" t="s">
        <v>634</v>
      </c>
      <c r="Q45" s="269"/>
    </row>
    <row r="46" spans="1:17" s="293" customFormat="1">
      <c r="A46" s="255">
        <v>18</v>
      </c>
      <c r="B46" s="255" t="s">
        <v>766</v>
      </c>
      <c r="C46" s="255" t="s">
        <v>774</v>
      </c>
      <c r="D46" s="267" t="s">
        <v>189</v>
      </c>
      <c r="E46" s="261">
        <v>204</v>
      </c>
      <c r="F46" s="261">
        <v>184</v>
      </c>
      <c r="G46" s="261">
        <v>157</v>
      </c>
      <c r="H46" s="255">
        <v>62</v>
      </c>
      <c r="I46" s="255">
        <v>116</v>
      </c>
      <c r="J46" s="258">
        <v>1.129</v>
      </c>
      <c r="K46" s="259" t="s">
        <v>817</v>
      </c>
      <c r="L46" s="321">
        <v>2097.2399999999998</v>
      </c>
      <c r="M46" s="268" t="s">
        <v>190</v>
      </c>
      <c r="N46" s="352" t="s">
        <v>197</v>
      </c>
      <c r="O46" s="250"/>
      <c r="P46" s="269" t="s">
        <v>633</v>
      </c>
      <c r="Q46" s="269"/>
    </row>
    <row r="47" spans="1:17" s="293" customFormat="1">
      <c r="A47" s="255">
        <v>19</v>
      </c>
      <c r="B47" s="255" t="s">
        <v>751</v>
      </c>
      <c r="C47" s="255" t="s">
        <v>738</v>
      </c>
      <c r="D47" s="267" t="s">
        <v>189</v>
      </c>
      <c r="E47" s="261">
        <v>199</v>
      </c>
      <c r="F47" s="261">
        <v>179</v>
      </c>
      <c r="G47" s="261">
        <v>157</v>
      </c>
      <c r="H47" s="255">
        <v>62</v>
      </c>
      <c r="I47" s="255">
        <v>116</v>
      </c>
      <c r="J47" s="258">
        <v>1.129</v>
      </c>
      <c r="K47" s="259" t="s">
        <v>817</v>
      </c>
      <c r="L47" s="321">
        <v>2227.7600000000002</v>
      </c>
      <c r="M47" s="268" t="s">
        <v>190</v>
      </c>
      <c r="N47" s="352" t="s">
        <v>197</v>
      </c>
      <c r="O47" s="250"/>
      <c r="P47" s="269" t="s">
        <v>634</v>
      </c>
      <c r="Q47" s="269"/>
    </row>
    <row r="48" spans="1:17" s="293" customFormat="1">
      <c r="A48" s="255">
        <v>20</v>
      </c>
      <c r="B48" s="255" t="s">
        <v>747</v>
      </c>
      <c r="C48" s="255" t="s">
        <v>734</v>
      </c>
      <c r="D48" s="267" t="s">
        <v>189</v>
      </c>
      <c r="E48" s="261">
        <v>199</v>
      </c>
      <c r="F48" s="261">
        <v>179</v>
      </c>
      <c r="G48" s="261">
        <v>157</v>
      </c>
      <c r="H48" s="255">
        <v>62</v>
      </c>
      <c r="I48" s="255">
        <v>116</v>
      </c>
      <c r="J48" s="258">
        <v>1.129</v>
      </c>
      <c r="K48" s="259" t="s">
        <v>817</v>
      </c>
      <c r="L48" s="321">
        <v>2181.09</v>
      </c>
      <c r="M48" s="268" t="s">
        <v>190</v>
      </c>
      <c r="N48" s="352" t="s">
        <v>197</v>
      </c>
      <c r="O48" s="250"/>
      <c r="P48" s="269" t="s">
        <v>634</v>
      </c>
      <c r="Q48" s="269"/>
    </row>
    <row r="49" spans="1:17" s="293" customFormat="1">
      <c r="A49" s="255">
        <v>21</v>
      </c>
      <c r="B49" s="255" t="s">
        <v>748</v>
      </c>
      <c r="C49" s="255" t="s">
        <v>735</v>
      </c>
      <c r="D49" s="267" t="s">
        <v>189</v>
      </c>
      <c r="E49" s="261">
        <v>199</v>
      </c>
      <c r="F49" s="261">
        <v>179</v>
      </c>
      <c r="G49" s="261">
        <v>157</v>
      </c>
      <c r="H49" s="255">
        <v>62</v>
      </c>
      <c r="I49" s="255">
        <v>116</v>
      </c>
      <c r="J49" s="258">
        <v>1.129</v>
      </c>
      <c r="K49" s="259" t="s">
        <v>817</v>
      </c>
      <c r="L49" s="321">
        <v>2168.1799999999998</v>
      </c>
      <c r="M49" s="268" t="s">
        <v>190</v>
      </c>
      <c r="N49" s="352" t="s">
        <v>197</v>
      </c>
      <c r="O49" s="250"/>
      <c r="P49" s="269" t="s">
        <v>634</v>
      </c>
      <c r="Q49" s="269"/>
    </row>
    <row r="50" spans="1:17" s="293" customFormat="1">
      <c r="A50" s="255">
        <v>22</v>
      </c>
      <c r="B50" s="255" t="s">
        <v>222</v>
      </c>
      <c r="C50" s="255" t="s">
        <v>223</v>
      </c>
      <c r="D50" s="267" t="s">
        <v>189</v>
      </c>
      <c r="E50" s="261">
        <v>194</v>
      </c>
      <c r="F50" s="261">
        <v>174</v>
      </c>
      <c r="G50" s="261">
        <v>157</v>
      </c>
      <c r="H50" s="255">
        <v>62</v>
      </c>
      <c r="I50" s="255">
        <v>116</v>
      </c>
      <c r="J50" s="258">
        <v>1.129</v>
      </c>
      <c r="K50" s="259" t="s">
        <v>817</v>
      </c>
      <c r="L50" s="321">
        <v>1690.21</v>
      </c>
      <c r="M50" s="268" t="s">
        <v>190</v>
      </c>
      <c r="N50" s="352" t="s">
        <v>197</v>
      </c>
      <c r="O50" s="250"/>
      <c r="P50" s="269" t="s">
        <v>634</v>
      </c>
      <c r="Q50" s="269"/>
    </row>
    <row r="51" spans="1:17">
      <c r="A51" s="255">
        <v>23</v>
      </c>
      <c r="B51" s="255" t="s">
        <v>874</v>
      </c>
      <c r="C51" s="255" t="s">
        <v>876</v>
      </c>
      <c r="D51" s="267" t="s">
        <v>189</v>
      </c>
      <c r="E51" s="261">
        <v>267</v>
      </c>
      <c r="F51" s="261">
        <v>242</v>
      </c>
      <c r="G51" s="261">
        <v>160</v>
      </c>
      <c r="H51" s="255">
        <v>71</v>
      </c>
      <c r="I51" s="255">
        <v>131</v>
      </c>
      <c r="J51" s="258">
        <v>1.488</v>
      </c>
      <c r="K51" s="259" t="s">
        <v>817</v>
      </c>
      <c r="L51" s="321">
        <v>2539.81</v>
      </c>
      <c r="M51" s="268" t="s">
        <v>190</v>
      </c>
      <c r="N51" s="352" t="s">
        <v>197</v>
      </c>
      <c r="O51" s="250"/>
      <c r="P51" s="269" t="s">
        <v>634</v>
      </c>
      <c r="Q51" s="269" t="s">
        <v>943</v>
      </c>
    </row>
    <row r="52" spans="1:17">
      <c r="A52" s="255">
        <v>24</v>
      </c>
      <c r="B52" s="255" t="s">
        <v>875</v>
      </c>
      <c r="C52" s="255" t="s">
        <v>881</v>
      </c>
      <c r="D52" s="267" t="s">
        <v>189</v>
      </c>
      <c r="E52" s="261">
        <v>267</v>
      </c>
      <c r="F52" s="261">
        <v>242</v>
      </c>
      <c r="G52" s="261">
        <v>160</v>
      </c>
      <c r="H52" s="255">
        <v>71</v>
      </c>
      <c r="I52" s="255">
        <v>131</v>
      </c>
      <c r="J52" s="258">
        <v>1.488</v>
      </c>
      <c r="K52" s="259" t="s">
        <v>817</v>
      </c>
      <c r="L52" s="321">
        <v>2539.81</v>
      </c>
      <c r="M52" s="268" t="s">
        <v>190</v>
      </c>
      <c r="N52" s="352" t="s">
        <v>197</v>
      </c>
      <c r="O52" s="250"/>
      <c r="P52" s="269" t="s">
        <v>634</v>
      </c>
      <c r="Q52" s="269" t="s">
        <v>943</v>
      </c>
    </row>
    <row r="53" spans="1:17">
      <c r="A53" s="255"/>
      <c r="B53" s="255"/>
      <c r="C53" s="255"/>
      <c r="D53" s="267" t="s">
        <v>189</v>
      </c>
      <c r="E53" s="261"/>
      <c r="F53" s="261"/>
      <c r="G53" s="261"/>
      <c r="H53" s="255"/>
      <c r="I53" s="255"/>
      <c r="J53" s="258"/>
      <c r="K53" s="259" t="s">
        <v>817</v>
      </c>
      <c r="L53" s="321"/>
      <c r="M53" s="268" t="s">
        <v>190</v>
      </c>
      <c r="N53" s="352" t="s">
        <v>197</v>
      </c>
      <c r="O53" s="250"/>
      <c r="P53" s="269"/>
      <c r="Q53" s="269"/>
    </row>
    <row r="54" spans="1:17">
      <c r="A54" s="255"/>
      <c r="B54" s="255"/>
      <c r="C54" s="255"/>
      <c r="D54" s="267" t="s">
        <v>189</v>
      </c>
      <c r="E54" s="261"/>
      <c r="F54" s="261"/>
      <c r="G54" s="261"/>
      <c r="H54" s="255"/>
      <c r="I54" s="255"/>
      <c r="J54" s="258"/>
      <c r="K54" s="259" t="s">
        <v>817</v>
      </c>
      <c r="L54" s="321"/>
      <c r="M54" s="268" t="s">
        <v>190</v>
      </c>
      <c r="N54" s="352" t="s">
        <v>197</v>
      </c>
      <c r="O54" s="250"/>
      <c r="P54" s="269"/>
      <c r="Q54" s="269"/>
    </row>
    <row r="55" spans="1:17">
      <c r="A55" s="255"/>
      <c r="B55" s="255"/>
      <c r="C55" s="255"/>
      <c r="D55" s="267" t="s">
        <v>189</v>
      </c>
      <c r="E55" s="261"/>
      <c r="F55" s="261"/>
      <c r="G55" s="261"/>
      <c r="H55" s="255"/>
      <c r="I55" s="255"/>
      <c r="J55" s="258"/>
      <c r="K55" s="259" t="s">
        <v>817</v>
      </c>
      <c r="L55" s="321"/>
      <c r="M55" s="268" t="s">
        <v>190</v>
      </c>
      <c r="N55" s="352" t="s">
        <v>197</v>
      </c>
      <c r="O55" s="250"/>
      <c r="P55" s="269"/>
      <c r="Q55" s="269"/>
    </row>
    <row r="56" spans="1:17">
      <c r="A56" s="255"/>
      <c r="B56" s="255"/>
      <c r="C56" s="255"/>
      <c r="D56" s="267" t="s">
        <v>189</v>
      </c>
      <c r="E56" s="261"/>
      <c r="F56" s="261"/>
      <c r="G56" s="261"/>
      <c r="H56" s="255"/>
      <c r="I56" s="255"/>
      <c r="J56" s="258"/>
      <c r="K56" s="259" t="s">
        <v>817</v>
      </c>
      <c r="L56" s="321"/>
      <c r="M56" s="268" t="s">
        <v>190</v>
      </c>
      <c r="N56" s="352" t="s">
        <v>197</v>
      </c>
      <c r="O56" s="250"/>
      <c r="P56" s="269"/>
      <c r="Q56" s="269"/>
    </row>
    <row r="57" spans="1:17">
      <c r="A57" s="255"/>
      <c r="B57" s="255"/>
      <c r="C57" s="255"/>
      <c r="D57" s="267" t="s">
        <v>189</v>
      </c>
      <c r="E57" s="261"/>
      <c r="F57" s="261"/>
      <c r="G57" s="261"/>
      <c r="H57" s="255"/>
      <c r="I57" s="255"/>
      <c r="J57" s="258"/>
      <c r="K57" s="259" t="s">
        <v>817</v>
      </c>
      <c r="L57" s="321"/>
      <c r="M57" s="268" t="s">
        <v>190</v>
      </c>
      <c r="N57" s="352" t="s">
        <v>197</v>
      </c>
      <c r="O57" s="250"/>
      <c r="P57" s="269"/>
      <c r="Q57" s="269"/>
    </row>
    <row r="58" spans="1:17">
      <c r="A58" s="255"/>
      <c r="B58" s="255"/>
      <c r="C58" s="255"/>
      <c r="D58" s="267" t="s">
        <v>189</v>
      </c>
      <c r="E58" s="261"/>
      <c r="F58" s="261"/>
      <c r="G58" s="261"/>
      <c r="H58" s="255"/>
      <c r="I58" s="255"/>
      <c r="J58" s="258"/>
      <c r="K58" s="259" t="s">
        <v>817</v>
      </c>
      <c r="L58" s="321"/>
      <c r="M58" s="268" t="s">
        <v>190</v>
      </c>
      <c r="N58" s="352" t="s">
        <v>197</v>
      </c>
      <c r="O58" s="250"/>
      <c r="P58" s="269"/>
      <c r="Q58" s="269"/>
    </row>
    <row r="59" spans="1:17">
      <c r="A59" s="255"/>
      <c r="B59" s="255"/>
      <c r="C59" s="255"/>
      <c r="D59" s="267" t="s">
        <v>189</v>
      </c>
      <c r="E59" s="261"/>
      <c r="F59" s="261"/>
      <c r="G59" s="261"/>
      <c r="H59" s="255"/>
      <c r="I59" s="255"/>
      <c r="J59" s="258"/>
      <c r="K59" s="259" t="s">
        <v>817</v>
      </c>
      <c r="L59" s="321"/>
      <c r="M59" s="268" t="s">
        <v>190</v>
      </c>
      <c r="N59" s="352" t="s">
        <v>197</v>
      </c>
      <c r="O59" s="250"/>
      <c r="P59" s="269"/>
      <c r="Q59" s="269"/>
    </row>
    <row r="60" spans="1:17">
      <c r="A60" s="255"/>
      <c r="B60" s="255"/>
      <c r="C60" s="255"/>
      <c r="D60" s="267" t="s">
        <v>189</v>
      </c>
      <c r="E60" s="261"/>
      <c r="F60" s="261"/>
      <c r="G60" s="261"/>
      <c r="H60" s="255"/>
      <c r="I60" s="255"/>
      <c r="J60" s="258"/>
      <c r="K60" s="259" t="s">
        <v>817</v>
      </c>
      <c r="L60" s="321"/>
      <c r="M60" s="268" t="s">
        <v>190</v>
      </c>
      <c r="N60" s="352" t="s">
        <v>197</v>
      </c>
      <c r="O60" s="250"/>
      <c r="P60" s="269"/>
      <c r="Q60" s="269"/>
    </row>
    <row r="61" spans="1:17">
      <c r="A61" s="255"/>
      <c r="B61" s="255"/>
      <c r="C61" s="255"/>
      <c r="D61" s="267" t="s">
        <v>189</v>
      </c>
      <c r="E61" s="261"/>
      <c r="F61" s="261"/>
      <c r="G61" s="261"/>
      <c r="H61" s="255"/>
      <c r="I61" s="255"/>
      <c r="J61" s="258"/>
      <c r="K61" s="259" t="s">
        <v>817</v>
      </c>
      <c r="L61" s="321"/>
      <c r="M61" s="268" t="s">
        <v>190</v>
      </c>
      <c r="N61" s="352" t="s">
        <v>197</v>
      </c>
      <c r="O61" s="250"/>
      <c r="P61" s="269"/>
      <c r="Q61" s="269"/>
    </row>
    <row r="62" spans="1:17">
      <c r="A62" s="255"/>
      <c r="B62" s="255"/>
      <c r="C62" s="255"/>
      <c r="D62" s="267" t="s">
        <v>189</v>
      </c>
      <c r="E62" s="261"/>
      <c r="F62" s="261"/>
      <c r="G62" s="261"/>
      <c r="H62" s="255"/>
      <c r="I62" s="255"/>
      <c r="J62" s="258"/>
      <c r="K62" s="259" t="s">
        <v>817</v>
      </c>
      <c r="L62" s="321"/>
      <c r="M62" s="268" t="s">
        <v>190</v>
      </c>
      <c r="N62" s="352" t="s">
        <v>197</v>
      </c>
      <c r="O62" s="250"/>
      <c r="P62" s="269"/>
      <c r="Q62" s="269"/>
    </row>
    <row r="63" spans="1:17">
      <c r="A63" s="255"/>
      <c r="B63" s="255"/>
      <c r="C63" s="255"/>
      <c r="D63" s="267" t="s">
        <v>189</v>
      </c>
      <c r="E63" s="261"/>
      <c r="F63" s="261"/>
      <c r="G63" s="261"/>
      <c r="H63" s="255"/>
      <c r="I63" s="255"/>
      <c r="J63" s="258"/>
      <c r="K63" s="259" t="s">
        <v>817</v>
      </c>
      <c r="L63" s="321"/>
      <c r="M63" s="268" t="s">
        <v>190</v>
      </c>
      <c r="N63" s="352" t="s">
        <v>197</v>
      </c>
      <c r="O63" s="250"/>
      <c r="P63" s="269"/>
      <c r="Q63" s="269"/>
    </row>
    <row r="64" spans="1:17">
      <c r="A64" s="255"/>
      <c r="B64" s="255"/>
      <c r="C64" s="255"/>
      <c r="D64" s="267" t="s">
        <v>189</v>
      </c>
      <c r="E64" s="261"/>
      <c r="F64" s="261"/>
      <c r="G64" s="261"/>
      <c r="H64" s="255"/>
      <c r="I64" s="255"/>
      <c r="J64" s="258"/>
      <c r="K64" s="259" t="s">
        <v>817</v>
      </c>
      <c r="L64" s="321"/>
      <c r="M64" s="268" t="s">
        <v>190</v>
      </c>
      <c r="N64" s="352" t="s">
        <v>197</v>
      </c>
      <c r="O64" s="250"/>
      <c r="P64" s="269"/>
      <c r="Q64" s="269"/>
    </row>
    <row r="65" spans="1:17">
      <c r="A65" s="255"/>
      <c r="B65" s="255"/>
      <c r="C65" s="255"/>
      <c r="D65" s="267" t="s">
        <v>189</v>
      </c>
      <c r="E65" s="261"/>
      <c r="F65" s="261"/>
      <c r="G65" s="261"/>
      <c r="H65" s="255"/>
      <c r="I65" s="255"/>
      <c r="J65" s="258"/>
      <c r="K65" s="259" t="s">
        <v>817</v>
      </c>
      <c r="L65" s="321"/>
      <c r="M65" s="268" t="s">
        <v>190</v>
      </c>
      <c r="N65" s="352" t="s">
        <v>197</v>
      </c>
      <c r="O65" s="250"/>
      <c r="P65" s="269"/>
      <c r="Q65" s="269"/>
    </row>
    <row r="66" spans="1:17">
      <c r="A66" s="255"/>
      <c r="B66" s="255"/>
      <c r="C66" s="255"/>
      <c r="D66" s="267" t="s">
        <v>189</v>
      </c>
      <c r="E66" s="261"/>
      <c r="F66" s="261"/>
      <c r="G66" s="261"/>
      <c r="H66" s="255"/>
      <c r="I66" s="255"/>
      <c r="J66" s="258"/>
      <c r="K66" s="259" t="s">
        <v>817</v>
      </c>
      <c r="L66" s="321"/>
      <c r="M66" s="268" t="s">
        <v>190</v>
      </c>
      <c r="N66" s="352" t="s">
        <v>197</v>
      </c>
      <c r="O66" s="250"/>
      <c r="P66" s="269"/>
      <c r="Q66" s="269"/>
    </row>
    <row r="67" spans="1:17">
      <c r="A67" s="255"/>
      <c r="B67" s="255"/>
      <c r="C67" s="255"/>
      <c r="D67" s="267" t="s">
        <v>189</v>
      </c>
      <c r="E67" s="261"/>
      <c r="F67" s="261"/>
      <c r="G67" s="261"/>
      <c r="H67" s="255"/>
      <c r="I67" s="255"/>
      <c r="J67" s="258"/>
      <c r="K67" s="259" t="s">
        <v>817</v>
      </c>
      <c r="L67" s="321"/>
      <c r="M67" s="268" t="s">
        <v>190</v>
      </c>
      <c r="N67" s="352" t="s">
        <v>197</v>
      </c>
      <c r="O67" s="250"/>
      <c r="P67" s="269"/>
      <c r="Q67" s="269"/>
    </row>
    <row r="68" spans="1:17">
      <c r="A68" s="255"/>
      <c r="B68" s="255"/>
      <c r="C68" s="255"/>
      <c r="D68" s="267" t="s">
        <v>189</v>
      </c>
      <c r="E68" s="261"/>
      <c r="F68" s="261"/>
      <c r="G68" s="261"/>
      <c r="H68" s="255"/>
      <c r="I68" s="255"/>
      <c r="J68" s="258"/>
      <c r="K68" s="259" t="s">
        <v>817</v>
      </c>
      <c r="L68" s="321"/>
      <c r="M68" s="268" t="s">
        <v>190</v>
      </c>
      <c r="N68" s="352" t="s">
        <v>197</v>
      </c>
      <c r="O68" s="250"/>
      <c r="P68" s="269"/>
      <c r="Q68" s="269"/>
    </row>
    <row r="69" spans="1:17">
      <c r="A69" s="255"/>
      <c r="B69" s="255"/>
      <c r="C69" s="255"/>
      <c r="D69" s="267" t="s">
        <v>189</v>
      </c>
      <c r="E69" s="261"/>
      <c r="F69" s="261"/>
      <c r="G69" s="261"/>
      <c r="H69" s="255"/>
      <c r="I69" s="255"/>
      <c r="J69" s="258"/>
      <c r="K69" s="259" t="s">
        <v>817</v>
      </c>
      <c r="L69" s="321"/>
      <c r="M69" s="268" t="s">
        <v>190</v>
      </c>
      <c r="N69" s="352" t="s">
        <v>197</v>
      </c>
      <c r="O69" s="250"/>
      <c r="P69" s="269"/>
      <c r="Q69" s="269"/>
    </row>
    <row r="70" spans="1:17">
      <c r="A70" s="255"/>
      <c r="B70" s="255"/>
      <c r="C70" s="255"/>
      <c r="D70" s="267" t="s">
        <v>189</v>
      </c>
      <c r="E70" s="261"/>
      <c r="F70" s="261"/>
      <c r="G70" s="261"/>
      <c r="H70" s="255"/>
      <c r="I70" s="255"/>
      <c r="J70" s="258"/>
      <c r="K70" s="259" t="s">
        <v>817</v>
      </c>
      <c r="L70" s="321"/>
      <c r="M70" s="268" t="s">
        <v>190</v>
      </c>
      <c r="N70" s="352" t="s">
        <v>197</v>
      </c>
      <c r="O70" s="250"/>
      <c r="P70" s="269"/>
      <c r="Q70" s="269"/>
    </row>
    <row r="71" spans="1:17">
      <c r="A71" s="255"/>
      <c r="B71" s="255"/>
      <c r="C71" s="255"/>
      <c r="D71" s="267" t="s">
        <v>189</v>
      </c>
      <c r="E71" s="261"/>
      <c r="F71" s="261"/>
      <c r="G71" s="261"/>
      <c r="H71" s="255"/>
      <c r="I71" s="255"/>
      <c r="J71" s="258"/>
      <c r="K71" s="259" t="s">
        <v>817</v>
      </c>
      <c r="L71" s="321"/>
      <c r="M71" s="268" t="s">
        <v>190</v>
      </c>
      <c r="N71" s="352" t="s">
        <v>197</v>
      </c>
      <c r="O71" s="250"/>
      <c r="P71" s="269"/>
      <c r="Q71" s="269"/>
    </row>
    <row r="72" spans="1:17">
      <c r="A72" s="255"/>
      <c r="B72" s="255"/>
      <c r="C72" s="255"/>
      <c r="D72" s="267" t="s">
        <v>189</v>
      </c>
      <c r="E72" s="261"/>
      <c r="F72" s="261"/>
      <c r="G72" s="261"/>
      <c r="H72" s="255"/>
      <c r="I72" s="255"/>
      <c r="J72" s="258"/>
      <c r="K72" s="259" t="s">
        <v>817</v>
      </c>
      <c r="L72" s="321"/>
      <c r="M72" s="268" t="s">
        <v>190</v>
      </c>
      <c r="N72" s="352" t="s">
        <v>197</v>
      </c>
      <c r="O72" s="250"/>
      <c r="P72" s="269"/>
      <c r="Q72" s="269"/>
    </row>
    <row r="73" spans="1:17">
      <c r="A73" s="255"/>
      <c r="B73" s="255"/>
      <c r="C73" s="255"/>
      <c r="D73" s="267" t="s">
        <v>189</v>
      </c>
      <c r="E73" s="261"/>
      <c r="F73" s="261"/>
      <c r="G73" s="261"/>
      <c r="H73" s="255"/>
      <c r="I73" s="255"/>
      <c r="J73" s="258"/>
      <c r="K73" s="259" t="s">
        <v>817</v>
      </c>
      <c r="L73" s="321"/>
      <c r="M73" s="268" t="s">
        <v>190</v>
      </c>
      <c r="N73" s="352" t="s">
        <v>197</v>
      </c>
      <c r="O73" s="250"/>
      <c r="P73" s="269"/>
      <c r="Q73" s="269"/>
    </row>
    <row r="74" spans="1:17">
      <c r="A74" s="255"/>
      <c r="B74" s="255"/>
      <c r="C74" s="255"/>
      <c r="D74" s="267" t="s">
        <v>189</v>
      </c>
      <c r="E74" s="261"/>
      <c r="F74" s="261"/>
      <c r="G74" s="261"/>
      <c r="H74" s="255"/>
      <c r="I74" s="255"/>
      <c r="J74" s="258"/>
      <c r="K74" s="259" t="s">
        <v>817</v>
      </c>
      <c r="L74" s="321"/>
      <c r="M74" s="268" t="s">
        <v>190</v>
      </c>
      <c r="N74" s="352" t="s">
        <v>197</v>
      </c>
      <c r="P74" s="269"/>
      <c r="Q74" s="269"/>
    </row>
    <row r="75" spans="1:17">
      <c r="A75" s="255">
        <v>1</v>
      </c>
      <c r="B75" s="255" t="s">
        <v>212</v>
      </c>
      <c r="C75" s="255" t="s">
        <v>213</v>
      </c>
      <c r="D75" s="267" t="s">
        <v>189</v>
      </c>
      <c r="E75" s="261">
        <v>222</v>
      </c>
      <c r="F75" s="261">
        <v>201</v>
      </c>
      <c r="G75" s="261">
        <v>156</v>
      </c>
      <c r="H75" s="255">
        <v>63</v>
      </c>
      <c r="I75" s="255">
        <v>122</v>
      </c>
      <c r="J75" s="258">
        <v>1.1990000000000001</v>
      </c>
      <c r="K75" s="259" t="s">
        <v>817</v>
      </c>
      <c r="L75" s="321">
        <v>1897.4</v>
      </c>
      <c r="M75" s="268" t="s">
        <v>190</v>
      </c>
      <c r="N75" s="352" t="s">
        <v>197</v>
      </c>
      <c r="P75" s="269" t="s">
        <v>633</v>
      </c>
      <c r="Q75" s="269"/>
    </row>
    <row r="76" spans="1:17">
      <c r="A76" s="255">
        <v>2</v>
      </c>
      <c r="B76" s="255" t="s">
        <v>703</v>
      </c>
      <c r="C76" s="255" t="s">
        <v>701</v>
      </c>
      <c r="D76" s="267" t="s">
        <v>189</v>
      </c>
      <c r="E76" s="261">
        <v>227</v>
      </c>
      <c r="F76" s="261">
        <v>206</v>
      </c>
      <c r="G76" s="261">
        <v>156</v>
      </c>
      <c r="H76" s="255">
        <v>63</v>
      </c>
      <c r="I76" s="255">
        <v>122</v>
      </c>
      <c r="J76" s="258">
        <v>1.1990000000000001</v>
      </c>
      <c r="K76" s="259" t="s">
        <v>817</v>
      </c>
      <c r="L76" s="321">
        <v>2238.61</v>
      </c>
      <c r="M76" s="268" t="s">
        <v>190</v>
      </c>
      <c r="N76" s="352" t="s">
        <v>197</v>
      </c>
      <c r="P76" s="269" t="s">
        <v>633</v>
      </c>
      <c r="Q76" s="269"/>
    </row>
    <row r="77" spans="1:17">
      <c r="A77" s="255">
        <v>3</v>
      </c>
      <c r="B77" s="255" t="s">
        <v>784</v>
      </c>
      <c r="C77" s="255" t="s">
        <v>785</v>
      </c>
      <c r="D77" s="267" t="s">
        <v>189</v>
      </c>
      <c r="E77" s="261">
        <v>227</v>
      </c>
      <c r="F77" s="261">
        <v>206</v>
      </c>
      <c r="G77" s="261">
        <v>156</v>
      </c>
      <c r="H77" s="255">
        <v>63</v>
      </c>
      <c r="I77" s="255">
        <v>122</v>
      </c>
      <c r="J77" s="258">
        <v>1.1990000000000001</v>
      </c>
      <c r="K77" s="259" t="s">
        <v>817</v>
      </c>
      <c r="L77" s="321">
        <v>2239.13</v>
      </c>
      <c r="M77" s="268" t="s">
        <v>190</v>
      </c>
      <c r="N77" s="352" t="s">
        <v>197</v>
      </c>
      <c r="P77" s="269" t="s">
        <v>633</v>
      </c>
      <c r="Q77" s="269"/>
    </row>
    <row r="78" spans="1:17">
      <c r="A78" s="255">
        <v>4</v>
      </c>
      <c r="B78" s="255" t="s">
        <v>793</v>
      </c>
      <c r="C78" s="255" t="s">
        <v>814</v>
      </c>
      <c r="D78" s="267" t="s">
        <v>189</v>
      </c>
      <c r="E78" s="261">
        <v>227</v>
      </c>
      <c r="F78" s="261">
        <v>206</v>
      </c>
      <c r="G78" s="261">
        <v>156</v>
      </c>
      <c r="H78" s="255">
        <v>63</v>
      </c>
      <c r="I78" s="255">
        <v>122</v>
      </c>
      <c r="J78" s="258">
        <v>1.1990000000000001</v>
      </c>
      <c r="K78" s="259" t="s">
        <v>817</v>
      </c>
      <c r="L78" s="321">
        <v>2250.1999999999998</v>
      </c>
      <c r="M78" s="268" t="s">
        <v>190</v>
      </c>
      <c r="N78" s="352" t="s">
        <v>197</v>
      </c>
      <c r="P78" s="269" t="s">
        <v>633</v>
      </c>
      <c r="Q78" s="269"/>
    </row>
    <row r="79" spans="1:17">
      <c r="A79" s="255">
        <v>5</v>
      </c>
      <c r="B79" s="255" t="s">
        <v>710</v>
      </c>
      <c r="C79" s="255" t="s">
        <v>715</v>
      </c>
      <c r="D79" s="267" t="s">
        <v>189</v>
      </c>
      <c r="E79" s="261">
        <v>227</v>
      </c>
      <c r="F79" s="261">
        <v>206</v>
      </c>
      <c r="G79" s="261">
        <v>156</v>
      </c>
      <c r="H79" s="255">
        <v>63</v>
      </c>
      <c r="I79" s="255">
        <v>122</v>
      </c>
      <c r="J79" s="258">
        <v>1.1990000000000001</v>
      </c>
      <c r="K79" s="259" t="s">
        <v>817</v>
      </c>
      <c r="L79" s="321">
        <v>2238.6799999999998</v>
      </c>
      <c r="M79" s="268" t="s">
        <v>190</v>
      </c>
      <c r="N79" s="352" t="s">
        <v>197</v>
      </c>
      <c r="O79" s="250"/>
      <c r="P79" s="269" t="s">
        <v>633</v>
      </c>
      <c r="Q79" s="269"/>
    </row>
    <row r="80" spans="1:17">
      <c r="A80" s="255">
        <v>6</v>
      </c>
      <c r="B80" s="255" t="s">
        <v>214</v>
      </c>
      <c r="C80" s="255" t="s">
        <v>215</v>
      </c>
      <c r="D80" s="267" t="s">
        <v>189</v>
      </c>
      <c r="E80" s="261">
        <v>222</v>
      </c>
      <c r="F80" s="261">
        <v>201</v>
      </c>
      <c r="G80" s="261">
        <v>156</v>
      </c>
      <c r="H80" s="255">
        <v>63</v>
      </c>
      <c r="I80" s="255">
        <v>122</v>
      </c>
      <c r="J80" s="258">
        <v>1.1990000000000001</v>
      </c>
      <c r="K80" s="259" t="s">
        <v>817</v>
      </c>
      <c r="L80" s="321">
        <v>1897.4</v>
      </c>
      <c r="M80" s="268" t="s">
        <v>190</v>
      </c>
      <c r="N80" s="352" t="s">
        <v>197</v>
      </c>
      <c r="O80" s="250"/>
      <c r="P80" s="269" t="s">
        <v>633</v>
      </c>
      <c r="Q80" s="269"/>
    </row>
    <row r="81" spans="1:17">
      <c r="A81" s="255">
        <v>7</v>
      </c>
      <c r="B81" s="255" t="s">
        <v>216</v>
      </c>
      <c r="C81" s="255" t="s">
        <v>217</v>
      </c>
      <c r="D81" s="267" t="s">
        <v>189</v>
      </c>
      <c r="E81" s="261">
        <v>222</v>
      </c>
      <c r="F81" s="261">
        <v>201</v>
      </c>
      <c r="G81" s="261">
        <v>156</v>
      </c>
      <c r="H81" s="255">
        <v>63</v>
      </c>
      <c r="I81" s="255">
        <v>122</v>
      </c>
      <c r="J81" s="258">
        <v>1.1990000000000001</v>
      </c>
      <c r="K81" s="259" t="s">
        <v>817</v>
      </c>
      <c r="L81" s="321">
        <v>2347.63</v>
      </c>
      <c r="M81" s="268" t="s">
        <v>190</v>
      </c>
      <c r="N81" s="352" t="s">
        <v>197</v>
      </c>
      <c r="O81" s="250"/>
      <c r="P81" s="269" t="s">
        <v>633</v>
      </c>
      <c r="Q81" s="269"/>
    </row>
    <row r="82" spans="1:17" s="288" customFormat="1">
      <c r="A82" s="255">
        <v>8</v>
      </c>
      <c r="B82" s="255" t="s">
        <v>218</v>
      </c>
      <c r="C82" s="255" t="s">
        <v>219</v>
      </c>
      <c r="D82" s="267" t="s">
        <v>189</v>
      </c>
      <c r="E82" s="261">
        <v>222</v>
      </c>
      <c r="F82" s="261">
        <v>201</v>
      </c>
      <c r="G82" s="261">
        <v>156</v>
      </c>
      <c r="H82" s="255">
        <v>63</v>
      </c>
      <c r="I82" s="255">
        <v>122</v>
      </c>
      <c r="J82" s="258">
        <v>1.1990000000000001</v>
      </c>
      <c r="K82" s="259" t="s">
        <v>817</v>
      </c>
      <c r="L82" s="321">
        <v>2347.6799999999998</v>
      </c>
      <c r="M82" s="268" t="s">
        <v>190</v>
      </c>
      <c r="N82" s="352" t="s">
        <v>197</v>
      </c>
      <c r="O82" s="250"/>
      <c r="P82" s="269" t="s">
        <v>633</v>
      </c>
      <c r="Q82" s="269"/>
    </row>
    <row r="83" spans="1:17" s="288" customFormat="1">
      <c r="A83" s="255"/>
      <c r="B83" s="255"/>
      <c r="C83" s="255"/>
      <c r="D83" s="267" t="s">
        <v>189</v>
      </c>
      <c r="E83" s="261"/>
      <c r="F83" s="261"/>
      <c r="G83" s="261"/>
      <c r="H83" s="255"/>
      <c r="I83" s="255"/>
      <c r="J83" s="258"/>
      <c r="K83" s="259" t="s">
        <v>817</v>
      </c>
      <c r="L83" s="321"/>
      <c r="M83" s="268" t="s">
        <v>190</v>
      </c>
      <c r="N83" s="352" t="s">
        <v>197</v>
      </c>
      <c r="O83" s="250"/>
      <c r="P83" s="269"/>
      <c r="Q83" s="269"/>
    </row>
    <row r="84" spans="1:17" s="288" customFormat="1">
      <c r="A84" s="255"/>
      <c r="B84" s="255"/>
      <c r="C84" s="255"/>
      <c r="D84" s="267" t="s">
        <v>189</v>
      </c>
      <c r="E84" s="261"/>
      <c r="F84" s="261"/>
      <c r="G84" s="261"/>
      <c r="H84" s="255"/>
      <c r="I84" s="255"/>
      <c r="J84" s="258"/>
      <c r="K84" s="259" t="s">
        <v>817</v>
      </c>
      <c r="L84" s="321"/>
      <c r="M84" s="268" t="s">
        <v>190</v>
      </c>
      <c r="N84" s="352" t="s">
        <v>197</v>
      </c>
      <c r="O84" s="250"/>
      <c r="P84" s="269"/>
      <c r="Q84" s="269"/>
    </row>
    <row r="85" spans="1:17" s="288" customFormat="1">
      <c r="A85" s="255"/>
      <c r="B85" s="255"/>
      <c r="C85" s="255"/>
      <c r="D85" s="267" t="s">
        <v>189</v>
      </c>
      <c r="E85" s="261"/>
      <c r="F85" s="261"/>
      <c r="G85" s="261"/>
      <c r="H85" s="255"/>
      <c r="I85" s="255"/>
      <c r="J85" s="258"/>
      <c r="K85" s="259" t="s">
        <v>817</v>
      </c>
      <c r="L85" s="321"/>
      <c r="M85" s="268" t="s">
        <v>190</v>
      </c>
      <c r="N85" s="352" t="s">
        <v>197</v>
      </c>
      <c r="O85" s="250"/>
      <c r="P85" s="269"/>
      <c r="Q85" s="269"/>
    </row>
    <row r="86" spans="1:17" s="288" customFormat="1">
      <c r="A86" s="255"/>
      <c r="B86" s="255"/>
      <c r="C86" s="255"/>
      <c r="D86" s="267" t="s">
        <v>189</v>
      </c>
      <c r="E86" s="261"/>
      <c r="F86" s="261"/>
      <c r="G86" s="261"/>
      <c r="H86" s="255"/>
      <c r="I86" s="255"/>
      <c r="J86" s="258"/>
      <c r="K86" s="259" t="s">
        <v>817</v>
      </c>
      <c r="L86" s="321"/>
      <c r="M86" s="268" t="s">
        <v>190</v>
      </c>
      <c r="N86" s="352" t="s">
        <v>197</v>
      </c>
      <c r="O86" s="250"/>
      <c r="P86" s="269"/>
      <c r="Q86" s="269"/>
    </row>
    <row r="87" spans="1:17" s="288" customFormat="1">
      <c r="A87" s="255"/>
      <c r="B87" s="255"/>
      <c r="C87" s="255"/>
      <c r="D87" s="267" t="s">
        <v>189</v>
      </c>
      <c r="E87" s="261"/>
      <c r="F87" s="261"/>
      <c r="G87" s="261"/>
      <c r="H87" s="255"/>
      <c r="I87" s="255"/>
      <c r="J87" s="258"/>
      <c r="K87" s="259" t="s">
        <v>817</v>
      </c>
      <c r="L87" s="321"/>
      <c r="M87" s="268" t="s">
        <v>190</v>
      </c>
      <c r="N87" s="352" t="s">
        <v>197</v>
      </c>
      <c r="O87" s="250"/>
      <c r="P87" s="269"/>
      <c r="Q87" s="269"/>
    </row>
    <row r="88" spans="1:17">
      <c r="A88" s="255">
        <v>1</v>
      </c>
      <c r="B88" s="255" t="s">
        <v>350</v>
      </c>
      <c r="C88" s="255" t="s">
        <v>351</v>
      </c>
      <c r="D88" s="267" t="s">
        <v>189</v>
      </c>
      <c r="E88" s="261">
        <v>220</v>
      </c>
      <c r="F88" s="261">
        <v>199</v>
      </c>
      <c r="G88" s="261">
        <v>158</v>
      </c>
      <c r="H88" s="255">
        <v>62</v>
      </c>
      <c r="I88" s="255">
        <v>121</v>
      </c>
      <c r="J88" s="258">
        <v>1.1850000000000001</v>
      </c>
      <c r="K88" s="259" t="s">
        <v>817</v>
      </c>
      <c r="L88" s="321">
        <v>1991.71</v>
      </c>
      <c r="M88" s="268" t="s">
        <v>190</v>
      </c>
      <c r="N88" s="352" t="s">
        <v>197</v>
      </c>
      <c r="P88" s="269" t="s">
        <v>633</v>
      </c>
      <c r="Q88" s="269"/>
    </row>
    <row r="89" spans="1:17">
      <c r="A89" s="255">
        <v>2</v>
      </c>
      <c r="B89" s="255" t="s">
        <v>32</v>
      </c>
      <c r="C89" s="255" t="s">
        <v>35</v>
      </c>
      <c r="D89" s="267" t="s">
        <v>189</v>
      </c>
      <c r="E89" s="261">
        <v>220</v>
      </c>
      <c r="F89" s="261">
        <v>199</v>
      </c>
      <c r="G89" s="261">
        <v>158</v>
      </c>
      <c r="H89" s="255">
        <v>62</v>
      </c>
      <c r="I89" s="255">
        <v>121</v>
      </c>
      <c r="J89" s="258">
        <v>1.1850000000000001</v>
      </c>
      <c r="K89" s="259" t="s">
        <v>817</v>
      </c>
      <c r="L89" s="321">
        <v>2033.63</v>
      </c>
      <c r="M89" s="268" t="s">
        <v>190</v>
      </c>
      <c r="N89" s="352" t="s">
        <v>197</v>
      </c>
      <c r="P89" s="269" t="s">
        <v>633</v>
      </c>
      <c r="Q89" s="269"/>
    </row>
    <row r="90" spans="1:17">
      <c r="A90" s="255">
        <v>3</v>
      </c>
      <c r="B90" s="255" t="s">
        <v>390</v>
      </c>
      <c r="C90" s="255" t="s">
        <v>391</v>
      </c>
      <c r="D90" s="267" t="s">
        <v>189</v>
      </c>
      <c r="E90" s="261">
        <v>220</v>
      </c>
      <c r="F90" s="261">
        <v>199</v>
      </c>
      <c r="G90" s="261">
        <v>158</v>
      </c>
      <c r="H90" s="255">
        <v>62</v>
      </c>
      <c r="I90" s="255">
        <v>121</v>
      </c>
      <c r="J90" s="258">
        <v>1.1850000000000001</v>
      </c>
      <c r="K90" s="259" t="s">
        <v>817</v>
      </c>
      <c r="L90" s="321">
        <v>2167.13</v>
      </c>
      <c r="M90" s="268" t="s">
        <v>190</v>
      </c>
      <c r="N90" s="352" t="s">
        <v>197</v>
      </c>
      <c r="P90" s="269" t="s">
        <v>633</v>
      </c>
      <c r="Q90" s="269"/>
    </row>
    <row r="91" spans="1:17">
      <c r="A91" s="255">
        <v>4</v>
      </c>
      <c r="B91" s="255" t="s">
        <v>24</v>
      </c>
      <c r="C91" s="255" t="s">
        <v>28</v>
      </c>
      <c r="D91" s="267" t="s">
        <v>189</v>
      </c>
      <c r="E91" s="261">
        <v>220</v>
      </c>
      <c r="F91" s="261">
        <v>199</v>
      </c>
      <c r="G91" s="261">
        <v>158</v>
      </c>
      <c r="H91" s="255">
        <v>62</v>
      </c>
      <c r="I91" s="255">
        <v>121</v>
      </c>
      <c r="J91" s="258">
        <v>1.1850000000000001</v>
      </c>
      <c r="K91" s="259" t="s">
        <v>817</v>
      </c>
      <c r="L91" s="321">
        <v>2445.35</v>
      </c>
      <c r="M91" s="268" t="s">
        <v>190</v>
      </c>
      <c r="N91" s="352" t="s">
        <v>197</v>
      </c>
      <c r="P91" s="269" t="s">
        <v>633</v>
      </c>
      <c r="Q91" s="269"/>
    </row>
    <row r="92" spans="1:17">
      <c r="A92" s="255">
        <v>5</v>
      </c>
      <c r="B92" s="255" t="s">
        <v>25</v>
      </c>
      <c r="C92" s="255" t="s">
        <v>29</v>
      </c>
      <c r="D92" s="267" t="s">
        <v>189</v>
      </c>
      <c r="E92" s="261">
        <v>220</v>
      </c>
      <c r="F92" s="261">
        <v>199</v>
      </c>
      <c r="G92" s="261">
        <v>158</v>
      </c>
      <c r="H92" s="255">
        <v>62</v>
      </c>
      <c r="I92" s="255">
        <v>121</v>
      </c>
      <c r="J92" s="258">
        <v>1.1850000000000001</v>
      </c>
      <c r="K92" s="259" t="s">
        <v>817</v>
      </c>
      <c r="L92" s="321">
        <v>2456.2800000000002</v>
      </c>
      <c r="M92" s="268" t="s">
        <v>190</v>
      </c>
      <c r="N92" s="352" t="s">
        <v>197</v>
      </c>
      <c r="P92" s="269" t="s">
        <v>633</v>
      </c>
      <c r="Q92" s="269"/>
    </row>
    <row r="93" spans="1:17" s="293" customFormat="1">
      <c r="A93" s="255">
        <v>6</v>
      </c>
      <c r="B93" s="255" t="s">
        <v>467</v>
      </c>
      <c r="C93" s="255" t="s">
        <v>468</v>
      </c>
      <c r="D93" s="267" t="s">
        <v>189</v>
      </c>
      <c r="E93" s="261">
        <v>215</v>
      </c>
      <c r="F93" s="261">
        <v>194</v>
      </c>
      <c r="G93" s="261">
        <v>158</v>
      </c>
      <c r="H93" s="255">
        <v>62</v>
      </c>
      <c r="I93" s="255">
        <v>121</v>
      </c>
      <c r="J93" s="258">
        <v>1.1850000000000001</v>
      </c>
      <c r="K93" s="259" t="s">
        <v>817</v>
      </c>
      <c r="L93" s="321">
        <v>1933.89</v>
      </c>
      <c r="M93" s="268" t="s">
        <v>190</v>
      </c>
      <c r="N93" s="352" t="s">
        <v>197</v>
      </c>
      <c r="P93" s="269" t="s">
        <v>634</v>
      </c>
      <c r="Q93" s="269"/>
    </row>
    <row r="94" spans="1:17" s="293" customFormat="1">
      <c r="A94" s="255">
        <v>7</v>
      </c>
      <c r="B94" s="255" t="s">
        <v>473</v>
      </c>
      <c r="C94" s="255" t="s">
        <v>474</v>
      </c>
      <c r="D94" s="267" t="s">
        <v>189</v>
      </c>
      <c r="E94" s="261">
        <v>215</v>
      </c>
      <c r="F94" s="261">
        <v>194</v>
      </c>
      <c r="G94" s="261">
        <v>158</v>
      </c>
      <c r="H94" s="255">
        <v>62</v>
      </c>
      <c r="I94" s="255">
        <v>121</v>
      </c>
      <c r="J94" s="258">
        <v>1.1850000000000001</v>
      </c>
      <c r="K94" s="259" t="s">
        <v>817</v>
      </c>
      <c r="L94" s="321">
        <v>2382.59</v>
      </c>
      <c r="M94" s="268" t="s">
        <v>190</v>
      </c>
      <c r="N94" s="352" t="s">
        <v>197</v>
      </c>
      <c r="P94" s="269" t="s">
        <v>634</v>
      </c>
      <c r="Q94" s="269"/>
    </row>
    <row r="95" spans="1:17" s="293" customFormat="1">
      <c r="A95" s="255">
        <v>8</v>
      </c>
      <c r="B95" s="255" t="s">
        <v>471</v>
      </c>
      <c r="C95" s="255" t="s">
        <v>472</v>
      </c>
      <c r="D95" s="267" t="s">
        <v>189</v>
      </c>
      <c r="E95" s="261">
        <v>215</v>
      </c>
      <c r="F95" s="261">
        <v>194</v>
      </c>
      <c r="G95" s="261">
        <v>158</v>
      </c>
      <c r="H95" s="255">
        <v>62</v>
      </c>
      <c r="I95" s="255">
        <v>121</v>
      </c>
      <c r="J95" s="258">
        <v>1.1850000000000001</v>
      </c>
      <c r="K95" s="259" t="s">
        <v>817</v>
      </c>
      <c r="L95" s="321">
        <v>2371.59</v>
      </c>
      <c r="M95" s="268" t="s">
        <v>190</v>
      </c>
      <c r="N95" s="352" t="s">
        <v>197</v>
      </c>
      <c r="P95" s="269" t="s">
        <v>634</v>
      </c>
      <c r="Q95" s="269"/>
    </row>
    <row r="96" spans="1:17" s="293" customFormat="1">
      <c r="A96" s="255">
        <v>9</v>
      </c>
      <c r="B96" s="255" t="s">
        <v>475</v>
      </c>
      <c r="C96" s="255" t="s">
        <v>476</v>
      </c>
      <c r="D96" s="267" t="s">
        <v>189</v>
      </c>
      <c r="E96" s="261">
        <v>215</v>
      </c>
      <c r="F96" s="261">
        <v>194</v>
      </c>
      <c r="G96" s="261">
        <v>158</v>
      </c>
      <c r="H96" s="255">
        <v>62</v>
      </c>
      <c r="I96" s="255">
        <v>121</v>
      </c>
      <c r="J96" s="258">
        <v>1.1850000000000001</v>
      </c>
      <c r="K96" s="259" t="s">
        <v>817</v>
      </c>
      <c r="L96" s="321">
        <v>2086.5500000000002</v>
      </c>
      <c r="M96" s="268" t="s">
        <v>190</v>
      </c>
      <c r="N96" s="352" t="s">
        <v>197</v>
      </c>
      <c r="P96" s="269" t="s">
        <v>634</v>
      </c>
      <c r="Q96" s="269"/>
    </row>
    <row r="97" spans="1:17" s="293" customFormat="1">
      <c r="A97" s="255">
        <v>10</v>
      </c>
      <c r="B97" s="255" t="s">
        <v>477</v>
      </c>
      <c r="C97" s="255" t="s">
        <v>478</v>
      </c>
      <c r="D97" s="267" t="s">
        <v>189</v>
      </c>
      <c r="E97" s="261">
        <v>215</v>
      </c>
      <c r="F97" s="261">
        <v>194</v>
      </c>
      <c r="G97" s="261">
        <v>158</v>
      </c>
      <c r="H97" s="255">
        <v>62</v>
      </c>
      <c r="I97" s="255">
        <v>121</v>
      </c>
      <c r="J97" s="258">
        <v>1.1850000000000001</v>
      </c>
      <c r="K97" s="259" t="s">
        <v>817</v>
      </c>
      <c r="L97" s="321">
        <v>2242.12</v>
      </c>
      <c r="M97" s="268" t="s">
        <v>190</v>
      </c>
      <c r="N97" s="352" t="s">
        <v>197</v>
      </c>
      <c r="O97" s="250"/>
      <c r="P97" s="269" t="s">
        <v>634</v>
      </c>
      <c r="Q97" s="269"/>
    </row>
    <row r="98" spans="1:17" s="293" customFormat="1">
      <c r="A98" s="255">
        <v>11</v>
      </c>
      <c r="B98" s="255" t="s">
        <v>479</v>
      </c>
      <c r="C98" s="255" t="s">
        <v>480</v>
      </c>
      <c r="D98" s="267" t="s">
        <v>189</v>
      </c>
      <c r="E98" s="261">
        <v>215</v>
      </c>
      <c r="F98" s="261">
        <v>194</v>
      </c>
      <c r="G98" s="261">
        <v>158</v>
      </c>
      <c r="H98" s="255">
        <v>62</v>
      </c>
      <c r="I98" s="255">
        <v>121</v>
      </c>
      <c r="J98" s="258">
        <v>1.1850000000000001</v>
      </c>
      <c r="K98" s="259" t="s">
        <v>817</v>
      </c>
      <c r="L98" s="321">
        <v>2193.87</v>
      </c>
      <c r="M98" s="268" t="s">
        <v>190</v>
      </c>
      <c r="N98" s="352" t="s">
        <v>197</v>
      </c>
      <c r="O98" s="250"/>
      <c r="P98" s="269" t="s">
        <v>634</v>
      </c>
      <c r="Q98" s="269"/>
    </row>
    <row r="99" spans="1:17" s="293" customFormat="1">
      <c r="A99" s="255">
        <v>12</v>
      </c>
      <c r="B99" s="255" t="s">
        <v>481</v>
      </c>
      <c r="C99" s="255" t="s">
        <v>482</v>
      </c>
      <c r="D99" s="267" t="s">
        <v>189</v>
      </c>
      <c r="E99" s="261">
        <v>215</v>
      </c>
      <c r="F99" s="261">
        <v>194</v>
      </c>
      <c r="G99" s="261">
        <v>158</v>
      </c>
      <c r="H99" s="255">
        <v>62</v>
      </c>
      <c r="I99" s="255">
        <v>121</v>
      </c>
      <c r="J99" s="258">
        <v>1.1850000000000001</v>
      </c>
      <c r="K99" s="259" t="s">
        <v>817</v>
      </c>
      <c r="L99" s="321">
        <v>2172.6799999999998</v>
      </c>
      <c r="M99" s="268" t="s">
        <v>190</v>
      </c>
      <c r="N99" s="352" t="s">
        <v>197</v>
      </c>
      <c r="P99" s="269" t="s">
        <v>634</v>
      </c>
      <c r="Q99" s="269"/>
    </row>
    <row r="100" spans="1:17" s="293" customFormat="1">
      <c r="A100" s="255">
        <v>13</v>
      </c>
      <c r="B100" s="255" t="s">
        <v>695</v>
      </c>
      <c r="C100" s="255" t="s">
        <v>675</v>
      </c>
      <c r="D100" s="267" t="s">
        <v>189</v>
      </c>
      <c r="E100" s="261">
        <v>225</v>
      </c>
      <c r="F100" s="261">
        <v>204</v>
      </c>
      <c r="G100" s="261">
        <v>158</v>
      </c>
      <c r="H100" s="255">
        <v>62</v>
      </c>
      <c r="I100" s="255">
        <v>121</v>
      </c>
      <c r="J100" s="258">
        <v>1.1850000000000001</v>
      </c>
      <c r="K100" s="259" t="s">
        <v>817</v>
      </c>
      <c r="L100" s="321">
        <v>2343</v>
      </c>
      <c r="M100" s="268" t="s">
        <v>190</v>
      </c>
      <c r="N100" s="352" t="s">
        <v>197</v>
      </c>
      <c r="O100" s="250"/>
      <c r="P100" s="269" t="s">
        <v>633</v>
      </c>
      <c r="Q100" s="269"/>
    </row>
    <row r="101" spans="1:17" s="293" customFormat="1">
      <c r="A101" s="255">
        <v>14</v>
      </c>
      <c r="B101" s="255" t="s">
        <v>767</v>
      </c>
      <c r="C101" s="255" t="s">
        <v>775</v>
      </c>
      <c r="D101" s="267" t="s">
        <v>189</v>
      </c>
      <c r="E101" s="261">
        <v>225</v>
      </c>
      <c r="F101" s="261">
        <v>204</v>
      </c>
      <c r="G101" s="261">
        <v>158</v>
      </c>
      <c r="H101" s="255">
        <v>62</v>
      </c>
      <c r="I101" s="255">
        <v>121</v>
      </c>
      <c r="J101" s="258">
        <v>1.1850000000000001</v>
      </c>
      <c r="K101" s="259" t="s">
        <v>817</v>
      </c>
      <c r="L101" s="321">
        <v>2384.88</v>
      </c>
      <c r="M101" s="268" t="s">
        <v>190</v>
      </c>
      <c r="N101" s="352" t="s">
        <v>197</v>
      </c>
      <c r="O101" s="250"/>
      <c r="P101" s="269" t="s">
        <v>633</v>
      </c>
      <c r="Q101" s="269"/>
    </row>
    <row r="102" spans="1:17" s="293" customFormat="1">
      <c r="A102" s="255">
        <v>15</v>
      </c>
      <c r="B102" s="255" t="s">
        <v>768</v>
      </c>
      <c r="C102" s="255" t="s">
        <v>776</v>
      </c>
      <c r="D102" s="267" t="s">
        <v>189</v>
      </c>
      <c r="E102" s="261">
        <v>225</v>
      </c>
      <c r="F102" s="261">
        <v>204</v>
      </c>
      <c r="G102" s="261">
        <v>158</v>
      </c>
      <c r="H102" s="255">
        <v>62</v>
      </c>
      <c r="I102" s="255">
        <v>121</v>
      </c>
      <c r="J102" s="258">
        <v>1.1850000000000001</v>
      </c>
      <c r="K102" s="259" t="s">
        <v>817</v>
      </c>
      <c r="L102" s="321">
        <v>2796.8</v>
      </c>
      <c r="M102" s="268" t="s">
        <v>190</v>
      </c>
      <c r="N102" s="352" t="s">
        <v>197</v>
      </c>
      <c r="O102" s="250"/>
      <c r="P102" s="269" t="s">
        <v>633</v>
      </c>
      <c r="Q102" s="269"/>
    </row>
    <row r="103" spans="1:17" s="293" customFormat="1">
      <c r="A103" s="255">
        <v>16</v>
      </c>
      <c r="B103" s="255" t="s">
        <v>769</v>
      </c>
      <c r="C103" s="255" t="s">
        <v>777</v>
      </c>
      <c r="D103" s="267" t="s">
        <v>189</v>
      </c>
      <c r="E103" s="261">
        <v>225</v>
      </c>
      <c r="F103" s="261">
        <v>204</v>
      </c>
      <c r="G103" s="261">
        <v>158</v>
      </c>
      <c r="H103" s="255">
        <v>62</v>
      </c>
      <c r="I103" s="255">
        <v>121</v>
      </c>
      <c r="J103" s="258">
        <v>1.1850000000000001</v>
      </c>
      <c r="K103" s="259" t="s">
        <v>817</v>
      </c>
      <c r="L103" s="321">
        <v>2807.73</v>
      </c>
      <c r="M103" s="268" t="s">
        <v>190</v>
      </c>
      <c r="N103" s="352" t="s">
        <v>197</v>
      </c>
      <c r="O103" s="250"/>
      <c r="P103" s="269" t="s">
        <v>633</v>
      </c>
      <c r="Q103" s="269"/>
    </row>
    <row r="104" spans="1:17" s="293" customFormat="1">
      <c r="A104" s="255">
        <v>17</v>
      </c>
      <c r="B104" s="255" t="s">
        <v>803</v>
      </c>
      <c r="C104" s="255" t="s">
        <v>806</v>
      </c>
      <c r="D104" s="267" t="s">
        <v>189</v>
      </c>
      <c r="E104" s="261">
        <v>225</v>
      </c>
      <c r="F104" s="261">
        <v>204</v>
      </c>
      <c r="G104" s="261">
        <v>158</v>
      </c>
      <c r="H104" s="255">
        <v>62</v>
      </c>
      <c r="I104" s="255">
        <v>121</v>
      </c>
      <c r="J104" s="258">
        <v>1.1850000000000001</v>
      </c>
      <c r="K104" s="259" t="s">
        <v>817</v>
      </c>
      <c r="L104" s="321">
        <v>2516.15</v>
      </c>
      <c r="M104" s="268" t="s">
        <v>190</v>
      </c>
      <c r="N104" s="352" t="s">
        <v>197</v>
      </c>
      <c r="O104" s="250"/>
      <c r="P104" s="269" t="s">
        <v>633</v>
      </c>
      <c r="Q104" s="269"/>
    </row>
    <row r="105" spans="1:17" s="293" customFormat="1">
      <c r="A105" s="255">
        <v>18</v>
      </c>
      <c r="B105" s="255" t="s">
        <v>665</v>
      </c>
      <c r="C105" s="255" t="s">
        <v>672</v>
      </c>
      <c r="D105" s="267" t="s">
        <v>189</v>
      </c>
      <c r="E105" s="261">
        <v>220</v>
      </c>
      <c r="F105" s="261">
        <v>199</v>
      </c>
      <c r="G105" s="261">
        <v>158</v>
      </c>
      <c r="H105" s="255">
        <v>62</v>
      </c>
      <c r="I105" s="255">
        <v>121</v>
      </c>
      <c r="J105" s="258">
        <v>1.1850000000000001</v>
      </c>
      <c r="K105" s="259" t="s">
        <v>817</v>
      </c>
      <c r="L105" s="321">
        <v>2297.34</v>
      </c>
      <c r="M105" s="268" t="s">
        <v>190</v>
      </c>
      <c r="N105" s="352" t="s">
        <v>197</v>
      </c>
      <c r="O105" s="250"/>
      <c r="P105" s="269" t="s">
        <v>634</v>
      </c>
      <c r="Q105" s="269"/>
    </row>
    <row r="106" spans="1:17" s="293" customFormat="1">
      <c r="A106" s="255">
        <v>19</v>
      </c>
      <c r="B106" s="255" t="s">
        <v>673</v>
      </c>
      <c r="C106" s="255" t="s">
        <v>674</v>
      </c>
      <c r="D106" s="267" t="s">
        <v>189</v>
      </c>
      <c r="E106" s="261">
        <v>220</v>
      </c>
      <c r="F106" s="261">
        <v>199</v>
      </c>
      <c r="G106" s="261">
        <v>158</v>
      </c>
      <c r="H106" s="255">
        <v>62</v>
      </c>
      <c r="I106" s="255">
        <v>121</v>
      </c>
      <c r="J106" s="258">
        <v>1.1850000000000001</v>
      </c>
      <c r="K106" s="259" t="s">
        <v>817</v>
      </c>
      <c r="L106" s="321">
        <v>2449.66</v>
      </c>
      <c r="M106" s="268" t="s">
        <v>190</v>
      </c>
      <c r="N106" s="352" t="s">
        <v>197</v>
      </c>
      <c r="O106" s="250"/>
      <c r="P106" s="269" t="s">
        <v>633</v>
      </c>
      <c r="Q106" s="269"/>
    </row>
    <row r="107" spans="1:17" s="293" customFormat="1">
      <c r="A107" s="255">
        <v>20</v>
      </c>
      <c r="B107" s="255" t="s">
        <v>752</v>
      </c>
      <c r="C107" s="255" t="s">
        <v>739</v>
      </c>
      <c r="D107" s="267" t="s">
        <v>189</v>
      </c>
      <c r="E107" s="261">
        <v>220</v>
      </c>
      <c r="F107" s="261">
        <v>199</v>
      </c>
      <c r="G107" s="261">
        <v>158</v>
      </c>
      <c r="H107" s="255">
        <v>62</v>
      </c>
      <c r="I107" s="255">
        <v>121</v>
      </c>
      <c r="J107" s="258">
        <v>1.1850000000000001</v>
      </c>
      <c r="K107" s="259" t="s">
        <v>817</v>
      </c>
      <c r="L107" s="321">
        <v>2735.24</v>
      </c>
      <c r="M107" s="268" t="s">
        <v>190</v>
      </c>
      <c r="N107" s="352" t="s">
        <v>197</v>
      </c>
      <c r="O107" s="250"/>
      <c r="P107" s="269" t="s">
        <v>634</v>
      </c>
      <c r="Q107" s="269"/>
    </row>
    <row r="108" spans="1:17" s="293" customFormat="1">
      <c r="A108" s="255">
        <v>21</v>
      </c>
      <c r="B108" s="255" t="s">
        <v>754</v>
      </c>
      <c r="C108" s="255" t="s">
        <v>741</v>
      </c>
      <c r="D108" s="267" t="s">
        <v>189</v>
      </c>
      <c r="E108" s="261">
        <v>220</v>
      </c>
      <c r="F108" s="261">
        <v>199</v>
      </c>
      <c r="G108" s="261">
        <v>158</v>
      </c>
      <c r="H108" s="255">
        <v>62</v>
      </c>
      <c r="I108" s="255">
        <v>121</v>
      </c>
      <c r="J108" s="258">
        <v>1.1850000000000001</v>
      </c>
      <c r="K108" s="259" t="s">
        <v>817</v>
      </c>
      <c r="L108" s="321">
        <v>2746.17</v>
      </c>
      <c r="M108" s="268" t="s">
        <v>190</v>
      </c>
      <c r="N108" s="352" t="s">
        <v>197</v>
      </c>
      <c r="P108" s="269" t="s">
        <v>634</v>
      </c>
      <c r="Q108" s="269"/>
    </row>
    <row r="109" spans="1:17" s="293" customFormat="1">
      <c r="A109" s="255">
        <v>22</v>
      </c>
      <c r="B109" s="255" t="s">
        <v>764</v>
      </c>
      <c r="C109" s="255" t="s">
        <v>765</v>
      </c>
      <c r="D109" s="267" t="s">
        <v>189</v>
      </c>
      <c r="E109" s="261">
        <v>220</v>
      </c>
      <c r="F109" s="261">
        <v>199</v>
      </c>
      <c r="G109" s="261">
        <v>158</v>
      </c>
      <c r="H109" s="255">
        <v>62</v>
      </c>
      <c r="I109" s="255">
        <v>121</v>
      </c>
      <c r="J109" s="258">
        <v>1.1850000000000001</v>
      </c>
      <c r="K109" s="259" t="s">
        <v>817</v>
      </c>
      <c r="L109" s="321">
        <v>2339.4499999999998</v>
      </c>
      <c r="M109" s="268" t="s">
        <v>190</v>
      </c>
      <c r="N109" s="352" t="s">
        <v>197</v>
      </c>
      <c r="P109" s="269" t="s">
        <v>634</v>
      </c>
      <c r="Q109" s="269"/>
    </row>
    <row r="110" spans="1:17" s="293" customFormat="1">
      <c r="A110" s="255">
        <v>23</v>
      </c>
      <c r="B110" s="255" t="s">
        <v>757</v>
      </c>
      <c r="C110" s="255" t="s">
        <v>744</v>
      </c>
      <c r="D110" s="267" t="s">
        <v>189</v>
      </c>
      <c r="E110" s="261">
        <v>220</v>
      </c>
      <c r="F110" s="261">
        <v>199</v>
      </c>
      <c r="G110" s="261">
        <v>158</v>
      </c>
      <c r="H110" s="255">
        <v>62</v>
      </c>
      <c r="I110" s="255">
        <v>121</v>
      </c>
      <c r="J110" s="258">
        <v>1.1850000000000001</v>
      </c>
      <c r="K110" s="259" t="s">
        <v>817</v>
      </c>
      <c r="L110" s="321">
        <v>2606</v>
      </c>
      <c r="M110" s="268" t="s">
        <v>190</v>
      </c>
      <c r="N110" s="352" t="s">
        <v>197</v>
      </c>
      <c r="O110" s="250"/>
      <c r="P110" s="269" t="s">
        <v>634</v>
      </c>
      <c r="Q110" s="269"/>
    </row>
    <row r="111" spans="1:17" s="293" customFormat="1">
      <c r="A111" s="255">
        <v>24</v>
      </c>
      <c r="B111" s="255" t="s">
        <v>759</v>
      </c>
      <c r="C111" s="255" t="s">
        <v>746</v>
      </c>
      <c r="D111" s="267" t="s">
        <v>189</v>
      </c>
      <c r="E111" s="261">
        <v>220</v>
      </c>
      <c r="F111" s="261">
        <v>199</v>
      </c>
      <c r="G111" s="261">
        <v>158</v>
      </c>
      <c r="H111" s="255">
        <v>62</v>
      </c>
      <c r="I111" s="255">
        <v>121</v>
      </c>
      <c r="J111" s="258">
        <v>1.1850000000000001</v>
      </c>
      <c r="K111" s="259" t="s">
        <v>817</v>
      </c>
      <c r="L111" s="321">
        <v>2557.5</v>
      </c>
      <c r="M111" s="268" t="s">
        <v>190</v>
      </c>
      <c r="N111" s="352" t="s">
        <v>197</v>
      </c>
      <c r="O111" s="250"/>
      <c r="P111" s="269" t="s">
        <v>634</v>
      </c>
      <c r="Q111" s="269"/>
    </row>
    <row r="112" spans="1:17" s="293" customFormat="1">
      <c r="A112" s="255">
        <v>25</v>
      </c>
      <c r="B112" s="255" t="s">
        <v>755</v>
      </c>
      <c r="C112" s="255" t="s">
        <v>742</v>
      </c>
      <c r="D112" s="267" t="s">
        <v>189</v>
      </c>
      <c r="E112" s="261">
        <v>220</v>
      </c>
      <c r="F112" s="261">
        <v>199</v>
      </c>
      <c r="G112" s="261">
        <v>158</v>
      </c>
      <c r="H112" s="255">
        <v>62</v>
      </c>
      <c r="I112" s="255">
        <v>121</v>
      </c>
      <c r="J112" s="258">
        <v>1.1850000000000001</v>
      </c>
      <c r="K112" s="259" t="s">
        <v>817</v>
      </c>
      <c r="L112" s="321">
        <v>2536.65</v>
      </c>
      <c r="M112" s="268" t="s">
        <v>190</v>
      </c>
      <c r="N112" s="352" t="s">
        <v>197</v>
      </c>
      <c r="O112" s="250"/>
      <c r="P112" s="269" t="s">
        <v>634</v>
      </c>
      <c r="Q112" s="269"/>
    </row>
    <row r="113" spans="1:17" s="293" customFormat="1">
      <c r="A113" s="255">
        <v>26</v>
      </c>
      <c r="B113" s="255" t="s">
        <v>469</v>
      </c>
      <c r="C113" s="255" t="s">
        <v>470</v>
      </c>
      <c r="D113" s="267" t="s">
        <v>189</v>
      </c>
      <c r="E113" s="261">
        <v>215</v>
      </c>
      <c r="F113" s="261">
        <v>194</v>
      </c>
      <c r="G113" s="261">
        <v>158</v>
      </c>
      <c r="H113" s="255">
        <v>62</v>
      </c>
      <c r="I113" s="255">
        <v>121</v>
      </c>
      <c r="J113" s="258">
        <v>1.1850000000000001</v>
      </c>
      <c r="K113" s="259" t="s">
        <v>817</v>
      </c>
      <c r="L113" s="321">
        <v>1975.79</v>
      </c>
      <c r="M113" s="268" t="s">
        <v>190</v>
      </c>
      <c r="N113" s="352" t="s">
        <v>197</v>
      </c>
      <c r="O113" s="250"/>
      <c r="P113" s="269" t="s">
        <v>634</v>
      </c>
      <c r="Q113" s="269"/>
    </row>
    <row r="114" spans="1:17" s="293" customFormat="1">
      <c r="A114" s="255">
        <v>27</v>
      </c>
      <c r="B114" s="255" t="s">
        <v>291</v>
      </c>
      <c r="C114" s="255" t="s">
        <v>292</v>
      </c>
      <c r="D114" s="267" t="s">
        <v>189</v>
      </c>
      <c r="E114" s="261">
        <v>215</v>
      </c>
      <c r="F114" s="261">
        <v>194</v>
      </c>
      <c r="G114" s="261">
        <v>158</v>
      </c>
      <c r="H114" s="255">
        <v>62</v>
      </c>
      <c r="I114" s="255">
        <v>121</v>
      </c>
      <c r="J114" s="258">
        <v>1.1850000000000001</v>
      </c>
      <c r="K114" s="259" t="s">
        <v>817</v>
      </c>
      <c r="L114" s="321">
        <v>2010.68</v>
      </c>
      <c r="M114" s="268" t="s">
        <v>190</v>
      </c>
      <c r="N114" s="352" t="s">
        <v>197</v>
      </c>
      <c r="O114" s="250"/>
      <c r="P114" s="269" t="s">
        <v>634</v>
      </c>
      <c r="Q114" s="269"/>
    </row>
    <row r="115" spans="1:17" s="293" customFormat="1">
      <c r="A115" s="255">
        <v>28</v>
      </c>
      <c r="B115" s="255" t="s">
        <v>89</v>
      </c>
      <c r="C115" s="255" t="s">
        <v>558</v>
      </c>
      <c r="D115" s="267" t="s">
        <v>189</v>
      </c>
      <c r="E115" s="261">
        <v>215</v>
      </c>
      <c r="F115" s="261">
        <v>194</v>
      </c>
      <c r="G115" s="261">
        <v>158</v>
      </c>
      <c r="H115" s="255">
        <v>62</v>
      </c>
      <c r="I115" s="255">
        <v>121</v>
      </c>
      <c r="J115" s="258">
        <v>1.1850000000000001</v>
      </c>
      <c r="K115" s="259" t="s">
        <v>817</v>
      </c>
      <c r="L115" s="321">
        <v>2435.66</v>
      </c>
      <c r="M115" s="268" t="s">
        <v>190</v>
      </c>
      <c r="N115" s="352" t="s">
        <v>197</v>
      </c>
      <c r="O115" s="250"/>
      <c r="P115" s="269" t="s">
        <v>634</v>
      </c>
      <c r="Q115" s="269"/>
    </row>
    <row r="116" spans="1:17" s="293" customFormat="1">
      <c r="A116" s="255">
        <v>29</v>
      </c>
      <c r="B116" s="255" t="s">
        <v>90</v>
      </c>
      <c r="C116" s="255" t="s">
        <v>557</v>
      </c>
      <c r="D116" s="267" t="s">
        <v>189</v>
      </c>
      <c r="E116" s="261">
        <v>215</v>
      </c>
      <c r="F116" s="261">
        <v>194</v>
      </c>
      <c r="G116" s="261">
        <v>158</v>
      </c>
      <c r="H116" s="255">
        <v>62</v>
      </c>
      <c r="I116" s="255">
        <v>121</v>
      </c>
      <c r="J116" s="258">
        <v>1.1850000000000001</v>
      </c>
      <c r="K116" s="259" t="s">
        <v>817</v>
      </c>
      <c r="L116" s="321">
        <v>2139.33</v>
      </c>
      <c r="M116" s="268" t="s">
        <v>190</v>
      </c>
      <c r="N116" s="352" t="s">
        <v>197</v>
      </c>
      <c r="O116" s="250"/>
      <c r="P116" s="269" t="s">
        <v>634</v>
      </c>
      <c r="Q116" s="269"/>
    </row>
    <row r="117" spans="1:17" s="293" customFormat="1">
      <c r="A117" s="255">
        <v>30</v>
      </c>
      <c r="B117" s="255" t="s">
        <v>724</v>
      </c>
      <c r="C117" s="255" t="s">
        <v>705</v>
      </c>
      <c r="D117" s="267" t="s">
        <v>189</v>
      </c>
      <c r="E117" s="261">
        <v>220</v>
      </c>
      <c r="F117" s="261">
        <v>199</v>
      </c>
      <c r="G117" s="261">
        <v>158</v>
      </c>
      <c r="H117" s="255">
        <v>62</v>
      </c>
      <c r="I117" s="255">
        <v>121</v>
      </c>
      <c r="J117" s="258">
        <v>1.1850000000000001</v>
      </c>
      <c r="K117" s="259" t="s">
        <v>817</v>
      </c>
      <c r="L117" s="321">
        <v>2359.85</v>
      </c>
      <c r="M117" s="268" t="s">
        <v>190</v>
      </c>
      <c r="N117" s="352" t="s">
        <v>197</v>
      </c>
      <c r="O117" s="250"/>
      <c r="P117" s="269" t="s">
        <v>634</v>
      </c>
      <c r="Q117" s="269"/>
    </row>
    <row r="118" spans="1:17" s="293" customFormat="1">
      <c r="A118" s="255">
        <v>31</v>
      </c>
      <c r="B118" s="255" t="s">
        <v>788</v>
      </c>
      <c r="C118" s="255" t="s">
        <v>790</v>
      </c>
      <c r="D118" s="267" t="s">
        <v>189</v>
      </c>
      <c r="E118" s="261">
        <v>220</v>
      </c>
      <c r="F118" s="261">
        <v>194</v>
      </c>
      <c r="G118" s="261">
        <v>158</v>
      </c>
      <c r="H118" s="255">
        <v>62</v>
      </c>
      <c r="I118" s="255">
        <v>121</v>
      </c>
      <c r="J118" s="258">
        <v>1.1850000000000001</v>
      </c>
      <c r="K118" s="259" t="s">
        <v>817</v>
      </c>
      <c r="L118" s="321">
        <v>2784.32</v>
      </c>
      <c r="M118" s="268" t="s">
        <v>190</v>
      </c>
      <c r="N118" s="352" t="s">
        <v>197</v>
      </c>
      <c r="O118" s="250"/>
      <c r="P118" s="269" t="s">
        <v>634</v>
      </c>
      <c r="Q118" s="269"/>
    </row>
    <row r="119" spans="1:17" s="293" customFormat="1">
      <c r="A119" s="255">
        <v>32</v>
      </c>
      <c r="B119" s="255" t="s">
        <v>789</v>
      </c>
      <c r="C119" s="255" t="s">
        <v>791</v>
      </c>
      <c r="D119" s="267" t="s">
        <v>189</v>
      </c>
      <c r="E119" s="261">
        <v>220</v>
      </c>
      <c r="F119" s="261">
        <v>199</v>
      </c>
      <c r="G119" s="261">
        <v>158</v>
      </c>
      <c r="H119" s="255">
        <v>62</v>
      </c>
      <c r="I119" s="255">
        <v>121</v>
      </c>
      <c r="J119" s="258">
        <v>1.1850000000000001</v>
      </c>
      <c r="K119" s="259" t="s">
        <v>817</v>
      </c>
      <c r="L119" s="321">
        <v>2487.0100000000002</v>
      </c>
      <c r="M119" s="268" t="s">
        <v>190</v>
      </c>
      <c r="N119" s="352" t="s">
        <v>197</v>
      </c>
      <c r="P119" s="269" t="s">
        <v>634</v>
      </c>
      <c r="Q119" s="269"/>
    </row>
    <row r="120" spans="1:17">
      <c r="A120" s="255"/>
      <c r="B120" s="255"/>
      <c r="C120" s="255"/>
      <c r="D120" s="267" t="s">
        <v>189</v>
      </c>
      <c r="E120" s="261"/>
      <c r="F120" s="261"/>
      <c r="G120" s="261"/>
      <c r="H120" s="255"/>
      <c r="I120" s="255"/>
      <c r="J120" s="258"/>
      <c r="K120" s="259" t="s">
        <v>817</v>
      </c>
      <c r="L120" s="321"/>
      <c r="M120" s="268" t="s">
        <v>190</v>
      </c>
      <c r="N120" s="352" t="s">
        <v>197</v>
      </c>
      <c r="P120" s="269"/>
      <c r="Q120" s="269"/>
    </row>
    <row r="121" spans="1:17">
      <c r="A121" s="255"/>
      <c r="B121" s="255"/>
      <c r="C121" s="255"/>
      <c r="D121" s="267" t="s">
        <v>189</v>
      </c>
      <c r="E121" s="261"/>
      <c r="F121" s="261"/>
      <c r="G121" s="261"/>
      <c r="H121" s="255"/>
      <c r="I121" s="255"/>
      <c r="J121" s="258"/>
      <c r="K121" s="259" t="s">
        <v>817</v>
      </c>
      <c r="L121" s="321"/>
      <c r="M121" s="268" t="s">
        <v>190</v>
      </c>
      <c r="N121" s="352" t="s">
        <v>197</v>
      </c>
      <c r="P121" s="269"/>
      <c r="Q121" s="269"/>
    </row>
    <row r="122" spans="1:17">
      <c r="A122" s="255"/>
      <c r="B122" s="255"/>
      <c r="C122" s="255"/>
      <c r="D122" s="267" t="s">
        <v>189</v>
      </c>
      <c r="E122" s="261"/>
      <c r="F122" s="261"/>
      <c r="G122" s="261"/>
      <c r="H122" s="255"/>
      <c r="I122" s="255"/>
      <c r="J122" s="258"/>
      <c r="K122" s="259" t="s">
        <v>817</v>
      </c>
      <c r="L122" s="321"/>
      <c r="M122" s="268" t="s">
        <v>190</v>
      </c>
      <c r="N122" s="352" t="s">
        <v>197</v>
      </c>
      <c r="O122" s="250"/>
      <c r="P122" s="269"/>
      <c r="Q122" s="269"/>
    </row>
    <row r="123" spans="1:17">
      <c r="A123" s="255"/>
      <c r="B123" s="255"/>
      <c r="C123" s="255"/>
      <c r="D123" s="267" t="s">
        <v>189</v>
      </c>
      <c r="E123" s="261"/>
      <c r="F123" s="261"/>
      <c r="G123" s="261"/>
      <c r="H123" s="255"/>
      <c r="I123" s="255"/>
      <c r="J123" s="258"/>
      <c r="K123" s="259" t="s">
        <v>817</v>
      </c>
      <c r="L123" s="321"/>
      <c r="M123" s="268" t="s">
        <v>190</v>
      </c>
      <c r="N123" s="352" t="s">
        <v>197</v>
      </c>
      <c r="O123" s="250"/>
      <c r="P123" s="269"/>
      <c r="Q123" s="269"/>
    </row>
    <row r="124" spans="1:17">
      <c r="A124" s="255"/>
      <c r="B124" s="255"/>
      <c r="C124" s="255"/>
      <c r="D124" s="267" t="s">
        <v>189</v>
      </c>
      <c r="E124" s="261"/>
      <c r="F124" s="261"/>
      <c r="G124" s="261"/>
      <c r="H124" s="255"/>
      <c r="I124" s="255"/>
      <c r="J124" s="258"/>
      <c r="K124" s="259" t="s">
        <v>817</v>
      </c>
      <c r="L124" s="321"/>
      <c r="M124" s="268" t="s">
        <v>190</v>
      </c>
      <c r="N124" s="352" t="s">
        <v>197</v>
      </c>
      <c r="O124" s="250"/>
      <c r="P124" s="269"/>
      <c r="Q124" s="269"/>
    </row>
    <row r="125" spans="1:17">
      <c r="A125" s="255"/>
      <c r="B125" s="255"/>
      <c r="C125" s="255"/>
      <c r="D125" s="267" t="s">
        <v>189</v>
      </c>
      <c r="E125" s="261"/>
      <c r="F125" s="261"/>
      <c r="G125" s="261"/>
      <c r="H125" s="255"/>
      <c r="I125" s="255"/>
      <c r="J125" s="258"/>
      <c r="K125" s="259" t="s">
        <v>817</v>
      </c>
      <c r="L125" s="321"/>
      <c r="M125" s="268" t="s">
        <v>190</v>
      </c>
      <c r="N125" s="352" t="s">
        <v>197</v>
      </c>
      <c r="O125" s="250"/>
      <c r="P125" s="269"/>
      <c r="Q125" s="269"/>
    </row>
    <row r="126" spans="1:17">
      <c r="A126" s="255"/>
      <c r="B126" s="255"/>
      <c r="C126" s="255"/>
      <c r="D126" s="267" t="s">
        <v>189</v>
      </c>
      <c r="E126" s="261"/>
      <c r="F126" s="261"/>
      <c r="G126" s="261"/>
      <c r="H126" s="255"/>
      <c r="I126" s="255"/>
      <c r="J126" s="258"/>
      <c r="K126" s="259" t="s">
        <v>817</v>
      </c>
      <c r="L126" s="321"/>
      <c r="M126" s="268" t="s">
        <v>190</v>
      </c>
      <c r="N126" s="352" t="s">
        <v>197</v>
      </c>
      <c r="P126" s="269"/>
      <c r="Q126" s="269"/>
    </row>
    <row r="127" spans="1:17">
      <c r="A127" s="255"/>
      <c r="B127" s="255"/>
      <c r="C127" s="255"/>
      <c r="D127" s="267" t="s">
        <v>189</v>
      </c>
      <c r="E127" s="261"/>
      <c r="F127" s="261"/>
      <c r="G127" s="261"/>
      <c r="H127" s="255"/>
      <c r="I127" s="255"/>
      <c r="J127" s="258"/>
      <c r="K127" s="259" t="s">
        <v>817</v>
      </c>
      <c r="L127" s="321"/>
      <c r="M127" s="268" t="s">
        <v>190</v>
      </c>
      <c r="N127" s="352" t="s">
        <v>197</v>
      </c>
      <c r="P127" s="269"/>
      <c r="Q127" s="269"/>
    </row>
    <row r="128" spans="1:17">
      <c r="A128" s="255"/>
      <c r="B128" s="255"/>
      <c r="C128" s="255"/>
      <c r="D128" s="267" t="s">
        <v>189</v>
      </c>
      <c r="E128" s="261"/>
      <c r="F128" s="261"/>
      <c r="G128" s="261"/>
      <c r="H128" s="255"/>
      <c r="I128" s="255"/>
      <c r="J128" s="258"/>
      <c r="K128" s="259" t="s">
        <v>817</v>
      </c>
      <c r="L128" s="321"/>
      <c r="M128" s="268" t="s">
        <v>190</v>
      </c>
      <c r="N128" s="352" t="s">
        <v>197</v>
      </c>
      <c r="O128" s="250"/>
      <c r="P128" s="269"/>
      <c r="Q128" s="269"/>
    </row>
    <row r="129" spans="1:17">
      <c r="A129" s="255"/>
      <c r="B129" s="255"/>
      <c r="C129" s="255"/>
      <c r="D129" s="267" t="s">
        <v>189</v>
      </c>
      <c r="E129" s="261"/>
      <c r="F129" s="261"/>
      <c r="G129" s="261"/>
      <c r="H129" s="255"/>
      <c r="I129" s="255"/>
      <c r="J129" s="258"/>
      <c r="K129" s="259" t="s">
        <v>817</v>
      </c>
      <c r="L129" s="321"/>
      <c r="M129" s="268" t="s">
        <v>190</v>
      </c>
      <c r="N129" s="352" t="s">
        <v>197</v>
      </c>
      <c r="P129" s="269"/>
      <c r="Q129" s="269"/>
    </row>
    <row r="130" spans="1:17" s="293" customFormat="1">
      <c r="A130" s="255">
        <v>1</v>
      </c>
      <c r="B130" s="255" t="s">
        <v>352</v>
      </c>
      <c r="C130" s="255" t="s">
        <v>353</v>
      </c>
      <c r="D130" s="267" t="s">
        <v>189</v>
      </c>
      <c r="E130" s="261">
        <v>267</v>
      </c>
      <c r="F130" s="261">
        <v>242</v>
      </c>
      <c r="G130" s="261">
        <v>160</v>
      </c>
      <c r="H130" s="255">
        <v>71</v>
      </c>
      <c r="I130" s="255">
        <v>131</v>
      </c>
      <c r="J130" s="258">
        <v>1.488</v>
      </c>
      <c r="K130" s="259" t="s">
        <v>817</v>
      </c>
      <c r="L130" s="321">
        <v>2302.7199999999998</v>
      </c>
      <c r="M130" s="268" t="s">
        <v>190</v>
      </c>
      <c r="N130" s="352" t="s">
        <v>197</v>
      </c>
      <c r="O130" s="250"/>
      <c r="P130" s="269" t="s">
        <v>633</v>
      </c>
      <c r="Q130" s="269"/>
    </row>
    <row r="131" spans="1:17" s="293" customFormat="1">
      <c r="A131" s="255">
        <v>2</v>
      </c>
      <c r="B131" s="255" t="s">
        <v>33</v>
      </c>
      <c r="C131" s="255" t="s">
        <v>36</v>
      </c>
      <c r="D131" s="267" t="s">
        <v>189</v>
      </c>
      <c r="E131" s="261">
        <v>267</v>
      </c>
      <c r="F131" s="261">
        <v>242</v>
      </c>
      <c r="G131" s="261">
        <v>160</v>
      </c>
      <c r="H131" s="255">
        <v>71</v>
      </c>
      <c r="I131" s="255">
        <v>131</v>
      </c>
      <c r="J131" s="258">
        <v>1.488</v>
      </c>
      <c r="K131" s="259" t="s">
        <v>817</v>
      </c>
      <c r="L131" s="321">
        <v>2344.4699999999998</v>
      </c>
      <c r="M131" s="268" t="s">
        <v>190</v>
      </c>
      <c r="N131" s="352" t="s">
        <v>197</v>
      </c>
      <c r="P131" s="269" t="s">
        <v>633</v>
      </c>
      <c r="Q131" s="269"/>
    </row>
    <row r="132" spans="1:17" s="293" customFormat="1">
      <c r="A132" s="255">
        <v>3</v>
      </c>
      <c r="B132" s="255" t="s">
        <v>392</v>
      </c>
      <c r="C132" s="255" t="s">
        <v>393</v>
      </c>
      <c r="D132" s="267" t="s">
        <v>189</v>
      </c>
      <c r="E132" s="261">
        <v>267</v>
      </c>
      <c r="F132" s="261">
        <v>242</v>
      </c>
      <c r="G132" s="261">
        <v>160</v>
      </c>
      <c r="H132" s="255">
        <v>71</v>
      </c>
      <c r="I132" s="255">
        <v>131</v>
      </c>
      <c r="J132" s="258">
        <v>1.488</v>
      </c>
      <c r="K132" s="259" t="s">
        <v>817</v>
      </c>
      <c r="L132" s="321">
        <v>2531</v>
      </c>
      <c r="M132" s="268" t="s">
        <v>190</v>
      </c>
      <c r="N132" s="352" t="s">
        <v>197</v>
      </c>
      <c r="O132" s="250"/>
      <c r="P132" s="269" t="s">
        <v>633</v>
      </c>
      <c r="Q132" s="269"/>
    </row>
    <row r="133" spans="1:17" s="293" customFormat="1">
      <c r="A133" s="255">
        <v>4</v>
      </c>
      <c r="B133" s="255" t="s">
        <v>26</v>
      </c>
      <c r="C133" s="255" t="s">
        <v>30</v>
      </c>
      <c r="D133" s="267" t="s">
        <v>189</v>
      </c>
      <c r="E133" s="261">
        <v>267</v>
      </c>
      <c r="F133" s="261">
        <v>242</v>
      </c>
      <c r="G133" s="261">
        <v>160</v>
      </c>
      <c r="H133" s="255">
        <v>71</v>
      </c>
      <c r="I133" s="255">
        <v>131</v>
      </c>
      <c r="J133" s="258">
        <v>1.488</v>
      </c>
      <c r="K133" s="259" t="s">
        <v>817</v>
      </c>
      <c r="L133" s="321">
        <v>2662.91</v>
      </c>
      <c r="M133" s="268" t="s">
        <v>190</v>
      </c>
      <c r="N133" s="352" t="s">
        <v>197</v>
      </c>
      <c r="O133" s="250"/>
      <c r="P133" s="269" t="s">
        <v>633</v>
      </c>
      <c r="Q133" s="269"/>
    </row>
    <row r="134" spans="1:17" s="293" customFormat="1">
      <c r="A134" s="255">
        <v>5</v>
      </c>
      <c r="B134" s="255" t="s">
        <v>27</v>
      </c>
      <c r="C134" s="255" t="s">
        <v>37</v>
      </c>
      <c r="D134" s="267" t="s">
        <v>189</v>
      </c>
      <c r="E134" s="261">
        <v>267</v>
      </c>
      <c r="F134" s="261">
        <v>242</v>
      </c>
      <c r="G134" s="261">
        <v>160</v>
      </c>
      <c r="H134" s="255">
        <v>71</v>
      </c>
      <c r="I134" s="255">
        <v>131</v>
      </c>
      <c r="J134" s="258">
        <v>1.488</v>
      </c>
      <c r="K134" s="259" t="s">
        <v>817</v>
      </c>
      <c r="L134" s="321">
        <v>2671.97</v>
      </c>
      <c r="M134" s="268" t="s">
        <v>190</v>
      </c>
      <c r="N134" s="352" t="s">
        <v>197</v>
      </c>
      <c r="O134" s="250"/>
      <c r="P134" s="269" t="s">
        <v>633</v>
      </c>
      <c r="Q134" s="269"/>
    </row>
    <row r="135" spans="1:17" s="293" customFormat="1">
      <c r="A135" s="255">
        <v>6</v>
      </c>
      <c r="B135" s="255" t="s">
        <v>484</v>
      </c>
      <c r="C135" s="255" t="s">
        <v>485</v>
      </c>
      <c r="D135" s="267" t="s">
        <v>189</v>
      </c>
      <c r="E135" s="261">
        <v>262</v>
      </c>
      <c r="F135" s="261">
        <v>237</v>
      </c>
      <c r="G135" s="261">
        <v>160</v>
      </c>
      <c r="H135" s="255">
        <v>71</v>
      </c>
      <c r="I135" s="255">
        <v>131</v>
      </c>
      <c r="J135" s="258">
        <v>1.488</v>
      </c>
      <c r="K135" s="259" t="s">
        <v>817</v>
      </c>
      <c r="L135" s="321">
        <v>2244.61</v>
      </c>
      <c r="M135" s="268" t="s">
        <v>190</v>
      </c>
      <c r="N135" s="352" t="s">
        <v>197</v>
      </c>
      <c r="O135" s="250"/>
      <c r="P135" s="269" t="s">
        <v>634</v>
      </c>
      <c r="Q135" s="269"/>
    </row>
    <row r="136" spans="1:17" s="293" customFormat="1">
      <c r="A136" s="255">
        <v>7</v>
      </c>
      <c r="B136" s="255" t="s">
        <v>486</v>
      </c>
      <c r="C136" s="255" t="s">
        <v>487</v>
      </c>
      <c r="D136" s="267" t="s">
        <v>189</v>
      </c>
      <c r="E136" s="261">
        <v>262</v>
      </c>
      <c r="F136" s="261">
        <v>237</v>
      </c>
      <c r="G136" s="261">
        <v>160</v>
      </c>
      <c r="H136" s="255">
        <v>71</v>
      </c>
      <c r="I136" s="255">
        <v>131</v>
      </c>
      <c r="J136" s="258">
        <v>1.488</v>
      </c>
      <c r="K136" s="259" t="s">
        <v>817</v>
      </c>
      <c r="L136" s="321">
        <v>2588.89</v>
      </c>
      <c r="M136" s="268" t="s">
        <v>190</v>
      </c>
      <c r="N136" s="352" t="s">
        <v>197</v>
      </c>
      <c r="O136" s="250"/>
      <c r="P136" s="269" t="s">
        <v>634</v>
      </c>
      <c r="Q136" s="269"/>
    </row>
    <row r="137" spans="1:17" s="293" customFormat="1">
      <c r="A137" s="255">
        <v>8</v>
      </c>
      <c r="B137" s="255" t="s">
        <v>488</v>
      </c>
      <c r="C137" s="255" t="s">
        <v>489</v>
      </c>
      <c r="D137" s="267" t="s">
        <v>189</v>
      </c>
      <c r="E137" s="261">
        <v>262</v>
      </c>
      <c r="F137" s="261">
        <v>237</v>
      </c>
      <c r="G137" s="261">
        <v>160</v>
      </c>
      <c r="H137" s="255">
        <v>71</v>
      </c>
      <c r="I137" s="255">
        <v>131</v>
      </c>
      <c r="J137" s="258">
        <v>1.488</v>
      </c>
      <c r="K137" s="259" t="s">
        <v>817</v>
      </c>
      <c r="L137" s="321">
        <v>2450.15</v>
      </c>
      <c r="M137" s="268" t="s">
        <v>190</v>
      </c>
      <c r="N137" s="352" t="s">
        <v>197</v>
      </c>
      <c r="O137" s="250"/>
      <c r="P137" s="269" t="s">
        <v>634</v>
      </c>
      <c r="Q137" s="269"/>
    </row>
    <row r="138" spans="1:17" s="293" customFormat="1">
      <c r="A138" s="255">
        <v>9</v>
      </c>
      <c r="B138" s="255" t="s">
        <v>490</v>
      </c>
      <c r="C138" s="255" t="s">
        <v>491</v>
      </c>
      <c r="D138" s="267" t="s">
        <v>189</v>
      </c>
      <c r="E138" s="261">
        <v>262</v>
      </c>
      <c r="F138" s="261">
        <v>237</v>
      </c>
      <c r="G138" s="261">
        <v>160</v>
      </c>
      <c r="H138" s="255">
        <v>71</v>
      </c>
      <c r="I138" s="255">
        <v>131</v>
      </c>
      <c r="J138" s="258">
        <v>1.488</v>
      </c>
      <c r="K138" s="259" t="s">
        <v>817</v>
      </c>
      <c r="L138" s="321">
        <v>2565.8200000000002</v>
      </c>
      <c r="M138" s="268" t="s">
        <v>190</v>
      </c>
      <c r="N138" s="352" t="s">
        <v>197</v>
      </c>
      <c r="O138" s="250"/>
      <c r="P138" s="269" t="s">
        <v>634</v>
      </c>
      <c r="Q138" s="269"/>
    </row>
    <row r="139" spans="1:17" s="293" customFormat="1">
      <c r="A139" s="255">
        <v>10</v>
      </c>
      <c r="B139" s="255" t="s">
        <v>492</v>
      </c>
      <c r="C139" s="255" t="s">
        <v>493</v>
      </c>
      <c r="D139" s="267" t="s">
        <v>189</v>
      </c>
      <c r="E139" s="261">
        <v>262</v>
      </c>
      <c r="F139" s="261">
        <v>237</v>
      </c>
      <c r="G139" s="261">
        <v>160</v>
      </c>
      <c r="H139" s="255">
        <v>71</v>
      </c>
      <c r="I139" s="255">
        <v>131</v>
      </c>
      <c r="J139" s="258">
        <v>1.488</v>
      </c>
      <c r="K139" s="259" t="s">
        <v>817</v>
      </c>
      <c r="L139" s="321">
        <v>2485.34</v>
      </c>
      <c r="M139" s="268" t="s">
        <v>190</v>
      </c>
      <c r="N139" s="352" t="s">
        <v>197</v>
      </c>
      <c r="O139" s="250"/>
      <c r="P139" s="269" t="s">
        <v>634</v>
      </c>
      <c r="Q139" s="269"/>
    </row>
    <row r="140" spans="1:17" s="293" customFormat="1">
      <c r="A140" s="255">
        <v>11</v>
      </c>
      <c r="B140" s="255" t="s">
        <v>696</v>
      </c>
      <c r="C140" s="255" t="s">
        <v>679</v>
      </c>
      <c r="D140" s="267" t="s">
        <v>189</v>
      </c>
      <c r="E140" s="261">
        <v>272</v>
      </c>
      <c r="F140" s="261">
        <v>247</v>
      </c>
      <c r="G140" s="261">
        <v>160</v>
      </c>
      <c r="H140" s="255">
        <v>71</v>
      </c>
      <c r="I140" s="255">
        <v>131</v>
      </c>
      <c r="J140" s="258">
        <v>1.488</v>
      </c>
      <c r="K140" s="259" t="s">
        <v>817</v>
      </c>
      <c r="L140" s="321">
        <v>2673.77</v>
      </c>
      <c r="M140" s="268" t="s">
        <v>190</v>
      </c>
      <c r="N140" s="352" t="s">
        <v>197</v>
      </c>
      <c r="O140" s="250"/>
      <c r="P140" s="269" t="s">
        <v>633</v>
      </c>
      <c r="Q140" s="269"/>
    </row>
    <row r="141" spans="1:17" s="293" customFormat="1">
      <c r="A141" s="255">
        <v>12</v>
      </c>
      <c r="B141" s="255" t="s">
        <v>770</v>
      </c>
      <c r="C141" s="255" t="s">
        <v>778</v>
      </c>
      <c r="D141" s="267" t="s">
        <v>189</v>
      </c>
      <c r="E141" s="261">
        <v>272</v>
      </c>
      <c r="F141" s="261">
        <v>247</v>
      </c>
      <c r="G141" s="261">
        <v>160</v>
      </c>
      <c r="H141" s="255">
        <v>71</v>
      </c>
      <c r="I141" s="255">
        <v>131</v>
      </c>
      <c r="J141" s="258">
        <v>1.488</v>
      </c>
      <c r="K141" s="259" t="s">
        <v>817</v>
      </c>
      <c r="L141" s="321">
        <v>2715.52</v>
      </c>
      <c r="M141" s="268" t="s">
        <v>190</v>
      </c>
      <c r="N141" s="352" t="s">
        <v>197</v>
      </c>
      <c r="O141" s="250"/>
      <c r="P141" s="269" t="s">
        <v>633</v>
      </c>
      <c r="Q141" s="269"/>
    </row>
    <row r="142" spans="1:17" s="293" customFormat="1">
      <c r="A142" s="255">
        <v>13</v>
      </c>
      <c r="B142" s="255" t="s">
        <v>772</v>
      </c>
      <c r="C142" s="255" t="s">
        <v>779</v>
      </c>
      <c r="D142" s="267" t="s">
        <v>189</v>
      </c>
      <c r="E142" s="261">
        <v>272</v>
      </c>
      <c r="F142" s="261">
        <v>247</v>
      </c>
      <c r="G142" s="261">
        <v>160</v>
      </c>
      <c r="H142" s="255">
        <v>71</v>
      </c>
      <c r="I142" s="255">
        <v>131</v>
      </c>
      <c r="J142" s="258">
        <v>1.488</v>
      </c>
      <c r="K142" s="259" t="s">
        <v>817</v>
      </c>
      <c r="L142" s="321">
        <v>3034.24</v>
      </c>
      <c r="M142" s="268" t="s">
        <v>190</v>
      </c>
      <c r="N142" s="352" t="s">
        <v>197</v>
      </c>
      <c r="O142" s="250"/>
      <c r="P142" s="269" t="s">
        <v>633</v>
      </c>
      <c r="Q142" s="269"/>
    </row>
    <row r="143" spans="1:17" s="293" customFormat="1">
      <c r="A143" s="255">
        <v>14</v>
      </c>
      <c r="B143" s="255" t="s">
        <v>771</v>
      </c>
      <c r="C143" s="255" t="s">
        <v>780</v>
      </c>
      <c r="D143" s="267" t="s">
        <v>189</v>
      </c>
      <c r="E143" s="261">
        <v>272</v>
      </c>
      <c r="F143" s="261">
        <v>247</v>
      </c>
      <c r="G143" s="261">
        <v>160</v>
      </c>
      <c r="H143" s="255">
        <v>71</v>
      </c>
      <c r="I143" s="255">
        <v>131</v>
      </c>
      <c r="J143" s="258">
        <v>1.488</v>
      </c>
      <c r="K143" s="259" t="s">
        <v>817</v>
      </c>
      <c r="L143" s="321">
        <v>3043.29</v>
      </c>
      <c r="M143" s="268" t="s">
        <v>190</v>
      </c>
      <c r="N143" s="352" t="s">
        <v>197</v>
      </c>
      <c r="O143" s="250"/>
      <c r="P143" s="269" t="s">
        <v>633</v>
      </c>
      <c r="Q143" s="269"/>
    </row>
    <row r="144" spans="1:17" s="293" customFormat="1">
      <c r="A144" s="255">
        <v>15</v>
      </c>
      <c r="B144" s="255" t="s">
        <v>666</v>
      </c>
      <c r="C144" s="255" t="s">
        <v>676</v>
      </c>
      <c r="D144" s="267" t="s">
        <v>189</v>
      </c>
      <c r="E144" s="261">
        <v>267</v>
      </c>
      <c r="F144" s="261">
        <v>247</v>
      </c>
      <c r="G144" s="261">
        <v>160</v>
      </c>
      <c r="H144" s="255">
        <v>71</v>
      </c>
      <c r="I144" s="255">
        <v>131</v>
      </c>
      <c r="J144" s="258">
        <v>1.488</v>
      </c>
      <c r="K144" s="259" t="s">
        <v>817</v>
      </c>
      <c r="L144" s="321">
        <v>2627.86</v>
      </c>
      <c r="M144" s="268" t="s">
        <v>190</v>
      </c>
      <c r="N144" s="352" t="s">
        <v>197</v>
      </c>
      <c r="O144" s="250"/>
      <c r="P144" s="269" t="s">
        <v>634</v>
      </c>
      <c r="Q144" s="269"/>
    </row>
    <row r="145" spans="1:17" s="288" customFormat="1">
      <c r="A145" s="255">
        <v>16</v>
      </c>
      <c r="B145" s="255" t="s">
        <v>677</v>
      </c>
      <c r="C145" s="255" t="s">
        <v>678</v>
      </c>
      <c r="D145" s="267" t="s">
        <v>189</v>
      </c>
      <c r="E145" s="261">
        <v>267</v>
      </c>
      <c r="F145" s="261">
        <v>242</v>
      </c>
      <c r="G145" s="261">
        <v>160</v>
      </c>
      <c r="H145" s="255">
        <v>71</v>
      </c>
      <c r="I145" s="255">
        <v>131</v>
      </c>
      <c r="J145" s="258">
        <v>1.488</v>
      </c>
      <c r="K145" s="259" t="s">
        <v>817</v>
      </c>
      <c r="L145" s="321">
        <v>2832.84</v>
      </c>
      <c r="M145" s="268" t="s">
        <v>190</v>
      </c>
      <c r="N145" s="352" t="s">
        <v>197</v>
      </c>
      <c r="O145" s="250"/>
      <c r="P145" s="269" t="s">
        <v>634</v>
      </c>
      <c r="Q145" s="269"/>
    </row>
    <row r="146" spans="1:17" s="288" customFormat="1">
      <c r="A146" s="255">
        <v>17</v>
      </c>
      <c r="B146" s="255" t="s">
        <v>804</v>
      </c>
      <c r="C146" s="255" t="s">
        <v>807</v>
      </c>
      <c r="D146" s="267" t="s">
        <v>189</v>
      </c>
      <c r="E146" s="261">
        <v>272</v>
      </c>
      <c r="F146" s="261">
        <v>247</v>
      </c>
      <c r="G146" s="261">
        <v>160</v>
      </c>
      <c r="H146" s="255">
        <v>71</v>
      </c>
      <c r="I146" s="255">
        <v>131</v>
      </c>
      <c r="J146" s="258">
        <v>1.488</v>
      </c>
      <c r="K146" s="259" t="s">
        <v>817</v>
      </c>
      <c r="L146" s="321">
        <v>2901.55</v>
      </c>
      <c r="M146" s="268" t="s">
        <v>190</v>
      </c>
      <c r="N146" s="352" t="s">
        <v>197</v>
      </c>
      <c r="O146" s="250"/>
      <c r="P146" s="269" t="s">
        <v>633</v>
      </c>
      <c r="Q146" s="269"/>
    </row>
    <row r="147" spans="1:17" s="288" customFormat="1">
      <c r="A147" s="255">
        <v>18</v>
      </c>
      <c r="B147" s="255" t="s">
        <v>753</v>
      </c>
      <c r="C147" s="255" t="s">
        <v>740</v>
      </c>
      <c r="D147" s="267" t="s">
        <v>189</v>
      </c>
      <c r="E147" s="261">
        <v>267</v>
      </c>
      <c r="F147" s="261">
        <v>242</v>
      </c>
      <c r="G147" s="261">
        <v>160</v>
      </c>
      <c r="H147" s="255">
        <v>71</v>
      </c>
      <c r="I147" s="255">
        <v>131</v>
      </c>
      <c r="J147" s="258">
        <v>1.488</v>
      </c>
      <c r="K147" s="259" t="s">
        <v>817</v>
      </c>
      <c r="L147" s="321">
        <v>2972.41</v>
      </c>
      <c r="M147" s="268" t="s">
        <v>190</v>
      </c>
      <c r="N147" s="352" t="s">
        <v>197</v>
      </c>
      <c r="O147" s="250"/>
      <c r="P147" s="269" t="s">
        <v>634</v>
      </c>
      <c r="Q147" s="269"/>
    </row>
    <row r="148" spans="1:17" s="288" customFormat="1">
      <c r="A148" s="255">
        <v>19</v>
      </c>
      <c r="B148" s="255" t="s">
        <v>762</v>
      </c>
      <c r="C148" s="255" t="s">
        <v>763</v>
      </c>
      <c r="D148" s="267" t="s">
        <v>189</v>
      </c>
      <c r="E148" s="261">
        <v>267</v>
      </c>
      <c r="F148" s="261">
        <v>247</v>
      </c>
      <c r="G148" s="261">
        <v>160</v>
      </c>
      <c r="H148" s="255">
        <v>71</v>
      </c>
      <c r="I148" s="255">
        <v>131</v>
      </c>
      <c r="J148" s="258">
        <v>1.488</v>
      </c>
      <c r="K148" s="259" t="s">
        <v>817</v>
      </c>
      <c r="L148" s="321">
        <v>2669.61</v>
      </c>
      <c r="M148" s="268" t="s">
        <v>190</v>
      </c>
      <c r="N148" s="352" t="s">
        <v>197</v>
      </c>
      <c r="O148" s="293"/>
      <c r="P148" s="269" t="s">
        <v>634</v>
      </c>
      <c r="Q148" s="269"/>
    </row>
    <row r="149" spans="1:17" s="288" customFormat="1">
      <c r="A149" s="255">
        <v>20</v>
      </c>
      <c r="B149" s="255" t="s">
        <v>758</v>
      </c>
      <c r="C149" s="255" t="s">
        <v>745</v>
      </c>
      <c r="D149" s="267" t="s">
        <v>189</v>
      </c>
      <c r="E149" s="261">
        <v>267</v>
      </c>
      <c r="F149" s="261">
        <v>242</v>
      </c>
      <c r="G149" s="261">
        <v>160</v>
      </c>
      <c r="H149" s="255">
        <v>71</v>
      </c>
      <c r="I149" s="255">
        <v>131</v>
      </c>
      <c r="J149" s="258">
        <v>1.488</v>
      </c>
      <c r="K149" s="259" t="s">
        <v>817</v>
      </c>
      <c r="L149" s="321">
        <v>2949.34</v>
      </c>
      <c r="M149" s="268" t="s">
        <v>190</v>
      </c>
      <c r="N149" s="352" t="s">
        <v>197</v>
      </c>
      <c r="O149" s="293"/>
      <c r="P149" s="269" t="s">
        <v>634</v>
      </c>
      <c r="Q149" s="269"/>
    </row>
    <row r="150" spans="1:17" s="288" customFormat="1">
      <c r="A150" s="255">
        <v>21</v>
      </c>
      <c r="B150" s="255" t="s">
        <v>756</v>
      </c>
      <c r="C150" s="255" t="s">
        <v>743</v>
      </c>
      <c r="D150" s="267" t="s">
        <v>189</v>
      </c>
      <c r="E150" s="261">
        <v>267</v>
      </c>
      <c r="F150" s="261">
        <v>242</v>
      </c>
      <c r="G150" s="261">
        <v>160</v>
      </c>
      <c r="H150" s="255">
        <v>71</v>
      </c>
      <c r="I150" s="255">
        <v>131</v>
      </c>
      <c r="J150" s="258">
        <v>1.488</v>
      </c>
      <c r="K150" s="259" t="s">
        <v>817</v>
      </c>
      <c r="L150" s="321">
        <v>2868.86</v>
      </c>
      <c r="M150" s="268" t="s">
        <v>190</v>
      </c>
      <c r="N150" s="352" t="s">
        <v>197</v>
      </c>
      <c r="O150" s="250"/>
      <c r="P150" s="269" t="s">
        <v>634</v>
      </c>
      <c r="Q150" s="269"/>
    </row>
    <row r="151" spans="1:17" s="288" customFormat="1">
      <c r="A151" s="255">
        <v>22</v>
      </c>
      <c r="B151" s="255" t="s">
        <v>552</v>
      </c>
      <c r="C151" s="255" t="s">
        <v>553</v>
      </c>
      <c r="D151" s="267" t="s">
        <v>189</v>
      </c>
      <c r="E151" s="261">
        <v>262</v>
      </c>
      <c r="F151" s="261">
        <v>237</v>
      </c>
      <c r="G151" s="261">
        <v>160</v>
      </c>
      <c r="H151" s="255">
        <v>71</v>
      </c>
      <c r="I151" s="255">
        <v>131</v>
      </c>
      <c r="J151" s="258">
        <v>1.488</v>
      </c>
      <c r="K151" s="259" t="s">
        <v>817</v>
      </c>
      <c r="L151" s="321">
        <v>2286.36</v>
      </c>
      <c r="M151" s="268" t="s">
        <v>190</v>
      </c>
      <c r="N151" s="352" t="s">
        <v>197</v>
      </c>
      <c r="O151" s="250"/>
      <c r="P151" s="269" t="s">
        <v>634</v>
      </c>
      <c r="Q151" s="269"/>
    </row>
    <row r="152" spans="1:17" s="288" customFormat="1">
      <c r="A152" s="255">
        <v>23</v>
      </c>
      <c r="B152" s="255" t="s">
        <v>554</v>
      </c>
      <c r="C152" s="255" t="s">
        <v>555</v>
      </c>
      <c r="D152" s="267" t="s">
        <v>189</v>
      </c>
      <c r="E152" s="261">
        <v>277</v>
      </c>
      <c r="F152" s="261">
        <v>250</v>
      </c>
      <c r="G152" s="261">
        <v>165</v>
      </c>
      <c r="H152" s="255">
        <v>72</v>
      </c>
      <c r="I152" s="255">
        <v>132</v>
      </c>
      <c r="J152" s="258">
        <v>1.5680000000000001</v>
      </c>
      <c r="K152" s="259" t="s">
        <v>817</v>
      </c>
      <c r="L152" s="321">
        <v>2593.11</v>
      </c>
      <c r="M152" s="268" t="s">
        <v>190</v>
      </c>
      <c r="N152" s="352" t="s">
        <v>197</v>
      </c>
      <c r="O152" s="250"/>
      <c r="P152" s="269" t="s">
        <v>634</v>
      </c>
      <c r="Q152" s="269"/>
    </row>
    <row r="153" spans="1:17" s="288" customFormat="1">
      <c r="A153" s="255">
        <v>24</v>
      </c>
      <c r="B153" s="255" t="s">
        <v>798</v>
      </c>
      <c r="C153" s="255" t="s">
        <v>801</v>
      </c>
      <c r="D153" s="267" t="s">
        <v>189</v>
      </c>
      <c r="E153" s="261">
        <v>277</v>
      </c>
      <c r="F153" s="261">
        <v>250</v>
      </c>
      <c r="G153" s="261">
        <v>165</v>
      </c>
      <c r="H153" s="255">
        <v>72</v>
      </c>
      <c r="I153" s="255">
        <v>132</v>
      </c>
      <c r="J153" s="258">
        <v>1.5680000000000001</v>
      </c>
      <c r="K153" s="259" t="s">
        <v>817</v>
      </c>
      <c r="L153" s="321">
        <v>3000.12</v>
      </c>
      <c r="M153" s="268" t="s">
        <v>190</v>
      </c>
      <c r="N153" s="352" t="s">
        <v>197</v>
      </c>
      <c r="O153" s="250"/>
      <c r="P153" s="269" t="s">
        <v>634</v>
      </c>
      <c r="Q153" s="269"/>
    </row>
    <row r="154" spans="1:17" s="288" customFormat="1">
      <c r="A154" s="255">
        <v>25</v>
      </c>
      <c r="B154" s="255" t="s">
        <v>293</v>
      </c>
      <c r="C154" s="255" t="s">
        <v>294</v>
      </c>
      <c r="D154" s="267" t="s">
        <v>189</v>
      </c>
      <c r="E154" s="261">
        <v>262</v>
      </c>
      <c r="F154" s="261">
        <v>237</v>
      </c>
      <c r="G154" s="261">
        <v>160</v>
      </c>
      <c r="H154" s="255">
        <v>71</v>
      </c>
      <c r="I154" s="255">
        <v>131</v>
      </c>
      <c r="J154" s="258">
        <v>1.488</v>
      </c>
      <c r="K154" s="259" t="s">
        <v>817</v>
      </c>
      <c r="L154" s="321">
        <v>2173.38</v>
      </c>
      <c r="M154" s="268" t="s">
        <v>190</v>
      </c>
      <c r="N154" s="352" t="s">
        <v>197</v>
      </c>
      <c r="O154" s="250"/>
      <c r="P154" s="269" t="s">
        <v>634</v>
      </c>
      <c r="Q154" s="269"/>
    </row>
    <row r="155" spans="1:17" s="288" customFormat="1">
      <c r="A155" s="255">
        <v>26</v>
      </c>
      <c r="B155" s="255" t="s">
        <v>725</v>
      </c>
      <c r="C155" s="255" t="s">
        <v>704</v>
      </c>
      <c r="D155" s="267" t="s">
        <v>189</v>
      </c>
      <c r="E155" s="261">
        <v>267</v>
      </c>
      <c r="F155" s="261">
        <v>242</v>
      </c>
      <c r="G155" s="261">
        <v>160</v>
      </c>
      <c r="H155" s="255">
        <v>71</v>
      </c>
      <c r="I155" s="255">
        <v>131</v>
      </c>
      <c r="J155" s="258">
        <v>1.488</v>
      </c>
      <c r="K155" s="259" t="s">
        <v>817</v>
      </c>
      <c r="L155" s="321">
        <v>2540.94</v>
      </c>
      <c r="M155" s="268" t="s">
        <v>190</v>
      </c>
      <c r="N155" s="352" t="s">
        <v>197</v>
      </c>
      <c r="O155" s="250"/>
      <c r="P155" s="269" t="s">
        <v>634</v>
      </c>
      <c r="Q155" s="269"/>
    </row>
    <row r="156" spans="1:17" s="288" customFormat="1">
      <c r="A156" s="255">
        <v>27</v>
      </c>
      <c r="B156" s="255" t="s">
        <v>629</v>
      </c>
      <c r="C156" s="255" t="s">
        <v>632</v>
      </c>
      <c r="D156" s="267" t="s">
        <v>189</v>
      </c>
      <c r="E156" s="261">
        <v>262</v>
      </c>
      <c r="F156" s="261">
        <v>237</v>
      </c>
      <c r="G156" s="261">
        <v>160</v>
      </c>
      <c r="H156" s="255">
        <v>71</v>
      </c>
      <c r="I156" s="255">
        <v>131</v>
      </c>
      <c r="J156" s="258">
        <v>1.488</v>
      </c>
      <c r="K156" s="259" t="s">
        <v>817</v>
      </c>
      <c r="L156" s="321">
        <v>2162.66</v>
      </c>
      <c r="M156" s="268" t="s">
        <v>190</v>
      </c>
      <c r="N156" s="352" t="s">
        <v>197</v>
      </c>
      <c r="O156" s="293"/>
      <c r="P156" s="269" t="s">
        <v>634</v>
      </c>
      <c r="Q156" s="269" t="s">
        <v>943</v>
      </c>
    </row>
    <row r="157" spans="1:17" s="288" customFormat="1">
      <c r="A157" s="255">
        <v>28</v>
      </c>
      <c r="B157" s="255" t="s">
        <v>630</v>
      </c>
      <c r="C157" s="255" t="s">
        <v>631</v>
      </c>
      <c r="D157" s="267" t="s">
        <v>189</v>
      </c>
      <c r="E157" s="261">
        <v>262</v>
      </c>
      <c r="F157" s="261">
        <v>237</v>
      </c>
      <c r="G157" s="261">
        <v>160</v>
      </c>
      <c r="H157" s="255">
        <v>71</v>
      </c>
      <c r="I157" s="255">
        <v>131</v>
      </c>
      <c r="J157" s="258">
        <v>1.488</v>
      </c>
      <c r="K157" s="259" t="s">
        <v>817</v>
      </c>
      <c r="L157" s="321">
        <v>2162.66</v>
      </c>
      <c r="M157" s="268" t="s">
        <v>190</v>
      </c>
      <c r="N157" s="352" t="s">
        <v>197</v>
      </c>
      <c r="O157" s="293"/>
      <c r="P157" s="269" t="s">
        <v>634</v>
      </c>
      <c r="Q157" s="269" t="s">
        <v>943</v>
      </c>
    </row>
    <row r="158" spans="1:17" s="288" customFormat="1">
      <c r="A158" s="255">
        <v>29</v>
      </c>
      <c r="B158" s="255" t="s">
        <v>303</v>
      </c>
      <c r="C158" s="255" t="s">
        <v>304</v>
      </c>
      <c r="D158" s="267" t="s">
        <v>189</v>
      </c>
      <c r="E158" s="261">
        <v>259</v>
      </c>
      <c r="F158" s="261">
        <v>239</v>
      </c>
      <c r="G158" s="261">
        <v>160</v>
      </c>
      <c r="H158" s="255">
        <v>71</v>
      </c>
      <c r="I158" s="255">
        <v>131</v>
      </c>
      <c r="J158" s="258">
        <v>1.488</v>
      </c>
      <c r="K158" s="259" t="s">
        <v>817</v>
      </c>
      <c r="L158" s="321">
        <v>0</v>
      </c>
      <c r="M158" s="268" t="s">
        <v>190</v>
      </c>
      <c r="N158" s="352" t="s">
        <v>197</v>
      </c>
      <c r="O158" s="250"/>
      <c r="P158" s="269" t="s">
        <v>634</v>
      </c>
      <c r="Q158" s="269"/>
    </row>
    <row r="159" spans="1:17" s="288" customFormat="1">
      <c r="A159" s="255">
        <v>30</v>
      </c>
      <c r="B159" s="255" t="s">
        <v>21</v>
      </c>
      <c r="C159" s="255" t="s">
        <v>22</v>
      </c>
      <c r="D159" s="267" t="s">
        <v>189</v>
      </c>
      <c r="E159" s="261">
        <v>266</v>
      </c>
      <c r="F159" s="261">
        <v>246</v>
      </c>
      <c r="G159" s="261">
        <v>160</v>
      </c>
      <c r="H159" s="255">
        <v>71</v>
      </c>
      <c r="I159" s="255">
        <v>131</v>
      </c>
      <c r="J159" s="258">
        <v>1.488</v>
      </c>
      <c r="K159" s="259" t="s">
        <v>817</v>
      </c>
      <c r="L159" s="321">
        <v>0</v>
      </c>
      <c r="M159" s="268" t="s">
        <v>190</v>
      </c>
      <c r="N159" s="352" t="s">
        <v>197</v>
      </c>
      <c r="O159" s="250"/>
      <c r="P159" s="269" t="s">
        <v>634</v>
      </c>
      <c r="Q159" s="269"/>
    </row>
    <row r="160" spans="1:17" s="293" customFormat="1">
      <c r="A160" s="255">
        <v>31</v>
      </c>
      <c r="B160" s="255" t="s">
        <v>238</v>
      </c>
      <c r="C160" s="255" t="s">
        <v>239</v>
      </c>
      <c r="D160" s="267" t="s">
        <v>189</v>
      </c>
      <c r="E160" s="261">
        <v>266</v>
      </c>
      <c r="F160" s="261">
        <v>246</v>
      </c>
      <c r="G160" s="261">
        <v>160</v>
      </c>
      <c r="H160" s="255">
        <v>71</v>
      </c>
      <c r="I160" s="255">
        <v>131</v>
      </c>
      <c r="J160" s="258">
        <v>1.488</v>
      </c>
      <c r="K160" s="259" t="s">
        <v>817</v>
      </c>
      <c r="L160" s="321">
        <v>2618.06</v>
      </c>
      <c r="M160" s="268" t="s">
        <v>190</v>
      </c>
      <c r="N160" s="352" t="s">
        <v>197</v>
      </c>
      <c r="O160" s="250"/>
      <c r="P160" s="269" t="s">
        <v>633</v>
      </c>
      <c r="Q160" s="269"/>
    </row>
    <row r="161" spans="1:17" s="293" customFormat="1">
      <c r="A161" s="255">
        <v>32</v>
      </c>
      <c r="B161" s="255" t="s">
        <v>240</v>
      </c>
      <c r="C161" s="255" t="s">
        <v>241</v>
      </c>
      <c r="D161" s="267" t="s">
        <v>189</v>
      </c>
      <c r="E161" s="261">
        <v>266</v>
      </c>
      <c r="F161" s="261">
        <v>246</v>
      </c>
      <c r="G161" s="261">
        <v>160</v>
      </c>
      <c r="H161" s="255">
        <v>71</v>
      </c>
      <c r="I161" s="255">
        <v>131</v>
      </c>
      <c r="J161" s="258">
        <v>1.488</v>
      </c>
      <c r="K161" s="259" t="s">
        <v>817</v>
      </c>
      <c r="L161" s="321">
        <v>2618.06</v>
      </c>
      <c r="M161" s="268" t="s">
        <v>190</v>
      </c>
      <c r="N161" s="352" t="s">
        <v>197</v>
      </c>
      <c r="O161" s="250"/>
      <c r="P161" s="269" t="s">
        <v>633</v>
      </c>
      <c r="Q161" s="269"/>
    </row>
    <row r="162" spans="1:17" s="288" customFormat="1">
      <c r="A162" s="255">
        <v>33</v>
      </c>
      <c r="B162" s="255" t="s">
        <v>698</v>
      </c>
      <c r="C162" s="255" t="s">
        <v>690</v>
      </c>
      <c r="D162" s="267" t="s">
        <v>189</v>
      </c>
      <c r="E162" s="261">
        <v>276</v>
      </c>
      <c r="F162" s="261">
        <v>256</v>
      </c>
      <c r="G162" s="261">
        <v>160</v>
      </c>
      <c r="H162" s="255">
        <v>71</v>
      </c>
      <c r="I162" s="255">
        <v>131</v>
      </c>
      <c r="J162" s="258">
        <v>1.488</v>
      </c>
      <c r="K162" s="259" t="s">
        <v>817</v>
      </c>
      <c r="L162" s="321">
        <v>2978.04</v>
      </c>
      <c r="M162" s="268" t="s">
        <v>190</v>
      </c>
      <c r="N162" s="352" t="s">
        <v>197</v>
      </c>
      <c r="O162" s="250"/>
      <c r="P162" s="269" t="s">
        <v>633</v>
      </c>
      <c r="Q162" s="269"/>
    </row>
    <row r="163" spans="1:17" s="288" customFormat="1">
      <c r="A163" s="255">
        <v>34</v>
      </c>
      <c r="B163" s="255" t="s">
        <v>697</v>
      </c>
      <c r="C163" s="255" t="s">
        <v>689</v>
      </c>
      <c r="D163" s="267" t="s">
        <v>189</v>
      </c>
      <c r="E163" s="261">
        <v>276</v>
      </c>
      <c r="F163" s="261">
        <v>256</v>
      </c>
      <c r="G163" s="261">
        <v>160</v>
      </c>
      <c r="H163" s="255">
        <v>71</v>
      </c>
      <c r="I163" s="255">
        <v>131</v>
      </c>
      <c r="J163" s="258">
        <v>1.488</v>
      </c>
      <c r="K163" s="259" t="s">
        <v>817</v>
      </c>
      <c r="L163" s="321">
        <v>2978.04</v>
      </c>
      <c r="M163" s="268" t="s">
        <v>190</v>
      </c>
      <c r="N163" s="352" t="s">
        <v>197</v>
      </c>
      <c r="O163" s="250"/>
      <c r="P163" s="269" t="s">
        <v>633</v>
      </c>
      <c r="Q163" s="269"/>
    </row>
    <row r="164" spans="1:17" s="293" customFormat="1">
      <c r="A164" s="255">
        <v>35</v>
      </c>
      <c r="B164" s="255" t="s">
        <v>794</v>
      </c>
      <c r="C164" s="255" t="s">
        <v>815</v>
      </c>
      <c r="D164" s="267" t="s">
        <v>189</v>
      </c>
      <c r="E164" s="261">
        <v>276</v>
      </c>
      <c r="F164" s="261">
        <v>258</v>
      </c>
      <c r="G164" s="261">
        <v>160</v>
      </c>
      <c r="H164" s="255">
        <v>71</v>
      </c>
      <c r="I164" s="255">
        <v>131</v>
      </c>
      <c r="J164" s="258">
        <v>1.488</v>
      </c>
      <c r="K164" s="259" t="s">
        <v>817</v>
      </c>
      <c r="L164" s="321">
        <v>2989.1</v>
      </c>
      <c r="M164" s="268" t="s">
        <v>190</v>
      </c>
      <c r="N164" s="352" t="s">
        <v>197</v>
      </c>
      <c r="P164" s="269" t="s">
        <v>633</v>
      </c>
      <c r="Q164" s="269"/>
    </row>
    <row r="165" spans="1:17" s="288" customFormat="1">
      <c r="A165" s="255">
        <v>36</v>
      </c>
      <c r="B165" s="255" t="s">
        <v>712</v>
      </c>
      <c r="C165" s="255" t="s">
        <v>711</v>
      </c>
      <c r="D165" s="267" t="s">
        <v>189</v>
      </c>
      <c r="E165" s="261">
        <v>276</v>
      </c>
      <c r="F165" s="261">
        <v>256</v>
      </c>
      <c r="G165" s="261">
        <v>160</v>
      </c>
      <c r="H165" s="255">
        <v>71</v>
      </c>
      <c r="I165" s="255">
        <v>131</v>
      </c>
      <c r="J165" s="258">
        <v>1.488</v>
      </c>
      <c r="K165" s="259" t="s">
        <v>817</v>
      </c>
      <c r="L165" s="321">
        <v>2978.63</v>
      </c>
      <c r="M165" s="268" t="s">
        <v>190</v>
      </c>
      <c r="N165" s="352" t="s">
        <v>197</v>
      </c>
      <c r="O165" s="250"/>
      <c r="P165" s="269" t="s">
        <v>633</v>
      </c>
      <c r="Q165" s="269"/>
    </row>
    <row r="166" spans="1:17" s="288" customFormat="1">
      <c r="A166" s="255">
        <v>37</v>
      </c>
      <c r="B166" s="255" t="s">
        <v>415</v>
      </c>
      <c r="C166" s="255" t="s">
        <v>416</v>
      </c>
      <c r="D166" s="267" t="s">
        <v>189</v>
      </c>
      <c r="E166" s="261">
        <v>266</v>
      </c>
      <c r="F166" s="261">
        <v>246</v>
      </c>
      <c r="G166" s="261">
        <v>160</v>
      </c>
      <c r="H166" s="255">
        <v>71</v>
      </c>
      <c r="I166" s="255">
        <v>131</v>
      </c>
      <c r="J166" s="258">
        <v>1.488</v>
      </c>
      <c r="K166" s="259" t="s">
        <v>817</v>
      </c>
      <c r="L166" s="321">
        <v>2658.38</v>
      </c>
      <c r="M166" s="268" t="s">
        <v>190</v>
      </c>
      <c r="N166" s="352" t="s">
        <v>197</v>
      </c>
      <c r="O166" s="250"/>
      <c r="P166" s="269" t="s">
        <v>633</v>
      </c>
      <c r="Q166" s="269"/>
    </row>
    <row r="167" spans="1:17" s="288" customFormat="1">
      <c r="A167" s="255">
        <v>38</v>
      </c>
      <c r="B167" s="255" t="s">
        <v>417</v>
      </c>
      <c r="C167" s="255" t="s">
        <v>466</v>
      </c>
      <c r="D167" s="267" t="s">
        <v>189</v>
      </c>
      <c r="E167" s="261">
        <v>266</v>
      </c>
      <c r="F167" s="261">
        <v>246</v>
      </c>
      <c r="G167" s="261">
        <v>160</v>
      </c>
      <c r="H167" s="255">
        <v>71</v>
      </c>
      <c r="I167" s="255">
        <v>131</v>
      </c>
      <c r="J167" s="258">
        <v>1.488</v>
      </c>
      <c r="K167" s="259" t="s">
        <v>817</v>
      </c>
      <c r="L167" s="321">
        <v>2658.11</v>
      </c>
      <c r="M167" s="268" t="s">
        <v>190</v>
      </c>
      <c r="N167" s="352" t="s">
        <v>197</v>
      </c>
      <c r="O167" s="250"/>
      <c r="P167" s="269" t="s">
        <v>633</v>
      </c>
      <c r="Q167" s="269"/>
    </row>
    <row r="168" spans="1:17" s="288" customFormat="1">
      <c r="A168" s="255">
        <v>39</v>
      </c>
      <c r="B168" s="255" t="s">
        <v>295</v>
      </c>
      <c r="C168" s="255" t="s">
        <v>296</v>
      </c>
      <c r="D168" s="267" t="s">
        <v>189</v>
      </c>
      <c r="E168" s="261">
        <v>266</v>
      </c>
      <c r="F168" s="261">
        <v>246</v>
      </c>
      <c r="G168" s="261">
        <v>160</v>
      </c>
      <c r="H168" s="255">
        <v>71</v>
      </c>
      <c r="I168" s="255">
        <v>131</v>
      </c>
      <c r="J168" s="258">
        <v>1.488</v>
      </c>
      <c r="K168" s="259" t="s">
        <v>817</v>
      </c>
      <c r="L168" s="321">
        <v>2895.95</v>
      </c>
      <c r="M168" s="268" t="s">
        <v>190</v>
      </c>
      <c r="N168" s="352" t="s">
        <v>197</v>
      </c>
      <c r="O168" s="250"/>
      <c r="P168" s="269" t="s">
        <v>633</v>
      </c>
      <c r="Q168" s="269"/>
    </row>
    <row r="169" spans="1:17" s="288" customFormat="1">
      <c r="A169" s="255">
        <v>40</v>
      </c>
      <c r="B169" s="255" t="s">
        <v>297</v>
      </c>
      <c r="C169" s="255" t="s">
        <v>298</v>
      </c>
      <c r="D169" s="267" t="s">
        <v>189</v>
      </c>
      <c r="E169" s="261">
        <v>266</v>
      </c>
      <c r="F169" s="261">
        <v>246</v>
      </c>
      <c r="G169" s="261">
        <v>160</v>
      </c>
      <c r="H169" s="255">
        <v>71</v>
      </c>
      <c r="I169" s="255">
        <v>131</v>
      </c>
      <c r="J169" s="258">
        <v>1.488</v>
      </c>
      <c r="K169" s="259" t="s">
        <v>817</v>
      </c>
      <c r="L169" s="321">
        <v>2895.95</v>
      </c>
      <c r="M169" s="268" t="s">
        <v>190</v>
      </c>
      <c r="N169" s="352" t="s">
        <v>197</v>
      </c>
      <c r="O169" s="250"/>
      <c r="P169" s="269" t="s">
        <v>633</v>
      </c>
      <c r="Q169" s="269"/>
    </row>
    <row r="170" spans="1:17" s="288" customFormat="1">
      <c r="A170" s="255">
        <v>41</v>
      </c>
      <c r="B170" s="255" t="s">
        <v>299</v>
      </c>
      <c r="C170" s="255" t="s">
        <v>300</v>
      </c>
      <c r="D170" s="267" t="s">
        <v>189</v>
      </c>
      <c r="E170" s="261">
        <v>266</v>
      </c>
      <c r="F170" s="261">
        <v>246</v>
      </c>
      <c r="G170" s="261">
        <v>160</v>
      </c>
      <c r="H170" s="255">
        <v>71</v>
      </c>
      <c r="I170" s="255">
        <v>131</v>
      </c>
      <c r="J170" s="258">
        <v>1.488</v>
      </c>
      <c r="K170" s="259" t="s">
        <v>817</v>
      </c>
      <c r="L170" s="321">
        <v>2846.44</v>
      </c>
      <c r="M170" s="268" t="s">
        <v>190</v>
      </c>
      <c r="N170" s="352" t="s">
        <v>197</v>
      </c>
      <c r="O170" s="250"/>
      <c r="P170" s="269" t="s">
        <v>633</v>
      </c>
      <c r="Q170" s="269"/>
    </row>
    <row r="171" spans="1:17" s="288" customFormat="1">
      <c r="A171" s="255">
        <v>42</v>
      </c>
      <c r="B171" s="255" t="s">
        <v>301</v>
      </c>
      <c r="C171" s="255" t="s">
        <v>302</v>
      </c>
      <c r="D171" s="267" t="s">
        <v>189</v>
      </c>
      <c r="E171" s="261">
        <v>266</v>
      </c>
      <c r="F171" s="261">
        <v>246</v>
      </c>
      <c r="G171" s="261">
        <v>160</v>
      </c>
      <c r="H171" s="255">
        <v>71</v>
      </c>
      <c r="I171" s="255">
        <v>131</v>
      </c>
      <c r="J171" s="258">
        <v>1.488</v>
      </c>
      <c r="K171" s="259" t="s">
        <v>817</v>
      </c>
      <c r="L171" s="321">
        <v>2846.56</v>
      </c>
      <c r="M171" s="268" t="s">
        <v>190</v>
      </c>
      <c r="N171" s="352" t="s">
        <v>197</v>
      </c>
      <c r="O171" s="250"/>
      <c r="P171" s="269" t="s">
        <v>633</v>
      </c>
      <c r="Q171" s="269"/>
    </row>
    <row r="172" spans="1:17" s="288" customFormat="1">
      <c r="A172" s="255">
        <v>43</v>
      </c>
      <c r="B172" s="255" t="s">
        <v>242</v>
      </c>
      <c r="C172" s="255" t="s">
        <v>245</v>
      </c>
      <c r="D172" s="267" t="s">
        <v>189</v>
      </c>
      <c r="E172" s="261">
        <v>266</v>
      </c>
      <c r="F172" s="261">
        <v>246</v>
      </c>
      <c r="G172" s="261">
        <v>160</v>
      </c>
      <c r="H172" s="255">
        <v>71</v>
      </c>
      <c r="I172" s="255">
        <v>131</v>
      </c>
      <c r="J172" s="258">
        <v>1.488</v>
      </c>
      <c r="K172" s="259" t="s">
        <v>817</v>
      </c>
      <c r="L172" s="321">
        <v>3015.47</v>
      </c>
      <c r="M172" s="268" t="s">
        <v>190</v>
      </c>
      <c r="N172" s="352" t="s">
        <v>197</v>
      </c>
      <c r="O172" s="250"/>
      <c r="P172" s="269" t="s">
        <v>633</v>
      </c>
      <c r="Q172" s="269"/>
    </row>
    <row r="173" spans="1:17" s="288" customFormat="1">
      <c r="A173" s="255">
        <v>44</v>
      </c>
      <c r="B173" s="255" t="s">
        <v>246</v>
      </c>
      <c r="C173" s="255" t="s">
        <v>247</v>
      </c>
      <c r="D173" s="267" t="s">
        <v>189</v>
      </c>
      <c r="E173" s="261">
        <v>266</v>
      </c>
      <c r="F173" s="261">
        <v>246</v>
      </c>
      <c r="G173" s="261">
        <v>160</v>
      </c>
      <c r="H173" s="255">
        <v>71</v>
      </c>
      <c r="I173" s="255">
        <v>131</v>
      </c>
      <c r="J173" s="258">
        <v>1.488</v>
      </c>
      <c r="K173" s="259" t="s">
        <v>817</v>
      </c>
      <c r="L173" s="321">
        <v>3015.47</v>
      </c>
      <c r="M173" s="268" t="s">
        <v>190</v>
      </c>
      <c r="N173" s="352" t="s">
        <v>197</v>
      </c>
      <c r="O173" s="250"/>
      <c r="P173" s="269"/>
      <c r="Q173" s="269"/>
    </row>
    <row r="174" spans="1:17" s="288" customFormat="1">
      <c r="A174" s="255">
        <v>45</v>
      </c>
      <c r="B174" s="255" t="s">
        <v>829</v>
      </c>
      <c r="C174" s="255" t="s">
        <v>831</v>
      </c>
      <c r="D174" s="267" t="s">
        <v>189</v>
      </c>
      <c r="E174" s="261">
        <v>276</v>
      </c>
      <c r="F174" s="261">
        <v>256</v>
      </c>
      <c r="G174" s="261">
        <v>160</v>
      </c>
      <c r="H174" s="255">
        <v>71</v>
      </c>
      <c r="I174" s="255">
        <v>131</v>
      </c>
      <c r="J174" s="258">
        <v>1.488</v>
      </c>
      <c r="K174" s="259" t="s">
        <v>817</v>
      </c>
      <c r="L174" s="321">
        <v>3249.51</v>
      </c>
      <c r="M174" s="268" t="s">
        <v>190</v>
      </c>
      <c r="N174" s="352" t="s">
        <v>197</v>
      </c>
      <c r="O174" s="250"/>
      <c r="P174" s="269" t="s">
        <v>633</v>
      </c>
      <c r="Q174" s="269"/>
    </row>
    <row r="175" spans="1:17" s="288" customFormat="1">
      <c r="A175" s="255">
        <v>46</v>
      </c>
      <c r="B175" s="255" t="s">
        <v>832</v>
      </c>
      <c r="C175" s="255" t="s">
        <v>833</v>
      </c>
      <c r="D175" s="267" t="s">
        <v>189</v>
      </c>
      <c r="E175" s="261">
        <v>276</v>
      </c>
      <c r="F175" s="261">
        <v>256</v>
      </c>
      <c r="G175" s="261">
        <v>160</v>
      </c>
      <c r="H175" s="255">
        <v>71</v>
      </c>
      <c r="I175" s="255">
        <v>131</v>
      </c>
      <c r="J175" s="258">
        <v>1.488</v>
      </c>
      <c r="K175" s="259" t="s">
        <v>817</v>
      </c>
      <c r="L175" s="321">
        <v>3019.49</v>
      </c>
      <c r="M175" s="268" t="s">
        <v>190</v>
      </c>
      <c r="N175" s="352" t="s">
        <v>197</v>
      </c>
      <c r="O175" s="250"/>
      <c r="P175" s="269" t="s">
        <v>633</v>
      </c>
      <c r="Q175" s="269"/>
    </row>
    <row r="176" spans="1:17" s="288" customFormat="1">
      <c r="A176" s="255">
        <v>47</v>
      </c>
      <c r="B176" s="255" t="s">
        <v>838</v>
      </c>
      <c r="C176" s="255" t="s">
        <v>839</v>
      </c>
      <c r="D176" s="267" t="s">
        <v>189</v>
      </c>
      <c r="E176" s="261">
        <v>276</v>
      </c>
      <c r="F176" s="261">
        <v>256</v>
      </c>
      <c r="G176" s="261">
        <v>160</v>
      </c>
      <c r="H176" s="255">
        <v>71</v>
      </c>
      <c r="I176" s="255">
        <v>131</v>
      </c>
      <c r="J176" s="258">
        <v>1.488</v>
      </c>
      <c r="K176" s="259" t="s">
        <v>817</v>
      </c>
      <c r="L176" s="321">
        <v>3248.92</v>
      </c>
      <c r="M176" s="268" t="s">
        <v>190</v>
      </c>
      <c r="N176" s="352" t="s">
        <v>197</v>
      </c>
      <c r="O176" s="250"/>
      <c r="P176" s="269" t="s">
        <v>633</v>
      </c>
      <c r="Q176" s="269"/>
    </row>
    <row r="177" spans="1:17" s="377" customFormat="1">
      <c r="A177" s="367">
        <v>31</v>
      </c>
      <c r="B177" s="367" t="s">
        <v>238</v>
      </c>
      <c r="C177" s="367" t="s">
        <v>944</v>
      </c>
      <c r="D177" s="368" t="s">
        <v>189</v>
      </c>
      <c r="E177" s="369">
        <v>250</v>
      </c>
      <c r="F177" s="369">
        <v>237</v>
      </c>
      <c r="G177" s="369">
        <v>160</v>
      </c>
      <c r="H177" s="367">
        <v>71</v>
      </c>
      <c r="I177" s="367">
        <v>131</v>
      </c>
      <c r="J177" s="370">
        <v>1.343</v>
      </c>
      <c r="K177" s="371" t="s">
        <v>817</v>
      </c>
      <c r="L177" s="372">
        <v>2589.08</v>
      </c>
      <c r="M177" s="373" t="s">
        <v>190</v>
      </c>
      <c r="N177" s="374" t="s">
        <v>197</v>
      </c>
      <c r="O177" s="375"/>
      <c r="P177" s="376" t="s">
        <v>634</v>
      </c>
      <c r="Q177" s="376" t="s">
        <v>943</v>
      </c>
    </row>
    <row r="178" spans="1:17" s="377" customFormat="1">
      <c r="A178" s="367">
        <v>32</v>
      </c>
      <c r="B178" s="367" t="s">
        <v>240</v>
      </c>
      <c r="C178" s="367" t="s">
        <v>945</v>
      </c>
      <c r="D178" s="368" t="s">
        <v>189</v>
      </c>
      <c r="E178" s="369">
        <v>250</v>
      </c>
      <c r="F178" s="369">
        <v>237</v>
      </c>
      <c r="G178" s="369">
        <v>160</v>
      </c>
      <c r="H178" s="367">
        <v>71</v>
      </c>
      <c r="I178" s="367">
        <v>131</v>
      </c>
      <c r="J178" s="370">
        <v>1.343</v>
      </c>
      <c r="K178" s="371" t="s">
        <v>817</v>
      </c>
      <c r="L178" s="372">
        <v>2589.08</v>
      </c>
      <c r="M178" s="373" t="s">
        <v>190</v>
      </c>
      <c r="N178" s="374" t="s">
        <v>197</v>
      </c>
      <c r="O178" s="375"/>
      <c r="P178" s="376" t="s">
        <v>634</v>
      </c>
      <c r="Q178" s="376" t="s">
        <v>943</v>
      </c>
    </row>
    <row r="179" spans="1:17" s="288" customFormat="1">
      <c r="A179" s="255"/>
      <c r="B179" s="255"/>
      <c r="C179" s="255"/>
      <c r="D179" s="267" t="s">
        <v>189</v>
      </c>
      <c r="E179" s="261"/>
      <c r="F179" s="261"/>
      <c r="G179" s="261"/>
      <c r="H179" s="255"/>
      <c r="I179" s="255"/>
      <c r="J179" s="258"/>
      <c r="K179" s="259" t="s">
        <v>817</v>
      </c>
      <c r="L179" s="321"/>
      <c r="M179" s="268" t="s">
        <v>190</v>
      </c>
      <c r="N179" s="352" t="s">
        <v>197</v>
      </c>
      <c r="O179" s="250"/>
      <c r="P179" s="269"/>
      <c r="Q179" s="269"/>
    </row>
    <row r="180" spans="1:17" s="288" customFormat="1">
      <c r="A180" s="255"/>
      <c r="B180" s="255"/>
      <c r="C180" s="255"/>
      <c r="D180" s="267" t="s">
        <v>189</v>
      </c>
      <c r="E180" s="261"/>
      <c r="F180" s="261"/>
      <c r="G180" s="261"/>
      <c r="H180" s="255"/>
      <c r="I180" s="255"/>
      <c r="J180" s="258"/>
      <c r="K180" s="259" t="s">
        <v>817</v>
      </c>
      <c r="L180" s="321"/>
      <c r="M180" s="268" t="s">
        <v>190</v>
      </c>
      <c r="N180" s="352" t="s">
        <v>197</v>
      </c>
      <c r="O180" s="250"/>
      <c r="P180" s="269"/>
      <c r="Q180" s="269"/>
    </row>
    <row r="181" spans="1:17" s="288" customFormat="1">
      <c r="A181" s="255"/>
      <c r="B181" s="255"/>
      <c r="C181" s="255"/>
      <c r="D181" s="267" t="s">
        <v>189</v>
      </c>
      <c r="E181" s="261"/>
      <c r="F181" s="261"/>
      <c r="G181" s="261"/>
      <c r="H181" s="255"/>
      <c r="I181" s="255"/>
      <c r="J181" s="258"/>
      <c r="K181" s="259" t="s">
        <v>817</v>
      </c>
      <c r="L181" s="321"/>
      <c r="M181" s="268" t="s">
        <v>190</v>
      </c>
      <c r="N181" s="352" t="s">
        <v>197</v>
      </c>
      <c r="O181" s="250"/>
      <c r="P181" s="269"/>
      <c r="Q181" s="269"/>
    </row>
    <row r="182" spans="1:17" s="288" customFormat="1">
      <c r="A182" s="255"/>
      <c r="B182" s="255"/>
      <c r="C182" s="255"/>
      <c r="D182" s="267" t="s">
        <v>189</v>
      </c>
      <c r="E182" s="261"/>
      <c r="F182" s="261"/>
      <c r="G182" s="261"/>
      <c r="H182" s="255"/>
      <c r="I182" s="255"/>
      <c r="J182" s="258"/>
      <c r="K182" s="259" t="s">
        <v>817</v>
      </c>
      <c r="L182" s="321"/>
      <c r="M182" s="268" t="s">
        <v>190</v>
      </c>
      <c r="N182" s="352" t="s">
        <v>197</v>
      </c>
      <c r="O182" s="250"/>
      <c r="P182" s="269"/>
      <c r="Q182" s="269"/>
    </row>
    <row r="183" spans="1:17" s="288" customFormat="1">
      <c r="A183" s="255"/>
      <c r="B183" s="255"/>
      <c r="C183" s="255"/>
      <c r="D183" s="267" t="s">
        <v>189</v>
      </c>
      <c r="E183" s="261"/>
      <c r="F183" s="261"/>
      <c r="G183" s="261"/>
      <c r="H183" s="255"/>
      <c r="I183" s="255"/>
      <c r="J183" s="258"/>
      <c r="K183" s="259" t="s">
        <v>817</v>
      </c>
      <c r="L183" s="321"/>
      <c r="M183" s="268" t="s">
        <v>190</v>
      </c>
      <c r="N183" s="352" t="s">
        <v>197</v>
      </c>
      <c r="O183" s="250"/>
      <c r="P183" s="269"/>
      <c r="Q183" s="269"/>
    </row>
    <row r="184" spans="1:17" s="288" customFormat="1">
      <c r="A184" s="255"/>
      <c r="B184" s="255"/>
      <c r="C184" s="255"/>
      <c r="D184" s="267" t="s">
        <v>189</v>
      </c>
      <c r="E184" s="261"/>
      <c r="F184" s="261"/>
      <c r="G184" s="261"/>
      <c r="H184" s="255"/>
      <c r="I184" s="255"/>
      <c r="J184" s="258"/>
      <c r="K184" s="259" t="s">
        <v>817</v>
      </c>
      <c r="L184" s="321"/>
      <c r="M184" s="268" t="s">
        <v>190</v>
      </c>
      <c r="N184" s="352" t="s">
        <v>197</v>
      </c>
      <c r="O184" s="250"/>
      <c r="P184" s="269"/>
      <c r="Q184" s="269"/>
    </row>
    <row r="185" spans="1:17" s="288" customFormat="1">
      <c r="A185" s="255"/>
      <c r="B185" s="255"/>
      <c r="C185" s="255"/>
      <c r="D185" s="267" t="s">
        <v>189</v>
      </c>
      <c r="E185" s="261"/>
      <c r="F185" s="261"/>
      <c r="G185" s="261"/>
      <c r="H185" s="255"/>
      <c r="I185" s="255"/>
      <c r="J185" s="258"/>
      <c r="K185" s="259" t="s">
        <v>817</v>
      </c>
      <c r="L185" s="321"/>
      <c r="M185" s="268" t="s">
        <v>190</v>
      </c>
      <c r="N185" s="352" t="s">
        <v>197</v>
      </c>
      <c r="O185" s="250"/>
      <c r="P185" s="269"/>
      <c r="Q185" s="269"/>
    </row>
    <row r="186" spans="1:17" s="288" customFormat="1">
      <c r="A186" s="255"/>
      <c r="B186" s="255"/>
      <c r="C186" s="255"/>
      <c r="D186" s="267" t="s">
        <v>189</v>
      </c>
      <c r="E186" s="261"/>
      <c r="F186" s="261"/>
      <c r="G186" s="261"/>
      <c r="H186" s="255"/>
      <c r="I186" s="255"/>
      <c r="J186" s="258"/>
      <c r="K186" s="259" t="s">
        <v>817</v>
      </c>
      <c r="L186" s="321"/>
      <c r="M186" s="268" t="s">
        <v>190</v>
      </c>
      <c r="N186" s="352" t="s">
        <v>197</v>
      </c>
      <c r="O186" s="250"/>
      <c r="P186" s="269"/>
      <c r="Q186" s="269"/>
    </row>
    <row r="187" spans="1:17" s="288" customFormat="1">
      <c r="A187" s="255"/>
      <c r="B187" s="255"/>
      <c r="C187" s="255"/>
      <c r="D187" s="267" t="s">
        <v>189</v>
      </c>
      <c r="E187" s="261"/>
      <c r="F187" s="261"/>
      <c r="G187" s="261"/>
      <c r="H187" s="255"/>
      <c r="I187" s="255"/>
      <c r="J187" s="258"/>
      <c r="K187" s="259" t="s">
        <v>817</v>
      </c>
      <c r="L187" s="321"/>
      <c r="M187" s="268" t="s">
        <v>190</v>
      </c>
      <c r="N187" s="352" t="s">
        <v>197</v>
      </c>
      <c r="O187" s="250"/>
      <c r="P187" s="269"/>
      <c r="Q187" s="269"/>
    </row>
    <row r="188" spans="1:17" s="288" customFormat="1">
      <c r="A188" s="255"/>
      <c r="B188" s="255"/>
      <c r="C188" s="255"/>
      <c r="D188" s="267" t="s">
        <v>189</v>
      </c>
      <c r="E188" s="261"/>
      <c r="F188" s="261"/>
      <c r="G188" s="261"/>
      <c r="H188" s="255"/>
      <c r="I188" s="255"/>
      <c r="J188" s="258"/>
      <c r="K188" s="259" t="s">
        <v>817</v>
      </c>
      <c r="L188" s="321"/>
      <c r="M188" s="268" t="s">
        <v>190</v>
      </c>
      <c r="N188" s="352" t="s">
        <v>197</v>
      </c>
      <c r="O188" s="250"/>
      <c r="P188" s="269"/>
      <c r="Q188" s="269"/>
    </row>
    <row r="189" spans="1:17" s="288" customFormat="1">
      <c r="A189" s="255"/>
      <c r="B189" s="255"/>
      <c r="C189" s="255"/>
      <c r="D189" s="267" t="s">
        <v>189</v>
      </c>
      <c r="E189" s="261"/>
      <c r="F189" s="261"/>
      <c r="G189" s="261"/>
      <c r="H189" s="255"/>
      <c r="I189" s="255"/>
      <c r="J189" s="258"/>
      <c r="K189" s="259" t="s">
        <v>817</v>
      </c>
      <c r="L189" s="321"/>
      <c r="M189" s="268" t="s">
        <v>190</v>
      </c>
      <c r="N189" s="352" t="s">
        <v>197</v>
      </c>
      <c r="O189" s="250"/>
      <c r="P189" s="269"/>
      <c r="Q189" s="269"/>
    </row>
    <row r="190" spans="1:17" s="288" customFormat="1">
      <c r="A190" s="255">
        <v>1</v>
      </c>
      <c r="B190" s="255" t="s">
        <v>340</v>
      </c>
      <c r="C190" s="255" t="s">
        <v>341</v>
      </c>
      <c r="D190" s="267" t="s">
        <v>189</v>
      </c>
      <c r="E190" s="261">
        <v>260</v>
      </c>
      <c r="F190" s="261">
        <v>235</v>
      </c>
      <c r="G190" s="261">
        <v>162</v>
      </c>
      <c r="H190" s="255">
        <v>70</v>
      </c>
      <c r="I190" s="255">
        <v>124</v>
      </c>
      <c r="J190" s="258">
        <v>1.407</v>
      </c>
      <c r="K190" s="259" t="s">
        <v>817</v>
      </c>
      <c r="L190" s="321">
        <v>0</v>
      </c>
      <c r="M190" s="268" t="s">
        <v>190</v>
      </c>
      <c r="N190" s="352" t="s">
        <v>197</v>
      </c>
      <c r="O190" s="250"/>
      <c r="P190" s="269" t="s">
        <v>633</v>
      </c>
      <c r="Q190" s="269"/>
    </row>
    <row r="191" spans="1:17" s="288" customFormat="1">
      <c r="A191" s="255">
        <v>2</v>
      </c>
      <c r="B191" s="255" t="s">
        <v>342</v>
      </c>
      <c r="C191" s="255" t="s">
        <v>343</v>
      </c>
      <c r="D191" s="267" t="s">
        <v>189</v>
      </c>
      <c r="E191" s="261">
        <v>260</v>
      </c>
      <c r="F191" s="261">
        <v>235</v>
      </c>
      <c r="G191" s="261">
        <v>162</v>
      </c>
      <c r="H191" s="255">
        <v>70</v>
      </c>
      <c r="I191" s="255">
        <v>124</v>
      </c>
      <c r="J191" s="258">
        <v>1.407</v>
      </c>
      <c r="K191" s="259" t="s">
        <v>817</v>
      </c>
      <c r="L191" s="321">
        <v>0</v>
      </c>
      <c r="M191" s="268" t="s">
        <v>190</v>
      </c>
      <c r="N191" s="352" t="s">
        <v>197</v>
      </c>
      <c r="O191" s="250"/>
      <c r="P191" s="269" t="s">
        <v>633</v>
      </c>
      <c r="Q191" s="269"/>
    </row>
    <row r="192" spans="1:17" s="288" customFormat="1">
      <c r="A192" s="255">
        <v>3</v>
      </c>
      <c r="B192" s="255" t="s">
        <v>344</v>
      </c>
      <c r="C192" s="255" t="s">
        <v>345</v>
      </c>
      <c r="D192" s="267" t="s">
        <v>189</v>
      </c>
      <c r="E192" s="261">
        <v>260</v>
      </c>
      <c r="F192" s="261">
        <v>235</v>
      </c>
      <c r="G192" s="261">
        <v>162</v>
      </c>
      <c r="H192" s="255">
        <v>70</v>
      </c>
      <c r="I192" s="255">
        <v>124</v>
      </c>
      <c r="J192" s="258">
        <v>1.407</v>
      </c>
      <c r="K192" s="259" t="s">
        <v>817</v>
      </c>
      <c r="L192" s="321">
        <v>0</v>
      </c>
      <c r="M192" s="268" t="s">
        <v>190</v>
      </c>
      <c r="N192" s="352" t="s">
        <v>197</v>
      </c>
      <c r="O192" s="250"/>
      <c r="P192" s="269" t="s">
        <v>633</v>
      </c>
      <c r="Q192" s="269"/>
    </row>
    <row r="193" spans="1:17" s="288" customFormat="1">
      <c r="A193" s="255">
        <v>4</v>
      </c>
      <c r="B193" s="255" t="s">
        <v>280</v>
      </c>
      <c r="C193" s="255" t="s">
        <v>281</v>
      </c>
      <c r="D193" s="267" t="s">
        <v>189</v>
      </c>
      <c r="E193" s="261">
        <v>238</v>
      </c>
      <c r="F193" s="261">
        <v>216</v>
      </c>
      <c r="G193" s="261">
        <v>163</v>
      </c>
      <c r="H193" s="255">
        <v>65</v>
      </c>
      <c r="I193" s="255">
        <v>124</v>
      </c>
      <c r="J193" s="258">
        <v>1.3140000000000001</v>
      </c>
      <c r="K193" s="259" t="s">
        <v>817</v>
      </c>
      <c r="L193" s="321">
        <v>2268.35</v>
      </c>
      <c r="M193" s="268" t="s">
        <v>190</v>
      </c>
      <c r="N193" s="352" t="s">
        <v>197</v>
      </c>
      <c r="O193" s="250"/>
      <c r="P193" s="269" t="s">
        <v>634</v>
      </c>
      <c r="Q193" s="269"/>
    </row>
    <row r="194" spans="1:17" s="288" customFormat="1">
      <c r="A194" s="255">
        <v>5</v>
      </c>
      <c r="B194" s="255" t="s">
        <v>282</v>
      </c>
      <c r="C194" s="255" t="s">
        <v>283</v>
      </c>
      <c r="D194" s="267" t="s">
        <v>189</v>
      </c>
      <c r="E194" s="261">
        <v>238</v>
      </c>
      <c r="F194" s="261">
        <v>216</v>
      </c>
      <c r="G194" s="261">
        <v>163</v>
      </c>
      <c r="H194" s="255">
        <v>65</v>
      </c>
      <c r="I194" s="255">
        <v>124</v>
      </c>
      <c r="J194" s="258">
        <v>1.3140000000000001</v>
      </c>
      <c r="K194" s="259" t="s">
        <v>817</v>
      </c>
      <c r="L194" s="321">
        <v>2312.42</v>
      </c>
      <c r="M194" s="268" t="s">
        <v>190</v>
      </c>
      <c r="N194" s="352" t="s">
        <v>197</v>
      </c>
      <c r="O194" s="293"/>
      <c r="P194" s="269" t="s">
        <v>634</v>
      </c>
      <c r="Q194" s="269"/>
    </row>
    <row r="195" spans="1:17" s="288" customFormat="1">
      <c r="A195" s="255">
        <v>6</v>
      </c>
      <c r="B195" s="255" t="s">
        <v>716</v>
      </c>
      <c r="C195" s="255" t="s">
        <v>720</v>
      </c>
      <c r="D195" s="267" t="s">
        <v>189</v>
      </c>
      <c r="E195" s="261">
        <v>238</v>
      </c>
      <c r="F195" s="261">
        <v>216</v>
      </c>
      <c r="G195" s="261">
        <v>163</v>
      </c>
      <c r="H195" s="255">
        <v>65</v>
      </c>
      <c r="I195" s="255">
        <v>124</v>
      </c>
      <c r="J195" s="258">
        <v>1.3140000000000001</v>
      </c>
      <c r="K195" s="259" t="s">
        <v>817</v>
      </c>
      <c r="L195" s="321">
        <v>2209.64</v>
      </c>
      <c r="M195" s="268" t="s">
        <v>190</v>
      </c>
      <c r="N195" s="352" t="s">
        <v>197</v>
      </c>
      <c r="O195" s="293"/>
      <c r="P195" s="269" t="s">
        <v>634</v>
      </c>
      <c r="Q195" s="269" t="s">
        <v>943</v>
      </c>
    </row>
    <row r="196" spans="1:17" s="288" customFormat="1">
      <c r="A196" s="255">
        <v>7</v>
      </c>
      <c r="B196" s="255" t="s">
        <v>717</v>
      </c>
      <c r="C196" s="255" t="s">
        <v>721</v>
      </c>
      <c r="D196" s="267" t="s">
        <v>189</v>
      </c>
      <c r="E196" s="261">
        <v>238</v>
      </c>
      <c r="F196" s="261">
        <v>216</v>
      </c>
      <c r="G196" s="261">
        <v>163</v>
      </c>
      <c r="H196" s="255">
        <v>65</v>
      </c>
      <c r="I196" s="255">
        <v>124</v>
      </c>
      <c r="J196" s="258">
        <v>1.3140000000000001</v>
      </c>
      <c r="K196" s="259" t="s">
        <v>817</v>
      </c>
      <c r="L196" s="321">
        <v>2209.64</v>
      </c>
      <c r="M196" s="268" t="s">
        <v>190</v>
      </c>
      <c r="N196" s="352" t="s">
        <v>197</v>
      </c>
      <c r="O196" s="293"/>
      <c r="P196" s="269" t="s">
        <v>634</v>
      </c>
      <c r="Q196" s="269" t="s">
        <v>943</v>
      </c>
    </row>
    <row r="197" spans="1:17" s="288" customFormat="1">
      <c r="A197" s="255">
        <v>8</v>
      </c>
      <c r="B197" s="255" t="s">
        <v>284</v>
      </c>
      <c r="C197" s="255" t="s">
        <v>285</v>
      </c>
      <c r="D197" s="267" t="s">
        <v>189</v>
      </c>
      <c r="E197" s="261">
        <v>238</v>
      </c>
      <c r="F197" s="261">
        <v>216</v>
      </c>
      <c r="G197" s="261">
        <v>163</v>
      </c>
      <c r="H197" s="255">
        <v>65</v>
      </c>
      <c r="I197" s="255">
        <v>124</v>
      </c>
      <c r="J197" s="258">
        <v>1.3140000000000001</v>
      </c>
      <c r="K197" s="259" t="s">
        <v>817</v>
      </c>
      <c r="L197" s="321">
        <v>2401.4899999999998</v>
      </c>
      <c r="M197" s="268" t="s">
        <v>190</v>
      </c>
      <c r="N197" s="352" t="s">
        <v>197</v>
      </c>
      <c r="O197" s="293"/>
      <c r="P197" s="269" t="s">
        <v>634</v>
      </c>
      <c r="Q197" s="269"/>
    </row>
    <row r="198" spans="1:17" s="288" customFormat="1">
      <c r="A198" s="255">
        <v>9</v>
      </c>
      <c r="B198" s="255" t="s">
        <v>272</v>
      </c>
      <c r="C198" s="255" t="s">
        <v>273</v>
      </c>
      <c r="D198" s="267" t="s">
        <v>189</v>
      </c>
      <c r="E198" s="261">
        <v>254</v>
      </c>
      <c r="F198" s="261">
        <v>229</v>
      </c>
      <c r="G198" s="261">
        <v>163</v>
      </c>
      <c r="H198" s="255">
        <v>70</v>
      </c>
      <c r="I198" s="255">
        <v>130</v>
      </c>
      <c r="J198" s="258">
        <v>1.484</v>
      </c>
      <c r="K198" s="259" t="s">
        <v>817</v>
      </c>
      <c r="L198" s="321">
        <v>2511.65</v>
      </c>
      <c r="M198" s="268" t="s">
        <v>190</v>
      </c>
      <c r="N198" s="352" t="s">
        <v>197</v>
      </c>
      <c r="O198" s="250"/>
      <c r="P198" s="269" t="s">
        <v>634</v>
      </c>
      <c r="Q198" s="269"/>
    </row>
    <row r="199" spans="1:17" s="288" customFormat="1">
      <c r="A199" s="255">
        <v>10</v>
      </c>
      <c r="B199" s="255" t="s">
        <v>274</v>
      </c>
      <c r="C199" s="255" t="s">
        <v>275</v>
      </c>
      <c r="D199" s="267" t="s">
        <v>189</v>
      </c>
      <c r="E199" s="261">
        <v>254</v>
      </c>
      <c r="F199" s="261">
        <v>229</v>
      </c>
      <c r="G199" s="261">
        <v>163</v>
      </c>
      <c r="H199" s="255">
        <v>70</v>
      </c>
      <c r="I199" s="255">
        <v>130</v>
      </c>
      <c r="J199" s="258">
        <v>1.484</v>
      </c>
      <c r="K199" s="259" t="s">
        <v>817</v>
      </c>
      <c r="L199" s="321">
        <v>2555.37</v>
      </c>
      <c r="M199" s="268" t="s">
        <v>190</v>
      </c>
      <c r="N199" s="352" t="s">
        <v>197</v>
      </c>
      <c r="O199" s="250"/>
      <c r="P199" s="269" t="s">
        <v>634</v>
      </c>
      <c r="Q199" s="269"/>
    </row>
    <row r="200" spans="1:17" s="293" customFormat="1">
      <c r="A200" s="255">
        <v>11</v>
      </c>
      <c r="B200" s="255" t="s">
        <v>718</v>
      </c>
      <c r="C200" s="255" t="s">
        <v>722</v>
      </c>
      <c r="D200" s="267" t="s">
        <v>189</v>
      </c>
      <c r="E200" s="261">
        <v>254</v>
      </c>
      <c r="F200" s="261">
        <v>229</v>
      </c>
      <c r="G200" s="261">
        <v>163</v>
      </c>
      <c r="H200" s="255">
        <v>70</v>
      </c>
      <c r="I200" s="255">
        <v>130</v>
      </c>
      <c r="J200" s="258">
        <v>1.484</v>
      </c>
      <c r="K200" s="259" t="s">
        <v>817</v>
      </c>
      <c r="L200" s="321">
        <v>2438.41</v>
      </c>
      <c r="M200" s="268" t="s">
        <v>190</v>
      </c>
      <c r="N200" s="352" t="s">
        <v>197</v>
      </c>
      <c r="O200" s="250"/>
      <c r="P200" s="269" t="s">
        <v>634</v>
      </c>
      <c r="Q200" s="269" t="s">
        <v>943</v>
      </c>
    </row>
    <row r="201" spans="1:17" s="293" customFormat="1">
      <c r="A201" s="255">
        <v>12</v>
      </c>
      <c r="B201" s="255" t="s">
        <v>719</v>
      </c>
      <c r="C201" s="255" t="s">
        <v>723</v>
      </c>
      <c r="D201" s="267" t="s">
        <v>189</v>
      </c>
      <c r="E201" s="261">
        <v>254</v>
      </c>
      <c r="F201" s="261">
        <v>229</v>
      </c>
      <c r="G201" s="261">
        <v>163</v>
      </c>
      <c r="H201" s="255">
        <v>70</v>
      </c>
      <c r="I201" s="255">
        <v>130</v>
      </c>
      <c r="J201" s="258">
        <v>1.484</v>
      </c>
      <c r="K201" s="259" t="s">
        <v>817</v>
      </c>
      <c r="L201" s="321">
        <v>2438.41</v>
      </c>
      <c r="M201" s="268" t="s">
        <v>190</v>
      </c>
      <c r="N201" s="352" t="s">
        <v>197</v>
      </c>
      <c r="O201" s="250"/>
      <c r="P201" s="269" t="s">
        <v>634</v>
      </c>
      <c r="Q201" s="269" t="s">
        <v>943</v>
      </c>
    </row>
    <row r="202" spans="1:17" s="293" customFormat="1">
      <c r="A202" s="255">
        <v>13</v>
      </c>
      <c r="B202" s="255" t="s">
        <v>276</v>
      </c>
      <c r="C202" s="255" t="s">
        <v>277</v>
      </c>
      <c r="D202" s="267" t="s">
        <v>189</v>
      </c>
      <c r="E202" s="261">
        <v>254</v>
      </c>
      <c r="F202" s="261">
        <v>229</v>
      </c>
      <c r="G202" s="261">
        <v>163</v>
      </c>
      <c r="H202" s="255">
        <v>70</v>
      </c>
      <c r="I202" s="255">
        <v>130</v>
      </c>
      <c r="J202" s="258">
        <v>1.484</v>
      </c>
      <c r="K202" s="259" t="s">
        <v>817</v>
      </c>
      <c r="L202" s="321">
        <v>2653.84</v>
      </c>
      <c r="M202" s="268" t="s">
        <v>190</v>
      </c>
      <c r="N202" s="352" t="s">
        <v>197</v>
      </c>
      <c r="O202" s="250"/>
      <c r="P202" s="269" t="s">
        <v>634</v>
      </c>
      <c r="Q202" s="269"/>
    </row>
    <row r="203" spans="1:17" s="293" customFormat="1">
      <c r="A203" s="255">
        <v>14</v>
      </c>
      <c r="B203" s="255" t="s">
        <v>309</v>
      </c>
      <c r="C203" s="255" t="s">
        <v>310</v>
      </c>
      <c r="D203" s="267" t="s">
        <v>189</v>
      </c>
      <c r="E203" s="261">
        <v>254</v>
      </c>
      <c r="F203" s="261">
        <v>229</v>
      </c>
      <c r="G203" s="261">
        <v>163</v>
      </c>
      <c r="H203" s="255">
        <v>70</v>
      </c>
      <c r="I203" s="255">
        <v>130</v>
      </c>
      <c r="J203" s="258">
        <v>1.484</v>
      </c>
      <c r="K203" s="259" t="s">
        <v>817</v>
      </c>
      <c r="L203" s="321">
        <v>2560.27</v>
      </c>
      <c r="M203" s="268" t="s">
        <v>190</v>
      </c>
      <c r="N203" s="352" t="s">
        <v>197</v>
      </c>
      <c r="O203" s="250"/>
      <c r="P203" s="269" t="s">
        <v>634</v>
      </c>
      <c r="Q203" s="269"/>
    </row>
    <row r="204" spans="1:17" s="288" customFormat="1">
      <c r="A204" s="255">
        <v>15</v>
      </c>
      <c r="B204" s="255" t="s">
        <v>729</v>
      </c>
      <c r="C204" s="255" t="s">
        <v>730</v>
      </c>
      <c r="D204" s="267" t="s">
        <v>189</v>
      </c>
      <c r="E204" s="261">
        <v>259</v>
      </c>
      <c r="F204" s="261">
        <v>234</v>
      </c>
      <c r="G204" s="261">
        <v>163</v>
      </c>
      <c r="H204" s="255">
        <v>70</v>
      </c>
      <c r="I204" s="255">
        <v>130</v>
      </c>
      <c r="J204" s="258">
        <v>1.484</v>
      </c>
      <c r="K204" s="259" t="s">
        <v>817</v>
      </c>
      <c r="L204" s="321">
        <v>2969.83</v>
      </c>
      <c r="M204" s="268" t="s">
        <v>190</v>
      </c>
      <c r="N204" s="352" t="s">
        <v>197</v>
      </c>
      <c r="O204" s="250"/>
      <c r="P204" s="269" t="s">
        <v>634</v>
      </c>
      <c r="Q204" s="269"/>
    </row>
    <row r="205" spans="1:17" s="293" customFormat="1">
      <c r="A205" s="255">
        <v>16</v>
      </c>
      <c r="B205" s="255" t="s">
        <v>286</v>
      </c>
      <c r="C205" s="255" t="s">
        <v>287</v>
      </c>
      <c r="D205" s="267" t="s">
        <v>189</v>
      </c>
      <c r="E205" s="261">
        <v>238</v>
      </c>
      <c r="F205" s="261">
        <v>216</v>
      </c>
      <c r="G205" s="261">
        <v>163</v>
      </c>
      <c r="H205" s="255">
        <v>65</v>
      </c>
      <c r="I205" s="255">
        <v>124</v>
      </c>
      <c r="J205" s="258">
        <v>1.3140000000000001</v>
      </c>
      <c r="K205" s="259" t="s">
        <v>817</v>
      </c>
      <c r="L205" s="321">
        <v>2442.09</v>
      </c>
      <c r="M205" s="268" t="s">
        <v>190</v>
      </c>
      <c r="N205" s="352" t="s">
        <v>197</v>
      </c>
      <c r="O205" s="250"/>
      <c r="P205" s="269" t="s">
        <v>634</v>
      </c>
      <c r="Q205" s="269"/>
    </row>
    <row r="206" spans="1:17" s="293" customFormat="1">
      <c r="A206" s="255">
        <v>17</v>
      </c>
      <c r="B206" s="255" t="s">
        <v>278</v>
      </c>
      <c r="C206" s="255" t="s">
        <v>279</v>
      </c>
      <c r="D206" s="267" t="s">
        <v>189</v>
      </c>
      <c r="E206" s="261">
        <v>254</v>
      </c>
      <c r="F206" s="261">
        <v>229</v>
      </c>
      <c r="G206" s="261">
        <v>163</v>
      </c>
      <c r="H206" s="255">
        <v>70</v>
      </c>
      <c r="I206" s="255">
        <v>130</v>
      </c>
      <c r="J206" s="258">
        <v>1.484</v>
      </c>
      <c r="K206" s="259" t="s">
        <v>817</v>
      </c>
      <c r="L206" s="321">
        <v>2697.53</v>
      </c>
      <c r="M206" s="268" t="s">
        <v>190</v>
      </c>
      <c r="N206" s="352" t="s">
        <v>197</v>
      </c>
      <c r="O206" s="250"/>
      <c r="P206" s="269" t="s">
        <v>634</v>
      </c>
      <c r="Q206" s="269"/>
    </row>
    <row r="207" spans="1:17" s="293" customFormat="1">
      <c r="A207" s="255">
        <v>18</v>
      </c>
      <c r="B207" s="255" t="s">
        <v>681</v>
      </c>
      <c r="C207" s="255" t="s">
        <v>685</v>
      </c>
      <c r="D207" s="267" t="s">
        <v>189</v>
      </c>
      <c r="E207" s="261">
        <v>238</v>
      </c>
      <c r="F207" s="261">
        <v>216</v>
      </c>
      <c r="G207" s="261">
        <v>163</v>
      </c>
      <c r="H207" s="255">
        <v>65</v>
      </c>
      <c r="I207" s="255">
        <v>124</v>
      </c>
      <c r="J207" s="258">
        <v>1.3140000000000001</v>
      </c>
      <c r="K207" s="259" t="s">
        <v>817</v>
      </c>
      <c r="L207" s="321">
        <v>2665.96</v>
      </c>
      <c r="M207" s="268" t="s">
        <v>190</v>
      </c>
      <c r="N207" s="352" t="s">
        <v>197</v>
      </c>
      <c r="O207" s="250"/>
      <c r="P207" s="269" t="s">
        <v>634</v>
      </c>
      <c r="Q207" s="269"/>
    </row>
    <row r="208" spans="1:17" s="293" customFormat="1">
      <c r="A208" s="255">
        <v>19</v>
      </c>
      <c r="B208" s="255" t="s">
        <v>728</v>
      </c>
      <c r="C208" s="255" t="s">
        <v>731</v>
      </c>
      <c r="D208" s="267" t="s">
        <v>189</v>
      </c>
      <c r="E208" s="261">
        <v>243</v>
      </c>
      <c r="F208" s="261">
        <v>221</v>
      </c>
      <c r="G208" s="261">
        <v>163</v>
      </c>
      <c r="H208" s="255">
        <v>65</v>
      </c>
      <c r="I208" s="255">
        <v>124</v>
      </c>
      <c r="J208" s="258">
        <v>1.3140000000000001</v>
      </c>
      <c r="K208" s="259" t="s">
        <v>817</v>
      </c>
      <c r="L208" s="321">
        <v>2710.22</v>
      </c>
      <c r="M208" s="268" t="s">
        <v>190</v>
      </c>
      <c r="N208" s="352" t="s">
        <v>197</v>
      </c>
      <c r="O208" s="250"/>
      <c r="P208" s="269" t="s">
        <v>634</v>
      </c>
      <c r="Q208" s="269"/>
    </row>
    <row r="209" spans="1:17" s="293" customFormat="1">
      <c r="A209" s="255">
        <v>20</v>
      </c>
      <c r="B209" s="255" t="s">
        <v>682</v>
      </c>
      <c r="C209" s="255" t="s">
        <v>686</v>
      </c>
      <c r="D209" s="267" t="s">
        <v>189</v>
      </c>
      <c r="E209" s="261">
        <v>243</v>
      </c>
      <c r="F209" s="261">
        <v>221</v>
      </c>
      <c r="G209" s="261">
        <v>163</v>
      </c>
      <c r="H209" s="255">
        <v>65</v>
      </c>
      <c r="I209" s="255">
        <v>124</v>
      </c>
      <c r="J209" s="258">
        <v>1.3140000000000001</v>
      </c>
      <c r="K209" s="259" t="s">
        <v>817</v>
      </c>
      <c r="L209" s="321">
        <v>2798.66</v>
      </c>
      <c r="M209" s="268" t="s">
        <v>190</v>
      </c>
      <c r="N209" s="352" t="s">
        <v>197</v>
      </c>
      <c r="O209" s="250"/>
      <c r="P209" s="269" t="s">
        <v>634</v>
      </c>
      <c r="Q209" s="269"/>
    </row>
    <row r="210" spans="1:17" s="293" customFormat="1">
      <c r="A210" s="255">
        <v>21</v>
      </c>
      <c r="B210" s="255" t="s">
        <v>797</v>
      </c>
      <c r="C210" s="255" t="s">
        <v>799</v>
      </c>
      <c r="D210" s="267" t="s">
        <v>189</v>
      </c>
      <c r="E210" s="261">
        <v>243</v>
      </c>
      <c r="F210" s="261">
        <v>221</v>
      </c>
      <c r="G210" s="261">
        <v>163</v>
      </c>
      <c r="H210" s="255">
        <v>65</v>
      </c>
      <c r="I210" s="255">
        <v>124</v>
      </c>
      <c r="J210" s="258">
        <v>1.3140000000000001</v>
      </c>
      <c r="K210" s="259" t="s">
        <v>817</v>
      </c>
      <c r="L210" s="321">
        <v>2839.31</v>
      </c>
      <c r="M210" s="268" t="s">
        <v>190</v>
      </c>
      <c r="N210" s="352" t="s">
        <v>197</v>
      </c>
      <c r="P210" s="269" t="s">
        <v>634</v>
      </c>
      <c r="Q210" s="269"/>
    </row>
    <row r="211" spans="1:17" s="293" customFormat="1">
      <c r="A211" s="255">
        <v>22</v>
      </c>
      <c r="B211" s="255" t="s">
        <v>683</v>
      </c>
      <c r="C211" s="255" t="s">
        <v>687</v>
      </c>
      <c r="D211" s="267" t="s">
        <v>189</v>
      </c>
      <c r="E211" s="261">
        <v>254</v>
      </c>
      <c r="F211" s="261">
        <v>229</v>
      </c>
      <c r="G211" s="261">
        <v>163</v>
      </c>
      <c r="H211" s="255">
        <v>70</v>
      </c>
      <c r="I211" s="255">
        <v>130</v>
      </c>
      <c r="J211" s="258">
        <v>1.484</v>
      </c>
      <c r="K211" s="259" t="s">
        <v>817</v>
      </c>
      <c r="L211" s="321">
        <v>2921.12</v>
      </c>
      <c r="M211" s="268" t="s">
        <v>190</v>
      </c>
      <c r="N211" s="352" t="s">
        <v>197</v>
      </c>
      <c r="P211" s="269" t="s">
        <v>634</v>
      </c>
      <c r="Q211" s="269"/>
    </row>
    <row r="212" spans="1:17" s="293" customFormat="1">
      <c r="A212" s="255">
        <v>23</v>
      </c>
      <c r="B212" s="255" t="s">
        <v>726</v>
      </c>
      <c r="C212" s="255" t="s">
        <v>727</v>
      </c>
      <c r="D212" s="267" t="s">
        <v>189</v>
      </c>
      <c r="E212" s="261">
        <v>259</v>
      </c>
      <c r="F212" s="261">
        <v>234</v>
      </c>
      <c r="G212" s="261">
        <v>163</v>
      </c>
      <c r="H212" s="255">
        <v>70</v>
      </c>
      <c r="I212" s="255">
        <v>130</v>
      </c>
      <c r="J212" s="258">
        <v>1.484</v>
      </c>
      <c r="K212" s="259" t="s">
        <v>817</v>
      </c>
      <c r="L212" s="321">
        <v>2964.84</v>
      </c>
      <c r="M212" s="268" t="s">
        <v>190</v>
      </c>
      <c r="N212" s="352" t="s">
        <v>197</v>
      </c>
      <c r="P212" s="269" t="s">
        <v>634</v>
      </c>
      <c r="Q212" s="269"/>
    </row>
    <row r="213" spans="1:17" s="293" customFormat="1">
      <c r="A213" s="255">
        <v>24</v>
      </c>
      <c r="B213" s="255" t="s">
        <v>684</v>
      </c>
      <c r="C213" s="255" t="s">
        <v>688</v>
      </c>
      <c r="D213" s="267" t="s">
        <v>189</v>
      </c>
      <c r="E213" s="261">
        <v>259</v>
      </c>
      <c r="F213" s="261">
        <v>234</v>
      </c>
      <c r="G213" s="261">
        <v>163</v>
      </c>
      <c r="H213" s="255">
        <v>70</v>
      </c>
      <c r="I213" s="255">
        <v>130</v>
      </c>
      <c r="J213" s="258">
        <v>1.484</v>
      </c>
      <c r="K213" s="259" t="s">
        <v>817</v>
      </c>
      <c r="L213" s="321">
        <v>3062.68</v>
      </c>
      <c r="M213" s="268" t="s">
        <v>190</v>
      </c>
      <c r="N213" s="352" t="s">
        <v>197</v>
      </c>
      <c r="O213" s="250"/>
      <c r="P213" s="269" t="s">
        <v>634</v>
      </c>
      <c r="Q213" s="269"/>
    </row>
    <row r="214" spans="1:17" s="293" customFormat="1">
      <c r="A214" s="255">
        <v>25</v>
      </c>
      <c r="B214" s="255" t="s">
        <v>796</v>
      </c>
      <c r="C214" s="255" t="s">
        <v>800</v>
      </c>
      <c r="D214" s="267" t="s">
        <v>189</v>
      </c>
      <c r="E214" s="261">
        <v>259</v>
      </c>
      <c r="F214" s="261">
        <v>234</v>
      </c>
      <c r="G214" s="261">
        <v>163</v>
      </c>
      <c r="H214" s="255">
        <v>70</v>
      </c>
      <c r="I214" s="255">
        <v>130</v>
      </c>
      <c r="J214" s="258">
        <v>1.48</v>
      </c>
      <c r="K214" s="259" t="s">
        <v>817</v>
      </c>
      <c r="L214" s="321">
        <v>3106.4</v>
      </c>
      <c r="M214" s="268" t="s">
        <v>190</v>
      </c>
      <c r="N214" s="352" t="s">
        <v>197</v>
      </c>
      <c r="O214" s="250"/>
      <c r="P214" s="269" t="s">
        <v>634</v>
      </c>
      <c r="Q214" s="269"/>
    </row>
    <row r="215" spans="1:17" s="293" customFormat="1">
      <c r="A215" s="255">
        <v>26</v>
      </c>
      <c r="B215" s="255" t="s">
        <v>256</v>
      </c>
      <c r="C215" s="255" t="s">
        <v>257</v>
      </c>
      <c r="D215" s="267" t="s">
        <v>189</v>
      </c>
      <c r="E215" s="261">
        <v>223</v>
      </c>
      <c r="F215" s="261">
        <v>205</v>
      </c>
      <c r="G215" s="261">
        <v>156</v>
      </c>
      <c r="H215" s="255">
        <v>68</v>
      </c>
      <c r="I215" s="255">
        <v>119</v>
      </c>
      <c r="J215" s="258">
        <v>1.262</v>
      </c>
      <c r="K215" s="259" t="s">
        <v>817</v>
      </c>
      <c r="L215" s="321">
        <v>2856.61</v>
      </c>
      <c r="M215" s="268" t="s">
        <v>190</v>
      </c>
      <c r="N215" s="352" t="s">
        <v>197</v>
      </c>
      <c r="O215" s="250"/>
      <c r="P215" s="269" t="s">
        <v>633</v>
      </c>
      <c r="Q215" s="269"/>
    </row>
    <row r="216" spans="1:17" s="293" customFormat="1">
      <c r="A216" s="255">
        <v>27</v>
      </c>
      <c r="B216" s="255" t="s">
        <v>248</v>
      </c>
      <c r="C216" s="255" t="s">
        <v>249</v>
      </c>
      <c r="D216" s="267" t="s">
        <v>189</v>
      </c>
      <c r="E216" s="261">
        <v>223</v>
      </c>
      <c r="F216" s="261">
        <v>205</v>
      </c>
      <c r="G216" s="261">
        <v>156</v>
      </c>
      <c r="H216" s="255">
        <v>68</v>
      </c>
      <c r="I216" s="255">
        <v>119</v>
      </c>
      <c r="J216" s="258">
        <v>1.262</v>
      </c>
      <c r="K216" s="259" t="s">
        <v>817</v>
      </c>
      <c r="L216" s="321">
        <v>2856.95</v>
      </c>
      <c r="M216" s="268" t="s">
        <v>190</v>
      </c>
      <c r="N216" s="352" t="s">
        <v>197</v>
      </c>
      <c r="O216" s="250"/>
      <c r="P216" s="269" t="s">
        <v>633</v>
      </c>
      <c r="Q216" s="269"/>
    </row>
    <row r="217" spans="1:17" s="293" customFormat="1">
      <c r="A217" s="255">
        <v>28</v>
      </c>
      <c r="B217" s="255" t="s">
        <v>252</v>
      </c>
      <c r="C217" s="255" t="s">
        <v>253</v>
      </c>
      <c r="D217" s="267" t="s">
        <v>189</v>
      </c>
      <c r="E217" s="261">
        <v>223</v>
      </c>
      <c r="F217" s="261">
        <v>205</v>
      </c>
      <c r="G217" s="261">
        <v>156</v>
      </c>
      <c r="H217" s="255">
        <v>68</v>
      </c>
      <c r="I217" s="255">
        <v>119</v>
      </c>
      <c r="J217" s="258">
        <v>1.262</v>
      </c>
      <c r="K217" s="259" t="s">
        <v>817</v>
      </c>
      <c r="L217" s="321">
        <v>2855.62</v>
      </c>
      <c r="M217" s="268" t="s">
        <v>190</v>
      </c>
      <c r="N217" s="352" t="s">
        <v>197</v>
      </c>
      <c r="P217" s="269" t="s">
        <v>633</v>
      </c>
      <c r="Q217" s="269"/>
    </row>
    <row r="218" spans="1:17" s="293" customFormat="1">
      <c r="A218" s="255">
        <v>29</v>
      </c>
      <c r="B218" s="255" t="s">
        <v>258</v>
      </c>
      <c r="C218" s="255" t="s">
        <v>259</v>
      </c>
      <c r="D218" s="267" t="s">
        <v>189</v>
      </c>
      <c r="E218" s="261">
        <v>223</v>
      </c>
      <c r="F218" s="261">
        <v>205</v>
      </c>
      <c r="G218" s="261">
        <v>156</v>
      </c>
      <c r="H218" s="255">
        <v>68</v>
      </c>
      <c r="I218" s="255">
        <v>119</v>
      </c>
      <c r="J218" s="258">
        <v>1.262</v>
      </c>
      <c r="K218" s="259" t="s">
        <v>817</v>
      </c>
      <c r="L218" s="321">
        <v>3025.22</v>
      </c>
      <c r="M218" s="268" t="s">
        <v>190</v>
      </c>
      <c r="N218" s="352" t="s">
        <v>197</v>
      </c>
      <c r="O218" s="250"/>
      <c r="P218" s="269" t="s">
        <v>633</v>
      </c>
      <c r="Q218" s="269"/>
    </row>
    <row r="219" spans="1:17" s="293" customFormat="1">
      <c r="A219" s="255">
        <v>30</v>
      </c>
      <c r="B219" s="255" t="s">
        <v>250</v>
      </c>
      <c r="C219" s="255" t="s">
        <v>251</v>
      </c>
      <c r="D219" s="267" t="s">
        <v>189</v>
      </c>
      <c r="E219" s="261">
        <v>223</v>
      </c>
      <c r="F219" s="261">
        <v>205</v>
      </c>
      <c r="G219" s="261">
        <v>156</v>
      </c>
      <c r="H219" s="255">
        <v>68</v>
      </c>
      <c r="I219" s="255">
        <v>119</v>
      </c>
      <c r="J219" s="258">
        <v>1.262</v>
      </c>
      <c r="K219" s="259" t="s">
        <v>817</v>
      </c>
      <c r="L219" s="321">
        <v>3025.54</v>
      </c>
      <c r="M219" s="268" t="s">
        <v>190</v>
      </c>
      <c r="N219" s="352" t="s">
        <v>197</v>
      </c>
      <c r="O219" s="250"/>
      <c r="P219" s="269" t="s">
        <v>633</v>
      </c>
      <c r="Q219" s="269"/>
    </row>
    <row r="220" spans="1:17" s="293" customFormat="1">
      <c r="A220" s="255">
        <v>31</v>
      </c>
      <c r="B220" s="255" t="s">
        <v>254</v>
      </c>
      <c r="C220" s="255" t="s">
        <v>255</v>
      </c>
      <c r="D220" s="267" t="s">
        <v>189</v>
      </c>
      <c r="E220" s="261">
        <v>223</v>
      </c>
      <c r="F220" s="261">
        <v>205</v>
      </c>
      <c r="G220" s="261">
        <v>156</v>
      </c>
      <c r="H220" s="255">
        <v>68</v>
      </c>
      <c r="I220" s="255">
        <v>119</v>
      </c>
      <c r="J220" s="258">
        <v>1.262</v>
      </c>
      <c r="K220" s="259" t="s">
        <v>817</v>
      </c>
      <c r="L220" s="321">
        <v>3024.47</v>
      </c>
      <c r="M220" s="268" t="s">
        <v>190</v>
      </c>
      <c r="N220" s="352" t="s">
        <v>197</v>
      </c>
      <c r="O220" s="250"/>
      <c r="P220" s="269" t="s">
        <v>633</v>
      </c>
      <c r="Q220" s="269"/>
    </row>
    <row r="221" spans="1:17" s="293" customFormat="1">
      <c r="A221" s="255">
        <v>32</v>
      </c>
      <c r="B221" s="255" t="s">
        <v>543</v>
      </c>
      <c r="C221" s="255" t="s">
        <v>23</v>
      </c>
      <c r="D221" s="267" t="s">
        <v>189</v>
      </c>
      <c r="E221" s="261">
        <v>223</v>
      </c>
      <c r="F221" s="261">
        <v>205</v>
      </c>
      <c r="G221" s="261">
        <v>156</v>
      </c>
      <c r="H221" s="255">
        <v>68</v>
      </c>
      <c r="I221" s="255">
        <v>119</v>
      </c>
      <c r="J221" s="258">
        <v>1.262</v>
      </c>
      <c r="K221" s="259" t="s">
        <v>817</v>
      </c>
      <c r="L221" s="321">
        <v>0</v>
      </c>
      <c r="M221" s="268" t="s">
        <v>190</v>
      </c>
      <c r="N221" s="352" t="s">
        <v>197</v>
      </c>
      <c r="P221" s="269" t="s">
        <v>633</v>
      </c>
      <c r="Q221" s="269"/>
    </row>
    <row r="222" spans="1:17" s="293" customFormat="1">
      <c r="A222" s="255">
        <v>33</v>
      </c>
      <c r="B222" s="255" t="s">
        <v>823</v>
      </c>
      <c r="C222" s="255" t="s">
        <v>819</v>
      </c>
      <c r="D222" s="267" t="s">
        <v>189</v>
      </c>
      <c r="E222" s="261">
        <v>232</v>
      </c>
      <c r="F222" s="261">
        <v>212</v>
      </c>
      <c r="G222" s="261">
        <v>156</v>
      </c>
      <c r="H222" s="255">
        <v>68</v>
      </c>
      <c r="I222" s="255">
        <v>119</v>
      </c>
      <c r="J222" s="258">
        <v>1.262</v>
      </c>
      <c r="K222" s="259" t="s">
        <v>817</v>
      </c>
      <c r="L222" s="321">
        <v>3372.18</v>
      </c>
      <c r="M222" s="286" t="s">
        <v>190</v>
      </c>
      <c r="N222" s="352" t="s">
        <v>197</v>
      </c>
      <c r="P222" s="269" t="s">
        <v>633</v>
      </c>
      <c r="Q222" s="269"/>
    </row>
    <row r="223" spans="1:17" s="293" customFormat="1">
      <c r="A223" s="255">
        <v>34</v>
      </c>
      <c r="B223" s="255" t="s">
        <v>268</v>
      </c>
      <c r="C223" s="255" t="s">
        <v>269</v>
      </c>
      <c r="D223" s="267" t="s">
        <v>189</v>
      </c>
      <c r="E223" s="261">
        <v>262</v>
      </c>
      <c r="F223" s="261">
        <v>242</v>
      </c>
      <c r="G223" s="261">
        <v>164</v>
      </c>
      <c r="H223" s="255">
        <v>73</v>
      </c>
      <c r="I223" s="255">
        <v>126</v>
      </c>
      <c r="J223" s="258">
        <v>1.518</v>
      </c>
      <c r="K223" s="259" t="s">
        <v>817</v>
      </c>
      <c r="L223" s="321">
        <v>3084.04</v>
      </c>
      <c r="M223" s="286" t="s">
        <v>190</v>
      </c>
      <c r="N223" s="352" t="s">
        <v>197</v>
      </c>
      <c r="O223" s="250"/>
      <c r="P223" s="269" t="s">
        <v>633</v>
      </c>
      <c r="Q223" s="269" t="s">
        <v>946</v>
      </c>
    </row>
    <row r="224" spans="1:17" s="293" customFormat="1">
      <c r="A224" s="255">
        <v>35</v>
      </c>
      <c r="B224" s="255" t="s">
        <v>260</v>
      </c>
      <c r="C224" s="255" t="s">
        <v>261</v>
      </c>
      <c r="D224" s="267" t="s">
        <v>189</v>
      </c>
      <c r="E224" s="261">
        <v>262</v>
      </c>
      <c r="F224" s="261">
        <v>242</v>
      </c>
      <c r="G224" s="261">
        <v>164</v>
      </c>
      <c r="H224" s="255">
        <v>73</v>
      </c>
      <c r="I224" s="255">
        <v>126</v>
      </c>
      <c r="J224" s="258">
        <v>1.518</v>
      </c>
      <c r="K224" s="259" t="s">
        <v>817</v>
      </c>
      <c r="L224" s="321">
        <v>3082.01</v>
      </c>
      <c r="M224" s="268" t="s">
        <v>190</v>
      </c>
      <c r="N224" s="352" t="s">
        <v>197</v>
      </c>
      <c r="O224" s="250"/>
      <c r="P224" s="269" t="s">
        <v>633</v>
      </c>
      <c r="Q224" s="269" t="s">
        <v>946</v>
      </c>
    </row>
    <row r="225" spans="1:17" s="293" customFormat="1">
      <c r="A225" s="255">
        <v>36</v>
      </c>
      <c r="B225" s="255" t="s">
        <v>264</v>
      </c>
      <c r="C225" s="255" t="s">
        <v>265</v>
      </c>
      <c r="D225" s="267" t="s">
        <v>189</v>
      </c>
      <c r="E225" s="261">
        <v>262</v>
      </c>
      <c r="F225" s="261">
        <v>242</v>
      </c>
      <c r="G225" s="261">
        <v>164</v>
      </c>
      <c r="H225" s="255">
        <v>73</v>
      </c>
      <c r="I225" s="255">
        <v>126</v>
      </c>
      <c r="J225" s="258">
        <v>1.518</v>
      </c>
      <c r="K225" s="259" t="s">
        <v>817</v>
      </c>
      <c r="L225" s="321">
        <v>3082.41</v>
      </c>
      <c r="M225" s="268" t="s">
        <v>190</v>
      </c>
      <c r="N225" s="352" t="s">
        <v>197</v>
      </c>
      <c r="O225" s="250"/>
      <c r="P225" s="269" t="s">
        <v>633</v>
      </c>
      <c r="Q225" s="269" t="s">
        <v>946</v>
      </c>
    </row>
    <row r="226" spans="1:17" s="293" customFormat="1">
      <c r="A226" s="255">
        <v>37</v>
      </c>
      <c r="B226" s="255" t="s">
        <v>270</v>
      </c>
      <c r="C226" s="255" t="s">
        <v>271</v>
      </c>
      <c r="D226" s="267" t="s">
        <v>189</v>
      </c>
      <c r="E226" s="261">
        <v>262</v>
      </c>
      <c r="F226" s="261">
        <v>242</v>
      </c>
      <c r="G226" s="261">
        <v>164</v>
      </c>
      <c r="H226" s="255">
        <v>73</v>
      </c>
      <c r="I226" s="255">
        <v>126</v>
      </c>
      <c r="J226" s="258">
        <v>1.518</v>
      </c>
      <c r="K226" s="259" t="s">
        <v>817</v>
      </c>
      <c r="L226" s="321">
        <v>3084.01</v>
      </c>
      <c r="M226" s="268" t="s">
        <v>190</v>
      </c>
      <c r="N226" s="352" t="s">
        <v>197</v>
      </c>
      <c r="O226" s="250"/>
      <c r="P226" s="269" t="s">
        <v>633</v>
      </c>
      <c r="Q226" s="269" t="s">
        <v>946</v>
      </c>
    </row>
    <row r="227" spans="1:17" s="293" customFormat="1">
      <c r="A227" s="255">
        <v>38</v>
      </c>
      <c r="B227" s="255" t="s">
        <v>262</v>
      </c>
      <c r="C227" s="255" t="s">
        <v>263</v>
      </c>
      <c r="D227" s="267" t="s">
        <v>189</v>
      </c>
      <c r="E227" s="261">
        <v>262</v>
      </c>
      <c r="F227" s="261">
        <v>242</v>
      </c>
      <c r="G227" s="261">
        <v>164</v>
      </c>
      <c r="H227" s="255">
        <v>73</v>
      </c>
      <c r="I227" s="255">
        <v>126</v>
      </c>
      <c r="J227" s="258">
        <v>1.518</v>
      </c>
      <c r="K227" s="259" t="s">
        <v>817</v>
      </c>
      <c r="L227" s="321">
        <v>3081.99</v>
      </c>
      <c r="M227" s="268" t="s">
        <v>190</v>
      </c>
      <c r="N227" s="352" t="s">
        <v>197</v>
      </c>
      <c r="O227" s="250"/>
      <c r="P227" s="269" t="s">
        <v>633</v>
      </c>
      <c r="Q227" s="269" t="s">
        <v>946</v>
      </c>
    </row>
    <row r="228" spans="1:17" s="293" customFormat="1">
      <c r="A228" s="255">
        <v>39</v>
      </c>
      <c r="B228" s="255" t="s">
        <v>266</v>
      </c>
      <c r="C228" s="255" t="s">
        <v>267</v>
      </c>
      <c r="D228" s="267" t="s">
        <v>189</v>
      </c>
      <c r="E228" s="261">
        <v>262</v>
      </c>
      <c r="F228" s="261">
        <v>242</v>
      </c>
      <c r="G228" s="261">
        <v>164</v>
      </c>
      <c r="H228" s="255">
        <v>73</v>
      </c>
      <c r="I228" s="255">
        <v>126</v>
      </c>
      <c r="J228" s="258">
        <v>1.518</v>
      </c>
      <c r="K228" s="259" t="s">
        <v>817</v>
      </c>
      <c r="L228" s="321">
        <v>3082.41</v>
      </c>
      <c r="M228" s="268" t="s">
        <v>190</v>
      </c>
      <c r="N228" s="352" t="s">
        <v>197</v>
      </c>
      <c r="O228" s="250"/>
      <c r="P228" s="269" t="s">
        <v>633</v>
      </c>
      <c r="Q228" s="269" t="s">
        <v>946</v>
      </c>
    </row>
    <row r="229" spans="1:17" s="293" customFormat="1">
      <c r="A229" s="255">
        <v>40</v>
      </c>
      <c r="B229" s="255" t="s">
        <v>305</v>
      </c>
      <c r="C229" s="255" t="s">
        <v>306</v>
      </c>
      <c r="D229" s="267" t="s">
        <v>189</v>
      </c>
      <c r="E229" s="261">
        <v>194</v>
      </c>
      <c r="F229" s="261">
        <v>174</v>
      </c>
      <c r="G229" s="261">
        <v>157</v>
      </c>
      <c r="H229" s="255">
        <v>62</v>
      </c>
      <c r="I229" s="255">
        <v>116</v>
      </c>
      <c r="J229" s="258">
        <v>1.129</v>
      </c>
      <c r="K229" s="259" t="s">
        <v>817</v>
      </c>
      <c r="L229" s="321">
        <v>0</v>
      </c>
      <c r="M229" s="268" t="s">
        <v>190</v>
      </c>
      <c r="N229" s="352" t="s">
        <v>288</v>
      </c>
      <c r="O229" s="250"/>
      <c r="P229" s="269" t="s">
        <v>634</v>
      </c>
      <c r="Q229" s="269"/>
    </row>
    <row r="230" spans="1:17" s="293" customFormat="1">
      <c r="A230" s="255">
        <v>41</v>
      </c>
      <c r="B230" s="255" t="s">
        <v>307</v>
      </c>
      <c r="C230" s="255" t="s">
        <v>308</v>
      </c>
      <c r="D230" s="267" t="s">
        <v>189</v>
      </c>
      <c r="E230" s="261">
        <v>215</v>
      </c>
      <c r="F230" s="261">
        <v>194</v>
      </c>
      <c r="G230" s="261">
        <v>158</v>
      </c>
      <c r="H230" s="255">
        <v>62</v>
      </c>
      <c r="I230" s="255">
        <v>121</v>
      </c>
      <c r="J230" s="258">
        <v>1.1850000000000001</v>
      </c>
      <c r="K230" s="259" t="s">
        <v>817</v>
      </c>
      <c r="L230" s="321">
        <v>0</v>
      </c>
      <c r="M230" s="268" t="s">
        <v>190</v>
      </c>
      <c r="N230" s="352" t="s">
        <v>288</v>
      </c>
      <c r="O230" s="250"/>
      <c r="P230" s="269" t="s">
        <v>634</v>
      </c>
      <c r="Q230" s="269"/>
    </row>
    <row r="231" spans="1:17" s="293" customFormat="1">
      <c r="A231" s="255">
        <v>42</v>
      </c>
      <c r="B231" s="255" t="s">
        <v>546</v>
      </c>
      <c r="C231" s="255" t="s">
        <v>548</v>
      </c>
      <c r="D231" s="267" t="s">
        <v>189</v>
      </c>
      <c r="E231" s="261">
        <v>193</v>
      </c>
      <c r="F231" s="261">
        <v>183</v>
      </c>
      <c r="G231" s="261">
        <v>157</v>
      </c>
      <c r="H231" s="255">
        <v>62</v>
      </c>
      <c r="I231" s="255">
        <v>116</v>
      </c>
      <c r="J231" s="258">
        <v>1.129</v>
      </c>
      <c r="K231" s="259" t="s">
        <v>817</v>
      </c>
      <c r="L231" s="321">
        <v>0</v>
      </c>
      <c r="M231" s="268" t="s">
        <v>190</v>
      </c>
      <c r="N231" s="352" t="s">
        <v>288</v>
      </c>
      <c r="O231" s="250"/>
      <c r="P231" s="269" t="s">
        <v>634</v>
      </c>
      <c r="Q231" s="269"/>
    </row>
    <row r="232" spans="1:17" s="293" customFormat="1">
      <c r="A232" s="255">
        <v>43</v>
      </c>
      <c r="B232" s="255" t="s">
        <v>547</v>
      </c>
      <c r="C232" s="255" t="s">
        <v>549</v>
      </c>
      <c r="D232" s="267" t="s">
        <v>189</v>
      </c>
      <c r="E232" s="261">
        <v>213</v>
      </c>
      <c r="F232" s="261">
        <v>203</v>
      </c>
      <c r="G232" s="261">
        <v>158</v>
      </c>
      <c r="H232" s="255">
        <v>62</v>
      </c>
      <c r="I232" s="255">
        <v>121</v>
      </c>
      <c r="J232" s="258">
        <v>1.1850000000000001</v>
      </c>
      <c r="K232" s="259" t="s">
        <v>817</v>
      </c>
      <c r="L232" s="321">
        <v>0</v>
      </c>
      <c r="M232" s="268" t="s">
        <v>190</v>
      </c>
      <c r="N232" s="352" t="s">
        <v>288</v>
      </c>
      <c r="O232" s="250"/>
      <c r="P232" s="269" t="s">
        <v>634</v>
      </c>
      <c r="Q232" s="269"/>
    </row>
    <row r="233" spans="1:17" s="288" customFormat="1">
      <c r="A233" s="255">
        <v>1</v>
      </c>
      <c r="B233" s="255" t="s">
        <v>868</v>
      </c>
      <c r="C233" s="255" t="s">
        <v>857</v>
      </c>
      <c r="D233" s="267" t="s">
        <v>189</v>
      </c>
      <c r="E233" s="261">
        <v>260</v>
      </c>
      <c r="F233" s="261">
        <v>235</v>
      </c>
      <c r="G233" s="261">
        <v>162</v>
      </c>
      <c r="H233" s="255">
        <v>70</v>
      </c>
      <c r="I233" s="255">
        <v>124</v>
      </c>
      <c r="J233" s="258">
        <v>1.407</v>
      </c>
      <c r="K233" s="259" t="s">
        <v>817</v>
      </c>
      <c r="L233" s="321">
        <v>2518.09</v>
      </c>
      <c r="M233" s="268" t="s">
        <v>190</v>
      </c>
      <c r="N233" s="352" t="s">
        <v>197</v>
      </c>
      <c r="O233" s="250"/>
      <c r="P233" s="269" t="s">
        <v>633</v>
      </c>
      <c r="Q233" s="269"/>
    </row>
    <row r="234" spans="1:17" s="288" customFormat="1">
      <c r="A234" s="255">
        <v>2</v>
      </c>
      <c r="B234" s="255" t="s">
        <v>865</v>
      </c>
      <c r="C234" s="255" t="s">
        <v>858</v>
      </c>
      <c r="D234" s="267" t="s">
        <v>189</v>
      </c>
      <c r="E234" s="261">
        <v>265</v>
      </c>
      <c r="F234" s="261">
        <v>240</v>
      </c>
      <c r="G234" s="261">
        <v>162</v>
      </c>
      <c r="H234" s="255">
        <v>70</v>
      </c>
      <c r="I234" s="255">
        <v>124</v>
      </c>
      <c r="J234" s="258">
        <v>1.407</v>
      </c>
      <c r="K234" s="259" t="s">
        <v>817</v>
      </c>
      <c r="L234" s="321">
        <v>2919.87</v>
      </c>
      <c r="M234" s="268" t="s">
        <v>190</v>
      </c>
      <c r="N234" s="352" t="s">
        <v>197</v>
      </c>
      <c r="O234" s="250"/>
      <c r="P234" s="269" t="s">
        <v>633</v>
      </c>
      <c r="Q234" s="269"/>
    </row>
    <row r="235" spans="1:17" s="288" customFormat="1">
      <c r="A235" s="255">
        <v>3</v>
      </c>
      <c r="B235" s="255" t="s">
        <v>863</v>
      </c>
      <c r="C235" s="255" t="s">
        <v>859</v>
      </c>
      <c r="D235" s="267" t="s">
        <v>189</v>
      </c>
      <c r="E235" s="261">
        <v>270</v>
      </c>
      <c r="F235" s="261">
        <v>230</v>
      </c>
      <c r="G235" s="261">
        <v>162</v>
      </c>
      <c r="H235" s="255">
        <v>70</v>
      </c>
      <c r="I235" s="255">
        <v>124</v>
      </c>
      <c r="J235" s="258">
        <v>1.4039999999999999</v>
      </c>
      <c r="K235" s="259" t="s">
        <v>817</v>
      </c>
      <c r="L235" s="321">
        <v>2650.46</v>
      </c>
      <c r="M235" s="268" t="s">
        <v>190</v>
      </c>
      <c r="N235" s="352" t="s">
        <v>197</v>
      </c>
      <c r="O235" s="250"/>
      <c r="P235" s="269" t="s">
        <v>633</v>
      </c>
      <c r="Q235" s="269"/>
    </row>
    <row r="236" spans="1:17">
      <c r="A236" s="255"/>
      <c r="B236" s="255" t="s">
        <v>864</v>
      </c>
      <c r="C236" s="255" t="s">
        <v>860</v>
      </c>
      <c r="D236" s="267" t="s">
        <v>189</v>
      </c>
      <c r="E236" s="261">
        <v>265</v>
      </c>
      <c r="F236" s="261">
        <v>240</v>
      </c>
      <c r="G236" s="261">
        <v>162</v>
      </c>
      <c r="H236" s="255">
        <v>70</v>
      </c>
      <c r="I236" s="255">
        <v>124</v>
      </c>
      <c r="J236" s="258">
        <v>1.407</v>
      </c>
      <c r="K236" s="259" t="s">
        <v>817</v>
      </c>
      <c r="L236" s="321">
        <v>3103.93</v>
      </c>
      <c r="M236" s="268" t="s">
        <v>190</v>
      </c>
      <c r="N236" s="352" t="s">
        <v>197</v>
      </c>
      <c r="O236" s="250"/>
      <c r="P236" s="269" t="s">
        <v>633</v>
      </c>
      <c r="Q236" s="269"/>
    </row>
    <row r="237" spans="1:17">
      <c r="A237" s="255"/>
      <c r="B237" s="255" t="s">
        <v>866</v>
      </c>
      <c r="C237" s="255" t="s">
        <v>861</v>
      </c>
      <c r="D237" s="267" t="s">
        <v>189</v>
      </c>
      <c r="E237" s="261">
        <v>260</v>
      </c>
      <c r="F237" s="261">
        <v>235</v>
      </c>
      <c r="G237" s="261">
        <v>162</v>
      </c>
      <c r="H237" s="255">
        <v>70</v>
      </c>
      <c r="I237" s="255">
        <v>124</v>
      </c>
      <c r="J237" s="258">
        <v>1.407</v>
      </c>
      <c r="K237" s="259" t="s">
        <v>817</v>
      </c>
      <c r="L237" s="321">
        <v>2253.08</v>
      </c>
      <c r="M237" s="268" t="s">
        <v>190</v>
      </c>
      <c r="N237" s="352" t="s">
        <v>197</v>
      </c>
      <c r="O237" s="250"/>
      <c r="P237" s="269" t="s">
        <v>633</v>
      </c>
      <c r="Q237" s="269"/>
    </row>
    <row r="238" spans="1:17">
      <c r="A238" s="255"/>
      <c r="B238" s="255" t="s">
        <v>867</v>
      </c>
      <c r="C238" s="255" t="s">
        <v>862</v>
      </c>
      <c r="D238" s="267" t="s">
        <v>189</v>
      </c>
      <c r="E238" s="261">
        <v>260</v>
      </c>
      <c r="F238" s="261">
        <v>235</v>
      </c>
      <c r="G238" s="261">
        <v>162</v>
      </c>
      <c r="H238" s="255">
        <v>70</v>
      </c>
      <c r="I238" s="255">
        <v>124</v>
      </c>
      <c r="J238" s="258">
        <v>1.407</v>
      </c>
      <c r="K238" s="259" t="s">
        <v>817</v>
      </c>
      <c r="L238" s="321">
        <v>2696.84</v>
      </c>
      <c r="M238" s="268" t="s">
        <v>190</v>
      </c>
      <c r="N238" s="352" t="s">
        <v>197</v>
      </c>
      <c r="O238" s="250"/>
      <c r="P238" s="269" t="s">
        <v>633</v>
      </c>
      <c r="Q238" s="269"/>
    </row>
    <row r="239" spans="1:17">
      <c r="A239" s="255"/>
      <c r="B239" s="255"/>
      <c r="C239" s="255"/>
      <c r="D239" s="267" t="s">
        <v>189</v>
      </c>
      <c r="E239" s="261"/>
      <c r="F239" s="261"/>
      <c r="G239" s="261"/>
      <c r="H239" s="255"/>
      <c r="I239" s="255"/>
      <c r="J239" s="258"/>
      <c r="K239" s="259"/>
      <c r="L239" s="323"/>
      <c r="M239" s="268" t="s">
        <v>190</v>
      </c>
      <c r="N239" s="352"/>
      <c r="O239" s="250"/>
      <c r="P239" s="269"/>
      <c r="Q239" s="269"/>
    </row>
    <row r="240" spans="1:17">
      <c r="A240" s="255"/>
      <c r="B240" s="255"/>
      <c r="C240" s="255"/>
      <c r="D240" s="267" t="s">
        <v>189</v>
      </c>
      <c r="E240" s="261"/>
      <c r="F240" s="261"/>
      <c r="G240" s="261"/>
      <c r="H240" s="255"/>
      <c r="I240" s="255"/>
      <c r="J240" s="258"/>
      <c r="K240" s="259"/>
      <c r="L240" s="323"/>
      <c r="M240" s="268" t="s">
        <v>190</v>
      </c>
      <c r="N240" s="352"/>
      <c r="O240" s="250"/>
      <c r="P240" s="269"/>
      <c r="Q240" s="269"/>
    </row>
    <row r="241" spans="1:17" s="293" customFormat="1">
      <c r="A241" s="255"/>
      <c r="B241" s="255"/>
      <c r="C241" s="255"/>
      <c r="D241" s="267" t="s">
        <v>189</v>
      </c>
      <c r="E241" s="261"/>
      <c r="F241" s="261"/>
      <c r="G241" s="261"/>
      <c r="H241" s="255"/>
      <c r="I241" s="255"/>
      <c r="J241" s="258"/>
      <c r="K241" s="259"/>
      <c r="L241" s="322"/>
      <c r="M241" s="268" t="s">
        <v>190</v>
      </c>
      <c r="N241" s="352"/>
      <c r="O241" s="250"/>
      <c r="P241" s="269"/>
      <c r="Q241" s="269"/>
    </row>
    <row r="242" spans="1:17" s="293" customFormat="1">
      <c r="A242" s="255">
        <v>1</v>
      </c>
      <c r="B242" s="255" t="s">
        <v>354</v>
      </c>
      <c r="C242" s="255" t="s">
        <v>355</v>
      </c>
      <c r="D242" s="267" t="s">
        <v>189</v>
      </c>
      <c r="E242" s="261">
        <v>305</v>
      </c>
      <c r="F242" s="261">
        <v>269</v>
      </c>
      <c r="G242" s="261">
        <v>169</v>
      </c>
      <c r="H242" s="255">
        <v>55</v>
      </c>
      <c r="I242" s="255">
        <v>165</v>
      </c>
      <c r="J242" s="258">
        <v>1.534</v>
      </c>
      <c r="K242" s="259" t="s">
        <v>818</v>
      </c>
      <c r="L242" s="321">
        <v>4283.6499999999996</v>
      </c>
      <c r="M242" s="268" t="s">
        <v>190</v>
      </c>
      <c r="N242" s="352" t="s">
        <v>197</v>
      </c>
      <c r="O242" s="250"/>
      <c r="P242" s="269" t="s">
        <v>633</v>
      </c>
      <c r="Q242" s="269"/>
    </row>
    <row r="243" spans="1:17" s="293" customFormat="1">
      <c r="A243" s="255">
        <v>2</v>
      </c>
      <c r="B243" s="255" t="s">
        <v>356</v>
      </c>
      <c r="C243" s="255" t="s">
        <v>357</v>
      </c>
      <c r="D243" s="267" t="s">
        <v>189</v>
      </c>
      <c r="E243" s="261">
        <v>297</v>
      </c>
      <c r="F243" s="261">
        <v>262</v>
      </c>
      <c r="G243" s="261">
        <v>169</v>
      </c>
      <c r="H243" s="255">
        <v>55</v>
      </c>
      <c r="I243" s="255">
        <v>165</v>
      </c>
      <c r="J243" s="258">
        <v>1.534</v>
      </c>
      <c r="K243" s="259" t="s">
        <v>818</v>
      </c>
      <c r="L243" s="321">
        <v>4233.07</v>
      </c>
      <c r="M243" s="268" t="s">
        <v>190</v>
      </c>
      <c r="N243" s="352" t="s">
        <v>197</v>
      </c>
      <c r="O243" s="250"/>
      <c r="P243" s="269" t="s">
        <v>634</v>
      </c>
      <c r="Q243" s="269"/>
    </row>
    <row r="244" spans="1:17" s="293" customFormat="1">
      <c r="A244" s="255">
        <v>3</v>
      </c>
      <c r="B244" s="255" t="s">
        <v>358</v>
      </c>
      <c r="C244" s="255" t="s">
        <v>359</v>
      </c>
      <c r="D244" s="267" t="s">
        <v>189</v>
      </c>
      <c r="E244" s="261">
        <v>305</v>
      </c>
      <c r="F244" s="261">
        <v>269</v>
      </c>
      <c r="G244" s="261">
        <v>169</v>
      </c>
      <c r="H244" s="255">
        <v>55</v>
      </c>
      <c r="I244" s="255">
        <v>165</v>
      </c>
      <c r="J244" s="258">
        <v>1.534</v>
      </c>
      <c r="K244" s="259" t="s">
        <v>818</v>
      </c>
      <c r="L244" s="321">
        <v>4283.7299999999996</v>
      </c>
      <c r="M244" s="268" t="s">
        <v>190</v>
      </c>
      <c r="N244" s="352" t="s">
        <v>197</v>
      </c>
      <c r="O244" s="250"/>
      <c r="P244" s="269" t="s">
        <v>633</v>
      </c>
      <c r="Q244" s="269"/>
    </row>
    <row r="245" spans="1:17" s="293" customFormat="1">
      <c r="A245" s="255">
        <v>4</v>
      </c>
      <c r="B245" s="255" t="s">
        <v>360</v>
      </c>
      <c r="C245" s="255" t="s">
        <v>361</v>
      </c>
      <c r="D245" s="267" t="s">
        <v>189</v>
      </c>
      <c r="E245" s="261">
        <v>298</v>
      </c>
      <c r="F245" s="261">
        <v>262</v>
      </c>
      <c r="G245" s="261">
        <v>169</v>
      </c>
      <c r="H245" s="255">
        <v>55</v>
      </c>
      <c r="I245" s="255">
        <v>165</v>
      </c>
      <c r="J245" s="258">
        <v>1.534</v>
      </c>
      <c r="K245" s="259" t="s">
        <v>818</v>
      </c>
      <c r="L245" s="321">
        <v>4271.01</v>
      </c>
      <c r="M245" s="268" t="s">
        <v>190</v>
      </c>
      <c r="N245" s="352" t="s">
        <v>197</v>
      </c>
      <c r="O245" s="250"/>
      <c r="P245" s="269" t="s">
        <v>634</v>
      </c>
      <c r="Q245" s="269"/>
    </row>
    <row r="246" spans="1:17" s="293" customFormat="1">
      <c r="A246" s="255">
        <v>5</v>
      </c>
      <c r="B246" s="255" t="s">
        <v>533</v>
      </c>
      <c r="C246" s="255" t="s">
        <v>534</v>
      </c>
      <c r="D246" s="267" t="s">
        <v>189</v>
      </c>
      <c r="E246" s="261">
        <v>305</v>
      </c>
      <c r="F246" s="261">
        <v>269</v>
      </c>
      <c r="G246" s="261">
        <v>169</v>
      </c>
      <c r="H246" s="255">
        <v>55</v>
      </c>
      <c r="I246" s="255">
        <v>165</v>
      </c>
      <c r="J246" s="258">
        <v>1.534</v>
      </c>
      <c r="K246" s="259" t="s">
        <v>818</v>
      </c>
      <c r="L246" s="321">
        <v>4658.5600000000004</v>
      </c>
      <c r="M246" s="268" t="s">
        <v>190</v>
      </c>
      <c r="N246" s="352" t="s">
        <v>197</v>
      </c>
      <c r="O246" s="250"/>
      <c r="P246" s="269" t="s">
        <v>633</v>
      </c>
      <c r="Q246" s="269" t="s">
        <v>946</v>
      </c>
    </row>
    <row r="247" spans="1:17" s="293" customFormat="1">
      <c r="A247" s="255">
        <v>6</v>
      </c>
      <c r="B247" s="255" t="s">
        <v>517</v>
      </c>
      <c r="C247" s="255" t="s">
        <v>518</v>
      </c>
      <c r="D247" s="267" t="s">
        <v>189</v>
      </c>
      <c r="E247" s="261">
        <v>305</v>
      </c>
      <c r="F247" s="261">
        <v>269</v>
      </c>
      <c r="G247" s="261">
        <v>169</v>
      </c>
      <c r="H247" s="255">
        <v>55</v>
      </c>
      <c r="I247" s="255">
        <v>165</v>
      </c>
      <c r="J247" s="258">
        <v>1.534</v>
      </c>
      <c r="K247" s="259" t="s">
        <v>818</v>
      </c>
      <c r="L247" s="321">
        <v>4603.6099999999997</v>
      </c>
      <c r="M247" s="268" t="s">
        <v>190</v>
      </c>
      <c r="N247" s="352" t="s">
        <v>197</v>
      </c>
      <c r="O247" s="250"/>
      <c r="P247" s="269" t="s">
        <v>634</v>
      </c>
      <c r="Q247" s="269" t="s">
        <v>943</v>
      </c>
    </row>
    <row r="248" spans="1:17" s="293" customFormat="1">
      <c r="A248" s="255">
        <v>7</v>
      </c>
      <c r="B248" s="255" t="s">
        <v>38</v>
      </c>
      <c r="C248" s="255" t="s">
        <v>39</v>
      </c>
      <c r="D248" s="267" t="s">
        <v>189</v>
      </c>
      <c r="E248" s="261">
        <v>305</v>
      </c>
      <c r="F248" s="261">
        <v>269</v>
      </c>
      <c r="G248" s="261">
        <v>169</v>
      </c>
      <c r="H248" s="255">
        <v>55</v>
      </c>
      <c r="I248" s="255">
        <v>165</v>
      </c>
      <c r="J248" s="258">
        <v>1.534</v>
      </c>
      <c r="K248" s="259" t="s">
        <v>818</v>
      </c>
      <c r="L248" s="321">
        <v>4657.7700000000004</v>
      </c>
      <c r="M248" s="268" t="s">
        <v>190</v>
      </c>
      <c r="N248" s="352" t="s">
        <v>197</v>
      </c>
      <c r="O248" s="250"/>
      <c r="P248" s="269" t="s">
        <v>633</v>
      </c>
      <c r="Q248" s="269" t="s">
        <v>946</v>
      </c>
    </row>
    <row r="249" spans="1:17" s="293" customFormat="1">
      <c r="A249" s="255">
        <v>8</v>
      </c>
      <c r="B249" s="255" t="s">
        <v>824</v>
      </c>
      <c r="C249" s="255" t="s">
        <v>820</v>
      </c>
      <c r="D249" s="267" t="s">
        <v>189</v>
      </c>
      <c r="E249" s="261">
        <v>311</v>
      </c>
      <c r="F249" s="261">
        <v>275</v>
      </c>
      <c r="G249" s="261">
        <v>169</v>
      </c>
      <c r="H249" s="255">
        <v>55</v>
      </c>
      <c r="I249" s="255">
        <v>165</v>
      </c>
      <c r="J249" s="258">
        <v>1.534</v>
      </c>
      <c r="K249" s="259" t="s">
        <v>818</v>
      </c>
      <c r="L249" s="321">
        <v>6146.37</v>
      </c>
      <c r="M249" s="268" t="s">
        <v>190</v>
      </c>
      <c r="N249" s="352" t="s">
        <v>197</v>
      </c>
      <c r="O249" s="250"/>
      <c r="P249" s="269" t="s">
        <v>633</v>
      </c>
      <c r="Q249" s="269"/>
    </row>
    <row r="250" spans="1:17" s="293" customFormat="1">
      <c r="A250" s="255">
        <v>9</v>
      </c>
      <c r="B250" s="255" t="s">
        <v>782</v>
      </c>
      <c r="C250" s="255" t="s">
        <v>783</v>
      </c>
      <c r="D250" s="267" t="s">
        <v>189</v>
      </c>
      <c r="E250" s="261">
        <v>311</v>
      </c>
      <c r="F250" s="261">
        <v>275</v>
      </c>
      <c r="G250" s="261">
        <v>169</v>
      </c>
      <c r="H250" s="255">
        <v>55</v>
      </c>
      <c r="I250" s="255">
        <v>165</v>
      </c>
      <c r="J250" s="258">
        <v>1.534</v>
      </c>
      <c r="K250" s="259" t="s">
        <v>818</v>
      </c>
      <c r="L250" s="321">
        <v>6222</v>
      </c>
      <c r="M250" s="268" t="s">
        <v>190</v>
      </c>
      <c r="N250" s="352" t="s">
        <v>197</v>
      </c>
      <c r="O250" s="250"/>
      <c r="P250" s="269" t="s">
        <v>633</v>
      </c>
      <c r="Q250" s="269"/>
    </row>
    <row r="251" spans="1:17" s="293" customFormat="1">
      <c r="A251" s="255">
        <v>10</v>
      </c>
      <c r="B251" s="255" t="s">
        <v>368</v>
      </c>
      <c r="C251" s="255" t="s">
        <v>369</v>
      </c>
      <c r="D251" s="267" t="s">
        <v>189</v>
      </c>
      <c r="E251" s="261">
        <v>305</v>
      </c>
      <c r="F251" s="261">
        <v>269</v>
      </c>
      <c r="G251" s="261">
        <v>169</v>
      </c>
      <c r="H251" s="255">
        <v>55</v>
      </c>
      <c r="I251" s="255">
        <v>165</v>
      </c>
      <c r="J251" s="258">
        <v>1.534</v>
      </c>
      <c r="K251" s="259" t="s">
        <v>818</v>
      </c>
      <c r="L251" s="321">
        <v>5429.35</v>
      </c>
      <c r="M251" s="268" t="s">
        <v>190</v>
      </c>
      <c r="N251" s="352" t="s">
        <v>197</v>
      </c>
      <c r="O251" s="250"/>
      <c r="P251" s="269" t="s">
        <v>633</v>
      </c>
      <c r="Q251" s="269"/>
    </row>
    <row r="252" spans="1:17" s="293" customFormat="1">
      <c r="A252" s="255">
        <v>11</v>
      </c>
      <c r="B252" s="255" t="s">
        <v>370</v>
      </c>
      <c r="C252" s="255" t="s">
        <v>371</v>
      </c>
      <c r="D252" s="267" t="s">
        <v>189</v>
      </c>
      <c r="E252" s="261">
        <v>297</v>
      </c>
      <c r="F252" s="261">
        <v>262</v>
      </c>
      <c r="G252" s="261">
        <v>169</v>
      </c>
      <c r="H252" s="255">
        <v>55</v>
      </c>
      <c r="I252" s="255">
        <v>165</v>
      </c>
      <c r="J252" s="258">
        <v>1.534</v>
      </c>
      <c r="K252" s="259" t="s">
        <v>818</v>
      </c>
      <c r="L252" s="321">
        <v>5360.69</v>
      </c>
      <c r="M252" s="268" t="s">
        <v>190</v>
      </c>
      <c r="N252" s="352" t="s">
        <v>197</v>
      </c>
      <c r="O252" s="250"/>
      <c r="P252" s="269" t="s">
        <v>634</v>
      </c>
      <c r="Q252" s="269"/>
    </row>
    <row r="253" spans="1:17" s="293" customFormat="1">
      <c r="A253" s="255">
        <v>12</v>
      </c>
      <c r="B253" s="255" t="s">
        <v>372</v>
      </c>
      <c r="C253" s="255" t="s">
        <v>373</v>
      </c>
      <c r="D253" s="267" t="s">
        <v>189</v>
      </c>
      <c r="E253" s="261">
        <v>305</v>
      </c>
      <c r="F253" s="261">
        <v>269</v>
      </c>
      <c r="G253" s="261">
        <v>169</v>
      </c>
      <c r="H253" s="255">
        <v>55</v>
      </c>
      <c r="I253" s="255">
        <v>165</v>
      </c>
      <c r="J253" s="258">
        <v>1.534</v>
      </c>
      <c r="K253" s="259" t="s">
        <v>818</v>
      </c>
      <c r="L253" s="321">
        <v>5429.44</v>
      </c>
      <c r="M253" s="268" t="s">
        <v>190</v>
      </c>
      <c r="N253" s="352" t="s">
        <v>197</v>
      </c>
      <c r="O253" s="250"/>
      <c r="P253" s="269" t="s">
        <v>633</v>
      </c>
      <c r="Q253" s="269"/>
    </row>
    <row r="254" spans="1:17" s="293" customFormat="1">
      <c r="A254" s="255">
        <v>13</v>
      </c>
      <c r="B254" s="255" t="s">
        <v>362</v>
      </c>
      <c r="C254" s="255" t="s">
        <v>363</v>
      </c>
      <c r="D254" s="267" t="s">
        <v>189</v>
      </c>
      <c r="E254" s="261">
        <v>305</v>
      </c>
      <c r="F254" s="261">
        <v>269</v>
      </c>
      <c r="G254" s="261">
        <v>169</v>
      </c>
      <c r="H254" s="255">
        <v>55</v>
      </c>
      <c r="I254" s="255">
        <v>165</v>
      </c>
      <c r="J254" s="258">
        <v>1.534</v>
      </c>
      <c r="K254" s="259" t="s">
        <v>818</v>
      </c>
      <c r="L254" s="321">
        <v>5431.83</v>
      </c>
      <c r="M254" s="268" t="s">
        <v>190</v>
      </c>
      <c r="N254" s="352" t="s">
        <v>197</v>
      </c>
      <c r="O254" s="250"/>
      <c r="P254" s="269" t="s">
        <v>633</v>
      </c>
      <c r="Q254" s="269"/>
    </row>
    <row r="255" spans="1:17" s="293" customFormat="1">
      <c r="A255" s="255">
        <v>14</v>
      </c>
      <c r="B255" s="255" t="s">
        <v>364</v>
      </c>
      <c r="C255" s="255" t="s">
        <v>365</v>
      </c>
      <c r="D255" s="267" t="s">
        <v>189</v>
      </c>
      <c r="E255" s="261">
        <v>297</v>
      </c>
      <c r="F255" s="261">
        <v>262</v>
      </c>
      <c r="G255" s="261">
        <v>169</v>
      </c>
      <c r="H255" s="255">
        <v>55</v>
      </c>
      <c r="I255" s="255">
        <v>165</v>
      </c>
      <c r="J255" s="258">
        <v>1.534</v>
      </c>
      <c r="K255" s="259" t="s">
        <v>818</v>
      </c>
      <c r="L255" s="321">
        <v>5362.98</v>
      </c>
      <c r="M255" s="268" t="s">
        <v>190</v>
      </c>
      <c r="N255" s="352" t="s">
        <v>197</v>
      </c>
      <c r="O255" s="250"/>
      <c r="P255" s="269" t="s">
        <v>634</v>
      </c>
      <c r="Q255" s="269"/>
    </row>
    <row r="256" spans="1:17" s="293" customFormat="1">
      <c r="A256" s="255">
        <v>15</v>
      </c>
      <c r="B256" s="255" t="s">
        <v>366</v>
      </c>
      <c r="C256" s="255" t="s">
        <v>367</v>
      </c>
      <c r="D256" s="267" t="s">
        <v>189</v>
      </c>
      <c r="E256" s="261">
        <v>305</v>
      </c>
      <c r="F256" s="261">
        <v>269</v>
      </c>
      <c r="G256" s="261">
        <v>169</v>
      </c>
      <c r="H256" s="255">
        <v>55</v>
      </c>
      <c r="I256" s="255">
        <v>165</v>
      </c>
      <c r="J256" s="258">
        <v>1.534</v>
      </c>
      <c r="K256" s="259" t="s">
        <v>818</v>
      </c>
      <c r="L256" s="321">
        <v>5431.9</v>
      </c>
      <c r="M256" s="268" t="s">
        <v>190</v>
      </c>
      <c r="N256" s="352" t="s">
        <v>197</v>
      </c>
      <c r="O256" s="250"/>
      <c r="P256" s="269" t="s">
        <v>633</v>
      </c>
      <c r="Q256" s="269"/>
    </row>
    <row r="257" spans="1:17" s="293" customFormat="1">
      <c r="A257" s="255">
        <v>16</v>
      </c>
      <c r="B257" s="255" t="s">
        <v>374</v>
      </c>
      <c r="C257" s="255" t="s">
        <v>375</v>
      </c>
      <c r="D257" s="267" t="s">
        <v>189</v>
      </c>
      <c r="E257" s="261">
        <v>323</v>
      </c>
      <c r="F257" s="261">
        <v>285</v>
      </c>
      <c r="G257" s="261">
        <v>199</v>
      </c>
      <c r="H257" s="255">
        <v>55</v>
      </c>
      <c r="I257" s="255">
        <v>165</v>
      </c>
      <c r="J257" s="258">
        <v>1.806</v>
      </c>
      <c r="K257" s="259" t="s">
        <v>818</v>
      </c>
      <c r="L257" s="321">
        <v>6360.77</v>
      </c>
      <c r="M257" s="268" t="s">
        <v>190</v>
      </c>
      <c r="N257" s="352" t="s">
        <v>197</v>
      </c>
      <c r="O257" s="250"/>
      <c r="P257" s="269" t="s">
        <v>633</v>
      </c>
      <c r="Q257" s="269" t="s">
        <v>946</v>
      </c>
    </row>
    <row r="258" spans="1:17" s="293" customFormat="1">
      <c r="A258" s="255">
        <v>17</v>
      </c>
      <c r="B258" s="255" t="s">
        <v>378</v>
      </c>
      <c r="C258" s="255" t="s">
        <v>379</v>
      </c>
      <c r="D258" s="267" t="s">
        <v>189</v>
      </c>
      <c r="E258" s="261">
        <v>323</v>
      </c>
      <c r="F258" s="261">
        <v>285</v>
      </c>
      <c r="G258" s="261">
        <v>199</v>
      </c>
      <c r="H258" s="255">
        <v>55</v>
      </c>
      <c r="I258" s="255">
        <v>165</v>
      </c>
      <c r="J258" s="258">
        <v>1.806</v>
      </c>
      <c r="K258" s="259" t="s">
        <v>818</v>
      </c>
      <c r="L258" s="321">
        <v>6360.69</v>
      </c>
      <c r="M258" s="268" t="s">
        <v>190</v>
      </c>
      <c r="N258" s="352" t="s">
        <v>197</v>
      </c>
      <c r="O258" s="250"/>
      <c r="P258" s="269" t="s">
        <v>633</v>
      </c>
      <c r="Q258" s="269" t="s">
        <v>946</v>
      </c>
    </row>
    <row r="259" spans="1:17" s="293" customFormat="1">
      <c r="A259" s="255">
        <v>18</v>
      </c>
      <c r="B259" s="255" t="s">
        <v>376</v>
      </c>
      <c r="C259" s="255" t="s">
        <v>377</v>
      </c>
      <c r="D259" s="267" t="s">
        <v>189</v>
      </c>
      <c r="E259" s="261">
        <v>317</v>
      </c>
      <c r="F259" s="261">
        <v>279</v>
      </c>
      <c r="G259" s="261">
        <v>199</v>
      </c>
      <c r="H259" s="255">
        <v>55</v>
      </c>
      <c r="I259" s="255">
        <v>165</v>
      </c>
      <c r="J259" s="258">
        <v>1.806</v>
      </c>
      <c r="K259" s="259" t="s">
        <v>818</v>
      </c>
      <c r="L259" s="321">
        <v>6409.6</v>
      </c>
      <c r="M259" s="268" t="s">
        <v>190</v>
      </c>
      <c r="N259" s="352" t="s">
        <v>197</v>
      </c>
      <c r="O259" s="250"/>
      <c r="P259" s="269" t="s">
        <v>633</v>
      </c>
      <c r="Q259" s="269" t="s">
        <v>946</v>
      </c>
    </row>
    <row r="260" spans="1:17" s="293" customFormat="1">
      <c r="A260" s="255">
        <v>19</v>
      </c>
      <c r="B260" s="255" t="s">
        <v>380</v>
      </c>
      <c r="C260" s="255" t="s">
        <v>381</v>
      </c>
      <c r="D260" s="267" t="s">
        <v>189</v>
      </c>
      <c r="E260" s="261">
        <v>317</v>
      </c>
      <c r="F260" s="261">
        <v>279</v>
      </c>
      <c r="G260" s="261">
        <v>199</v>
      </c>
      <c r="H260" s="255">
        <v>55</v>
      </c>
      <c r="I260" s="255">
        <v>165</v>
      </c>
      <c r="J260" s="258">
        <v>1.806</v>
      </c>
      <c r="K260" s="259" t="s">
        <v>818</v>
      </c>
      <c r="L260" s="321">
        <v>6409.55</v>
      </c>
      <c r="M260" s="268" t="s">
        <v>190</v>
      </c>
      <c r="N260" s="352" t="s">
        <v>197</v>
      </c>
      <c r="O260" s="250"/>
      <c r="P260" s="269" t="s">
        <v>633</v>
      </c>
      <c r="Q260" s="269" t="s">
        <v>946</v>
      </c>
    </row>
    <row r="261" spans="1:17" s="293" customFormat="1">
      <c r="A261" s="255">
        <v>20</v>
      </c>
      <c r="B261" s="255" t="s">
        <v>386</v>
      </c>
      <c r="C261" s="255" t="s">
        <v>387</v>
      </c>
      <c r="D261" s="267" t="s">
        <v>189</v>
      </c>
      <c r="E261" s="261">
        <v>305</v>
      </c>
      <c r="F261" s="261">
        <v>269</v>
      </c>
      <c r="G261" s="261">
        <v>169</v>
      </c>
      <c r="H261" s="255">
        <v>55</v>
      </c>
      <c r="I261" s="255">
        <v>165</v>
      </c>
      <c r="J261" s="258">
        <v>1.534</v>
      </c>
      <c r="K261" s="259" t="s">
        <v>818</v>
      </c>
      <c r="L261" s="321">
        <v>4199.1400000000003</v>
      </c>
      <c r="M261" s="268" t="s">
        <v>190</v>
      </c>
      <c r="N261" s="352" t="s">
        <v>197</v>
      </c>
      <c r="P261" s="269" t="s">
        <v>633</v>
      </c>
      <c r="Q261" s="269"/>
    </row>
    <row r="262" spans="1:17" s="293" customFormat="1">
      <c r="A262" s="255">
        <v>21</v>
      </c>
      <c r="B262" s="255" t="s">
        <v>384</v>
      </c>
      <c r="C262" s="255" t="s">
        <v>385</v>
      </c>
      <c r="D262" s="267" t="s">
        <v>189</v>
      </c>
      <c r="E262" s="261">
        <v>305</v>
      </c>
      <c r="F262" s="261">
        <v>269</v>
      </c>
      <c r="G262" s="261">
        <v>169</v>
      </c>
      <c r="H262" s="255">
        <v>55</v>
      </c>
      <c r="I262" s="255">
        <v>165</v>
      </c>
      <c r="J262" s="258">
        <v>1.534</v>
      </c>
      <c r="K262" s="259" t="s">
        <v>818</v>
      </c>
      <c r="L262" s="321">
        <v>4199.1400000000003</v>
      </c>
      <c r="M262" s="268" t="s">
        <v>190</v>
      </c>
      <c r="N262" s="352" t="s">
        <v>197</v>
      </c>
      <c r="P262" s="269" t="s">
        <v>633</v>
      </c>
      <c r="Q262" s="269"/>
    </row>
    <row r="263" spans="1:17" s="293" customFormat="1">
      <c r="A263" s="255">
        <v>22</v>
      </c>
      <c r="B263" s="255" t="s">
        <v>496</v>
      </c>
      <c r="C263" s="255" t="s">
        <v>497</v>
      </c>
      <c r="D263" s="267" t="s">
        <v>189</v>
      </c>
      <c r="E263" s="261">
        <v>305</v>
      </c>
      <c r="F263" s="261">
        <v>269</v>
      </c>
      <c r="G263" s="261">
        <v>169</v>
      </c>
      <c r="H263" s="255">
        <v>55</v>
      </c>
      <c r="I263" s="255">
        <v>165</v>
      </c>
      <c r="J263" s="258">
        <v>1.534</v>
      </c>
      <c r="K263" s="259" t="s">
        <v>818</v>
      </c>
      <c r="L263" s="321">
        <v>4586.8100000000004</v>
      </c>
      <c r="M263" s="268" t="s">
        <v>190</v>
      </c>
      <c r="N263" s="352" t="s">
        <v>197</v>
      </c>
      <c r="P263" s="269" t="s">
        <v>633</v>
      </c>
      <c r="Q263" s="269"/>
    </row>
    <row r="264" spans="1:17" s="293" customFormat="1">
      <c r="A264" s="255">
        <v>23</v>
      </c>
      <c r="B264" s="255" t="s">
        <v>494</v>
      </c>
      <c r="C264" s="255" t="s">
        <v>495</v>
      </c>
      <c r="D264" s="267" t="s">
        <v>189</v>
      </c>
      <c r="E264" s="261">
        <v>305</v>
      </c>
      <c r="F264" s="261">
        <v>269</v>
      </c>
      <c r="G264" s="261">
        <v>169</v>
      </c>
      <c r="H264" s="255">
        <v>55</v>
      </c>
      <c r="I264" s="255">
        <v>165</v>
      </c>
      <c r="J264" s="258">
        <v>1.534</v>
      </c>
      <c r="K264" s="259" t="s">
        <v>818</v>
      </c>
      <c r="L264" s="321">
        <v>4587.26</v>
      </c>
      <c r="M264" s="268" t="s">
        <v>190</v>
      </c>
      <c r="N264" s="352" t="s">
        <v>197</v>
      </c>
      <c r="P264" s="269" t="s">
        <v>633</v>
      </c>
      <c r="Q264" s="269"/>
    </row>
    <row r="265" spans="1:17" s="293" customFormat="1">
      <c r="A265" s="255">
        <v>24</v>
      </c>
      <c r="B265" s="255" t="s">
        <v>396</v>
      </c>
      <c r="C265" s="255" t="s">
        <v>397</v>
      </c>
      <c r="D265" s="267" t="s">
        <v>189</v>
      </c>
      <c r="E265" s="261">
        <v>328</v>
      </c>
      <c r="F265" s="261">
        <v>292</v>
      </c>
      <c r="G265" s="261">
        <v>199</v>
      </c>
      <c r="H265" s="255">
        <v>55</v>
      </c>
      <c r="I265" s="255">
        <v>165</v>
      </c>
      <c r="J265" s="258">
        <v>1.806</v>
      </c>
      <c r="K265" s="259" t="s">
        <v>818</v>
      </c>
      <c r="L265" s="321">
        <v>4322.58</v>
      </c>
      <c r="M265" s="268" t="s">
        <v>190</v>
      </c>
      <c r="N265" s="352" t="s">
        <v>197</v>
      </c>
      <c r="P265" s="269" t="s">
        <v>633</v>
      </c>
      <c r="Q265" s="269"/>
    </row>
    <row r="266" spans="1:17" s="293" customFormat="1">
      <c r="A266" s="255">
        <v>25</v>
      </c>
      <c r="B266" s="255" t="s">
        <v>394</v>
      </c>
      <c r="C266" s="255" t="s">
        <v>395</v>
      </c>
      <c r="D266" s="267" t="s">
        <v>189</v>
      </c>
      <c r="E266" s="261">
        <v>328</v>
      </c>
      <c r="F266" s="261">
        <v>292</v>
      </c>
      <c r="G266" s="261">
        <v>199</v>
      </c>
      <c r="H266" s="255">
        <v>55</v>
      </c>
      <c r="I266" s="255">
        <v>165</v>
      </c>
      <c r="J266" s="258">
        <v>1.806</v>
      </c>
      <c r="K266" s="259" t="s">
        <v>818</v>
      </c>
      <c r="L266" s="321">
        <v>4322.68</v>
      </c>
      <c r="M266" s="268" t="s">
        <v>190</v>
      </c>
      <c r="N266" s="352" t="s">
        <v>197</v>
      </c>
      <c r="O266" s="250"/>
      <c r="P266" s="269" t="s">
        <v>633</v>
      </c>
      <c r="Q266" s="269"/>
    </row>
    <row r="267" spans="1:17" s="293" customFormat="1">
      <c r="A267" s="255">
        <v>26</v>
      </c>
      <c r="B267" s="255" t="s">
        <v>500</v>
      </c>
      <c r="C267" s="255" t="s">
        <v>501</v>
      </c>
      <c r="D267" s="267" t="s">
        <v>189</v>
      </c>
      <c r="E267" s="261">
        <v>328</v>
      </c>
      <c r="F267" s="261">
        <v>292</v>
      </c>
      <c r="G267" s="261">
        <v>199</v>
      </c>
      <c r="H267" s="255">
        <v>55</v>
      </c>
      <c r="I267" s="255">
        <v>165</v>
      </c>
      <c r="J267" s="258">
        <v>1.806</v>
      </c>
      <c r="K267" s="259" t="s">
        <v>818</v>
      </c>
      <c r="L267" s="321">
        <v>4787.6899999999996</v>
      </c>
      <c r="M267" s="268" t="s">
        <v>190</v>
      </c>
      <c r="N267" s="352" t="s">
        <v>197</v>
      </c>
      <c r="P267" s="269" t="s">
        <v>633</v>
      </c>
      <c r="Q267" s="269"/>
    </row>
    <row r="268" spans="1:17" s="293" customFormat="1">
      <c r="A268" s="255">
        <v>27</v>
      </c>
      <c r="B268" s="255" t="s">
        <v>498</v>
      </c>
      <c r="C268" s="255" t="s">
        <v>499</v>
      </c>
      <c r="D268" s="267" t="s">
        <v>189</v>
      </c>
      <c r="E268" s="261">
        <v>328</v>
      </c>
      <c r="F268" s="261">
        <v>292</v>
      </c>
      <c r="G268" s="261">
        <v>199</v>
      </c>
      <c r="H268" s="255">
        <v>55</v>
      </c>
      <c r="I268" s="255">
        <v>165</v>
      </c>
      <c r="J268" s="258">
        <v>1.806</v>
      </c>
      <c r="K268" s="259" t="s">
        <v>818</v>
      </c>
      <c r="L268" s="321">
        <v>4787.6899999999996</v>
      </c>
      <c r="M268" s="268" t="s">
        <v>190</v>
      </c>
      <c r="N268" s="352" t="s">
        <v>197</v>
      </c>
      <c r="P268" s="269" t="s">
        <v>633</v>
      </c>
      <c r="Q268" s="269"/>
    </row>
    <row r="269" spans="1:17" s="293" customFormat="1">
      <c r="A269" s="255">
        <v>28</v>
      </c>
      <c r="B269" s="255" t="s">
        <v>348</v>
      </c>
      <c r="C269" s="255" t="s">
        <v>544</v>
      </c>
      <c r="D269" s="267" t="s">
        <v>189</v>
      </c>
      <c r="E269" s="261">
        <v>338</v>
      </c>
      <c r="F269" s="261">
        <v>297</v>
      </c>
      <c r="G269" s="261">
        <v>199</v>
      </c>
      <c r="H269" s="255">
        <v>55</v>
      </c>
      <c r="I269" s="255">
        <v>165</v>
      </c>
      <c r="J269" s="258">
        <v>1.806</v>
      </c>
      <c r="K269" s="259" t="s">
        <v>818</v>
      </c>
      <c r="L269" s="321">
        <v>5913.05</v>
      </c>
      <c r="M269" s="268" t="s">
        <v>190</v>
      </c>
      <c r="N269" s="352" t="s">
        <v>197</v>
      </c>
      <c r="O269" s="250"/>
      <c r="P269" s="269" t="s">
        <v>634</v>
      </c>
      <c r="Q269" s="269"/>
    </row>
    <row r="270" spans="1:17" s="293" customFormat="1">
      <c r="A270" s="255">
        <v>29</v>
      </c>
      <c r="B270" s="255" t="s">
        <v>402</v>
      </c>
      <c r="C270" s="255" t="s">
        <v>403</v>
      </c>
      <c r="D270" s="267" t="s">
        <v>189</v>
      </c>
      <c r="E270" s="261">
        <v>338</v>
      </c>
      <c r="F270" s="261">
        <v>304</v>
      </c>
      <c r="G270" s="261">
        <v>199</v>
      </c>
      <c r="H270" s="255">
        <v>55</v>
      </c>
      <c r="I270" s="255">
        <v>165</v>
      </c>
      <c r="J270" s="258">
        <v>1.806</v>
      </c>
      <c r="K270" s="259" t="s">
        <v>818</v>
      </c>
      <c r="L270" s="321">
        <v>6876.72</v>
      </c>
      <c r="M270" s="268" t="s">
        <v>190</v>
      </c>
      <c r="N270" s="352" t="s">
        <v>197</v>
      </c>
      <c r="O270" s="250"/>
      <c r="P270" s="269" t="s">
        <v>633</v>
      </c>
      <c r="Q270" s="269"/>
    </row>
    <row r="271" spans="1:17" s="293" customFormat="1">
      <c r="A271" s="255">
        <v>30</v>
      </c>
      <c r="B271" s="255" t="s">
        <v>405</v>
      </c>
      <c r="C271" s="255" t="s">
        <v>407</v>
      </c>
      <c r="D271" s="267" t="s">
        <v>189</v>
      </c>
      <c r="E271" s="261">
        <v>338</v>
      </c>
      <c r="F271" s="261">
        <v>297</v>
      </c>
      <c r="G271" s="261">
        <v>199</v>
      </c>
      <c r="H271" s="255">
        <v>55</v>
      </c>
      <c r="I271" s="255">
        <v>165</v>
      </c>
      <c r="J271" s="258">
        <v>1.806</v>
      </c>
      <c r="K271" s="259" t="s">
        <v>818</v>
      </c>
      <c r="L271" s="321">
        <v>6831.9</v>
      </c>
      <c r="M271" s="268" t="s">
        <v>190</v>
      </c>
      <c r="N271" s="352" t="s">
        <v>197</v>
      </c>
      <c r="O271" s="250"/>
      <c r="P271" s="269" t="s">
        <v>633</v>
      </c>
      <c r="Q271" s="269"/>
    </row>
    <row r="272" spans="1:17" s="293" customFormat="1">
      <c r="A272" s="255">
        <v>31</v>
      </c>
      <c r="B272" s="255" t="s">
        <v>404</v>
      </c>
      <c r="C272" s="255" t="s">
        <v>406</v>
      </c>
      <c r="D272" s="267" t="s">
        <v>189</v>
      </c>
      <c r="E272" s="261">
        <v>345</v>
      </c>
      <c r="F272" s="261">
        <v>304</v>
      </c>
      <c r="G272" s="261">
        <v>199</v>
      </c>
      <c r="H272" s="255">
        <v>55</v>
      </c>
      <c r="I272" s="255">
        <v>165</v>
      </c>
      <c r="J272" s="258">
        <v>1.806</v>
      </c>
      <c r="K272" s="259" t="s">
        <v>818</v>
      </c>
      <c r="L272" s="321">
        <v>6633.78</v>
      </c>
      <c r="M272" s="268" t="s">
        <v>190</v>
      </c>
      <c r="N272" s="352" t="s">
        <v>197</v>
      </c>
      <c r="O272" s="250"/>
      <c r="P272" s="269" t="s">
        <v>633</v>
      </c>
      <c r="Q272" s="269"/>
    </row>
    <row r="273" spans="1:17" s="293" customFormat="1">
      <c r="A273" s="255">
        <v>32</v>
      </c>
      <c r="B273" s="255" t="s">
        <v>398</v>
      </c>
      <c r="C273" s="255" t="s">
        <v>399</v>
      </c>
      <c r="D273" s="267" t="s">
        <v>189</v>
      </c>
      <c r="E273" s="261">
        <v>345</v>
      </c>
      <c r="F273" s="261">
        <v>304</v>
      </c>
      <c r="G273" s="261">
        <v>199</v>
      </c>
      <c r="H273" s="255">
        <v>55</v>
      </c>
      <c r="I273" s="255">
        <v>165</v>
      </c>
      <c r="J273" s="258">
        <v>1.806</v>
      </c>
      <c r="K273" s="259" t="s">
        <v>818</v>
      </c>
      <c r="L273" s="321">
        <v>6636.37</v>
      </c>
      <c r="M273" s="268" t="s">
        <v>190</v>
      </c>
      <c r="N273" s="352" t="s">
        <v>197</v>
      </c>
      <c r="P273" s="269" t="s">
        <v>633</v>
      </c>
      <c r="Q273" s="269"/>
    </row>
    <row r="274" spans="1:17" s="293" customFormat="1">
      <c r="A274" s="255">
        <v>33</v>
      </c>
      <c r="B274" s="255" t="s">
        <v>408</v>
      </c>
      <c r="C274" s="255" t="s">
        <v>412</v>
      </c>
      <c r="D274" s="267" t="s">
        <v>189</v>
      </c>
      <c r="E274" s="261">
        <v>345</v>
      </c>
      <c r="F274" s="261">
        <v>304</v>
      </c>
      <c r="G274" s="261">
        <v>199</v>
      </c>
      <c r="H274" s="255">
        <v>55</v>
      </c>
      <c r="I274" s="255">
        <v>165</v>
      </c>
      <c r="J274" s="258">
        <v>1.806</v>
      </c>
      <c r="K274" s="259" t="s">
        <v>818</v>
      </c>
      <c r="L274" s="321">
        <v>6633.93</v>
      </c>
      <c r="M274" s="268" t="s">
        <v>190</v>
      </c>
      <c r="N274" s="352" t="s">
        <v>197</v>
      </c>
      <c r="P274" s="269" t="s">
        <v>633</v>
      </c>
      <c r="Q274" s="269"/>
    </row>
    <row r="275" spans="1:17" s="293" customFormat="1">
      <c r="A275" s="255">
        <v>34</v>
      </c>
      <c r="B275" s="255" t="s">
        <v>413</v>
      </c>
      <c r="C275" s="255" t="s">
        <v>414</v>
      </c>
      <c r="D275" s="267" t="s">
        <v>189</v>
      </c>
      <c r="E275" s="261">
        <v>345</v>
      </c>
      <c r="F275" s="261">
        <v>304</v>
      </c>
      <c r="G275" s="261">
        <v>199</v>
      </c>
      <c r="H275" s="255">
        <v>55</v>
      </c>
      <c r="I275" s="255">
        <v>165</v>
      </c>
      <c r="J275" s="258">
        <v>1.806</v>
      </c>
      <c r="K275" s="259" t="s">
        <v>818</v>
      </c>
      <c r="L275" s="321">
        <v>6630.5</v>
      </c>
      <c r="M275" s="268" t="s">
        <v>190</v>
      </c>
      <c r="N275" s="352" t="s">
        <v>197</v>
      </c>
      <c r="P275" s="269" t="s">
        <v>633</v>
      </c>
      <c r="Q275" s="269"/>
    </row>
    <row r="276" spans="1:17" s="293" customFormat="1">
      <c r="A276" s="255">
        <v>35</v>
      </c>
      <c r="B276" s="255" t="s">
        <v>660</v>
      </c>
      <c r="C276" s="255" t="s">
        <v>535</v>
      </c>
      <c r="D276" s="267" t="s">
        <v>189</v>
      </c>
      <c r="E276" s="261">
        <v>344</v>
      </c>
      <c r="F276" s="261">
        <v>303</v>
      </c>
      <c r="G276" s="261">
        <v>199</v>
      </c>
      <c r="H276" s="255">
        <v>55</v>
      </c>
      <c r="I276" s="255">
        <v>165</v>
      </c>
      <c r="J276" s="258">
        <v>1.806</v>
      </c>
      <c r="K276" s="259" t="s">
        <v>818</v>
      </c>
      <c r="L276" s="321">
        <v>5770.31</v>
      </c>
      <c r="M276" s="268" t="s">
        <v>190</v>
      </c>
      <c r="N276" s="352" t="s">
        <v>197</v>
      </c>
      <c r="P276" s="269" t="s">
        <v>633</v>
      </c>
      <c r="Q276" s="269"/>
    </row>
    <row r="277" spans="1:17" s="293" customFormat="1">
      <c r="A277" s="255">
        <v>36</v>
      </c>
      <c r="B277" s="255" t="s">
        <v>661</v>
      </c>
      <c r="C277" s="255" t="s">
        <v>536</v>
      </c>
      <c r="D277" s="267" t="s">
        <v>189</v>
      </c>
      <c r="E277" s="261">
        <v>344</v>
      </c>
      <c r="F277" s="261">
        <v>303</v>
      </c>
      <c r="G277" s="261">
        <v>199</v>
      </c>
      <c r="H277" s="255">
        <v>55</v>
      </c>
      <c r="I277" s="255">
        <v>165</v>
      </c>
      <c r="J277" s="258">
        <v>1.806</v>
      </c>
      <c r="K277" s="259" t="s">
        <v>818</v>
      </c>
      <c r="L277" s="321">
        <v>5770.33</v>
      </c>
      <c r="M277" s="268" t="s">
        <v>190</v>
      </c>
      <c r="N277" s="352" t="s">
        <v>197</v>
      </c>
      <c r="O277" s="250"/>
      <c r="P277" s="269" t="s">
        <v>633</v>
      </c>
      <c r="Q277" s="269"/>
    </row>
    <row r="278" spans="1:17" s="293" customFormat="1">
      <c r="A278" s="255">
        <v>37</v>
      </c>
      <c r="B278" s="255" t="s">
        <v>825</v>
      </c>
      <c r="C278" s="255" t="s">
        <v>635</v>
      </c>
      <c r="D278" s="267" t="s">
        <v>189</v>
      </c>
      <c r="E278" s="261">
        <v>345</v>
      </c>
      <c r="F278" s="261">
        <v>304</v>
      </c>
      <c r="G278" s="261">
        <v>199</v>
      </c>
      <c r="H278" s="255">
        <v>55</v>
      </c>
      <c r="I278" s="255">
        <v>165</v>
      </c>
      <c r="J278" s="258">
        <v>1.806</v>
      </c>
      <c r="K278" s="259" t="s">
        <v>818</v>
      </c>
      <c r="L278" s="321">
        <v>6673.44</v>
      </c>
      <c r="M278" s="268" t="s">
        <v>190</v>
      </c>
      <c r="N278" s="352" t="s">
        <v>197</v>
      </c>
      <c r="O278" s="250"/>
      <c r="P278" s="269" t="s">
        <v>634</v>
      </c>
      <c r="Q278" s="269"/>
    </row>
    <row r="279" spans="1:17" s="288" customFormat="1">
      <c r="A279" s="255">
        <v>38</v>
      </c>
      <c r="B279" s="255" t="s">
        <v>826</v>
      </c>
      <c r="C279" s="255" t="s">
        <v>636</v>
      </c>
      <c r="D279" s="267" t="s">
        <v>189</v>
      </c>
      <c r="E279" s="261">
        <v>345</v>
      </c>
      <c r="F279" s="261">
        <v>304</v>
      </c>
      <c r="G279" s="261">
        <v>199</v>
      </c>
      <c r="H279" s="255">
        <v>55</v>
      </c>
      <c r="I279" s="255">
        <v>165</v>
      </c>
      <c r="J279" s="258">
        <v>1.806</v>
      </c>
      <c r="K279" s="259" t="s">
        <v>818</v>
      </c>
      <c r="L279" s="321">
        <v>0</v>
      </c>
      <c r="M279" s="268" t="s">
        <v>190</v>
      </c>
      <c r="N279" s="352" t="s">
        <v>197</v>
      </c>
      <c r="O279" s="250"/>
      <c r="P279" s="269" t="s">
        <v>633</v>
      </c>
      <c r="Q279" s="269"/>
    </row>
    <row r="280" spans="1:17" s="293" customFormat="1">
      <c r="A280" s="255">
        <v>39</v>
      </c>
      <c r="B280" s="255" t="s">
        <v>311</v>
      </c>
      <c r="C280" s="255" t="s">
        <v>312</v>
      </c>
      <c r="D280" s="267" t="s">
        <v>189</v>
      </c>
      <c r="E280" s="261">
        <v>345</v>
      </c>
      <c r="F280" s="261">
        <v>304</v>
      </c>
      <c r="G280" s="261">
        <v>199</v>
      </c>
      <c r="H280" s="255">
        <v>55</v>
      </c>
      <c r="I280" s="255">
        <v>165</v>
      </c>
      <c r="J280" s="258">
        <v>1.806</v>
      </c>
      <c r="K280" s="259" t="s">
        <v>818</v>
      </c>
      <c r="L280" s="321">
        <v>7364.57</v>
      </c>
      <c r="M280" s="268" t="s">
        <v>190</v>
      </c>
      <c r="N280" s="352" t="s">
        <v>197</v>
      </c>
      <c r="P280" s="269" t="s">
        <v>633</v>
      </c>
      <c r="Q280" s="269"/>
    </row>
    <row r="281" spans="1:17" s="293" customFormat="1">
      <c r="A281" s="255">
        <v>40</v>
      </c>
      <c r="B281" s="255" t="s">
        <v>313</v>
      </c>
      <c r="C281" s="255" t="s">
        <v>314</v>
      </c>
      <c r="D281" s="267" t="s">
        <v>189</v>
      </c>
      <c r="E281" s="261">
        <v>338</v>
      </c>
      <c r="F281" s="261">
        <v>297</v>
      </c>
      <c r="G281" s="261">
        <v>199</v>
      </c>
      <c r="H281" s="255">
        <v>55</v>
      </c>
      <c r="I281" s="255">
        <v>165</v>
      </c>
      <c r="J281" s="258">
        <v>1.806</v>
      </c>
      <c r="K281" s="259" t="s">
        <v>818</v>
      </c>
      <c r="L281" s="321">
        <v>7332.41</v>
      </c>
      <c r="M281" s="268" t="s">
        <v>190</v>
      </c>
      <c r="N281" s="352" t="s">
        <v>197</v>
      </c>
      <c r="P281" s="269" t="s">
        <v>634</v>
      </c>
      <c r="Q281" s="269"/>
    </row>
    <row r="282" spans="1:17" s="293" customFormat="1">
      <c r="A282" s="255">
        <v>41</v>
      </c>
      <c r="B282" s="255" t="s">
        <v>315</v>
      </c>
      <c r="C282" s="255" t="s">
        <v>316</v>
      </c>
      <c r="D282" s="267" t="s">
        <v>189</v>
      </c>
      <c r="E282" s="261">
        <v>345</v>
      </c>
      <c r="F282" s="261">
        <v>304</v>
      </c>
      <c r="G282" s="261">
        <v>199</v>
      </c>
      <c r="H282" s="255">
        <v>55</v>
      </c>
      <c r="I282" s="255">
        <v>165</v>
      </c>
      <c r="J282" s="258">
        <v>1.806</v>
      </c>
      <c r="K282" s="259" t="s">
        <v>818</v>
      </c>
      <c r="L282" s="321">
        <v>7120.55</v>
      </c>
      <c r="M282" s="268" t="s">
        <v>190</v>
      </c>
      <c r="N282" s="352" t="s">
        <v>197</v>
      </c>
      <c r="P282" s="269" t="s">
        <v>633</v>
      </c>
      <c r="Q282" s="269"/>
    </row>
    <row r="283" spans="1:17" s="293" customFormat="1">
      <c r="A283" s="255">
        <v>42</v>
      </c>
      <c r="B283" s="255" t="s">
        <v>317</v>
      </c>
      <c r="C283" s="255" t="s">
        <v>318</v>
      </c>
      <c r="D283" s="267" t="s">
        <v>189</v>
      </c>
      <c r="E283" s="261">
        <v>345</v>
      </c>
      <c r="F283" s="261">
        <v>304</v>
      </c>
      <c r="G283" s="261">
        <v>199</v>
      </c>
      <c r="H283" s="255">
        <v>55</v>
      </c>
      <c r="I283" s="255">
        <v>165</v>
      </c>
      <c r="J283" s="258">
        <v>1.806</v>
      </c>
      <c r="K283" s="259" t="s">
        <v>818</v>
      </c>
      <c r="L283" s="321">
        <v>7036.52</v>
      </c>
      <c r="M283" s="268" t="s">
        <v>190</v>
      </c>
      <c r="N283" s="352" t="s">
        <v>197</v>
      </c>
      <c r="P283" s="269" t="s">
        <v>633</v>
      </c>
      <c r="Q283" s="269"/>
    </row>
    <row r="284" spans="1:17" s="293" customFormat="1">
      <c r="A284" s="255">
        <v>43</v>
      </c>
      <c r="B284" s="255" t="s">
        <v>400</v>
      </c>
      <c r="C284" s="255" t="s">
        <v>401</v>
      </c>
      <c r="D284" s="267" t="s">
        <v>189</v>
      </c>
      <c r="E284" s="261">
        <v>345</v>
      </c>
      <c r="F284" s="261">
        <v>304</v>
      </c>
      <c r="G284" s="261">
        <v>199</v>
      </c>
      <c r="H284" s="255">
        <v>55</v>
      </c>
      <c r="I284" s="255">
        <v>165</v>
      </c>
      <c r="J284" s="258">
        <v>1.806</v>
      </c>
      <c r="K284" s="259" t="s">
        <v>818</v>
      </c>
      <c r="L284" s="321">
        <v>7123.12</v>
      </c>
      <c r="M284" s="268" t="s">
        <v>190</v>
      </c>
      <c r="N284" s="352" t="s">
        <v>197</v>
      </c>
      <c r="P284" s="269" t="s">
        <v>633</v>
      </c>
      <c r="Q284" s="269"/>
    </row>
    <row r="285" spans="1:17" s="293" customFormat="1">
      <c r="A285" s="255">
        <v>44</v>
      </c>
      <c r="B285" s="255" t="s">
        <v>625</v>
      </c>
      <c r="C285" s="255" t="s">
        <v>626</v>
      </c>
      <c r="D285" s="267" t="s">
        <v>189</v>
      </c>
      <c r="E285" s="261">
        <v>345</v>
      </c>
      <c r="F285" s="261">
        <v>304</v>
      </c>
      <c r="G285" s="261">
        <v>199</v>
      </c>
      <c r="H285" s="255">
        <v>55</v>
      </c>
      <c r="I285" s="255">
        <v>165</v>
      </c>
      <c r="J285" s="258">
        <v>1.806</v>
      </c>
      <c r="K285" s="259" t="s">
        <v>818</v>
      </c>
      <c r="L285" s="321">
        <v>7032.69</v>
      </c>
      <c r="M285" s="268" t="s">
        <v>190</v>
      </c>
      <c r="N285" s="352" t="s">
        <v>197</v>
      </c>
      <c r="P285" s="269" t="s">
        <v>633</v>
      </c>
      <c r="Q285" s="269"/>
    </row>
    <row r="286" spans="1:17" s="293" customFormat="1">
      <c r="A286" s="255">
        <v>45</v>
      </c>
      <c r="B286" s="255" t="s">
        <v>608</v>
      </c>
      <c r="C286" s="255" t="s">
        <v>609</v>
      </c>
      <c r="D286" s="267" t="s">
        <v>189</v>
      </c>
      <c r="E286" s="261">
        <v>345</v>
      </c>
      <c r="F286" s="261">
        <v>304</v>
      </c>
      <c r="G286" s="261">
        <v>199</v>
      </c>
      <c r="H286" s="255">
        <v>55</v>
      </c>
      <c r="I286" s="255">
        <v>165</v>
      </c>
      <c r="J286" s="258">
        <v>1.806</v>
      </c>
      <c r="K286" s="259" t="s">
        <v>818</v>
      </c>
      <c r="L286" s="321">
        <v>7160.07</v>
      </c>
      <c r="M286" s="268" t="s">
        <v>190</v>
      </c>
      <c r="N286" s="352" t="s">
        <v>197</v>
      </c>
      <c r="P286" s="269" t="s">
        <v>633</v>
      </c>
      <c r="Q286" s="269"/>
    </row>
    <row r="287" spans="1:17" s="293" customFormat="1">
      <c r="A287" s="255">
        <v>46</v>
      </c>
      <c r="B287" s="255" t="s">
        <v>319</v>
      </c>
      <c r="C287" s="255" t="s">
        <v>320</v>
      </c>
      <c r="D287" s="267" t="s">
        <v>189</v>
      </c>
      <c r="E287" s="261">
        <v>345</v>
      </c>
      <c r="F287" s="261">
        <v>304</v>
      </c>
      <c r="G287" s="261">
        <v>199</v>
      </c>
      <c r="H287" s="255">
        <v>55</v>
      </c>
      <c r="I287" s="255">
        <v>165</v>
      </c>
      <c r="J287" s="258">
        <v>1.806</v>
      </c>
      <c r="K287" s="259" t="s">
        <v>818</v>
      </c>
      <c r="L287" s="321">
        <v>8031.74</v>
      </c>
      <c r="M287" s="268" t="s">
        <v>190</v>
      </c>
      <c r="N287" s="352" t="s">
        <v>197</v>
      </c>
      <c r="O287" s="250"/>
      <c r="P287" s="269" t="s">
        <v>633</v>
      </c>
      <c r="Q287" s="269"/>
    </row>
    <row r="288" spans="1:17" s="293" customFormat="1">
      <c r="A288" s="255">
        <v>47</v>
      </c>
      <c r="B288" s="255" t="s">
        <v>321</v>
      </c>
      <c r="C288" s="255" t="s">
        <v>322</v>
      </c>
      <c r="D288" s="267" t="s">
        <v>189</v>
      </c>
      <c r="E288" s="261">
        <v>338</v>
      </c>
      <c r="F288" s="261">
        <v>297</v>
      </c>
      <c r="G288" s="261">
        <v>199</v>
      </c>
      <c r="H288" s="255">
        <v>55</v>
      </c>
      <c r="I288" s="255">
        <v>165</v>
      </c>
      <c r="J288" s="258">
        <v>1.806</v>
      </c>
      <c r="K288" s="259" t="s">
        <v>818</v>
      </c>
      <c r="L288" s="321">
        <v>7970.27</v>
      </c>
      <c r="M288" s="268" t="s">
        <v>190</v>
      </c>
      <c r="N288" s="352" t="s">
        <v>197</v>
      </c>
      <c r="P288" s="269" t="s">
        <v>634</v>
      </c>
      <c r="Q288" s="269"/>
    </row>
    <row r="289" spans="1:17" s="293" customFormat="1">
      <c r="A289" s="255">
        <v>48</v>
      </c>
      <c r="B289" s="255" t="s">
        <v>323</v>
      </c>
      <c r="C289" s="255" t="s">
        <v>324</v>
      </c>
      <c r="D289" s="267" t="s">
        <v>189</v>
      </c>
      <c r="E289" s="261">
        <v>345</v>
      </c>
      <c r="F289" s="261">
        <v>304</v>
      </c>
      <c r="G289" s="261">
        <v>199</v>
      </c>
      <c r="H289" s="255">
        <v>55</v>
      </c>
      <c r="I289" s="255">
        <v>165</v>
      </c>
      <c r="J289" s="258">
        <v>1.806</v>
      </c>
      <c r="K289" s="259" t="s">
        <v>818</v>
      </c>
      <c r="L289" s="321">
        <v>7787.72</v>
      </c>
      <c r="M289" s="268" t="s">
        <v>190</v>
      </c>
      <c r="N289" s="352" t="s">
        <v>197</v>
      </c>
      <c r="O289" s="250"/>
      <c r="P289" s="269" t="s">
        <v>633</v>
      </c>
      <c r="Q289" s="269"/>
    </row>
    <row r="290" spans="1:17" s="293" customFormat="1">
      <c r="A290" s="255">
        <v>49</v>
      </c>
      <c r="B290" s="255" t="s">
        <v>325</v>
      </c>
      <c r="C290" s="255" t="s">
        <v>326</v>
      </c>
      <c r="D290" s="267" t="s">
        <v>189</v>
      </c>
      <c r="E290" s="261">
        <v>345</v>
      </c>
      <c r="F290" s="261">
        <v>304</v>
      </c>
      <c r="G290" s="261">
        <v>199</v>
      </c>
      <c r="H290" s="255">
        <v>55</v>
      </c>
      <c r="I290" s="255">
        <v>165</v>
      </c>
      <c r="J290" s="258">
        <v>1.806</v>
      </c>
      <c r="K290" s="259" t="s">
        <v>818</v>
      </c>
      <c r="L290" s="321">
        <v>7778.81</v>
      </c>
      <c r="M290" s="268" t="s">
        <v>190</v>
      </c>
      <c r="N290" s="352" t="s">
        <v>197</v>
      </c>
      <c r="O290" s="250"/>
      <c r="P290" s="269" t="s">
        <v>633</v>
      </c>
      <c r="Q290" s="269"/>
    </row>
    <row r="291" spans="1:17" s="293" customFormat="1">
      <c r="A291" s="255">
        <v>50</v>
      </c>
      <c r="B291" s="255" t="s">
        <v>328</v>
      </c>
      <c r="C291" s="255" t="s">
        <v>327</v>
      </c>
      <c r="D291" s="267" t="s">
        <v>189</v>
      </c>
      <c r="E291" s="261">
        <v>345</v>
      </c>
      <c r="F291" s="261">
        <v>304</v>
      </c>
      <c r="G291" s="261">
        <v>199</v>
      </c>
      <c r="H291" s="255">
        <v>55</v>
      </c>
      <c r="I291" s="255">
        <v>165</v>
      </c>
      <c r="J291" s="258">
        <v>1.806</v>
      </c>
      <c r="K291" s="259" t="s">
        <v>818</v>
      </c>
      <c r="L291" s="321">
        <v>8032.52</v>
      </c>
      <c r="M291" s="268" t="s">
        <v>190</v>
      </c>
      <c r="N291" s="352" t="s">
        <v>197</v>
      </c>
      <c r="O291" s="250"/>
      <c r="P291" s="269" t="s">
        <v>633</v>
      </c>
      <c r="Q291" s="269"/>
    </row>
    <row r="292" spans="1:17" s="295" customFormat="1">
      <c r="A292" s="255">
        <v>51</v>
      </c>
      <c r="B292" s="255" t="s">
        <v>329</v>
      </c>
      <c r="C292" s="271" t="s">
        <v>330</v>
      </c>
      <c r="D292" s="272" t="s">
        <v>189</v>
      </c>
      <c r="E292" s="261">
        <v>338</v>
      </c>
      <c r="F292" s="261">
        <v>297</v>
      </c>
      <c r="G292" s="261">
        <v>199</v>
      </c>
      <c r="H292" s="255">
        <v>55</v>
      </c>
      <c r="I292" s="255">
        <v>165</v>
      </c>
      <c r="J292" s="258">
        <v>1.806</v>
      </c>
      <c r="K292" s="259" t="s">
        <v>818</v>
      </c>
      <c r="L292" s="321">
        <v>7971.68</v>
      </c>
      <c r="M292" s="268" t="s">
        <v>190</v>
      </c>
      <c r="N292" s="299" t="s">
        <v>197</v>
      </c>
      <c r="O292" s="294"/>
      <c r="P292" s="269" t="s">
        <v>634</v>
      </c>
      <c r="Q292" s="269"/>
    </row>
    <row r="293" spans="1:17" s="293" customFormat="1">
      <c r="A293" s="255">
        <v>52</v>
      </c>
      <c r="B293" s="255" t="s">
        <v>331</v>
      </c>
      <c r="C293" s="255" t="s">
        <v>332</v>
      </c>
      <c r="D293" s="267" t="s">
        <v>189</v>
      </c>
      <c r="E293" s="261">
        <v>345</v>
      </c>
      <c r="F293" s="261">
        <v>304</v>
      </c>
      <c r="G293" s="261">
        <v>199</v>
      </c>
      <c r="H293" s="255">
        <v>55</v>
      </c>
      <c r="I293" s="255">
        <v>165</v>
      </c>
      <c r="J293" s="258">
        <v>1.806</v>
      </c>
      <c r="K293" s="259" t="s">
        <v>818</v>
      </c>
      <c r="L293" s="321">
        <v>7789.37</v>
      </c>
      <c r="M293" s="268" t="s">
        <v>190</v>
      </c>
      <c r="N293" s="352" t="s">
        <v>197</v>
      </c>
      <c r="P293" s="269" t="s">
        <v>633</v>
      </c>
      <c r="Q293" s="269"/>
    </row>
    <row r="294" spans="1:17" s="293" customFormat="1">
      <c r="A294" s="255">
        <v>53</v>
      </c>
      <c r="B294" s="255" t="s">
        <v>333</v>
      </c>
      <c r="C294" s="255" t="s">
        <v>334</v>
      </c>
      <c r="D294" s="267" t="s">
        <v>189</v>
      </c>
      <c r="E294" s="261">
        <v>345</v>
      </c>
      <c r="F294" s="261">
        <v>304</v>
      </c>
      <c r="G294" s="261">
        <v>199</v>
      </c>
      <c r="H294" s="255">
        <v>55</v>
      </c>
      <c r="I294" s="255">
        <v>165</v>
      </c>
      <c r="J294" s="258">
        <v>1.806</v>
      </c>
      <c r="K294" s="259" t="s">
        <v>818</v>
      </c>
      <c r="L294" s="321">
        <v>7791.97</v>
      </c>
      <c r="M294" s="268" t="s">
        <v>190</v>
      </c>
      <c r="N294" s="352" t="s">
        <v>197</v>
      </c>
      <c r="P294" s="269" t="s">
        <v>633</v>
      </c>
      <c r="Q294" s="269"/>
    </row>
    <row r="295" spans="1:17" s="293" customFormat="1">
      <c r="A295" s="255">
        <v>54</v>
      </c>
      <c r="B295" s="255" t="s">
        <v>335</v>
      </c>
      <c r="C295" s="255" t="s">
        <v>336</v>
      </c>
      <c r="D295" s="267" t="s">
        <v>189</v>
      </c>
      <c r="E295" s="261">
        <v>345</v>
      </c>
      <c r="F295" s="261">
        <v>304</v>
      </c>
      <c r="G295" s="261">
        <v>199</v>
      </c>
      <c r="H295" s="255">
        <v>55</v>
      </c>
      <c r="I295" s="255">
        <v>165</v>
      </c>
      <c r="J295" s="258">
        <v>1.806</v>
      </c>
      <c r="K295" s="259" t="s">
        <v>818</v>
      </c>
      <c r="L295" s="321">
        <v>7789.53</v>
      </c>
      <c r="M295" s="268" t="s">
        <v>190</v>
      </c>
      <c r="N295" s="352" t="s">
        <v>197</v>
      </c>
      <c r="O295" s="250"/>
      <c r="P295" s="269" t="s">
        <v>633</v>
      </c>
      <c r="Q295" s="269"/>
    </row>
    <row r="296" spans="1:17" s="293" customFormat="1">
      <c r="A296" s="255">
        <v>55</v>
      </c>
      <c r="B296" s="255" t="s">
        <v>230</v>
      </c>
      <c r="C296" s="255" t="s">
        <v>538</v>
      </c>
      <c r="D296" s="267" t="s">
        <v>189</v>
      </c>
      <c r="E296" s="261">
        <v>344</v>
      </c>
      <c r="F296" s="261">
        <v>303</v>
      </c>
      <c r="G296" s="261">
        <v>199</v>
      </c>
      <c r="H296" s="255">
        <v>55</v>
      </c>
      <c r="I296" s="255">
        <v>165</v>
      </c>
      <c r="J296" s="258">
        <v>1.806</v>
      </c>
      <c r="K296" s="259" t="s">
        <v>818</v>
      </c>
      <c r="L296" s="321">
        <v>5718.01</v>
      </c>
      <c r="M296" s="268" t="s">
        <v>190</v>
      </c>
      <c r="N296" s="352" t="s">
        <v>197</v>
      </c>
      <c r="O296" s="250"/>
      <c r="P296" s="269" t="s">
        <v>633</v>
      </c>
      <c r="Q296" s="269"/>
    </row>
    <row r="297" spans="1:17" s="293" customFormat="1">
      <c r="A297" s="255">
        <v>56</v>
      </c>
      <c r="B297" s="255" t="s">
        <v>229</v>
      </c>
      <c r="C297" s="255" t="s">
        <v>537</v>
      </c>
      <c r="D297" s="267" t="s">
        <v>189</v>
      </c>
      <c r="E297" s="261">
        <v>344</v>
      </c>
      <c r="F297" s="261">
        <v>303</v>
      </c>
      <c r="G297" s="261">
        <v>199</v>
      </c>
      <c r="H297" s="255">
        <v>55</v>
      </c>
      <c r="I297" s="255">
        <v>165</v>
      </c>
      <c r="J297" s="258">
        <v>1.806</v>
      </c>
      <c r="K297" s="259" t="s">
        <v>818</v>
      </c>
      <c r="L297" s="321">
        <v>5722.04</v>
      </c>
      <c r="M297" s="268" t="s">
        <v>190</v>
      </c>
      <c r="N297" s="352" t="s">
        <v>197</v>
      </c>
      <c r="O297" s="250"/>
      <c r="P297" s="269" t="s">
        <v>633</v>
      </c>
      <c r="Q297" s="269"/>
    </row>
    <row r="298" spans="1:17" s="293" customFormat="1">
      <c r="A298" s="255">
        <v>57</v>
      </c>
      <c r="B298" s="255" t="s">
        <v>699</v>
      </c>
      <c r="C298" s="255" t="s">
        <v>693</v>
      </c>
      <c r="D298" s="267" t="s">
        <v>189</v>
      </c>
      <c r="E298" s="261">
        <v>310</v>
      </c>
      <c r="F298" s="261">
        <v>274</v>
      </c>
      <c r="G298" s="261">
        <v>169</v>
      </c>
      <c r="H298" s="255">
        <v>55</v>
      </c>
      <c r="I298" s="255">
        <v>165</v>
      </c>
      <c r="J298" s="258">
        <v>1.534</v>
      </c>
      <c r="K298" s="259" t="s">
        <v>818</v>
      </c>
      <c r="L298" s="321">
        <v>5076.5600000000004</v>
      </c>
      <c r="M298" s="268" t="s">
        <v>190</v>
      </c>
      <c r="N298" s="352" t="s">
        <v>197</v>
      </c>
      <c r="O298" s="250"/>
      <c r="P298" s="269" t="s">
        <v>633</v>
      </c>
      <c r="Q298" s="269"/>
    </row>
    <row r="299" spans="1:17" s="293" customFormat="1">
      <c r="A299" s="255">
        <v>58</v>
      </c>
      <c r="B299" s="255" t="s">
        <v>667</v>
      </c>
      <c r="C299" s="255" t="s">
        <v>680</v>
      </c>
      <c r="D299" s="267" t="s">
        <v>189</v>
      </c>
      <c r="E299" s="261">
        <v>302</v>
      </c>
      <c r="F299" s="261">
        <v>267</v>
      </c>
      <c r="G299" s="261">
        <v>169</v>
      </c>
      <c r="H299" s="255">
        <v>55</v>
      </c>
      <c r="I299" s="255">
        <v>165</v>
      </c>
      <c r="J299" s="258">
        <v>1.534</v>
      </c>
      <c r="K299" s="259" t="s">
        <v>818</v>
      </c>
      <c r="L299" s="321">
        <v>5024.08</v>
      </c>
      <c r="M299" s="268" t="s">
        <v>190</v>
      </c>
      <c r="N299" s="352" t="s">
        <v>197</v>
      </c>
      <c r="O299" s="250"/>
      <c r="P299" s="269" t="s">
        <v>634</v>
      </c>
      <c r="Q299" s="269"/>
    </row>
    <row r="300" spans="1:17" s="293" customFormat="1">
      <c r="A300" s="255">
        <v>59</v>
      </c>
      <c r="B300" s="255" t="s">
        <v>773</v>
      </c>
      <c r="C300" s="255" t="s">
        <v>781</v>
      </c>
      <c r="D300" s="267" t="s">
        <v>189</v>
      </c>
      <c r="E300" s="261">
        <v>310</v>
      </c>
      <c r="F300" s="261">
        <v>274</v>
      </c>
      <c r="G300" s="261">
        <v>169</v>
      </c>
      <c r="H300" s="255">
        <v>55</v>
      </c>
      <c r="I300" s="255">
        <v>165</v>
      </c>
      <c r="J300" s="258">
        <v>1.534</v>
      </c>
      <c r="K300" s="259" t="s">
        <v>818</v>
      </c>
      <c r="L300" s="321">
        <v>5067.25</v>
      </c>
      <c r="M300" s="286" t="s">
        <v>190</v>
      </c>
      <c r="N300" s="352" t="s">
        <v>197</v>
      </c>
      <c r="O300" s="250"/>
      <c r="P300" s="269" t="s">
        <v>633</v>
      </c>
      <c r="Q300" s="269"/>
    </row>
    <row r="301" spans="1:17" s="293" customFormat="1">
      <c r="A301" s="255">
        <v>60</v>
      </c>
      <c r="B301" s="255" t="s">
        <v>760</v>
      </c>
      <c r="C301" s="255" t="s">
        <v>761</v>
      </c>
      <c r="D301" s="267" t="s">
        <v>189</v>
      </c>
      <c r="E301" s="261">
        <v>310</v>
      </c>
      <c r="F301" s="261">
        <v>274</v>
      </c>
      <c r="G301" s="261">
        <v>169</v>
      </c>
      <c r="H301" s="255">
        <v>55</v>
      </c>
      <c r="I301" s="255">
        <v>165</v>
      </c>
      <c r="J301" s="258">
        <v>1.534</v>
      </c>
      <c r="K301" s="259" t="s">
        <v>818</v>
      </c>
      <c r="L301" s="321">
        <v>5067.25</v>
      </c>
      <c r="M301" s="286" t="s">
        <v>190</v>
      </c>
      <c r="N301" s="352" t="s">
        <v>197</v>
      </c>
      <c r="O301" s="250"/>
      <c r="P301" s="269" t="s">
        <v>633</v>
      </c>
      <c r="Q301" s="269"/>
    </row>
    <row r="302" spans="1:17" s="293" customFormat="1">
      <c r="A302" s="255">
        <v>61</v>
      </c>
      <c r="B302" s="255" t="s">
        <v>795</v>
      </c>
      <c r="C302" s="255" t="s">
        <v>816</v>
      </c>
      <c r="D302" s="267" t="s">
        <v>189</v>
      </c>
      <c r="E302" s="261">
        <v>310</v>
      </c>
      <c r="F302" s="261">
        <v>274</v>
      </c>
      <c r="G302" s="261">
        <v>169</v>
      </c>
      <c r="H302" s="255">
        <v>55</v>
      </c>
      <c r="I302" s="255">
        <v>165</v>
      </c>
      <c r="J302" s="258">
        <v>1.534</v>
      </c>
      <c r="K302" s="259" t="s">
        <v>818</v>
      </c>
      <c r="L302" s="321">
        <v>5076.3</v>
      </c>
      <c r="M302" s="286" t="s">
        <v>190</v>
      </c>
      <c r="N302" s="352" t="s">
        <v>197</v>
      </c>
      <c r="O302" s="250"/>
      <c r="P302" s="269" t="s">
        <v>633</v>
      </c>
      <c r="Q302" s="269"/>
    </row>
    <row r="303" spans="1:17" s="293" customFormat="1">
      <c r="A303" s="255">
        <v>62</v>
      </c>
      <c r="B303" s="255" t="s">
        <v>713</v>
      </c>
      <c r="C303" s="255" t="s">
        <v>714</v>
      </c>
      <c r="D303" s="267" t="s">
        <v>189</v>
      </c>
      <c r="E303" s="261">
        <v>310</v>
      </c>
      <c r="F303" s="261">
        <v>274</v>
      </c>
      <c r="G303" s="261">
        <v>169</v>
      </c>
      <c r="H303" s="255">
        <v>55</v>
      </c>
      <c r="I303" s="255">
        <v>165</v>
      </c>
      <c r="J303" s="258">
        <v>1.534</v>
      </c>
      <c r="K303" s="259" t="s">
        <v>818</v>
      </c>
      <c r="L303" s="321">
        <v>5067.32</v>
      </c>
      <c r="M303" s="286" t="s">
        <v>190</v>
      </c>
      <c r="N303" s="352" t="s">
        <v>197</v>
      </c>
      <c r="O303" s="250"/>
      <c r="P303" s="269" t="s">
        <v>633</v>
      </c>
      <c r="Q303" s="269"/>
    </row>
    <row r="304" spans="1:17" s="293" customFormat="1">
      <c r="A304" s="255">
        <v>63</v>
      </c>
      <c r="B304" s="255" t="s">
        <v>808</v>
      </c>
      <c r="C304" s="255" t="s">
        <v>809</v>
      </c>
      <c r="D304" s="267" t="s">
        <v>189</v>
      </c>
      <c r="E304" s="261">
        <v>302</v>
      </c>
      <c r="F304" s="261">
        <v>267</v>
      </c>
      <c r="G304" s="261">
        <v>169</v>
      </c>
      <c r="H304" s="255">
        <v>55</v>
      </c>
      <c r="I304" s="255">
        <v>165</v>
      </c>
      <c r="J304" s="258">
        <v>1.534</v>
      </c>
      <c r="K304" s="259" t="s">
        <v>818</v>
      </c>
      <c r="L304" s="321">
        <v>6154.81</v>
      </c>
      <c r="M304" s="286" t="s">
        <v>190</v>
      </c>
      <c r="N304" s="352" t="s">
        <v>197</v>
      </c>
      <c r="O304" s="250"/>
      <c r="P304" s="269" t="s">
        <v>634</v>
      </c>
      <c r="Q304" s="269"/>
    </row>
    <row r="305" spans="1:18" s="293" customFormat="1">
      <c r="A305" s="255">
        <v>64</v>
      </c>
      <c r="B305" s="255" t="s">
        <v>822</v>
      </c>
      <c r="C305" s="255" t="s">
        <v>821</v>
      </c>
      <c r="D305" s="267" t="s">
        <v>189</v>
      </c>
      <c r="E305" s="261">
        <v>302</v>
      </c>
      <c r="F305" s="261">
        <v>267</v>
      </c>
      <c r="G305" s="261">
        <v>169</v>
      </c>
      <c r="H305" s="255">
        <v>55</v>
      </c>
      <c r="I305" s="255">
        <v>165</v>
      </c>
      <c r="J305" s="258">
        <v>1.534</v>
      </c>
      <c r="K305" s="259" t="s">
        <v>818</v>
      </c>
      <c r="L305" s="321">
        <v>6224.31</v>
      </c>
      <c r="M305" s="286" t="s">
        <v>190</v>
      </c>
      <c r="N305" s="352" t="s">
        <v>197</v>
      </c>
      <c r="O305" s="250"/>
      <c r="P305" s="269" t="s">
        <v>633</v>
      </c>
      <c r="Q305" s="269"/>
    </row>
    <row r="306" spans="1:18" s="293" customFormat="1">
      <c r="A306" s="255">
        <v>65</v>
      </c>
      <c r="B306" s="255" t="s">
        <v>691</v>
      </c>
      <c r="C306" s="255" t="s">
        <v>692</v>
      </c>
      <c r="D306" s="267" t="s">
        <v>189</v>
      </c>
      <c r="E306" s="261">
        <v>302</v>
      </c>
      <c r="F306" s="261">
        <v>267</v>
      </c>
      <c r="G306" s="261">
        <v>169</v>
      </c>
      <c r="H306" s="255">
        <v>55</v>
      </c>
      <c r="I306" s="255">
        <v>165</v>
      </c>
      <c r="J306" s="258">
        <v>1.534</v>
      </c>
      <c r="K306" s="259" t="s">
        <v>818</v>
      </c>
      <c r="L306" s="321">
        <v>5394.15</v>
      </c>
      <c r="M306" s="286" t="s">
        <v>190</v>
      </c>
      <c r="N306" s="352" t="s">
        <v>197</v>
      </c>
      <c r="O306" s="250"/>
      <c r="P306" s="269" t="s">
        <v>634</v>
      </c>
      <c r="Q306" s="269"/>
    </row>
    <row r="307" spans="1:18" s="293" customFormat="1">
      <c r="A307" s="255">
        <v>66</v>
      </c>
      <c r="B307" s="255" t="s">
        <v>835</v>
      </c>
      <c r="C307" s="255" t="s">
        <v>834</v>
      </c>
      <c r="D307" s="267" t="s">
        <v>189</v>
      </c>
      <c r="E307" s="261">
        <v>310</v>
      </c>
      <c r="F307" s="261">
        <v>274</v>
      </c>
      <c r="G307" s="261">
        <v>169</v>
      </c>
      <c r="H307" s="255">
        <v>55</v>
      </c>
      <c r="I307" s="255">
        <v>165</v>
      </c>
      <c r="J307" s="258">
        <v>1.534</v>
      </c>
      <c r="K307" s="259" t="s">
        <v>818</v>
      </c>
      <c r="L307" s="321">
        <v>5449.94</v>
      </c>
      <c r="M307" s="268" t="s">
        <v>190</v>
      </c>
      <c r="N307" s="352" t="s">
        <v>197</v>
      </c>
      <c r="O307" s="250"/>
      <c r="P307" s="269" t="s">
        <v>633</v>
      </c>
      <c r="Q307" s="269"/>
    </row>
    <row r="308" spans="1:18" s="293" customFormat="1">
      <c r="A308" s="255">
        <v>67</v>
      </c>
      <c r="B308" s="255" t="s">
        <v>840</v>
      </c>
      <c r="C308" s="255" t="s">
        <v>871</v>
      </c>
      <c r="D308" s="267" t="s">
        <v>189</v>
      </c>
      <c r="E308" s="261">
        <v>310</v>
      </c>
      <c r="F308" s="261">
        <v>274</v>
      </c>
      <c r="G308" s="261">
        <v>169</v>
      </c>
      <c r="H308" s="255">
        <v>55</v>
      </c>
      <c r="I308" s="255">
        <v>165</v>
      </c>
      <c r="J308" s="258">
        <v>1.534</v>
      </c>
      <c r="K308" s="259" t="s">
        <v>818</v>
      </c>
      <c r="L308" s="321">
        <v>5449.1</v>
      </c>
      <c r="M308" s="268" t="s">
        <v>190</v>
      </c>
      <c r="N308" s="352" t="s">
        <v>197</v>
      </c>
      <c r="O308" s="250"/>
      <c r="P308" s="269" t="s">
        <v>633</v>
      </c>
      <c r="Q308" s="269"/>
    </row>
    <row r="309" spans="1:18" s="293" customFormat="1">
      <c r="A309" s="255">
        <v>68</v>
      </c>
      <c r="B309" s="255" t="s">
        <v>872</v>
      </c>
      <c r="C309" s="255" t="s">
        <v>873</v>
      </c>
      <c r="D309" s="267" t="s">
        <v>189</v>
      </c>
      <c r="E309" s="261">
        <v>310</v>
      </c>
      <c r="F309" s="261">
        <v>274</v>
      </c>
      <c r="G309" s="261">
        <v>169</v>
      </c>
      <c r="H309" s="255">
        <v>55</v>
      </c>
      <c r="I309" s="255">
        <v>165</v>
      </c>
      <c r="J309" s="258">
        <v>1.534</v>
      </c>
      <c r="K309" s="259" t="s">
        <v>818</v>
      </c>
      <c r="L309" s="321">
        <v>5440.8</v>
      </c>
      <c r="M309" s="268" t="s">
        <v>190</v>
      </c>
      <c r="N309" s="352" t="s">
        <v>197</v>
      </c>
      <c r="P309" s="250"/>
      <c r="Q309" s="250"/>
      <c r="R309" s="269" t="s">
        <v>633</v>
      </c>
    </row>
    <row r="310" spans="1:18" s="377" customFormat="1">
      <c r="A310" s="367"/>
      <c r="B310" s="367" t="s">
        <v>354</v>
      </c>
      <c r="C310" s="367" t="s">
        <v>947</v>
      </c>
      <c r="D310" s="368" t="s">
        <v>189</v>
      </c>
      <c r="E310" s="369">
        <v>305</v>
      </c>
      <c r="F310" s="369">
        <v>262</v>
      </c>
      <c r="G310" s="369">
        <v>169</v>
      </c>
      <c r="H310" s="367">
        <v>55</v>
      </c>
      <c r="I310" s="367">
        <v>165</v>
      </c>
      <c r="J310" s="370">
        <v>1.534</v>
      </c>
      <c r="K310" s="371" t="s">
        <v>818</v>
      </c>
      <c r="L310" s="372">
        <v>4274.5</v>
      </c>
      <c r="M310" s="373" t="s">
        <v>190</v>
      </c>
      <c r="N310" s="374" t="s">
        <v>197</v>
      </c>
      <c r="O310" s="375"/>
      <c r="P310" s="376" t="s">
        <v>634</v>
      </c>
      <c r="Q310" s="376" t="s">
        <v>943</v>
      </c>
    </row>
    <row r="311" spans="1:18" s="377" customFormat="1">
      <c r="A311" s="367"/>
      <c r="B311" s="367" t="s">
        <v>358</v>
      </c>
      <c r="C311" s="367" t="s">
        <v>948</v>
      </c>
      <c r="D311" s="368" t="s">
        <v>189</v>
      </c>
      <c r="E311" s="369">
        <v>305</v>
      </c>
      <c r="F311" s="369">
        <v>262</v>
      </c>
      <c r="G311" s="369">
        <v>169</v>
      </c>
      <c r="H311" s="367">
        <v>55</v>
      </c>
      <c r="I311" s="367">
        <v>165</v>
      </c>
      <c r="J311" s="370">
        <v>1.534</v>
      </c>
      <c r="K311" s="371" t="s">
        <v>818</v>
      </c>
      <c r="L311" s="372">
        <v>4274.57</v>
      </c>
      <c r="M311" s="373" t="s">
        <v>190</v>
      </c>
      <c r="N311" s="374" t="s">
        <v>197</v>
      </c>
      <c r="O311" s="375"/>
      <c r="P311" s="376" t="s">
        <v>634</v>
      </c>
      <c r="Q311" s="376" t="s">
        <v>943</v>
      </c>
    </row>
    <row r="312" spans="1:18" s="377" customFormat="1">
      <c r="A312" s="367"/>
      <c r="B312" s="367" t="s">
        <v>384</v>
      </c>
      <c r="C312" s="367" t="s">
        <v>949</v>
      </c>
      <c r="D312" s="368" t="s">
        <v>189</v>
      </c>
      <c r="E312" s="369">
        <v>296</v>
      </c>
      <c r="F312" s="369">
        <v>260</v>
      </c>
      <c r="G312" s="369">
        <v>169</v>
      </c>
      <c r="H312" s="367">
        <v>55</v>
      </c>
      <c r="I312" s="367">
        <v>165</v>
      </c>
      <c r="J312" s="370">
        <v>1.534</v>
      </c>
      <c r="K312" s="371" t="s">
        <v>818</v>
      </c>
      <c r="L312" s="372">
        <v>4224.12</v>
      </c>
      <c r="M312" s="373" t="s">
        <v>190</v>
      </c>
      <c r="N312" s="374" t="s">
        <v>197</v>
      </c>
      <c r="P312" s="376" t="s">
        <v>634</v>
      </c>
      <c r="Q312" s="376" t="s">
        <v>943</v>
      </c>
    </row>
    <row r="313" spans="1:18" s="377" customFormat="1">
      <c r="A313" s="367"/>
      <c r="B313" s="367" t="s">
        <v>386</v>
      </c>
      <c r="C313" s="367" t="s">
        <v>950</v>
      </c>
      <c r="D313" s="368" t="s">
        <v>189</v>
      </c>
      <c r="E313" s="369">
        <v>296</v>
      </c>
      <c r="F313" s="369">
        <v>260</v>
      </c>
      <c r="G313" s="369">
        <v>169</v>
      </c>
      <c r="H313" s="367">
        <v>55</v>
      </c>
      <c r="I313" s="367">
        <v>165</v>
      </c>
      <c r="J313" s="370">
        <v>1.534</v>
      </c>
      <c r="K313" s="371" t="s">
        <v>818</v>
      </c>
      <c r="L313" s="372">
        <v>4224.12</v>
      </c>
      <c r="M313" s="373" t="s">
        <v>190</v>
      </c>
      <c r="N313" s="374" t="s">
        <v>197</v>
      </c>
      <c r="P313" s="376" t="s">
        <v>634</v>
      </c>
      <c r="Q313" s="376" t="s">
        <v>943</v>
      </c>
    </row>
    <row r="314" spans="1:18" s="377" customFormat="1">
      <c r="A314" s="367"/>
      <c r="B314" s="367" t="s">
        <v>394</v>
      </c>
      <c r="C314" s="367" t="s">
        <v>951</v>
      </c>
      <c r="D314" s="368" t="s">
        <v>189</v>
      </c>
      <c r="E314" s="369">
        <v>318</v>
      </c>
      <c r="F314" s="369">
        <v>282</v>
      </c>
      <c r="G314" s="369">
        <v>199</v>
      </c>
      <c r="H314" s="367">
        <v>55</v>
      </c>
      <c r="I314" s="367">
        <v>165</v>
      </c>
      <c r="J314" s="370">
        <v>1.806</v>
      </c>
      <c r="K314" s="371" t="s">
        <v>818</v>
      </c>
      <c r="L314" s="372">
        <v>4347.66</v>
      </c>
      <c r="M314" s="373" t="s">
        <v>190</v>
      </c>
      <c r="N314" s="374" t="s">
        <v>197</v>
      </c>
      <c r="O314" s="375"/>
      <c r="P314" s="376" t="s">
        <v>634</v>
      </c>
      <c r="Q314" s="376" t="s">
        <v>943</v>
      </c>
    </row>
    <row r="315" spans="1:18" s="377" customFormat="1">
      <c r="A315" s="367"/>
      <c r="B315" s="367" t="s">
        <v>396</v>
      </c>
      <c r="C315" s="367" t="s">
        <v>952</v>
      </c>
      <c r="D315" s="368" t="s">
        <v>189</v>
      </c>
      <c r="E315" s="369">
        <v>318</v>
      </c>
      <c r="F315" s="369">
        <v>282</v>
      </c>
      <c r="G315" s="369">
        <v>199</v>
      </c>
      <c r="H315" s="367">
        <v>55</v>
      </c>
      <c r="I315" s="367">
        <v>165</v>
      </c>
      <c r="J315" s="370">
        <v>1.806</v>
      </c>
      <c r="K315" s="371" t="s">
        <v>818</v>
      </c>
      <c r="L315" s="372">
        <v>4347.5600000000004</v>
      </c>
      <c r="M315" s="373" t="s">
        <v>190</v>
      </c>
      <c r="N315" s="374" t="s">
        <v>197</v>
      </c>
      <c r="P315" s="376" t="s">
        <v>634</v>
      </c>
      <c r="Q315" s="376" t="s">
        <v>943</v>
      </c>
    </row>
    <row r="316" spans="1:18" s="377" customFormat="1">
      <c r="A316" s="367"/>
      <c r="B316" s="367" t="s">
        <v>661</v>
      </c>
      <c r="C316" s="367" t="s">
        <v>953</v>
      </c>
      <c r="D316" s="368" t="s">
        <v>189</v>
      </c>
      <c r="E316" s="369">
        <v>334</v>
      </c>
      <c r="F316" s="369">
        <v>293</v>
      </c>
      <c r="G316" s="369">
        <v>199</v>
      </c>
      <c r="H316" s="367">
        <v>55</v>
      </c>
      <c r="I316" s="367">
        <v>165</v>
      </c>
      <c r="J316" s="370">
        <v>1.806</v>
      </c>
      <c r="K316" s="371" t="s">
        <v>818</v>
      </c>
      <c r="L316" s="372">
        <v>5716.5</v>
      </c>
      <c r="M316" s="373" t="s">
        <v>190</v>
      </c>
      <c r="N316" s="374" t="s">
        <v>197</v>
      </c>
      <c r="O316" s="375"/>
      <c r="P316" s="376" t="s">
        <v>634</v>
      </c>
      <c r="Q316" s="376" t="s">
        <v>943</v>
      </c>
    </row>
    <row r="317" spans="1:18" s="377" customFormat="1">
      <c r="A317" s="367"/>
      <c r="B317" s="367" t="s">
        <v>660</v>
      </c>
      <c r="C317" s="367" t="s">
        <v>954</v>
      </c>
      <c r="D317" s="368" t="s">
        <v>189</v>
      </c>
      <c r="E317" s="369">
        <v>334</v>
      </c>
      <c r="F317" s="369">
        <v>293</v>
      </c>
      <c r="G317" s="369">
        <v>199</v>
      </c>
      <c r="H317" s="367">
        <v>55</v>
      </c>
      <c r="I317" s="367">
        <v>165</v>
      </c>
      <c r="J317" s="370">
        <v>1.806</v>
      </c>
      <c r="K317" s="371" t="s">
        <v>818</v>
      </c>
      <c r="L317" s="372">
        <v>5716.48</v>
      </c>
      <c r="M317" s="373" t="s">
        <v>190</v>
      </c>
      <c r="N317" s="374" t="s">
        <v>197</v>
      </c>
      <c r="P317" s="376" t="s">
        <v>634</v>
      </c>
      <c r="Q317" s="376" t="s">
        <v>943</v>
      </c>
    </row>
    <row r="318" spans="1:18" s="377" customFormat="1">
      <c r="A318" s="367"/>
      <c r="B318" s="367" t="s">
        <v>229</v>
      </c>
      <c r="C318" s="367" t="s">
        <v>955</v>
      </c>
      <c r="D318" s="368" t="s">
        <v>189</v>
      </c>
      <c r="E318" s="369">
        <v>334</v>
      </c>
      <c r="F318" s="369">
        <v>293</v>
      </c>
      <c r="G318" s="369">
        <v>199</v>
      </c>
      <c r="H318" s="367">
        <v>55</v>
      </c>
      <c r="I318" s="367">
        <v>165</v>
      </c>
      <c r="J318" s="370">
        <v>1.806</v>
      </c>
      <c r="K318" s="371" t="s">
        <v>818</v>
      </c>
      <c r="L318" s="372">
        <v>5668.21</v>
      </c>
      <c r="M318" s="373" t="s">
        <v>190</v>
      </c>
      <c r="N318" s="374" t="s">
        <v>197</v>
      </c>
      <c r="O318" s="375"/>
      <c r="P318" s="376" t="s">
        <v>634</v>
      </c>
      <c r="Q318" s="376" t="s">
        <v>943</v>
      </c>
    </row>
    <row r="319" spans="1:18" s="377" customFormat="1">
      <c r="A319" s="367"/>
      <c r="B319" s="367" t="s">
        <v>230</v>
      </c>
      <c r="C319" s="367" t="s">
        <v>956</v>
      </c>
      <c r="D319" s="368" t="s">
        <v>189</v>
      </c>
      <c r="E319" s="369">
        <v>334</v>
      </c>
      <c r="F319" s="369">
        <v>293</v>
      </c>
      <c r="G319" s="369">
        <v>199</v>
      </c>
      <c r="H319" s="367">
        <v>55</v>
      </c>
      <c r="I319" s="367">
        <v>165</v>
      </c>
      <c r="J319" s="370">
        <v>1.806</v>
      </c>
      <c r="K319" s="371" t="s">
        <v>818</v>
      </c>
      <c r="L319" s="372">
        <v>5664.17</v>
      </c>
      <c r="M319" s="373" t="s">
        <v>190</v>
      </c>
      <c r="N319" s="374" t="s">
        <v>197</v>
      </c>
      <c r="O319" s="375"/>
      <c r="P319" s="376" t="s">
        <v>634</v>
      </c>
      <c r="Q319" s="376" t="s">
        <v>943</v>
      </c>
    </row>
    <row r="320" spans="1:18" s="293" customFormat="1">
      <c r="A320" s="255"/>
      <c r="B320" s="254"/>
      <c r="C320" s="255"/>
      <c r="D320" s="267" t="s">
        <v>189</v>
      </c>
      <c r="E320" s="261"/>
      <c r="F320" s="261"/>
      <c r="G320" s="261"/>
      <c r="H320" s="255"/>
      <c r="I320" s="255"/>
      <c r="J320" s="258"/>
      <c r="K320" s="259"/>
      <c r="L320" s="321"/>
      <c r="M320" s="286" t="s">
        <v>190</v>
      </c>
      <c r="N320" s="352"/>
      <c r="P320" s="251"/>
      <c r="Q320" s="251"/>
    </row>
    <row r="321" spans="1:17" s="293" customFormat="1">
      <c r="A321" s="255"/>
      <c r="B321" s="254"/>
      <c r="C321" s="255"/>
      <c r="D321" s="267" t="s">
        <v>189</v>
      </c>
      <c r="E321" s="257"/>
      <c r="F321" s="255"/>
      <c r="G321" s="255"/>
      <c r="H321" s="255"/>
      <c r="I321" s="255"/>
      <c r="J321" s="258"/>
      <c r="K321" s="259"/>
      <c r="L321" s="321"/>
      <c r="M321" s="286" t="s">
        <v>190</v>
      </c>
      <c r="N321" s="352"/>
      <c r="P321" s="251"/>
      <c r="Q321" s="251"/>
    </row>
    <row r="322" spans="1:17">
      <c r="A322" s="255"/>
      <c r="B322" s="255"/>
      <c r="C322" s="255"/>
      <c r="D322" s="267" t="s">
        <v>189</v>
      </c>
      <c r="E322" s="290"/>
      <c r="F322" s="255"/>
      <c r="G322" s="255"/>
      <c r="H322" s="255"/>
      <c r="I322" s="255"/>
      <c r="J322" s="258"/>
      <c r="K322" s="259"/>
      <c r="L322" s="321"/>
      <c r="M322" s="286" t="s">
        <v>190</v>
      </c>
      <c r="N322" s="352"/>
      <c r="P322" s="251"/>
      <c r="Q322" s="251"/>
    </row>
    <row r="323" spans="1:17">
      <c r="A323" s="255"/>
      <c r="B323" s="254"/>
      <c r="C323" s="255"/>
      <c r="D323" s="267" t="s">
        <v>189</v>
      </c>
      <c r="E323" s="263"/>
      <c r="F323" s="260"/>
      <c r="G323" s="255"/>
      <c r="H323" s="255"/>
      <c r="I323" s="255"/>
      <c r="J323" s="258"/>
      <c r="K323" s="259"/>
      <c r="L323" s="321"/>
      <c r="M323" s="286" t="s">
        <v>190</v>
      </c>
      <c r="N323" s="352"/>
      <c r="P323" s="251"/>
      <c r="Q323" s="251"/>
    </row>
    <row r="324" spans="1:17">
      <c r="A324" s="255"/>
      <c r="B324" s="254"/>
      <c r="C324" s="255"/>
      <c r="D324" s="267" t="s">
        <v>189</v>
      </c>
      <c r="E324" s="263"/>
      <c r="F324" s="260"/>
      <c r="G324" s="255"/>
      <c r="H324" s="255"/>
      <c r="I324" s="255"/>
      <c r="J324" s="258"/>
      <c r="K324" s="259"/>
      <c r="L324" s="321"/>
      <c r="M324" s="286" t="s">
        <v>190</v>
      </c>
      <c r="N324" s="352"/>
      <c r="O324" s="250"/>
      <c r="P324" s="251"/>
      <c r="Q324" s="251"/>
    </row>
    <row r="325" spans="1:17">
      <c r="A325" s="255"/>
      <c r="B325" s="254"/>
      <c r="C325" s="255"/>
      <c r="D325" s="267" t="s">
        <v>189</v>
      </c>
      <c r="E325" s="263"/>
      <c r="F325" s="260"/>
      <c r="G325" s="255"/>
      <c r="H325" s="255"/>
      <c r="I325" s="255"/>
      <c r="J325" s="258"/>
      <c r="K325" s="259"/>
      <c r="L325" s="321"/>
      <c r="M325" s="286" t="s">
        <v>190</v>
      </c>
      <c r="N325" s="352"/>
      <c r="O325" s="250"/>
      <c r="P325" s="251"/>
      <c r="Q325" s="251"/>
    </row>
    <row r="326" spans="1:17">
      <c r="A326" s="255"/>
      <c r="B326" s="254"/>
      <c r="C326" s="255"/>
      <c r="D326" s="267" t="s">
        <v>189</v>
      </c>
      <c r="E326" s="263"/>
      <c r="F326" s="260"/>
      <c r="G326" s="255"/>
      <c r="H326" s="255"/>
      <c r="I326" s="255"/>
      <c r="J326" s="258"/>
      <c r="K326" s="259"/>
      <c r="L326" s="321"/>
      <c r="M326" s="286" t="s">
        <v>190</v>
      </c>
      <c r="N326" s="352"/>
      <c r="O326" s="250"/>
      <c r="P326" s="251"/>
      <c r="Q326" s="251"/>
    </row>
    <row r="327" spans="1:17">
      <c r="A327" s="255"/>
      <c r="B327" s="254"/>
      <c r="C327" s="255"/>
      <c r="D327" s="267" t="s">
        <v>189</v>
      </c>
      <c r="E327" s="263"/>
      <c r="F327" s="260"/>
      <c r="G327" s="255"/>
      <c r="H327" s="255"/>
      <c r="I327" s="255"/>
      <c r="J327" s="258"/>
      <c r="K327" s="259"/>
      <c r="L327" s="321"/>
      <c r="M327" s="286" t="s">
        <v>190</v>
      </c>
      <c r="N327" s="352"/>
      <c r="O327" s="250"/>
      <c r="P327" s="251"/>
      <c r="Q327" s="251"/>
    </row>
    <row r="328" spans="1:17">
      <c r="A328" s="255">
        <v>1</v>
      </c>
      <c r="B328" s="255" t="s">
        <v>77</v>
      </c>
      <c r="C328" s="255" t="s">
        <v>382</v>
      </c>
      <c r="D328" s="267" t="s">
        <v>189</v>
      </c>
      <c r="E328" s="261">
        <v>9.5</v>
      </c>
      <c r="F328" s="261">
        <v>7.5</v>
      </c>
      <c r="G328" s="261">
        <v>83</v>
      </c>
      <c r="H328" s="255">
        <v>43</v>
      </c>
      <c r="I328" s="255">
        <v>13</v>
      </c>
      <c r="J328" s="258">
        <v>4.5999999999999999E-2</v>
      </c>
      <c r="K328" s="259"/>
      <c r="L328" s="321">
        <v>79.66</v>
      </c>
      <c r="M328" s="286" t="s">
        <v>190</v>
      </c>
      <c r="N328" s="352"/>
      <c r="O328" s="250"/>
      <c r="P328" s="251"/>
      <c r="Q328" s="251"/>
    </row>
    <row r="329" spans="1:17">
      <c r="A329" s="255">
        <v>2</v>
      </c>
      <c r="B329" s="255" t="s">
        <v>78</v>
      </c>
      <c r="C329" s="255" t="s">
        <v>383</v>
      </c>
      <c r="D329" s="267" t="s">
        <v>189</v>
      </c>
      <c r="E329" s="261">
        <v>7</v>
      </c>
      <c r="F329" s="261">
        <v>6.4</v>
      </c>
      <c r="G329" s="261">
        <v>67</v>
      </c>
      <c r="H329" s="255">
        <v>35</v>
      </c>
      <c r="I329" s="255">
        <v>13.5</v>
      </c>
      <c r="J329" s="258">
        <v>3.2000000000000001E-2</v>
      </c>
      <c r="K329" s="259"/>
      <c r="L329" s="321">
        <v>86.66</v>
      </c>
      <c r="M329" s="286" t="s">
        <v>190</v>
      </c>
      <c r="N329" s="352"/>
      <c r="O329" s="250"/>
      <c r="P329" s="251"/>
      <c r="Q329" s="251"/>
    </row>
    <row r="330" spans="1:17">
      <c r="A330" s="255">
        <v>3</v>
      </c>
      <c r="B330" s="255" t="s">
        <v>191</v>
      </c>
      <c r="C330" s="255" t="s">
        <v>192</v>
      </c>
      <c r="D330" s="267" t="s">
        <v>189</v>
      </c>
      <c r="E330" s="261">
        <v>7</v>
      </c>
      <c r="F330" s="261">
        <v>6.4</v>
      </c>
      <c r="G330" s="261">
        <v>67</v>
      </c>
      <c r="H330" s="255">
        <v>35</v>
      </c>
      <c r="I330" s="255">
        <v>13.5</v>
      </c>
      <c r="J330" s="258">
        <v>3.2000000000000001E-2</v>
      </c>
      <c r="K330" s="259"/>
      <c r="L330" s="321">
        <v>57.46</v>
      </c>
      <c r="M330" s="286" t="s">
        <v>190</v>
      </c>
      <c r="N330" s="352"/>
      <c r="O330" s="250"/>
      <c r="P330" s="251"/>
      <c r="Q330" s="251"/>
    </row>
    <row r="331" spans="1:17">
      <c r="A331" s="255">
        <v>4</v>
      </c>
      <c r="B331" s="255" t="s">
        <v>637</v>
      </c>
      <c r="C331" s="255" t="s">
        <v>650</v>
      </c>
      <c r="D331" s="267" t="s">
        <v>189</v>
      </c>
      <c r="E331" s="261">
        <v>7</v>
      </c>
      <c r="F331" s="261">
        <v>6.4</v>
      </c>
      <c r="G331" s="261">
        <v>67</v>
      </c>
      <c r="H331" s="255">
        <v>35</v>
      </c>
      <c r="I331" s="255">
        <v>13.5</v>
      </c>
      <c r="J331" s="258">
        <v>3.2000000000000001E-2</v>
      </c>
      <c r="K331" s="259"/>
      <c r="L331" s="321">
        <v>73.38</v>
      </c>
      <c r="M331" s="268" t="s">
        <v>190</v>
      </c>
      <c r="N331" s="352"/>
      <c r="O331" s="250"/>
      <c r="P331" s="289"/>
      <c r="Q331" s="289"/>
    </row>
    <row r="332" spans="1:17">
      <c r="A332" s="255">
        <v>5</v>
      </c>
      <c r="B332" s="255" t="s">
        <v>638</v>
      </c>
      <c r="C332" s="255" t="s">
        <v>651</v>
      </c>
      <c r="D332" s="267" t="s">
        <v>189</v>
      </c>
      <c r="E332" s="261">
        <v>7</v>
      </c>
      <c r="F332" s="261">
        <v>6.4</v>
      </c>
      <c r="G332" s="261">
        <v>67</v>
      </c>
      <c r="H332" s="255">
        <v>35</v>
      </c>
      <c r="I332" s="255">
        <v>13.5</v>
      </c>
      <c r="J332" s="258">
        <v>3.2000000000000001E-2</v>
      </c>
      <c r="K332" s="259"/>
      <c r="L332" s="321">
        <v>73.38</v>
      </c>
      <c r="M332" s="286" t="s">
        <v>190</v>
      </c>
      <c r="N332" s="352"/>
      <c r="O332" s="250"/>
      <c r="P332" s="251"/>
      <c r="Q332" s="251"/>
    </row>
    <row r="333" spans="1:17">
      <c r="A333" s="255">
        <v>6</v>
      </c>
      <c r="B333" s="255" t="s">
        <v>786</v>
      </c>
      <c r="C333" s="255" t="s">
        <v>787</v>
      </c>
      <c r="D333" s="267" t="s">
        <v>189</v>
      </c>
      <c r="E333" s="261">
        <v>7</v>
      </c>
      <c r="F333" s="261">
        <v>6.4</v>
      </c>
      <c r="G333" s="261">
        <v>67</v>
      </c>
      <c r="H333" s="255">
        <v>35</v>
      </c>
      <c r="I333" s="255">
        <v>14</v>
      </c>
      <c r="J333" s="258">
        <v>3.3000000000000002E-2</v>
      </c>
      <c r="K333" s="259"/>
      <c r="L333" s="321">
        <v>80.16</v>
      </c>
      <c r="M333" s="286" t="s">
        <v>190</v>
      </c>
      <c r="N333" s="352"/>
      <c r="O333" s="250"/>
      <c r="P333" s="289"/>
      <c r="Q333" s="289"/>
    </row>
    <row r="334" spans="1:17">
      <c r="A334" s="255">
        <v>7</v>
      </c>
      <c r="B334" s="255" t="s">
        <v>639</v>
      </c>
      <c r="C334" s="255" t="s">
        <v>605</v>
      </c>
      <c r="D334" s="267" t="s">
        <v>189</v>
      </c>
      <c r="E334" s="261">
        <v>7</v>
      </c>
      <c r="F334" s="261">
        <v>6.4</v>
      </c>
      <c r="G334" s="261">
        <v>67</v>
      </c>
      <c r="H334" s="255">
        <v>35</v>
      </c>
      <c r="I334" s="255">
        <v>13.5</v>
      </c>
      <c r="J334" s="258">
        <v>3.2000000000000001E-2</v>
      </c>
      <c r="K334" s="259"/>
      <c r="L334" s="321">
        <v>91.13</v>
      </c>
      <c r="M334" s="286" t="s">
        <v>190</v>
      </c>
      <c r="N334" s="352"/>
      <c r="O334" s="250"/>
      <c r="P334" s="289"/>
      <c r="Q334" s="289"/>
    </row>
    <row r="335" spans="1:17">
      <c r="A335" s="255">
        <v>8</v>
      </c>
      <c r="B335" s="255" t="s">
        <v>640</v>
      </c>
      <c r="C335" s="255" t="s">
        <v>652</v>
      </c>
      <c r="D335" s="267" t="s">
        <v>189</v>
      </c>
      <c r="E335" s="261">
        <v>7.6</v>
      </c>
      <c r="F335" s="261">
        <v>7</v>
      </c>
      <c r="G335" s="261">
        <v>0</v>
      </c>
      <c r="H335" s="255">
        <v>0</v>
      </c>
      <c r="I335" s="255">
        <v>0</v>
      </c>
      <c r="J335" s="258">
        <v>0.04</v>
      </c>
      <c r="K335" s="259"/>
      <c r="L335" s="321">
        <v>93.88</v>
      </c>
      <c r="M335" s="286" t="s">
        <v>190</v>
      </c>
      <c r="N335" s="352"/>
      <c r="O335" s="250"/>
      <c r="P335" s="289"/>
      <c r="Q335" s="289"/>
    </row>
    <row r="336" spans="1:17">
      <c r="A336" s="255">
        <v>9</v>
      </c>
      <c r="B336" s="255" t="s">
        <v>641</v>
      </c>
      <c r="C336" s="255" t="s">
        <v>193</v>
      </c>
      <c r="D336" s="267" t="s">
        <v>189</v>
      </c>
      <c r="E336" s="261">
        <v>12.1</v>
      </c>
      <c r="F336" s="261">
        <v>10.1</v>
      </c>
      <c r="G336" s="261">
        <v>90.9</v>
      </c>
      <c r="H336" s="255">
        <v>42.4</v>
      </c>
      <c r="I336" s="255">
        <v>10</v>
      </c>
      <c r="J336" s="258">
        <v>3.9E-2</v>
      </c>
      <c r="K336" s="259"/>
      <c r="L336" s="321">
        <v>357.66</v>
      </c>
      <c r="M336" s="286" t="s">
        <v>190</v>
      </c>
      <c r="N336" s="352"/>
      <c r="O336" s="250"/>
      <c r="P336" s="289"/>
      <c r="Q336" s="289"/>
    </row>
    <row r="337" spans="1:17">
      <c r="A337" s="255">
        <v>10</v>
      </c>
      <c r="B337" s="255" t="s">
        <v>642</v>
      </c>
      <c r="C337" s="255" t="s">
        <v>194</v>
      </c>
      <c r="D337" s="267" t="s">
        <v>189</v>
      </c>
      <c r="E337" s="261">
        <v>11.6</v>
      </c>
      <c r="F337" s="261">
        <v>9.6</v>
      </c>
      <c r="G337" s="261">
        <v>90.9</v>
      </c>
      <c r="H337" s="255">
        <v>42.4</v>
      </c>
      <c r="I337" s="255">
        <v>10</v>
      </c>
      <c r="J337" s="258">
        <v>3.9E-2</v>
      </c>
      <c r="K337" s="259"/>
      <c r="L337" s="321">
        <v>350.5</v>
      </c>
      <c r="M337" s="286" t="s">
        <v>190</v>
      </c>
      <c r="N337" s="352"/>
      <c r="O337" s="250"/>
      <c r="P337" s="289"/>
      <c r="Q337" s="289"/>
    </row>
    <row r="338" spans="1:17">
      <c r="A338" s="255">
        <v>11</v>
      </c>
      <c r="B338" s="255" t="s">
        <v>643</v>
      </c>
      <c r="C338" s="255" t="s">
        <v>653</v>
      </c>
      <c r="D338" s="267" t="s">
        <v>189</v>
      </c>
      <c r="E338" s="261">
        <v>7.6</v>
      </c>
      <c r="F338" s="261">
        <v>7</v>
      </c>
      <c r="G338" s="261">
        <v>0</v>
      </c>
      <c r="H338" s="255">
        <v>0</v>
      </c>
      <c r="I338" s="255">
        <v>0</v>
      </c>
      <c r="J338" s="258">
        <v>0.04</v>
      </c>
      <c r="K338" s="259"/>
      <c r="L338" s="321">
        <v>89.51</v>
      </c>
      <c r="M338" s="286" t="s">
        <v>190</v>
      </c>
      <c r="N338" s="352"/>
      <c r="O338" s="250"/>
      <c r="P338" s="289"/>
      <c r="Q338" s="289"/>
    </row>
    <row r="339" spans="1:17">
      <c r="A339" s="255">
        <v>12</v>
      </c>
      <c r="B339" s="255" t="s">
        <v>644</v>
      </c>
      <c r="C339" s="255" t="s">
        <v>654</v>
      </c>
      <c r="D339" s="267" t="s">
        <v>189</v>
      </c>
      <c r="E339" s="261">
        <v>7.6</v>
      </c>
      <c r="F339" s="261">
        <v>7</v>
      </c>
      <c r="G339" s="261">
        <v>0</v>
      </c>
      <c r="H339" s="255">
        <v>0</v>
      </c>
      <c r="I339" s="255">
        <v>0</v>
      </c>
      <c r="J339" s="258">
        <v>0.04</v>
      </c>
      <c r="K339" s="259"/>
      <c r="L339" s="321">
        <v>96.7</v>
      </c>
      <c r="M339" s="286" t="s">
        <v>190</v>
      </c>
      <c r="N339" s="352"/>
      <c r="O339" s="250"/>
      <c r="P339" s="251"/>
      <c r="Q339" s="251"/>
    </row>
    <row r="340" spans="1:17">
      <c r="A340" s="255">
        <v>13</v>
      </c>
      <c r="B340" s="255" t="s">
        <v>612</v>
      </c>
      <c r="C340" s="255" t="s">
        <v>611</v>
      </c>
      <c r="D340" s="267" t="s">
        <v>189</v>
      </c>
      <c r="E340" s="261">
        <v>7</v>
      </c>
      <c r="F340" s="261">
        <v>6.4</v>
      </c>
      <c r="G340" s="261">
        <v>67</v>
      </c>
      <c r="H340" s="255">
        <v>35</v>
      </c>
      <c r="I340" s="255">
        <v>13.5</v>
      </c>
      <c r="J340" s="258">
        <v>3.2000000000000001E-2</v>
      </c>
      <c r="K340" s="259"/>
      <c r="L340" s="321">
        <v>161.47999999999999</v>
      </c>
      <c r="M340" s="286" t="s">
        <v>190</v>
      </c>
      <c r="N340" s="352"/>
      <c r="O340" s="250"/>
      <c r="P340" s="251"/>
      <c r="Q340" s="251"/>
    </row>
    <row r="341" spans="1:17">
      <c r="A341" s="255">
        <v>14</v>
      </c>
      <c r="B341" s="255" t="s">
        <v>16</v>
      </c>
      <c r="C341" s="255" t="s">
        <v>15</v>
      </c>
      <c r="D341" s="267" t="s">
        <v>189</v>
      </c>
      <c r="E341" s="261">
        <v>8</v>
      </c>
      <c r="F341" s="261">
        <v>7.6</v>
      </c>
      <c r="G341" s="261">
        <v>82</v>
      </c>
      <c r="H341" s="255">
        <v>42</v>
      </c>
      <c r="I341" s="255">
        <v>13</v>
      </c>
      <c r="J341" s="258">
        <v>4.4771999999999999E-2</v>
      </c>
      <c r="K341" s="259"/>
      <c r="L341" s="321">
        <v>97.77</v>
      </c>
      <c r="M341" s="286" t="s">
        <v>190</v>
      </c>
      <c r="N341" s="352"/>
      <c r="O341" s="250"/>
      <c r="P341" s="251"/>
      <c r="Q341" s="251"/>
    </row>
    <row r="342" spans="1:17">
      <c r="A342" s="255">
        <v>15</v>
      </c>
      <c r="B342" s="255" t="s">
        <v>645</v>
      </c>
      <c r="C342" s="255" t="s">
        <v>655</v>
      </c>
      <c r="D342" s="267" t="s">
        <v>189</v>
      </c>
      <c r="E342" s="261">
        <v>7.6</v>
      </c>
      <c r="F342" s="261">
        <v>7</v>
      </c>
      <c r="G342" s="261">
        <v>0</v>
      </c>
      <c r="H342" s="255">
        <v>0</v>
      </c>
      <c r="I342" s="255">
        <v>0</v>
      </c>
      <c r="J342" s="258">
        <v>0.04</v>
      </c>
      <c r="K342" s="259"/>
      <c r="L342" s="321">
        <v>0</v>
      </c>
      <c r="M342" s="286" t="s">
        <v>190</v>
      </c>
      <c r="N342" s="352"/>
      <c r="O342" s="250"/>
      <c r="P342" s="251"/>
      <c r="Q342" s="251"/>
    </row>
    <row r="343" spans="1:17">
      <c r="A343" s="255">
        <v>16</v>
      </c>
      <c r="B343" s="255" t="s">
        <v>646</v>
      </c>
      <c r="C343" s="255" t="s">
        <v>656</v>
      </c>
      <c r="D343" s="267" t="s">
        <v>189</v>
      </c>
      <c r="E343" s="261">
        <v>0</v>
      </c>
      <c r="F343" s="261">
        <v>0</v>
      </c>
      <c r="G343" s="261">
        <v>0</v>
      </c>
      <c r="H343" s="255">
        <v>0</v>
      </c>
      <c r="I343" s="255">
        <v>0</v>
      </c>
      <c r="J343" s="258">
        <v>0</v>
      </c>
      <c r="K343" s="259"/>
      <c r="L343" s="321">
        <v>96.97</v>
      </c>
      <c r="M343" s="286" t="s">
        <v>190</v>
      </c>
      <c r="N343" s="352"/>
      <c r="O343" s="250"/>
      <c r="P343" s="251"/>
      <c r="Q343" s="251"/>
    </row>
    <row r="344" spans="1:17">
      <c r="A344" s="255">
        <v>17</v>
      </c>
      <c r="B344" s="255" t="s">
        <v>647</v>
      </c>
      <c r="C344" s="255" t="s">
        <v>657</v>
      </c>
      <c r="D344" s="267" t="s">
        <v>189</v>
      </c>
      <c r="E344" s="261">
        <v>0</v>
      </c>
      <c r="F344" s="261">
        <v>0</v>
      </c>
      <c r="G344" s="261">
        <v>0</v>
      </c>
      <c r="H344" s="255">
        <v>0</v>
      </c>
      <c r="I344" s="255">
        <v>0</v>
      </c>
      <c r="J344" s="258">
        <v>0</v>
      </c>
      <c r="K344" s="265"/>
      <c r="L344" s="321">
        <v>97.15</v>
      </c>
      <c r="M344" s="286" t="s">
        <v>190</v>
      </c>
      <c r="N344" s="352"/>
      <c r="O344" s="250"/>
      <c r="P344" s="251"/>
      <c r="Q344" s="251"/>
    </row>
    <row r="345" spans="1:17">
      <c r="A345" s="255">
        <v>18</v>
      </c>
      <c r="B345" s="255" t="s">
        <v>648</v>
      </c>
      <c r="C345" s="255" t="s">
        <v>658</v>
      </c>
      <c r="D345" s="267" t="s">
        <v>189</v>
      </c>
      <c r="E345" s="261">
        <v>7</v>
      </c>
      <c r="F345" s="261">
        <v>6.4</v>
      </c>
      <c r="G345" s="261">
        <v>67</v>
      </c>
      <c r="H345" s="255">
        <v>35</v>
      </c>
      <c r="I345" s="255">
        <v>13.5</v>
      </c>
      <c r="J345" s="258">
        <v>3.2000000000000001E-2</v>
      </c>
      <c r="K345" s="259"/>
      <c r="L345" s="321">
        <v>95.79</v>
      </c>
      <c r="M345" s="286" t="s">
        <v>190</v>
      </c>
      <c r="N345" s="352"/>
      <c r="O345" s="250"/>
      <c r="P345" s="251"/>
      <c r="Q345" s="251"/>
    </row>
    <row r="346" spans="1:17">
      <c r="A346" s="255">
        <v>19</v>
      </c>
      <c r="B346" s="255" t="s">
        <v>649</v>
      </c>
      <c r="C346" s="255" t="s">
        <v>659</v>
      </c>
      <c r="D346" s="267" t="s">
        <v>189</v>
      </c>
      <c r="E346" s="261">
        <v>7</v>
      </c>
      <c r="F346" s="261">
        <v>6.4</v>
      </c>
      <c r="G346" s="261">
        <v>67</v>
      </c>
      <c r="H346" s="255">
        <v>35</v>
      </c>
      <c r="I346" s="255">
        <v>13.5</v>
      </c>
      <c r="J346" s="258">
        <v>3.2000000000000001E-2</v>
      </c>
      <c r="K346" s="259"/>
      <c r="L346" s="321">
        <v>144.54</v>
      </c>
      <c r="M346" s="286" t="s">
        <v>190</v>
      </c>
      <c r="N346" s="352"/>
      <c r="O346" s="250"/>
      <c r="P346" s="251"/>
      <c r="Q346" s="251"/>
    </row>
    <row r="347" spans="1:17">
      <c r="A347" s="257">
        <v>20</v>
      </c>
      <c r="B347" s="254" t="s">
        <v>878</v>
      </c>
      <c r="C347" s="255" t="s">
        <v>879</v>
      </c>
      <c r="D347" s="267" t="s">
        <v>189</v>
      </c>
      <c r="E347" s="261">
        <v>7</v>
      </c>
      <c r="F347" s="261">
        <v>6.4</v>
      </c>
      <c r="G347" s="261">
        <v>67</v>
      </c>
      <c r="H347" s="255">
        <v>35</v>
      </c>
      <c r="I347" s="255">
        <v>13.5</v>
      </c>
      <c r="J347" s="258">
        <v>3.2000000000000001E-2</v>
      </c>
      <c r="K347" s="259"/>
      <c r="L347" s="321">
        <v>88.52</v>
      </c>
      <c r="M347" s="268" t="s">
        <v>190</v>
      </c>
      <c r="N347" s="352"/>
      <c r="P347" s="289"/>
      <c r="Q347" s="289"/>
    </row>
    <row r="348" spans="1:17">
      <c r="A348" s="255">
        <v>21</v>
      </c>
      <c r="B348" s="255" t="s">
        <v>916</v>
      </c>
      <c r="C348" s="255" t="s">
        <v>611</v>
      </c>
      <c r="D348" s="267" t="s">
        <v>189</v>
      </c>
      <c r="E348" s="261">
        <v>7</v>
      </c>
      <c r="F348" s="261">
        <v>6.4</v>
      </c>
      <c r="G348" s="261">
        <v>67</v>
      </c>
      <c r="H348" s="255">
        <v>35</v>
      </c>
      <c r="I348" s="255">
        <v>13.5</v>
      </c>
      <c r="J348" s="258">
        <v>3.2000000000000001E-2</v>
      </c>
      <c r="K348" s="259"/>
      <c r="L348" s="321">
        <v>161.47999999999999</v>
      </c>
      <c r="M348" s="286" t="s">
        <v>190</v>
      </c>
      <c r="N348" s="352"/>
      <c r="O348" s="250"/>
      <c r="P348" s="251"/>
      <c r="Q348" s="251"/>
    </row>
    <row r="349" spans="1:17">
      <c r="A349" s="257"/>
      <c r="B349" s="255" t="s">
        <v>643</v>
      </c>
      <c r="C349" s="255" t="s">
        <v>653</v>
      </c>
      <c r="D349" s="267" t="s">
        <v>189</v>
      </c>
      <c r="E349" s="261">
        <v>7.6</v>
      </c>
      <c r="F349" s="261">
        <v>7</v>
      </c>
      <c r="G349" s="261">
        <v>0</v>
      </c>
      <c r="H349" s="255">
        <v>0</v>
      </c>
      <c r="I349" s="255">
        <v>0</v>
      </c>
      <c r="J349" s="258">
        <v>0.04</v>
      </c>
      <c r="K349" s="259"/>
      <c r="L349" s="321">
        <v>89.51</v>
      </c>
      <c r="M349" s="286" t="s">
        <v>190</v>
      </c>
      <c r="N349" s="352"/>
      <c r="O349" s="250"/>
      <c r="P349" s="289"/>
      <c r="Q349" s="289"/>
    </row>
    <row r="350" spans="1:17">
      <c r="A350" s="257">
        <v>1</v>
      </c>
      <c r="B350" s="353" t="s">
        <v>188</v>
      </c>
      <c r="C350" s="255" t="s">
        <v>14</v>
      </c>
      <c r="D350" s="354" t="s">
        <v>189</v>
      </c>
      <c r="E350" s="355">
        <v>8</v>
      </c>
      <c r="F350" s="353">
        <v>7.6</v>
      </c>
      <c r="G350" s="353">
        <v>82</v>
      </c>
      <c r="H350" s="353">
        <v>42</v>
      </c>
      <c r="I350" s="353">
        <v>13</v>
      </c>
      <c r="J350" s="356">
        <v>4.4999999999999998E-2</v>
      </c>
      <c r="K350" s="265"/>
      <c r="L350" s="321">
        <v>124.63</v>
      </c>
      <c r="M350" s="268" t="s">
        <v>190</v>
      </c>
      <c r="N350" s="352"/>
      <c r="P350" s="289"/>
      <c r="Q350" s="289"/>
    </row>
    <row r="351" spans="1:17">
      <c r="A351" s="257">
        <v>2</v>
      </c>
      <c r="B351" s="254" t="s">
        <v>556</v>
      </c>
      <c r="C351" s="255" t="s">
        <v>582</v>
      </c>
      <c r="D351" s="354" t="s">
        <v>189</v>
      </c>
      <c r="E351" s="263">
        <v>0.6071428571428571</v>
      </c>
      <c r="F351" s="260">
        <v>0.5714285714285714</v>
      </c>
      <c r="G351" s="255">
        <v>0</v>
      </c>
      <c r="H351" s="255">
        <v>0</v>
      </c>
      <c r="I351" s="255">
        <v>0</v>
      </c>
      <c r="J351" s="258">
        <v>3.0000000000000001E-3</v>
      </c>
      <c r="K351" s="265"/>
      <c r="L351" s="321">
        <v>10.77</v>
      </c>
      <c r="M351" s="268" t="s">
        <v>190</v>
      </c>
      <c r="N351" s="352"/>
      <c r="O351" s="250"/>
      <c r="P351" s="289"/>
      <c r="Q351" s="289"/>
    </row>
    <row r="352" spans="1:17" s="288" customFormat="1">
      <c r="A352" s="257">
        <v>3</v>
      </c>
      <c r="B352" s="254" t="s">
        <v>596</v>
      </c>
      <c r="C352" s="255" t="s">
        <v>19</v>
      </c>
      <c r="D352" s="354" t="s">
        <v>189</v>
      </c>
      <c r="E352" s="263">
        <v>1.1200000000000001</v>
      </c>
      <c r="F352" s="260">
        <v>1.1000000000000001</v>
      </c>
      <c r="G352" s="255">
        <v>95</v>
      </c>
      <c r="H352" s="255">
        <v>63</v>
      </c>
      <c r="I352" s="255">
        <v>30</v>
      </c>
      <c r="J352" s="258">
        <v>3.64E-3</v>
      </c>
      <c r="K352" s="259"/>
      <c r="L352" s="321">
        <v>35.08</v>
      </c>
      <c r="M352" s="268" t="s">
        <v>190</v>
      </c>
      <c r="N352" s="352"/>
      <c r="O352" s="250"/>
      <c r="P352" s="251"/>
      <c r="Q352" s="251"/>
    </row>
    <row r="353" spans="1:17">
      <c r="A353" s="257">
        <v>4</v>
      </c>
      <c r="B353" s="254" t="s">
        <v>13</v>
      </c>
      <c r="C353" s="255" t="s">
        <v>565</v>
      </c>
      <c r="D353" s="354" t="s">
        <v>189</v>
      </c>
      <c r="E353" s="263">
        <v>5.0999999999999996</v>
      </c>
      <c r="F353" s="260">
        <v>4.5</v>
      </c>
      <c r="G353" s="255">
        <v>100</v>
      </c>
      <c r="H353" s="255">
        <v>70</v>
      </c>
      <c r="I353" s="255">
        <v>83</v>
      </c>
      <c r="J353" s="258">
        <v>5.8099999999999999E-2</v>
      </c>
      <c r="K353" s="259"/>
      <c r="L353" s="321">
        <v>117.38</v>
      </c>
      <c r="M353" s="268" t="s">
        <v>190</v>
      </c>
      <c r="N353" s="352"/>
      <c r="O353" s="250"/>
      <c r="P353" s="251"/>
      <c r="Q353" s="251"/>
    </row>
    <row r="354" spans="1:17">
      <c r="A354" s="257">
        <v>5</v>
      </c>
      <c r="B354" s="254" t="s">
        <v>10</v>
      </c>
      <c r="C354" s="255" t="s">
        <v>595</v>
      </c>
      <c r="D354" s="354" t="s">
        <v>189</v>
      </c>
      <c r="E354" s="263">
        <v>5.0999999999999996</v>
      </c>
      <c r="F354" s="260">
        <v>4.5</v>
      </c>
      <c r="G354" s="255">
        <v>100</v>
      </c>
      <c r="H354" s="255">
        <v>70</v>
      </c>
      <c r="I354" s="255">
        <v>83</v>
      </c>
      <c r="J354" s="258">
        <v>5.8099999999999999E-2</v>
      </c>
      <c r="K354" s="259"/>
      <c r="L354" s="321">
        <v>114.9</v>
      </c>
      <c r="M354" s="268" t="s">
        <v>190</v>
      </c>
      <c r="N354" s="352"/>
      <c r="O354" s="250"/>
      <c r="P354" s="251"/>
      <c r="Q354" s="251"/>
    </row>
    <row r="355" spans="1:17">
      <c r="A355" s="257">
        <v>6</v>
      </c>
      <c r="B355" s="254" t="s">
        <v>337</v>
      </c>
      <c r="C355" s="255" t="s">
        <v>563</v>
      </c>
      <c r="D355" s="354" t="s">
        <v>189</v>
      </c>
      <c r="E355" s="263">
        <v>6.6</v>
      </c>
      <c r="F355" s="260">
        <v>6.5</v>
      </c>
      <c r="G355" s="255">
        <v>142</v>
      </c>
      <c r="H355" s="255">
        <v>98</v>
      </c>
      <c r="I355" s="255">
        <v>52</v>
      </c>
      <c r="J355" s="258">
        <v>1.3419E-2</v>
      </c>
      <c r="K355" s="259"/>
      <c r="L355" s="321">
        <v>128.6</v>
      </c>
      <c r="M355" s="268" t="s">
        <v>190</v>
      </c>
    </row>
    <row r="356" spans="1:17">
      <c r="A356" s="257">
        <v>7</v>
      </c>
      <c r="B356" s="254" t="s">
        <v>598</v>
      </c>
      <c r="C356" s="255" t="s">
        <v>599</v>
      </c>
      <c r="D356" s="354" t="s">
        <v>189</v>
      </c>
      <c r="E356" s="263">
        <v>6.5</v>
      </c>
      <c r="F356" s="260">
        <v>6</v>
      </c>
      <c r="G356" s="255">
        <v>142</v>
      </c>
      <c r="H356" s="255">
        <v>98</v>
      </c>
      <c r="I356" s="255">
        <v>52</v>
      </c>
      <c r="J356" s="258">
        <v>3.6199999999999996E-2</v>
      </c>
      <c r="K356" s="259"/>
      <c r="L356" s="321">
        <v>129.94999999999999</v>
      </c>
      <c r="M356" s="268" t="s">
        <v>190</v>
      </c>
      <c r="N356" s="352"/>
    </row>
    <row r="357" spans="1:17">
      <c r="A357" s="257">
        <v>8</v>
      </c>
      <c r="B357" s="254" t="s">
        <v>349</v>
      </c>
      <c r="C357" s="255" t="s">
        <v>564</v>
      </c>
      <c r="D357" s="354" t="s">
        <v>189</v>
      </c>
      <c r="E357" s="263">
        <v>6.6</v>
      </c>
      <c r="F357" s="260">
        <v>6.5</v>
      </c>
      <c r="G357" s="255">
        <v>142</v>
      </c>
      <c r="H357" s="255">
        <v>98</v>
      </c>
      <c r="I357" s="255">
        <v>52</v>
      </c>
      <c r="J357" s="258">
        <v>1.3419E-2</v>
      </c>
      <c r="K357" s="259"/>
      <c r="L357" s="321">
        <v>128.13999999999999</v>
      </c>
      <c r="M357" s="268" t="s">
        <v>190</v>
      </c>
      <c r="N357" s="352"/>
    </row>
    <row r="358" spans="1:17">
      <c r="A358" s="257">
        <v>9</v>
      </c>
      <c r="B358" s="254" t="s">
        <v>11</v>
      </c>
      <c r="C358" s="255" t="s">
        <v>575</v>
      </c>
      <c r="D358" s="354" t="s">
        <v>189</v>
      </c>
      <c r="E358" s="263">
        <v>2.1666666666666665</v>
      </c>
      <c r="F358" s="260">
        <v>2</v>
      </c>
      <c r="G358" s="255">
        <v>0</v>
      </c>
      <c r="H358" s="255">
        <v>0</v>
      </c>
      <c r="I358" s="255">
        <v>0</v>
      </c>
      <c r="J358" s="258">
        <v>8.0000000000000002E-3</v>
      </c>
      <c r="K358" s="259"/>
      <c r="L358" s="321">
        <v>13.71</v>
      </c>
      <c r="M358" s="268" t="s">
        <v>190</v>
      </c>
      <c r="N358" s="352"/>
    </row>
    <row r="359" spans="1:17">
      <c r="A359" s="257">
        <v>10</v>
      </c>
      <c r="B359" s="254" t="s">
        <v>545</v>
      </c>
      <c r="C359" s="255" t="s">
        <v>597</v>
      </c>
      <c r="D359" s="354" t="s">
        <v>189</v>
      </c>
      <c r="E359" s="263">
        <v>2.1666666666666665</v>
      </c>
      <c r="F359" s="260">
        <v>2</v>
      </c>
      <c r="G359" s="255">
        <v>0</v>
      </c>
      <c r="H359" s="255">
        <v>0</v>
      </c>
      <c r="I359" s="255">
        <v>0</v>
      </c>
      <c r="J359" s="258">
        <v>8.0000000000000002E-3</v>
      </c>
      <c r="K359" s="259"/>
      <c r="L359" s="321">
        <v>13.22</v>
      </c>
      <c r="M359" s="268" t="s">
        <v>190</v>
      </c>
      <c r="N359" s="352"/>
    </row>
    <row r="360" spans="1:17">
      <c r="A360" s="257">
        <v>11</v>
      </c>
      <c r="B360" s="254" t="s">
        <v>587</v>
      </c>
      <c r="C360" s="255" t="s">
        <v>559</v>
      </c>
      <c r="D360" s="354" t="s">
        <v>189</v>
      </c>
      <c r="E360" s="263">
        <v>2.2000000000000002</v>
      </c>
      <c r="F360" s="260">
        <v>1</v>
      </c>
      <c r="G360" s="255">
        <v>87</v>
      </c>
      <c r="H360" s="255">
        <v>75</v>
      </c>
      <c r="I360" s="255">
        <v>52</v>
      </c>
      <c r="J360" s="258">
        <v>3.4000000000000002E-3</v>
      </c>
      <c r="K360" s="259"/>
      <c r="L360" s="321">
        <v>24.7</v>
      </c>
      <c r="M360" s="268" t="s">
        <v>190</v>
      </c>
      <c r="N360" s="352"/>
    </row>
    <row r="361" spans="1:17">
      <c r="A361" s="257">
        <v>12</v>
      </c>
      <c r="B361" s="254" t="s">
        <v>588</v>
      </c>
      <c r="C361" s="255" t="s">
        <v>560</v>
      </c>
      <c r="D361" s="354" t="s">
        <v>189</v>
      </c>
      <c r="E361" s="257">
        <v>0</v>
      </c>
      <c r="F361" s="255">
        <v>1</v>
      </c>
      <c r="G361" s="255">
        <v>0</v>
      </c>
      <c r="H361" s="255">
        <v>0</v>
      </c>
      <c r="I361" s="255">
        <v>0</v>
      </c>
      <c r="J361" s="258">
        <v>3.4000000000000002E-3</v>
      </c>
      <c r="K361" s="259"/>
      <c r="L361" s="321">
        <v>24.7</v>
      </c>
      <c r="M361" s="286" t="s">
        <v>190</v>
      </c>
    </row>
    <row r="362" spans="1:17">
      <c r="A362" s="257">
        <v>13</v>
      </c>
      <c r="B362" s="254" t="s">
        <v>590</v>
      </c>
      <c r="C362" s="255" t="s">
        <v>18</v>
      </c>
      <c r="D362" s="354" t="s">
        <v>189</v>
      </c>
      <c r="E362" s="257">
        <v>2.2000000000000002</v>
      </c>
      <c r="F362" s="255">
        <v>1</v>
      </c>
      <c r="G362" s="255">
        <v>87</v>
      </c>
      <c r="H362" s="255">
        <v>75</v>
      </c>
      <c r="I362" s="255">
        <v>52</v>
      </c>
      <c r="J362" s="258">
        <v>3.4000000000000002E-3</v>
      </c>
      <c r="K362" s="259"/>
      <c r="L362" s="321">
        <v>24.65</v>
      </c>
      <c r="M362" s="286" t="s">
        <v>190</v>
      </c>
    </row>
    <row r="363" spans="1:17">
      <c r="A363" s="257">
        <v>14</v>
      </c>
      <c r="B363" s="254" t="s">
        <v>589</v>
      </c>
      <c r="C363" s="255" t="s">
        <v>17</v>
      </c>
      <c r="D363" s="354" t="s">
        <v>189</v>
      </c>
      <c r="E363" s="257">
        <v>0</v>
      </c>
      <c r="F363" s="255">
        <v>1</v>
      </c>
      <c r="G363" s="255">
        <v>0</v>
      </c>
      <c r="H363" s="255">
        <v>0</v>
      </c>
      <c r="I363" s="255">
        <v>0</v>
      </c>
      <c r="J363" s="258">
        <v>3.4000000000000002E-3</v>
      </c>
      <c r="K363" s="259"/>
      <c r="L363" s="321">
        <v>24.65</v>
      </c>
      <c r="M363" s="286" t="s">
        <v>190</v>
      </c>
    </row>
    <row r="364" spans="1:17">
      <c r="A364" s="257">
        <v>15</v>
      </c>
      <c r="B364" s="254" t="s">
        <v>601</v>
      </c>
      <c r="C364" s="255" t="s">
        <v>574</v>
      </c>
      <c r="D364" s="354" t="s">
        <v>189</v>
      </c>
      <c r="E364" s="257">
        <v>0</v>
      </c>
      <c r="F364" s="255">
        <v>1</v>
      </c>
      <c r="G364" s="255">
        <v>0</v>
      </c>
      <c r="H364" s="255">
        <v>0</v>
      </c>
      <c r="I364" s="255">
        <v>0</v>
      </c>
      <c r="J364" s="258">
        <v>3.4000000000000002E-3</v>
      </c>
      <c r="K364" s="265"/>
      <c r="L364" s="321">
        <v>0</v>
      </c>
      <c r="M364" s="286" t="s">
        <v>190</v>
      </c>
    </row>
    <row r="365" spans="1:17">
      <c r="A365" s="257">
        <v>16</v>
      </c>
      <c r="B365" s="254" t="s">
        <v>600</v>
      </c>
      <c r="C365" s="255" t="s">
        <v>573</v>
      </c>
      <c r="D365" s="354" t="s">
        <v>189</v>
      </c>
      <c r="E365" s="257">
        <v>2.2000000000000002</v>
      </c>
      <c r="F365" s="255">
        <v>1</v>
      </c>
      <c r="G365" s="255">
        <v>87</v>
      </c>
      <c r="H365" s="255">
        <v>75</v>
      </c>
      <c r="I365" s="255">
        <v>52</v>
      </c>
      <c r="J365" s="258">
        <v>3.4000000000000002E-3</v>
      </c>
      <c r="K365" s="259"/>
      <c r="L365" s="321">
        <v>0</v>
      </c>
      <c r="M365" s="286" t="s">
        <v>190</v>
      </c>
    </row>
    <row r="366" spans="1:17">
      <c r="A366" s="257">
        <v>17</v>
      </c>
      <c r="B366" s="254" t="s">
        <v>591</v>
      </c>
      <c r="C366" s="255" t="s">
        <v>561</v>
      </c>
      <c r="D366" s="354" t="s">
        <v>189</v>
      </c>
      <c r="E366" s="257">
        <v>1.5</v>
      </c>
      <c r="F366" s="255">
        <v>0.65</v>
      </c>
      <c r="G366" s="255">
        <v>110</v>
      </c>
      <c r="H366" s="255">
        <v>65</v>
      </c>
      <c r="I366" s="255">
        <v>55</v>
      </c>
      <c r="J366" s="258">
        <v>3.9399999999999999E-3</v>
      </c>
      <c r="K366" s="259"/>
      <c r="L366" s="321">
        <v>25.11</v>
      </c>
      <c r="M366" s="268" t="s">
        <v>190</v>
      </c>
      <c r="N366" s="352"/>
      <c r="O366" s="250"/>
      <c r="P366" s="289"/>
      <c r="Q366" s="289"/>
    </row>
    <row r="367" spans="1:17">
      <c r="A367" s="257">
        <v>18</v>
      </c>
      <c r="B367" s="254" t="s">
        <v>592</v>
      </c>
      <c r="C367" s="255" t="s">
        <v>562</v>
      </c>
      <c r="D367" s="354" t="s">
        <v>189</v>
      </c>
      <c r="E367" s="257">
        <v>0</v>
      </c>
      <c r="F367" s="255">
        <v>0.65</v>
      </c>
      <c r="G367" s="255">
        <v>0</v>
      </c>
      <c r="H367" s="255">
        <v>0</v>
      </c>
      <c r="I367" s="255">
        <v>0</v>
      </c>
      <c r="J367" s="258">
        <v>3.9399999999999999E-3</v>
      </c>
      <c r="K367" s="259"/>
      <c r="L367" s="321">
        <v>25.11</v>
      </c>
      <c r="M367" s="268" t="s">
        <v>190</v>
      </c>
      <c r="N367" s="352"/>
      <c r="O367" s="250"/>
      <c r="P367" s="289"/>
      <c r="Q367" s="289"/>
    </row>
    <row r="368" spans="1:17">
      <c r="A368" s="257">
        <v>19</v>
      </c>
      <c r="B368" s="254" t="s">
        <v>594</v>
      </c>
      <c r="C368" s="255" t="s">
        <v>585</v>
      </c>
      <c r="D368" s="354" t="s">
        <v>189</v>
      </c>
      <c r="E368" s="257">
        <v>0</v>
      </c>
      <c r="F368" s="255">
        <v>0.65</v>
      </c>
      <c r="G368" s="255">
        <v>0</v>
      </c>
      <c r="H368" s="255">
        <v>0</v>
      </c>
      <c r="I368" s="255">
        <v>0</v>
      </c>
      <c r="J368" s="258">
        <v>3.9399999999999999E-3</v>
      </c>
      <c r="K368" s="259"/>
      <c r="L368" s="321">
        <v>0</v>
      </c>
      <c r="M368" s="268" t="s">
        <v>190</v>
      </c>
      <c r="N368" s="352"/>
      <c r="O368" s="250"/>
      <c r="P368" s="289"/>
      <c r="Q368" s="289"/>
    </row>
    <row r="369" spans="1:17">
      <c r="A369" s="257">
        <v>20</v>
      </c>
      <c r="B369" s="254" t="s">
        <v>593</v>
      </c>
      <c r="C369" s="255" t="s">
        <v>584</v>
      </c>
      <c r="D369" s="354" t="s">
        <v>189</v>
      </c>
      <c r="E369" s="257">
        <v>1.5</v>
      </c>
      <c r="F369" s="255">
        <v>0.65</v>
      </c>
      <c r="G369" s="255">
        <v>110</v>
      </c>
      <c r="H369" s="255">
        <v>65</v>
      </c>
      <c r="I369" s="255">
        <v>55</v>
      </c>
      <c r="J369" s="258">
        <v>3.9399999999999999E-3</v>
      </c>
      <c r="K369" s="259"/>
      <c r="L369" s="321">
        <v>0</v>
      </c>
      <c r="M369" s="268" t="s">
        <v>190</v>
      </c>
      <c r="N369" s="352"/>
      <c r="O369" s="250"/>
      <c r="P369" s="289"/>
      <c r="Q369" s="289"/>
    </row>
    <row r="370" spans="1:17">
      <c r="A370" s="257">
        <v>21</v>
      </c>
      <c r="B370" s="254" t="s">
        <v>539</v>
      </c>
      <c r="C370" s="255" t="s">
        <v>569</v>
      </c>
      <c r="D370" s="354" t="s">
        <v>189</v>
      </c>
      <c r="E370" s="257">
        <v>0.75</v>
      </c>
      <c r="F370" s="255">
        <v>0.7</v>
      </c>
      <c r="G370" s="255">
        <v>0</v>
      </c>
      <c r="H370" s="255">
        <v>0</v>
      </c>
      <c r="I370" s="255">
        <v>0</v>
      </c>
      <c r="J370" s="258">
        <v>7.0000000000000001E-3</v>
      </c>
      <c r="K370" s="259"/>
      <c r="L370" s="321">
        <v>10.1</v>
      </c>
      <c r="M370" s="268" t="s">
        <v>190</v>
      </c>
      <c r="N370" s="352"/>
      <c r="O370" s="250"/>
      <c r="P370" s="289"/>
      <c r="Q370" s="289"/>
    </row>
    <row r="371" spans="1:17">
      <c r="A371" s="257">
        <v>22</v>
      </c>
      <c r="B371" s="254" t="s">
        <v>540</v>
      </c>
      <c r="C371" s="255" t="s">
        <v>570</v>
      </c>
      <c r="D371" s="354" t="s">
        <v>189</v>
      </c>
      <c r="E371" s="257">
        <v>0.75</v>
      </c>
      <c r="F371" s="255">
        <v>0.7</v>
      </c>
      <c r="G371" s="255">
        <v>0</v>
      </c>
      <c r="H371" s="255">
        <v>0</v>
      </c>
      <c r="I371" s="255">
        <v>0</v>
      </c>
      <c r="J371" s="258">
        <v>7.0000000000000001E-3</v>
      </c>
      <c r="K371" s="259"/>
      <c r="L371" s="321">
        <v>7.37</v>
      </c>
      <c r="M371" s="268" t="s">
        <v>190</v>
      </c>
      <c r="N371" s="352"/>
      <c r="O371" s="250"/>
      <c r="P371" s="289"/>
      <c r="Q371" s="289"/>
    </row>
    <row r="372" spans="1:17">
      <c r="A372" s="257">
        <v>23</v>
      </c>
      <c r="B372" s="254" t="s">
        <v>613</v>
      </c>
      <c r="C372" s="255" t="s">
        <v>165</v>
      </c>
      <c r="D372" s="354" t="s">
        <v>189</v>
      </c>
      <c r="E372" s="257">
        <v>10.75</v>
      </c>
      <c r="F372" s="255">
        <v>8.6</v>
      </c>
      <c r="G372" s="255">
        <v>158</v>
      </c>
      <c r="H372" s="255">
        <v>59</v>
      </c>
      <c r="I372" s="255">
        <v>26</v>
      </c>
      <c r="J372" s="258">
        <v>2.6930222222222223E-2</v>
      </c>
      <c r="K372" s="259"/>
      <c r="L372" s="321">
        <v>21.69</v>
      </c>
      <c r="M372" s="268" t="s">
        <v>190</v>
      </c>
      <c r="N372" s="352"/>
      <c r="O372" s="250"/>
      <c r="P372" s="251"/>
      <c r="Q372" s="251"/>
    </row>
    <row r="373" spans="1:17">
      <c r="A373" s="257">
        <v>24</v>
      </c>
      <c r="B373" s="254" t="s">
        <v>614</v>
      </c>
      <c r="C373" s="255" t="s">
        <v>166</v>
      </c>
      <c r="D373" s="354" t="s">
        <v>189</v>
      </c>
      <c r="E373" s="257">
        <v>10.35</v>
      </c>
      <c r="F373" s="255">
        <v>8.1999999999999993</v>
      </c>
      <c r="G373" s="255">
        <v>158</v>
      </c>
      <c r="H373" s="255">
        <v>59</v>
      </c>
      <c r="I373" s="255">
        <v>26</v>
      </c>
      <c r="J373" s="258">
        <v>2.6930222222222223E-2</v>
      </c>
      <c r="K373" s="259"/>
      <c r="L373" s="321">
        <v>21.12</v>
      </c>
      <c r="M373" s="268" t="s">
        <v>190</v>
      </c>
      <c r="N373" s="352"/>
      <c r="O373" s="250"/>
      <c r="P373" s="251"/>
      <c r="Q373" s="251"/>
    </row>
    <row r="374" spans="1:17">
      <c r="A374" s="257">
        <v>25</v>
      </c>
      <c r="B374" s="254" t="s">
        <v>615</v>
      </c>
      <c r="C374" s="255" t="s">
        <v>167</v>
      </c>
      <c r="D374" s="354" t="s">
        <v>189</v>
      </c>
      <c r="E374" s="257">
        <v>1.03</v>
      </c>
      <c r="F374" s="255">
        <v>0.4</v>
      </c>
      <c r="G374" s="255" t="s">
        <v>483</v>
      </c>
      <c r="H374" s="255" t="s">
        <v>483</v>
      </c>
      <c r="I374" s="255" t="s">
        <v>483</v>
      </c>
      <c r="J374" s="258">
        <v>8.2000000000000003E-2</v>
      </c>
      <c r="K374" s="259"/>
      <c r="L374" s="321">
        <v>7.67</v>
      </c>
      <c r="M374" s="268" t="s">
        <v>190</v>
      </c>
      <c r="N374" s="352"/>
      <c r="O374" s="250"/>
      <c r="P374" s="251"/>
      <c r="Q374" s="251"/>
    </row>
    <row r="375" spans="1:17">
      <c r="A375" s="257">
        <v>26</v>
      </c>
      <c r="B375" s="254" t="s">
        <v>616</v>
      </c>
      <c r="C375" s="255" t="s">
        <v>168</v>
      </c>
      <c r="D375" s="354" t="s">
        <v>189</v>
      </c>
      <c r="E375" s="257">
        <v>1.1399999999999999</v>
      </c>
      <c r="F375" s="255">
        <v>0.51</v>
      </c>
      <c r="G375" s="255" t="s">
        <v>483</v>
      </c>
      <c r="H375" s="255" t="s">
        <v>483</v>
      </c>
      <c r="I375" s="255" t="s">
        <v>483</v>
      </c>
      <c r="J375" s="258">
        <v>8.2000000000000003E-2</v>
      </c>
      <c r="K375" s="259"/>
      <c r="L375" s="321">
        <v>7.45</v>
      </c>
      <c r="M375" s="268" t="s">
        <v>190</v>
      </c>
      <c r="N375" s="352"/>
      <c r="O375" s="250"/>
      <c r="P375" s="251"/>
      <c r="Q375" s="251"/>
    </row>
    <row r="376" spans="1:17">
      <c r="A376" s="257">
        <v>27</v>
      </c>
      <c r="B376" s="254" t="s">
        <v>610</v>
      </c>
      <c r="C376" s="255" t="s">
        <v>169</v>
      </c>
      <c r="D376" s="354" t="s">
        <v>189</v>
      </c>
      <c r="E376" s="257">
        <v>7.51</v>
      </c>
      <c r="F376" s="255">
        <v>6.4</v>
      </c>
      <c r="G376" s="255">
        <v>158</v>
      </c>
      <c r="H376" s="255">
        <v>59</v>
      </c>
      <c r="I376" s="255">
        <v>26</v>
      </c>
      <c r="J376" s="258">
        <v>3.0296500000000001E-2</v>
      </c>
      <c r="K376" s="259"/>
      <c r="L376" s="321">
        <v>23.65</v>
      </c>
      <c r="M376" s="268" t="s">
        <v>190</v>
      </c>
      <c r="N376" s="352"/>
      <c r="O376" s="250"/>
      <c r="P376" s="251"/>
      <c r="Q376" s="251"/>
    </row>
    <row r="377" spans="1:17">
      <c r="A377" s="257">
        <v>28</v>
      </c>
      <c r="B377" s="254" t="s">
        <v>155</v>
      </c>
      <c r="C377" s="255" t="s">
        <v>170</v>
      </c>
      <c r="D377" s="354" t="s">
        <v>189</v>
      </c>
      <c r="E377" s="257">
        <v>5.45</v>
      </c>
      <c r="F377" s="255">
        <v>4.25</v>
      </c>
      <c r="G377" s="255">
        <v>158</v>
      </c>
      <c r="H377" s="255">
        <v>23</v>
      </c>
      <c r="I377" s="255">
        <v>14</v>
      </c>
      <c r="J377" s="258">
        <v>1.0175199999999999E-2</v>
      </c>
      <c r="K377" s="259"/>
      <c r="L377" s="321">
        <v>16.07</v>
      </c>
      <c r="M377" s="268" t="s">
        <v>190</v>
      </c>
      <c r="N377" s="352"/>
      <c r="O377" s="250"/>
      <c r="P377" s="251"/>
      <c r="Q377" s="251"/>
    </row>
    <row r="378" spans="1:17">
      <c r="A378" s="257">
        <v>29</v>
      </c>
      <c r="B378" s="254" t="s">
        <v>156</v>
      </c>
      <c r="C378" s="255" t="s">
        <v>171</v>
      </c>
      <c r="D378" s="354" t="s">
        <v>189</v>
      </c>
      <c r="E378" s="257">
        <v>5.65</v>
      </c>
      <c r="F378" s="255">
        <v>4.4000000000000004</v>
      </c>
      <c r="G378" s="255">
        <v>158</v>
      </c>
      <c r="H378" s="255">
        <v>23</v>
      </c>
      <c r="I378" s="255">
        <v>14</v>
      </c>
      <c r="J378" s="258">
        <v>1.0175199999999999E-2</v>
      </c>
      <c r="K378" s="259"/>
      <c r="L378" s="321">
        <v>16.02</v>
      </c>
      <c r="M378" s="268" t="s">
        <v>190</v>
      </c>
      <c r="N378" s="352"/>
      <c r="O378" s="250"/>
      <c r="P378" s="251"/>
      <c r="Q378" s="251"/>
    </row>
    <row r="379" spans="1:17">
      <c r="A379" s="257">
        <v>30</v>
      </c>
      <c r="B379" s="254" t="s">
        <v>157</v>
      </c>
      <c r="C379" s="255" t="s">
        <v>172</v>
      </c>
      <c r="D379" s="354" t="s">
        <v>189</v>
      </c>
      <c r="E379" s="257">
        <v>5.05</v>
      </c>
      <c r="F379" s="255">
        <v>3.8</v>
      </c>
      <c r="G379" s="255">
        <v>158</v>
      </c>
      <c r="H379" s="255">
        <v>23</v>
      </c>
      <c r="I379" s="255">
        <v>14</v>
      </c>
      <c r="J379" s="258">
        <v>2.5437999999999999E-2</v>
      </c>
      <c r="K379" s="259"/>
      <c r="L379" s="321">
        <v>39.72</v>
      </c>
      <c r="M379" s="268" t="s">
        <v>190</v>
      </c>
      <c r="N379" s="352"/>
      <c r="O379" s="250"/>
      <c r="P379" s="251"/>
      <c r="Q379" s="251"/>
    </row>
    <row r="380" spans="1:17">
      <c r="A380" s="257">
        <v>31</v>
      </c>
      <c r="B380" s="254" t="s">
        <v>158</v>
      </c>
      <c r="C380" s="255" t="s">
        <v>173</v>
      </c>
      <c r="D380" s="354" t="s">
        <v>189</v>
      </c>
      <c r="E380" s="257">
        <v>5.05</v>
      </c>
      <c r="F380" s="255">
        <v>3.8</v>
      </c>
      <c r="G380" s="255">
        <v>158</v>
      </c>
      <c r="H380" s="255">
        <v>23</v>
      </c>
      <c r="I380" s="255">
        <v>14</v>
      </c>
      <c r="J380" s="258">
        <v>2.5437999999999999E-2</v>
      </c>
      <c r="K380" s="259"/>
      <c r="L380" s="321">
        <v>37.4</v>
      </c>
      <c r="M380" s="268" t="s">
        <v>190</v>
      </c>
      <c r="N380" s="352"/>
      <c r="O380" s="250"/>
      <c r="P380" s="251"/>
      <c r="Q380" s="251"/>
    </row>
    <row r="381" spans="1:17">
      <c r="A381" s="257">
        <v>32</v>
      </c>
      <c r="B381" s="254" t="s">
        <v>159</v>
      </c>
      <c r="C381" s="255" t="s">
        <v>174</v>
      </c>
      <c r="D381" s="354" t="s">
        <v>189</v>
      </c>
      <c r="E381" s="257">
        <v>4.5</v>
      </c>
      <c r="F381" s="255">
        <v>4</v>
      </c>
      <c r="G381" s="255">
        <v>158</v>
      </c>
      <c r="H381" s="255">
        <v>23</v>
      </c>
      <c r="I381" s="255">
        <v>14</v>
      </c>
      <c r="J381" s="258">
        <v>2.5437999999999999E-2</v>
      </c>
      <c r="K381" s="259"/>
      <c r="L381" s="321">
        <v>37.14</v>
      </c>
      <c r="M381" s="268" t="s">
        <v>190</v>
      </c>
      <c r="N381" s="352"/>
      <c r="O381" s="250"/>
      <c r="P381" s="251"/>
      <c r="Q381" s="251"/>
    </row>
    <row r="382" spans="1:17">
      <c r="A382" s="257">
        <v>33</v>
      </c>
      <c r="B382" s="254" t="s">
        <v>160</v>
      </c>
      <c r="C382" s="255" t="s">
        <v>175</v>
      </c>
      <c r="D382" s="354" t="s">
        <v>189</v>
      </c>
      <c r="E382" s="257">
        <v>5</v>
      </c>
      <c r="F382" s="255">
        <v>4</v>
      </c>
      <c r="G382" s="255">
        <v>158</v>
      </c>
      <c r="H382" s="255">
        <v>23</v>
      </c>
      <c r="I382" s="255">
        <v>14</v>
      </c>
      <c r="J382" s="258">
        <v>2.5437999999999999E-2</v>
      </c>
      <c r="K382" s="259"/>
      <c r="L382" s="321">
        <v>34.82</v>
      </c>
      <c r="M382" s="268" t="s">
        <v>190</v>
      </c>
      <c r="N382" s="352"/>
      <c r="O382" s="250"/>
      <c r="P382" s="251"/>
      <c r="Q382" s="251"/>
    </row>
    <row r="383" spans="1:17">
      <c r="A383" s="257">
        <v>34</v>
      </c>
      <c r="B383" s="254" t="s">
        <v>161</v>
      </c>
      <c r="C383" s="255" t="s">
        <v>176</v>
      </c>
      <c r="D383" s="354" t="s">
        <v>189</v>
      </c>
      <c r="E383" s="257">
        <v>5.05</v>
      </c>
      <c r="F383" s="255">
        <v>3.8</v>
      </c>
      <c r="G383" s="255">
        <v>158</v>
      </c>
      <c r="H383" s="255">
        <v>23</v>
      </c>
      <c r="I383" s="255">
        <v>14</v>
      </c>
      <c r="J383" s="258">
        <v>2.5437999999999999E-2</v>
      </c>
      <c r="K383" s="259"/>
      <c r="L383" s="321">
        <v>38.46</v>
      </c>
      <c r="M383" s="268" t="s">
        <v>190</v>
      </c>
      <c r="N383" s="352"/>
      <c r="O383" s="250"/>
      <c r="P383" s="251"/>
      <c r="Q383" s="251"/>
    </row>
    <row r="384" spans="1:17">
      <c r="A384" s="257">
        <v>35</v>
      </c>
      <c r="B384" s="254" t="s">
        <v>162</v>
      </c>
      <c r="C384" s="255" t="s">
        <v>177</v>
      </c>
      <c r="D384" s="354" t="s">
        <v>189</v>
      </c>
      <c r="E384" s="257">
        <v>5.05</v>
      </c>
      <c r="F384" s="255">
        <v>3.8</v>
      </c>
      <c r="G384" s="255">
        <v>158</v>
      </c>
      <c r="H384" s="255">
        <v>23</v>
      </c>
      <c r="I384" s="255">
        <v>14</v>
      </c>
      <c r="J384" s="258">
        <v>2.5437999999999999E-2</v>
      </c>
      <c r="K384" s="259"/>
      <c r="L384" s="321">
        <v>38.46</v>
      </c>
      <c r="M384" s="268" t="s">
        <v>190</v>
      </c>
      <c r="N384" s="352"/>
      <c r="O384" s="250"/>
      <c r="P384" s="251"/>
      <c r="Q384" s="251"/>
    </row>
    <row r="385" spans="1:17">
      <c r="A385" s="257">
        <v>36</v>
      </c>
      <c r="B385" s="254" t="s">
        <v>163</v>
      </c>
      <c r="C385" s="255" t="s">
        <v>178</v>
      </c>
      <c r="D385" s="354" t="s">
        <v>189</v>
      </c>
      <c r="E385" s="257">
        <v>2</v>
      </c>
      <c r="F385" s="255">
        <v>1.4</v>
      </c>
      <c r="G385" s="255">
        <v>158</v>
      </c>
      <c r="H385" s="255">
        <v>59</v>
      </c>
      <c r="I385" s="255">
        <v>26</v>
      </c>
      <c r="J385" s="258">
        <v>0.242372</v>
      </c>
      <c r="K385" s="259"/>
      <c r="L385" s="321">
        <v>0</v>
      </c>
      <c r="M385" s="268" t="s">
        <v>190</v>
      </c>
      <c r="N385" s="352"/>
      <c r="O385" s="250"/>
      <c r="P385" s="251"/>
      <c r="Q385" s="251"/>
    </row>
    <row r="386" spans="1:17">
      <c r="A386" s="257">
        <v>37</v>
      </c>
      <c r="B386" s="254" t="s">
        <v>164</v>
      </c>
      <c r="C386" s="255" t="s">
        <v>179</v>
      </c>
      <c r="D386" s="354" t="s">
        <v>189</v>
      </c>
      <c r="E386" s="257">
        <v>4</v>
      </c>
      <c r="F386" s="255">
        <v>3</v>
      </c>
      <c r="G386" s="255">
        <v>158</v>
      </c>
      <c r="H386" s="255">
        <v>59</v>
      </c>
      <c r="I386" s="255">
        <v>26</v>
      </c>
      <c r="J386" s="258">
        <v>0.242372</v>
      </c>
      <c r="K386" s="259"/>
      <c r="L386" s="321">
        <v>0</v>
      </c>
      <c r="M386" s="268" t="s">
        <v>190</v>
      </c>
      <c r="N386" s="352"/>
      <c r="O386" s="250"/>
      <c r="P386" s="251"/>
      <c r="Q386" s="251"/>
    </row>
    <row r="387" spans="1:17">
      <c r="A387" s="257">
        <v>38</v>
      </c>
      <c r="B387" s="254" t="s">
        <v>125</v>
      </c>
      <c r="C387" s="255" t="s">
        <v>140</v>
      </c>
      <c r="D387" s="354" t="s">
        <v>189</v>
      </c>
      <c r="E387" s="257">
        <v>7.4599999999999991</v>
      </c>
      <c r="F387" s="255">
        <v>4.5999999999999996</v>
      </c>
      <c r="G387" s="255">
        <v>153</v>
      </c>
      <c r="H387" s="255">
        <v>59</v>
      </c>
      <c r="I387" s="255">
        <v>26</v>
      </c>
      <c r="J387" s="258">
        <v>1.17E-2</v>
      </c>
      <c r="K387" s="259"/>
      <c r="L387" s="321">
        <v>57.4</v>
      </c>
      <c r="M387" s="268" t="s">
        <v>190</v>
      </c>
      <c r="N387" s="352"/>
      <c r="O387" s="250"/>
      <c r="P387" s="251"/>
      <c r="Q387" s="251"/>
    </row>
    <row r="388" spans="1:17">
      <c r="A388" s="257">
        <v>39</v>
      </c>
      <c r="B388" s="254" t="s">
        <v>126</v>
      </c>
      <c r="C388" s="255" t="s">
        <v>141</v>
      </c>
      <c r="D388" s="354" t="s">
        <v>189</v>
      </c>
      <c r="E388" s="257">
        <v>9.34</v>
      </c>
      <c r="F388" s="255">
        <v>9</v>
      </c>
      <c r="G388" s="255">
        <v>158</v>
      </c>
      <c r="H388" s="255">
        <v>59</v>
      </c>
      <c r="I388" s="255">
        <v>26</v>
      </c>
      <c r="J388" s="258">
        <v>2.4799999999999999E-2</v>
      </c>
      <c r="K388" s="259"/>
      <c r="L388" s="321">
        <v>0</v>
      </c>
      <c r="M388" s="268" t="s">
        <v>190</v>
      </c>
      <c r="N388" s="352"/>
      <c r="O388" s="250"/>
      <c r="P388" s="251"/>
      <c r="Q388" s="251"/>
    </row>
    <row r="389" spans="1:17">
      <c r="A389" s="257">
        <v>40</v>
      </c>
      <c r="B389" s="254" t="s">
        <v>127</v>
      </c>
      <c r="C389" s="255" t="s">
        <v>142</v>
      </c>
      <c r="D389" s="354" t="s">
        <v>189</v>
      </c>
      <c r="E389" s="257">
        <v>9.14</v>
      </c>
      <c r="F389" s="255">
        <v>8.8000000000000007</v>
      </c>
      <c r="G389" s="255">
        <v>153</v>
      </c>
      <c r="H389" s="255">
        <v>106</v>
      </c>
      <c r="I389" s="255">
        <v>53</v>
      </c>
      <c r="J389" s="258">
        <v>2.1600000000000001E-2</v>
      </c>
      <c r="K389" s="259"/>
      <c r="L389" s="321">
        <v>44.63</v>
      </c>
      <c r="M389" s="268" t="s">
        <v>190</v>
      </c>
      <c r="N389" s="352"/>
      <c r="O389" s="250"/>
      <c r="P389" s="251"/>
      <c r="Q389" s="251"/>
    </row>
    <row r="390" spans="1:17">
      <c r="A390" s="257">
        <v>41</v>
      </c>
      <c r="B390" s="254" t="s">
        <v>128</v>
      </c>
      <c r="C390" s="255" t="s">
        <v>143</v>
      </c>
      <c r="D390" s="354" t="s">
        <v>189</v>
      </c>
      <c r="E390" s="257">
        <v>9.14</v>
      </c>
      <c r="F390" s="255">
        <v>8.6</v>
      </c>
      <c r="G390" s="255">
        <v>153</v>
      </c>
      <c r="H390" s="255">
        <v>106</v>
      </c>
      <c r="I390" s="255">
        <v>53</v>
      </c>
      <c r="J390" s="258">
        <v>2.1600000000000001E-2</v>
      </c>
      <c r="K390" s="259"/>
      <c r="L390" s="321">
        <v>42.63</v>
      </c>
      <c r="M390" s="268" t="s">
        <v>190</v>
      </c>
      <c r="N390" s="352"/>
      <c r="O390" s="250"/>
      <c r="P390" s="251"/>
      <c r="Q390" s="251"/>
    </row>
    <row r="391" spans="1:17">
      <c r="A391" s="257">
        <v>42</v>
      </c>
      <c r="B391" s="254" t="s">
        <v>129</v>
      </c>
      <c r="C391" s="255" t="s">
        <v>144</v>
      </c>
      <c r="D391" s="354" t="s">
        <v>189</v>
      </c>
      <c r="E391" s="257">
        <v>2.0230000000000001</v>
      </c>
      <c r="F391" s="255">
        <v>0.69</v>
      </c>
      <c r="G391" s="255">
        <v>22</v>
      </c>
      <c r="H391" s="255">
        <v>15</v>
      </c>
      <c r="I391" s="255">
        <v>11</v>
      </c>
      <c r="J391" s="258">
        <v>1.2099999999999999E-3</v>
      </c>
      <c r="K391" s="259"/>
      <c r="L391" s="321">
        <v>16.37</v>
      </c>
      <c r="M391" s="268" t="s">
        <v>190</v>
      </c>
      <c r="N391" s="352"/>
      <c r="O391" s="250"/>
      <c r="P391" s="251"/>
      <c r="Q391" s="251"/>
    </row>
    <row r="392" spans="1:17">
      <c r="A392" s="257">
        <v>43</v>
      </c>
      <c r="B392" s="254" t="s">
        <v>130</v>
      </c>
      <c r="C392" s="255" t="s">
        <v>145</v>
      </c>
      <c r="D392" s="354" t="s">
        <v>189</v>
      </c>
      <c r="E392" s="257">
        <v>7.15</v>
      </c>
      <c r="F392" s="255">
        <v>6.8</v>
      </c>
      <c r="G392" s="255">
        <v>153</v>
      </c>
      <c r="H392" s="255">
        <v>106</v>
      </c>
      <c r="I392" s="255">
        <v>53</v>
      </c>
      <c r="J392" s="258">
        <v>2.1600000000000001E-2</v>
      </c>
      <c r="K392" s="259"/>
      <c r="L392" s="321">
        <v>44.02</v>
      </c>
      <c r="M392" s="268" t="s">
        <v>190</v>
      </c>
      <c r="N392" s="352"/>
      <c r="O392" s="250"/>
      <c r="P392" s="251"/>
      <c r="Q392" s="251"/>
    </row>
    <row r="393" spans="1:17">
      <c r="A393" s="257">
        <v>44</v>
      </c>
      <c r="B393" s="254" t="s">
        <v>131</v>
      </c>
      <c r="C393" s="255" t="s">
        <v>146</v>
      </c>
      <c r="D393" s="354" t="s">
        <v>189</v>
      </c>
      <c r="E393" s="257">
        <v>4.8099999999999996</v>
      </c>
      <c r="F393" s="255">
        <v>4.4000000000000004</v>
      </c>
      <c r="G393" s="255">
        <v>153</v>
      </c>
      <c r="H393" s="255">
        <v>59</v>
      </c>
      <c r="I393" s="255">
        <v>26</v>
      </c>
      <c r="J393" s="258">
        <v>1.17E-2</v>
      </c>
      <c r="K393" s="259"/>
      <c r="L393" s="321">
        <v>38.19</v>
      </c>
      <c r="M393" s="268" t="s">
        <v>190</v>
      </c>
      <c r="N393" s="352"/>
      <c r="O393" s="250"/>
      <c r="P393" s="251"/>
      <c r="Q393" s="251"/>
    </row>
    <row r="394" spans="1:17">
      <c r="A394" s="257">
        <v>45</v>
      </c>
      <c r="B394" s="254" t="s">
        <v>132</v>
      </c>
      <c r="C394" s="255" t="s">
        <v>147</v>
      </c>
      <c r="D394" s="354" t="s">
        <v>189</v>
      </c>
      <c r="E394" s="257">
        <v>5</v>
      </c>
      <c r="F394" s="255">
        <v>4.5999999999999996</v>
      </c>
      <c r="G394" s="255">
        <v>153</v>
      </c>
      <c r="H394" s="255">
        <v>59</v>
      </c>
      <c r="I394" s="255">
        <v>26</v>
      </c>
      <c r="J394" s="258">
        <v>1.15E-2</v>
      </c>
      <c r="K394" s="259"/>
      <c r="L394" s="321">
        <v>31.06</v>
      </c>
      <c r="M394" s="268" t="s">
        <v>190</v>
      </c>
      <c r="N394" s="352"/>
      <c r="O394" s="250"/>
      <c r="P394" s="251"/>
      <c r="Q394" s="251"/>
    </row>
    <row r="395" spans="1:17" s="288" customFormat="1">
      <c r="A395" s="257">
        <v>46</v>
      </c>
      <c r="B395" s="254" t="s">
        <v>133</v>
      </c>
      <c r="C395" s="255" t="s">
        <v>148</v>
      </c>
      <c r="D395" s="354" t="s">
        <v>189</v>
      </c>
      <c r="E395" s="257">
        <v>4.54</v>
      </c>
      <c r="F395" s="255">
        <v>4.2</v>
      </c>
      <c r="G395" s="255">
        <v>153</v>
      </c>
      <c r="H395" s="255">
        <v>106</v>
      </c>
      <c r="I395" s="255">
        <v>53</v>
      </c>
      <c r="J395" s="258">
        <v>1.2999999999999999E-2</v>
      </c>
      <c r="K395" s="255"/>
      <c r="L395" s="321">
        <v>96.46</v>
      </c>
      <c r="M395" s="357" t="s">
        <v>190</v>
      </c>
    </row>
    <row r="396" spans="1:17" s="288" customFormat="1">
      <c r="A396" s="257">
        <v>47</v>
      </c>
      <c r="B396" s="254" t="s">
        <v>134</v>
      </c>
      <c r="C396" s="255" t="s">
        <v>149</v>
      </c>
      <c r="D396" s="354" t="s">
        <v>189</v>
      </c>
      <c r="E396" s="257">
        <v>4.54</v>
      </c>
      <c r="F396" s="255">
        <v>4.2</v>
      </c>
      <c r="G396" s="255">
        <v>153</v>
      </c>
      <c r="H396" s="255">
        <v>106</v>
      </c>
      <c r="I396" s="255">
        <v>53</v>
      </c>
      <c r="J396" s="258">
        <v>1.2999999999999999E-2</v>
      </c>
      <c r="K396" s="255"/>
      <c r="L396" s="321">
        <v>94.14</v>
      </c>
      <c r="M396" s="357" t="s">
        <v>190</v>
      </c>
    </row>
    <row r="397" spans="1:17" s="288" customFormat="1">
      <c r="A397" s="257">
        <v>48</v>
      </c>
      <c r="B397" s="254" t="s">
        <v>135</v>
      </c>
      <c r="C397" s="255" t="s">
        <v>150</v>
      </c>
      <c r="D397" s="354" t="s">
        <v>189</v>
      </c>
      <c r="E397" s="257">
        <v>4.54</v>
      </c>
      <c r="F397" s="255">
        <v>4.2</v>
      </c>
      <c r="G397" s="255">
        <v>153</v>
      </c>
      <c r="H397" s="255">
        <v>106</v>
      </c>
      <c r="I397" s="255">
        <v>53</v>
      </c>
      <c r="J397" s="258">
        <v>1.2999999999999999E-2</v>
      </c>
      <c r="K397" s="255"/>
      <c r="L397" s="321">
        <v>97.38</v>
      </c>
      <c r="M397" s="357" t="s">
        <v>190</v>
      </c>
    </row>
    <row r="398" spans="1:17" s="288" customFormat="1">
      <c r="A398" s="257">
        <v>49</v>
      </c>
      <c r="B398" s="254" t="s">
        <v>136</v>
      </c>
      <c r="C398" s="255" t="s">
        <v>151</v>
      </c>
      <c r="D398" s="354" t="s">
        <v>189</v>
      </c>
      <c r="E398" s="257">
        <v>4.54</v>
      </c>
      <c r="F398" s="255">
        <v>4.2</v>
      </c>
      <c r="G398" s="255">
        <v>153</v>
      </c>
      <c r="H398" s="255">
        <v>106</v>
      </c>
      <c r="I398" s="255">
        <v>53</v>
      </c>
      <c r="J398" s="258">
        <v>1.2999999999999999E-2</v>
      </c>
      <c r="K398" s="255"/>
      <c r="L398" s="321">
        <v>95.06</v>
      </c>
      <c r="M398" s="357" t="s">
        <v>190</v>
      </c>
    </row>
    <row r="399" spans="1:17" s="288" customFormat="1">
      <c r="A399" s="257">
        <v>50</v>
      </c>
      <c r="B399" s="254" t="s">
        <v>137</v>
      </c>
      <c r="C399" s="255" t="s">
        <v>152</v>
      </c>
      <c r="D399" s="354" t="s">
        <v>189</v>
      </c>
      <c r="E399" s="257">
        <v>4.54</v>
      </c>
      <c r="F399" s="255">
        <v>4.2</v>
      </c>
      <c r="G399" s="255">
        <v>153</v>
      </c>
      <c r="H399" s="255">
        <v>106</v>
      </c>
      <c r="I399" s="255">
        <v>53</v>
      </c>
      <c r="J399" s="258">
        <v>1.2999999999999999E-2</v>
      </c>
      <c r="K399" s="255"/>
      <c r="L399" s="321">
        <v>96.87</v>
      </c>
      <c r="M399" s="357" t="s">
        <v>190</v>
      </c>
    </row>
    <row r="400" spans="1:17" s="288" customFormat="1">
      <c r="A400" s="257">
        <v>51</v>
      </c>
      <c r="B400" s="254" t="s">
        <v>138</v>
      </c>
      <c r="C400" s="255" t="s">
        <v>153</v>
      </c>
      <c r="D400" s="354" t="s">
        <v>189</v>
      </c>
      <c r="E400" s="257">
        <v>4.54</v>
      </c>
      <c r="F400" s="255">
        <v>4.2</v>
      </c>
      <c r="G400" s="255">
        <v>153</v>
      </c>
      <c r="H400" s="255">
        <v>106</v>
      </c>
      <c r="I400" s="255">
        <v>53</v>
      </c>
      <c r="J400" s="258">
        <v>1.2999999999999999E-2</v>
      </c>
      <c r="K400" s="255"/>
      <c r="L400" s="321">
        <v>96.87</v>
      </c>
      <c r="M400" s="357" t="s">
        <v>190</v>
      </c>
    </row>
    <row r="401" spans="1:14" s="288" customFormat="1">
      <c r="A401" s="257">
        <v>52</v>
      </c>
      <c r="B401" s="254" t="s">
        <v>139</v>
      </c>
      <c r="C401" s="255" t="s">
        <v>154</v>
      </c>
      <c r="D401" s="354" t="s">
        <v>189</v>
      </c>
      <c r="E401" s="257">
        <v>4.54</v>
      </c>
      <c r="F401" s="255">
        <v>4.2</v>
      </c>
      <c r="G401" s="255">
        <v>153</v>
      </c>
      <c r="H401" s="255">
        <v>106</v>
      </c>
      <c r="I401" s="255">
        <v>53</v>
      </c>
      <c r="J401" s="258">
        <v>1.2999999999999999E-2</v>
      </c>
      <c r="K401" s="255"/>
      <c r="L401" s="321">
        <v>98.33</v>
      </c>
      <c r="M401" s="357" t="s">
        <v>190</v>
      </c>
    </row>
    <row r="402" spans="1:14" s="288" customFormat="1">
      <c r="A402" s="257">
        <v>53</v>
      </c>
      <c r="B402" s="254" t="s">
        <v>346</v>
      </c>
      <c r="C402" s="255" t="s">
        <v>347</v>
      </c>
      <c r="D402" s="354" t="s">
        <v>189</v>
      </c>
      <c r="E402" s="257">
        <v>0.7</v>
      </c>
      <c r="F402" s="255">
        <v>0.6</v>
      </c>
      <c r="G402" s="255">
        <v>0</v>
      </c>
      <c r="H402" s="255">
        <v>0</v>
      </c>
      <c r="I402" s="255">
        <v>0</v>
      </c>
      <c r="J402" s="258">
        <v>3.5000000000000003E-2</v>
      </c>
      <c r="K402" s="255"/>
      <c r="L402" s="321">
        <v>0</v>
      </c>
      <c r="M402" s="357" t="s">
        <v>190</v>
      </c>
    </row>
    <row r="403" spans="1:14" s="288" customFormat="1">
      <c r="A403" s="257">
        <v>54</v>
      </c>
      <c r="B403" s="254" t="s">
        <v>618</v>
      </c>
      <c r="C403" s="255" t="s">
        <v>621</v>
      </c>
      <c r="D403" s="354" t="s">
        <v>189</v>
      </c>
      <c r="E403" s="257">
        <v>3</v>
      </c>
      <c r="F403" s="255">
        <v>2</v>
      </c>
      <c r="G403" s="255">
        <v>135</v>
      </c>
      <c r="H403" s="255">
        <v>45</v>
      </c>
      <c r="I403" s="255">
        <v>26</v>
      </c>
      <c r="J403" s="258">
        <v>3.1E-2</v>
      </c>
      <c r="K403" s="255"/>
      <c r="L403" s="321">
        <v>128.37</v>
      </c>
      <c r="M403" s="357" t="s">
        <v>190</v>
      </c>
    </row>
    <row r="404" spans="1:14" s="288" customFormat="1">
      <c r="A404" s="257">
        <v>55</v>
      </c>
      <c r="B404" s="254" t="s">
        <v>619</v>
      </c>
      <c r="C404" s="255" t="s">
        <v>622</v>
      </c>
      <c r="D404" s="354" t="s">
        <v>189</v>
      </c>
      <c r="E404" s="257">
        <v>3</v>
      </c>
      <c r="F404" s="255">
        <v>2</v>
      </c>
      <c r="G404" s="255">
        <v>135</v>
      </c>
      <c r="H404" s="255">
        <v>45</v>
      </c>
      <c r="I404" s="255">
        <v>26</v>
      </c>
      <c r="J404" s="258">
        <v>3.1E-2</v>
      </c>
      <c r="K404" s="259"/>
      <c r="L404" s="321">
        <v>159.74</v>
      </c>
      <c r="M404" s="268" t="s">
        <v>190</v>
      </c>
      <c r="N404" s="352"/>
    </row>
    <row r="405" spans="1:14" s="288" customFormat="1">
      <c r="A405" s="257">
        <v>56</v>
      </c>
      <c r="B405" s="254" t="s">
        <v>620</v>
      </c>
      <c r="C405" s="255" t="s">
        <v>623</v>
      </c>
      <c r="D405" s="354" t="s">
        <v>189</v>
      </c>
      <c r="E405" s="257">
        <v>3</v>
      </c>
      <c r="F405" s="255">
        <v>2</v>
      </c>
      <c r="G405" s="255">
        <v>135</v>
      </c>
      <c r="H405" s="255">
        <v>45</v>
      </c>
      <c r="I405" s="255">
        <v>26</v>
      </c>
      <c r="J405" s="258">
        <v>3.1E-2</v>
      </c>
      <c r="K405" s="259"/>
      <c r="L405" s="321">
        <v>128.04</v>
      </c>
      <c r="M405" s="268" t="s">
        <v>190</v>
      </c>
      <c r="N405" s="352"/>
    </row>
    <row r="406" spans="1:14" s="288" customFormat="1">
      <c r="A406" s="257">
        <v>57</v>
      </c>
      <c r="B406" s="254" t="s">
        <v>606</v>
      </c>
      <c r="C406" s="255" t="s">
        <v>607</v>
      </c>
      <c r="D406" s="354" t="s">
        <v>189</v>
      </c>
      <c r="E406" s="257">
        <v>1.5</v>
      </c>
      <c r="F406" s="255">
        <v>1</v>
      </c>
      <c r="G406" s="255">
        <v>125</v>
      </c>
      <c r="H406" s="255">
        <v>28</v>
      </c>
      <c r="I406" s="255">
        <v>27</v>
      </c>
      <c r="J406" s="258">
        <v>9.4000000000000004E-3</v>
      </c>
      <c r="K406" s="259"/>
      <c r="L406" s="321">
        <v>73.209999999999994</v>
      </c>
      <c r="M406" s="268" t="s">
        <v>190</v>
      </c>
      <c r="N406" s="352"/>
    </row>
    <row r="407" spans="1:14" s="288" customFormat="1">
      <c r="A407" s="257">
        <v>58</v>
      </c>
      <c r="B407" s="254" t="s">
        <v>627</v>
      </c>
      <c r="C407" s="255" t="s">
        <v>628</v>
      </c>
      <c r="D407" s="354" t="s">
        <v>189</v>
      </c>
      <c r="E407" s="257">
        <v>3.5</v>
      </c>
      <c r="F407" s="255">
        <v>1.59</v>
      </c>
      <c r="G407" s="255">
        <v>47</v>
      </c>
      <c r="H407" s="255">
        <v>30</v>
      </c>
      <c r="I407" s="255">
        <v>14</v>
      </c>
      <c r="J407" s="258">
        <v>2.1000000000000001E-2</v>
      </c>
      <c r="K407" s="259"/>
      <c r="L407" s="321">
        <v>1.42</v>
      </c>
      <c r="M407" s="268" t="s">
        <v>190</v>
      </c>
      <c r="N407" s="352"/>
    </row>
    <row r="408" spans="1:14" s="288" customFormat="1">
      <c r="A408" s="257">
        <v>59</v>
      </c>
      <c r="B408" s="254" t="s">
        <v>16</v>
      </c>
      <c r="C408" s="255" t="s">
        <v>15</v>
      </c>
      <c r="D408" s="354" t="s">
        <v>189</v>
      </c>
      <c r="E408" s="257">
        <v>8</v>
      </c>
      <c r="F408" s="255">
        <v>7.6</v>
      </c>
      <c r="G408" s="255">
        <v>82</v>
      </c>
      <c r="H408" s="255">
        <v>42</v>
      </c>
      <c r="I408" s="255">
        <v>13</v>
      </c>
      <c r="J408" s="258">
        <v>4.4771999999999999E-2</v>
      </c>
      <c r="K408" s="259"/>
      <c r="L408" s="378">
        <v>103.16</v>
      </c>
      <c r="M408" s="268" t="s">
        <v>190</v>
      </c>
      <c r="N408" s="352"/>
    </row>
    <row r="409" spans="1:14" s="288" customFormat="1">
      <c r="A409" s="257">
        <v>60</v>
      </c>
      <c r="B409" s="254" t="s">
        <v>541</v>
      </c>
      <c r="C409" s="255" t="s">
        <v>542</v>
      </c>
      <c r="D409" s="354" t="s">
        <v>189</v>
      </c>
      <c r="E409" s="263">
        <v>4.21</v>
      </c>
      <c r="F409" s="255">
        <v>4.12</v>
      </c>
      <c r="G409" s="255">
        <v>146</v>
      </c>
      <c r="H409" s="255">
        <v>95</v>
      </c>
      <c r="I409" s="255">
        <v>85</v>
      </c>
      <c r="J409" s="258">
        <v>9.3571428571428573E-3</v>
      </c>
      <c r="K409" s="259"/>
      <c r="L409" s="321">
        <v>28.85</v>
      </c>
      <c r="M409" s="268" t="s">
        <v>190</v>
      </c>
      <c r="N409" s="352"/>
    </row>
    <row r="410" spans="1:14" s="292" customFormat="1">
      <c r="A410" s="257">
        <v>61</v>
      </c>
      <c r="B410" s="254" t="s">
        <v>624</v>
      </c>
      <c r="C410" s="255" t="s">
        <v>617</v>
      </c>
      <c r="D410" s="354" t="s">
        <v>189</v>
      </c>
      <c r="E410" s="263">
        <v>4.21</v>
      </c>
      <c r="F410" s="255">
        <v>4.12</v>
      </c>
      <c r="G410" s="255">
        <v>95</v>
      </c>
      <c r="H410" s="255">
        <v>150</v>
      </c>
      <c r="I410" s="255">
        <v>76</v>
      </c>
      <c r="J410" s="258">
        <v>9.3571428571428573E-3</v>
      </c>
      <c r="K410" s="259"/>
      <c r="L410" s="321">
        <v>28.11</v>
      </c>
      <c r="M410" s="268" t="s">
        <v>190</v>
      </c>
      <c r="N410" s="352"/>
    </row>
    <row r="411" spans="1:14" s="288" customFormat="1">
      <c r="A411" s="257">
        <v>62</v>
      </c>
      <c r="B411" s="254" t="s">
        <v>289</v>
      </c>
      <c r="C411" s="255" t="s">
        <v>290</v>
      </c>
      <c r="D411" s="354" t="s">
        <v>189</v>
      </c>
      <c r="E411" s="263">
        <v>4.21</v>
      </c>
      <c r="F411" s="255">
        <v>4.12</v>
      </c>
      <c r="G411" s="255">
        <v>146</v>
      </c>
      <c r="H411" s="255">
        <v>95</v>
      </c>
      <c r="I411" s="255">
        <v>85</v>
      </c>
      <c r="J411" s="258">
        <v>9.3571428571428573E-3</v>
      </c>
      <c r="K411" s="259"/>
      <c r="L411" s="321">
        <v>37.49</v>
      </c>
      <c r="M411" s="268" t="s">
        <v>190</v>
      </c>
      <c r="N411" s="352"/>
    </row>
    <row r="412" spans="1:14" s="288" customFormat="1">
      <c r="A412" s="257">
        <v>63</v>
      </c>
      <c r="B412" s="254" t="s">
        <v>577</v>
      </c>
      <c r="C412" s="255" t="s">
        <v>583</v>
      </c>
      <c r="D412" s="354" t="s">
        <v>189</v>
      </c>
      <c r="E412" s="263">
        <v>3.59</v>
      </c>
      <c r="F412" s="255">
        <v>3.5</v>
      </c>
      <c r="G412" s="255">
        <v>146</v>
      </c>
      <c r="H412" s="255">
        <v>95</v>
      </c>
      <c r="I412" s="255">
        <v>85</v>
      </c>
      <c r="J412" s="258">
        <v>9.3571428571428573E-3</v>
      </c>
      <c r="K412" s="259"/>
      <c r="L412" s="321">
        <v>31.98</v>
      </c>
      <c r="M412" s="268" t="s">
        <v>190</v>
      </c>
      <c r="N412" s="352"/>
    </row>
    <row r="413" spans="1:14" s="288" customFormat="1">
      <c r="A413" s="257">
        <v>64</v>
      </c>
      <c r="B413" s="254" t="s">
        <v>571</v>
      </c>
      <c r="C413" s="255" t="s">
        <v>572</v>
      </c>
      <c r="D413" s="354" t="s">
        <v>189</v>
      </c>
      <c r="E413" s="263">
        <v>3.59</v>
      </c>
      <c r="F413" s="255">
        <v>3.5</v>
      </c>
      <c r="G413" s="255">
        <v>146</v>
      </c>
      <c r="H413" s="255">
        <v>95</v>
      </c>
      <c r="I413" s="255">
        <v>85</v>
      </c>
      <c r="J413" s="258">
        <v>9.8250000000000004E-3</v>
      </c>
      <c r="K413" s="259"/>
      <c r="L413" s="321">
        <v>30.53</v>
      </c>
      <c r="M413" s="268" t="s">
        <v>190</v>
      </c>
      <c r="N413" s="352"/>
    </row>
    <row r="414" spans="1:14" s="292" customFormat="1">
      <c r="A414" s="257">
        <v>65</v>
      </c>
      <c r="B414" s="254" t="s">
        <v>0</v>
      </c>
      <c r="C414" s="255" t="s">
        <v>5</v>
      </c>
      <c r="D414" s="354" t="s">
        <v>189</v>
      </c>
      <c r="E414" s="263">
        <v>3.59</v>
      </c>
      <c r="F414" s="255">
        <v>3.5</v>
      </c>
      <c r="G414" s="255">
        <v>96</v>
      </c>
      <c r="H414" s="255">
        <v>67</v>
      </c>
      <c r="I414" s="255">
        <v>90</v>
      </c>
      <c r="J414" s="258">
        <f>96*67*90/1000000</f>
        <v>0.57887999999999995</v>
      </c>
      <c r="K414" s="259"/>
      <c r="L414" s="321">
        <v>17.03</v>
      </c>
      <c r="M414" s="268" t="s">
        <v>190</v>
      </c>
      <c r="N414" s="352"/>
    </row>
    <row r="415" spans="1:14" s="288" customFormat="1">
      <c r="A415" s="257">
        <v>66</v>
      </c>
      <c r="B415" s="254" t="s">
        <v>1</v>
      </c>
      <c r="C415" s="255" t="s">
        <v>581</v>
      </c>
      <c r="D415" s="354" t="s">
        <v>189</v>
      </c>
      <c r="E415" s="257">
        <v>1.1000000000000001</v>
      </c>
      <c r="F415" s="255">
        <v>1</v>
      </c>
      <c r="G415" s="255">
        <v>96</v>
      </c>
      <c r="H415" s="255">
        <v>67</v>
      </c>
      <c r="I415" s="255">
        <v>90</v>
      </c>
      <c r="J415" s="258">
        <f>96*67*90/1000000</f>
        <v>0.57887999999999995</v>
      </c>
      <c r="K415" s="259"/>
      <c r="L415" s="321">
        <v>15.12</v>
      </c>
      <c r="M415" s="268" t="s">
        <v>190</v>
      </c>
      <c r="N415" s="352"/>
    </row>
    <row r="416" spans="1:14" s="288" customFormat="1">
      <c r="A416" s="257">
        <v>67</v>
      </c>
      <c r="B416" s="254" t="s">
        <v>2</v>
      </c>
      <c r="C416" s="255" t="s">
        <v>6</v>
      </c>
      <c r="D416" s="354" t="s">
        <v>189</v>
      </c>
      <c r="E416" s="257">
        <v>1.6</v>
      </c>
      <c r="F416" s="255">
        <v>1.5</v>
      </c>
      <c r="G416" s="255">
        <v>96</v>
      </c>
      <c r="H416" s="255">
        <v>67</v>
      </c>
      <c r="I416" s="255">
        <v>90</v>
      </c>
      <c r="J416" s="258">
        <f>96*67*90/1000000</f>
        <v>0.57887999999999995</v>
      </c>
      <c r="K416" s="259"/>
      <c r="L416" s="321">
        <v>16.59</v>
      </c>
      <c r="M416" s="268" t="s">
        <v>190</v>
      </c>
      <c r="N416" s="352"/>
    </row>
    <row r="417" spans="1:17" s="288" customFormat="1">
      <c r="A417" s="257">
        <v>68</v>
      </c>
      <c r="B417" s="254" t="s">
        <v>3</v>
      </c>
      <c r="C417" s="255" t="s">
        <v>7</v>
      </c>
      <c r="D417" s="354" t="s">
        <v>189</v>
      </c>
      <c r="E417" s="257">
        <v>0</v>
      </c>
      <c r="F417" s="255">
        <v>0</v>
      </c>
      <c r="G417" s="255">
        <v>0</v>
      </c>
      <c r="H417" s="255">
        <v>0</v>
      </c>
      <c r="I417" s="255">
        <v>0</v>
      </c>
      <c r="J417" s="258">
        <v>0</v>
      </c>
      <c r="K417" s="259"/>
      <c r="L417" s="321">
        <v>11.94</v>
      </c>
      <c r="M417" s="268" t="s">
        <v>190</v>
      </c>
      <c r="N417" s="352"/>
    </row>
    <row r="418" spans="1:17" s="288" customFormat="1">
      <c r="A418" s="257">
        <v>69</v>
      </c>
      <c r="B418" s="254" t="s">
        <v>4</v>
      </c>
      <c r="C418" s="255" t="s">
        <v>8</v>
      </c>
      <c r="D418" s="354" t="s">
        <v>189</v>
      </c>
      <c r="E418" s="257">
        <v>0</v>
      </c>
      <c r="F418" s="255">
        <v>0</v>
      </c>
      <c r="G418" s="255">
        <v>0</v>
      </c>
      <c r="H418" s="255">
        <v>0</v>
      </c>
      <c r="I418" s="255">
        <v>0</v>
      </c>
      <c r="J418" s="258">
        <v>0</v>
      </c>
      <c r="K418" s="259"/>
      <c r="L418" s="321">
        <v>11.94</v>
      </c>
      <c r="M418" s="268" t="s">
        <v>190</v>
      </c>
      <c r="N418" s="352"/>
    </row>
    <row r="419" spans="1:17" s="288" customFormat="1">
      <c r="A419" s="257">
        <v>70</v>
      </c>
      <c r="B419" s="254" t="s">
        <v>602</v>
      </c>
      <c r="C419" s="255" t="s">
        <v>580</v>
      </c>
      <c r="D419" s="354" t="s">
        <v>189</v>
      </c>
      <c r="E419" s="257">
        <v>0.3</v>
      </c>
      <c r="F419" s="255">
        <v>0.25</v>
      </c>
      <c r="G419" s="255">
        <v>99</v>
      </c>
      <c r="H419" s="255">
        <v>58</v>
      </c>
      <c r="I419" s="255">
        <v>60</v>
      </c>
      <c r="J419" s="258">
        <f>99*58*60/1000000</f>
        <v>0.34451999999999999</v>
      </c>
      <c r="K419" s="259"/>
      <c r="L419" s="321">
        <v>8.73</v>
      </c>
      <c r="M419" s="268" t="s">
        <v>190</v>
      </c>
      <c r="N419" s="352"/>
    </row>
    <row r="420" spans="1:17" s="288" customFormat="1">
      <c r="A420" s="257">
        <v>71</v>
      </c>
      <c r="B420" s="254" t="s">
        <v>603</v>
      </c>
      <c r="C420" s="255" t="s">
        <v>579</v>
      </c>
      <c r="D420" s="354" t="s">
        <v>189</v>
      </c>
      <c r="E420" s="257">
        <v>0.6</v>
      </c>
      <c r="F420" s="255">
        <v>0.5</v>
      </c>
      <c r="G420" s="255">
        <v>99</v>
      </c>
      <c r="H420" s="255">
        <v>58</v>
      </c>
      <c r="I420" s="255">
        <v>60</v>
      </c>
      <c r="J420" s="258">
        <f>99*58*60/1000000</f>
        <v>0.34451999999999999</v>
      </c>
      <c r="K420" s="259"/>
      <c r="L420" s="321">
        <v>6.24</v>
      </c>
      <c r="M420" s="268" t="s">
        <v>190</v>
      </c>
      <c r="N420" s="352"/>
    </row>
    <row r="421" spans="1:17" s="288" customFormat="1">
      <c r="A421" s="257">
        <v>72</v>
      </c>
      <c r="B421" s="254" t="s">
        <v>604</v>
      </c>
      <c r="C421" s="255" t="s">
        <v>578</v>
      </c>
      <c r="D421" s="354" t="s">
        <v>189</v>
      </c>
      <c r="E421" s="257">
        <v>0.6</v>
      </c>
      <c r="F421" s="255">
        <v>0.5</v>
      </c>
      <c r="G421" s="255">
        <v>99</v>
      </c>
      <c r="H421" s="255">
        <v>58</v>
      </c>
      <c r="I421" s="255">
        <v>60</v>
      </c>
      <c r="J421" s="258">
        <f>99*58*60/1000000</f>
        <v>0.34451999999999999</v>
      </c>
      <c r="K421" s="259"/>
      <c r="L421" s="321">
        <v>6.24</v>
      </c>
      <c r="M421" s="268" t="s">
        <v>190</v>
      </c>
      <c r="N421" s="352"/>
    </row>
    <row r="422" spans="1:17">
      <c r="A422" s="257">
        <v>73</v>
      </c>
      <c r="B422" s="254" t="s">
        <v>663</v>
      </c>
      <c r="C422" s="255" t="s">
        <v>662</v>
      </c>
      <c r="D422" s="354" t="s">
        <v>810</v>
      </c>
      <c r="E422" s="257">
        <v>8.82</v>
      </c>
      <c r="F422" s="255">
        <v>8.7200000000000006</v>
      </c>
      <c r="G422" s="255">
        <v>0</v>
      </c>
      <c r="H422" s="255">
        <v>0</v>
      </c>
      <c r="I422" s="255">
        <v>0</v>
      </c>
      <c r="J422" s="258">
        <v>1.5859999999999999E-2</v>
      </c>
      <c r="K422" s="255"/>
      <c r="L422" s="321">
        <v>33.07</v>
      </c>
      <c r="M422" s="268" t="s">
        <v>190</v>
      </c>
      <c r="N422" s="352"/>
      <c r="O422" s="250"/>
      <c r="P422" s="269"/>
      <c r="Q422" s="269"/>
    </row>
    <row r="423" spans="1:17">
      <c r="A423" s="257">
        <v>74</v>
      </c>
      <c r="B423" s="254" t="s">
        <v>12</v>
      </c>
      <c r="C423" s="255" t="s">
        <v>586</v>
      </c>
      <c r="D423" s="354" t="s">
        <v>810</v>
      </c>
      <c r="E423" s="257">
        <v>8.82</v>
      </c>
      <c r="F423" s="255">
        <v>8.7200000000000006</v>
      </c>
      <c r="G423" s="255">
        <v>0</v>
      </c>
      <c r="H423" s="255">
        <v>0</v>
      </c>
      <c r="I423" s="255">
        <v>0</v>
      </c>
      <c r="J423" s="258">
        <v>1.5859999999999999E-2</v>
      </c>
      <c r="K423" s="265"/>
      <c r="L423" s="321">
        <v>16.59</v>
      </c>
      <c r="M423" s="268" t="s">
        <v>190</v>
      </c>
      <c r="N423" s="352"/>
      <c r="O423" s="250"/>
      <c r="P423" s="269"/>
      <c r="Q423" s="269"/>
    </row>
    <row r="424" spans="1:17" s="288" customFormat="1">
      <c r="A424" s="257">
        <v>75</v>
      </c>
      <c r="B424" s="254" t="s">
        <v>827</v>
      </c>
      <c r="C424" s="256" t="s">
        <v>9</v>
      </c>
      <c r="D424" s="354" t="s">
        <v>189</v>
      </c>
      <c r="E424" s="257">
        <v>0.03</v>
      </c>
      <c r="F424" s="255">
        <v>0.02</v>
      </c>
      <c r="G424" s="255">
        <v>0</v>
      </c>
      <c r="H424" s="255">
        <v>0</v>
      </c>
      <c r="I424" s="255">
        <v>0</v>
      </c>
      <c r="J424" s="258">
        <v>1.8000000000000001E-4</v>
      </c>
      <c r="K424" s="265"/>
      <c r="L424" s="321">
        <v>1.1200000000000001</v>
      </c>
      <c r="M424" s="357" t="s">
        <v>190</v>
      </c>
      <c r="N424" s="352"/>
    </row>
    <row r="425" spans="1:17">
      <c r="A425" s="257">
        <v>76</v>
      </c>
      <c r="B425" s="256" t="s">
        <v>894</v>
      </c>
      <c r="C425" s="256" t="s">
        <v>895</v>
      </c>
      <c r="D425" s="267" t="s">
        <v>189</v>
      </c>
      <c r="E425" s="261">
        <v>9.8000000000000007</v>
      </c>
      <c r="F425" s="261">
        <v>9</v>
      </c>
      <c r="G425" s="261">
        <v>61</v>
      </c>
      <c r="H425" s="255">
        <v>40</v>
      </c>
      <c r="I425" s="255">
        <v>15</v>
      </c>
      <c r="J425" s="258">
        <v>3.5999999999999997E-2</v>
      </c>
      <c r="K425" s="259"/>
      <c r="L425" s="321">
        <v>0</v>
      </c>
      <c r="M425" s="357" t="s">
        <v>190</v>
      </c>
      <c r="N425" s="352"/>
    </row>
    <row r="426" spans="1:17">
      <c r="A426" s="257">
        <v>77</v>
      </c>
      <c r="B426" s="256" t="s">
        <v>841</v>
      </c>
      <c r="C426" s="256" t="s">
        <v>848</v>
      </c>
      <c r="D426" s="267" t="s">
        <v>189</v>
      </c>
      <c r="E426" s="263">
        <v>7.49</v>
      </c>
      <c r="F426" s="261">
        <v>7</v>
      </c>
      <c r="G426" s="261">
        <v>149</v>
      </c>
      <c r="H426" s="255">
        <v>102</v>
      </c>
      <c r="I426" s="255">
        <v>45</v>
      </c>
      <c r="J426" s="258">
        <f>(149*102*45/1000000)/45</f>
        <v>1.5198E-2</v>
      </c>
      <c r="K426" s="259"/>
      <c r="L426" s="321">
        <v>0</v>
      </c>
      <c r="M426" s="357" t="s">
        <v>190</v>
      </c>
      <c r="N426" s="352"/>
    </row>
    <row r="427" spans="1:17">
      <c r="A427" s="257">
        <v>78</v>
      </c>
      <c r="B427" s="255" t="s">
        <v>842</v>
      </c>
      <c r="C427" s="255" t="s">
        <v>849</v>
      </c>
      <c r="D427" s="267" t="s">
        <v>189</v>
      </c>
      <c r="E427" s="263">
        <v>7.2</v>
      </c>
      <c r="F427" s="261">
        <v>6.8</v>
      </c>
      <c r="G427" s="261">
        <v>149</v>
      </c>
      <c r="H427" s="255">
        <v>102</v>
      </c>
      <c r="I427" s="255">
        <v>45</v>
      </c>
      <c r="J427" s="258">
        <f>(149*102*45/1000000)/54</f>
        <v>1.2665000000000001E-2</v>
      </c>
      <c r="K427" s="259"/>
      <c r="L427" s="321">
        <v>0</v>
      </c>
      <c r="M427" s="268" t="s">
        <v>190</v>
      </c>
      <c r="N427" s="352"/>
      <c r="O427" s="250"/>
      <c r="P427" s="269"/>
      <c r="Q427" s="269"/>
    </row>
    <row r="428" spans="1:17">
      <c r="A428" s="257">
        <v>79</v>
      </c>
      <c r="B428" s="255" t="s">
        <v>843</v>
      </c>
      <c r="C428" s="255" t="s">
        <v>850</v>
      </c>
      <c r="D428" s="267" t="s">
        <v>189</v>
      </c>
      <c r="E428" s="263">
        <v>7.4</v>
      </c>
      <c r="F428" s="261">
        <v>7</v>
      </c>
      <c r="G428" s="261">
        <v>149</v>
      </c>
      <c r="H428" s="255">
        <v>102</v>
      </c>
      <c r="I428" s="255">
        <v>45</v>
      </c>
      <c r="J428" s="258">
        <f>(149*102*45/1000000)/54</f>
        <v>1.2665000000000001E-2</v>
      </c>
      <c r="K428" s="259"/>
      <c r="L428" s="321">
        <v>0</v>
      </c>
      <c r="M428" s="268" t="s">
        <v>190</v>
      </c>
      <c r="N428" s="352"/>
      <c r="O428" s="250"/>
      <c r="P428" s="269"/>
      <c r="Q428" s="269"/>
    </row>
    <row r="429" spans="1:17">
      <c r="A429" s="257">
        <v>80</v>
      </c>
      <c r="B429" s="255" t="s">
        <v>844</v>
      </c>
      <c r="C429" s="255" t="s">
        <v>851</v>
      </c>
      <c r="D429" s="267" t="s">
        <v>189</v>
      </c>
      <c r="E429" s="263">
        <v>6.3</v>
      </c>
      <c r="F429" s="261">
        <v>6</v>
      </c>
      <c r="G429" s="261">
        <v>149</v>
      </c>
      <c r="H429" s="255">
        <v>102</v>
      </c>
      <c r="I429" s="255">
        <v>45</v>
      </c>
      <c r="J429" s="258">
        <f>(149*102*45/1000000)/72</f>
        <v>9.4987500000000002E-3</v>
      </c>
      <c r="K429" s="259"/>
      <c r="L429" s="321">
        <v>0</v>
      </c>
      <c r="M429" s="268" t="s">
        <v>190</v>
      </c>
      <c r="N429" s="352"/>
      <c r="O429" s="250"/>
      <c r="P429" s="269"/>
      <c r="Q429" s="269"/>
    </row>
    <row r="430" spans="1:17">
      <c r="A430" s="257">
        <v>81</v>
      </c>
      <c r="B430" s="255" t="s">
        <v>845</v>
      </c>
      <c r="C430" s="256" t="s">
        <v>852</v>
      </c>
      <c r="D430" s="267" t="s">
        <v>189</v>
      </c>
      <c r="E430" s="263">
        <v>2.4</v>
      </c>
      <c r="F430" s="261">
        <v>2.2000000000000002</v>
      </c>
      <c r="G430" s="261">
        <v>158</v>
      </c>
      <c r="H430" s="255">
        <v>57</v>
      </c>
      <c r="I430" s="255">
        <v>20</v>
      </c>
      <c r="J430" s="258">
        <f>(158*57*20/1000000)/40</f>
        <v>4.5030000000000001E-3</v>
      </c>
      <c r="K430" s="259"/>
      <c r="L430" s="321">
        <v>0</v>
      </c>
      <c r="M430" s="357" t="s">
        <v>190</v>
      </c>
      <c r="N430" s="352"/>
    </row>
    <row r="431" spans="1:17">
      <c r="A431" s="257">
        <v>82</v>
      </c>
      <c r="B431" s="256" t="s">
        <v>846</v>
      </c>
      <c r="C431" s="256" t="s">
        <v>853</v>
      </c>
      <c r="D431" s="267" t="s">
        <v>189</v>
      </c>
      <c r="E431" s="263">
        <v>4.8</v>
      </c>
      <c r="F431" s="261">
        <v>4.4000000000000004</v>
      </c>
      <c r="G431" s="261">
        <v>158</v>
      </c>
      <c r="H431" s="255">
        <v>57</v>
      </c>
      <c r="I431" s="255">
        <v>20</v>
      </c>
      <c r="J431" s="258">
        <f>(158*57*20/1000000)/25</f>
        <v>7.2047999999999999E-3</v>
      </c>
      <c r="K431" s="259"/>
      <c r="L431" s="321">
        <v>0</v>
      </c>
      <c r="M431" s="268" t="s">
        <v>190</v>
      </c>
      <c r="N431" s="352"/>
      <c r="O431" s="250"/>
      <c r="P431" s="251"/>
      <c r="Q431" s="251"/>
    </row>
    <row r="432" spans="1:17">
      <c r="A432" s="257">
        <v>83</v>
      </c>
      <c r="B432" s="256" t="s">
        <v>847</v>
      </c>
      <c r="C432" s="256" t="s">
        <v>854</v>
      </c>
      <c r="D432" s="267" t="s">
        <v>189</v>
      </c>
      <c r="E432" s="263">
        <v>2.6</v>
      </c>
      <c r="F432" s="261">
        <v>2.5</v>
      </c>
      <c r="G432" s="261">
        <v>49</v>
      </c>
      <c r="H432" s="255">
        <v>59</v>
      </c>
      <c r="I432" s="255">
        <v>22</v>
      </c>
      <c r="J432" s="258">
        <f>(49*59*22/1000000)/7</f>
        <v>9.0860000000000003E-3</v>
      </c>
      <c r="K432" s="259"/>
      <c r="L432" s="321">
        <v>0</v>
      </c>
      <c r="M432" s="268" t="s">
        <v>190</v>
      </c>
      <c r="N432" s="352"/>
      <c r="O432" s="250"/>
      <c r="P432" s="251"/>
      <c r="Q432" s="251"/>
    </row>
    <row r="433" spans="1:17" s="288" customFormat="1">
      <c r="A433" s="257">
        <v>84</v>
      </c>
      <c r="B433" s="255" t="s">
        <v>855</v>
      </c>
      <c r="C433" s="255" t="s">
        <v>856</v>
      </c>
      <c r="D433" s="267" t="s">
        <v>189</v>
      </c>
      <c r="E433" s="263">
        <v>6.6</v>
      </c>
      <c r="F433" s="261">
        <v>6.2</v>
      </c>
      <c r="G433" s="261">
        <v>149</v>
      </c>
      <c r="H433" s="255">
        <v>102</v>
      </c>
      <c r="I433" s="255">
        <v>45</v>
      </c>
      <c r="J433" s="258">
        <f>(149*102*45/1000000)/54</f>
        <v>1.2665000000000001E-2</v>
      </c>
      <c r="K433" s="259"/>
      <c r="L433" s="321">
        <v>0</v>
      </c>
      <c r="M433" s="268" t="s">
        <v>190</v>
      </c>
      <c r="N433" s="352"/>
    </row>
    <row r="434" spans="1:17" s="288" customFormat="1">
      <c r="A434" s="257"/>
      <c r="B434" s="255"/>
      <c r="C434" s="255"/>
      <c r="D434" s="267" t="s">
        <v>189</v>
      </c>
      <c r="E434" s="261"/>
      <c r="F434" s="261"/>
      <c r="G434" s="261"/>
      <c r="H434" s="255"/>
      <c r="I434" s="255"/>
      <c r="J434" s="258"/>
      <c r="K434" s="259"/>
      <c r="L434" s="262"/>
      <c r="M434" s="268" t="s">
        <v>190</v>
      </c>
      <c r="N434" s="352"/>
    </row>
    <row r="435" spans="1:17">
      <c r="B435" s="248"/>
      <c r="C435" s="248"/>
      <c r="D435" s="267" t="s">
        <v>189</v>
      </c>
      <c r="E435" s="261"/>
      <c r="F435" s="261"/>
      <c r="G435" s="261"/>
      <c r="H435" s="255"/>
      <c r="I435" s="255"/>
      <c r="J435" s="258"/>
      <c r="K435" s="248"/>
      <c r="L435" s="262"/>
      <c r="M435" s="268" t="s">
        <v>190</v>
      </c>
      <c r="N435" s="352"/>
    </row>
    <row r="436" spans="1:17">
      <c r="B436" s="248"/>
      <c r="C436" s="248"/>
      <c r="D436" s="267" t="s">
        <v>189</v>
      </c>
      <c r="E436" s="261"/>
      <c r="F436" s="261"/>
      <c r="G436" s="261"/>
      <c r="H436" s="255"/>
      <c r="I436" s="255"/>
      <c r="J436" s="258"/>
      <c r="K436" s="248"/>
      <c r="L436" s="262"/>
      <c r="M436" s="268" t="s">
        <v>190</v>
      </c>
      <c r="N436" s="352"/>
    </row>
    <row r="437" spans="1:17">
      <c r="B437" s="248"/>
      <c r="C437" s="248"/>
      <c r="D437" s="267" t="s">
        <v>189</v>
      </c>
      <c r="E437" s="261"/>
      <c r="F437" s="261"/>
      <c r="G437" s="261"/>
      <c r="H437" s="255"/>
      <c r="I437" s="255"/>
      <c r="J437" s="258"/>
      <c r="K437" s="248"/>
      <c r="L437" s="262"/>
      <c r="M437" s="268" t="s">
        <v>190</v>
      </c>
      <c r="N437" s="352"/>
    </row>
    <row r="438" spans="1:17">
      <c r="B438" s="248"/>
      <c r="C438" s="248"/>
      <c r="D438" s="267" t="s">
        <v>189</v>
      </c>
      <c r="E438" s="261"/>
      <c r="F438" s="261"/>
      <c r="G438" s="261"/>
      <c r="H438" s="255"/>
      <c r="I438" s="255"/>
      <c r="J438" s="258"/>
      <c r="K438" s="248"/>
      <c r="L438" s="262"/>
      <c r="M438" s="268" t="s">
        <v>190</v>
      </c>
      <c r="N438" s="352"/>
    </row>
    <row r="439" spans="1:17">
      <c r="B439" s="248"/>
      <c r="C439" s="248"/>
      <c r="D439" s="267" t="s">
        <v>189</v>
      </c>
      <c r="E439" s="261"/>
      <c r="F439" s="261"/>
      <c r="G439" s="261"/>
      <c r="H439" s="255"/>
      <c r="I439" s="255"/>
      <c r="J439" s="258"/>
      <c r="K439" s="248"/>
      <c r="L439" s="262"/>
      <c r="M439" s="268" t="s">
        <v>190</v>
      </c>
      <c r="N439" s="352"/>
    </row>
    <row r="440" spans="1:17">
      <c r="B440" s="248"/>
      <c r="C440" s="248"/>
      <c r="D440" s="267" t="s">
        <v>189</v>
      </c>
      <c r="E440" s="261"/>
      <c r="F440" s="261"/>
      <c r="G440" s="261"/>
      <c r="H440" s="255"/>
      <c r="I440" s="255"/>
      <c r="J440" s="258"/>
      <c r="K440" s="248"/>
      <c r="L440" s="262"/>
      <c r="M440" s="268" t="s">
        <v>190</v>
      </c>
      <c r="N440" s="352"/>
    </row>
    <row r="441" spans="1:17">
      <c r="B441" s="248"/>
      <c r="C441" s="248"/>
      <c r="D441" s="267" t="s">
        <v>189</v>
      </c>
      <c r="E441" s="261"/>
      <c r="F441" s="261"/>
      <c r="G441" s="261"/>
      <c r="H441" s="255"/>
      <c r="I441" s="255"/>
      <c r="J441" s="258"/>
      <c r="K441" s="248"/>
      <c r="L441" s="262"/>
      <c r="M441" s="268" t="s">
        <v>190</v>
      </c>
      <c r="N441" s="352"/>
    </row>
    <row r="442" spans="1:17">
      <c r="B442" s="248"/>
      <c r="C442" s="248"/>
      <c r="D442" s="267" t="s">
        <v>189</v>
      </c>
      <c r="E442" s="261"/>
      <c r="F442" s="261"/>
      <c r="G442" s="261"/>
      <c r="H442" s="255"/>
      <c r="I442" s="255"/>
      <c r="J442" s="258"/>
      <c r="K442" s="248"/>
      <c r="L442" s="262"/>
      <c r="M442" s="268" t="s">
        <v>190</v>
      </c>
      <c r="N442" s="352"/>
    </row>
    <row r="443" spans="1:17">
      <c r="B443" s="248"/>
      <c r="C443" s="248"/>
      <c r="D443" s="267" t="s">
        <v>189</v>
      </c>
      <c r="E443" s="261"/>
      <c r="F443" s="261"/>
      <c r="G443" s="261"/>
      <c r="H443" s="255"/>
      <c r="I443" s="255"/>
      <c r="J443" s="258"/>
      <c r="K443" s="248"/>
      <c r="L443" s="262"/>
      <c r="M443" s="268" t="s">
        <v>190</v>
      </c>
      <c r="N443" s="352"/>
    </row>
    <row r="444" spans="1:17">
      <c r="B444" s="248"/>
      <c r="C444" s="248"/>
      <c r="D444" s="267" t="s">
        <v>189</v>
      </c>
      <c r="E444" s="261"/>
      <c r="F444" s="261"/>
      <c r="G444" s="261"/>
      <c r="H444" s="255"/>
      <c r="I444" s="255"/>
      <c r="J444" s="258"/>
      <c r="K444" s="248"/>
      <c r="L444" s="262"/>
      <c r="M444" s="268" t="s">
        <v>190</v>
      </c>
      <c r="N444" s="352"/>
    </row>
    <row r="445" spans="1:17">
      <c r="B445" s="248"/>
      <c r="C445" s="248"/>
      <c r="D445" s="267" t="s">
        <v>189</v>
      </c>
      <c r="E445" s="261"/>
      <c r="F445" s="261"/>
      <c r="G445" s="261"/>
      <c r="H445" s="255"/>
      <c r="I445" s="255"/>
      <c r="J445" s="258"/>
      <c r="K445" s="248"/>
      <c r="L445" s="262"/>
      <c r="M445" s="268" t="s">
        <v>190</v>
      </c>
      <c r="N445" s="352"/>
    </row>
    <row r="446" spans="1:17">
      <c r="B446" s="248"/>
      <c r="C446" s="248"/>
      <c r="D446" s="267" t="s">
        <v>189</v>
      </c>
      <c r="E446" s="261"/>
      <c r="F446" s="261"/>
      <c r="G446" s="261"/>
      <c r="H446" s="255"/>
      <c r="I446" s="255"/>
      <c r="J446" s="258"/>
      <c r="K446" s="248"/>
      <c r="L446" s="262"/>
      <c r="M446" s="268" t="s">
        <v>190</v>
      </c>
      <c r="N446" s="352"/>
    </row>
    <row r="447" spans="1:17">
      <c r="B447" s="248"/>
      <c r="C447" s="248"/>
      <c r="D447" s="267" t="s">
        <v>189</v>
      </c>
      <c r="E447" s="261"/>
      <c r="F447" s="261"/>
      <c r="G447" s="261"/>
      <c r="H447" s="255"/>
      <c r="I447" s="255"/>
      <c r="J447" s="258"/>
      <c r="K447" s="248"/>
      <c r="L447" s="262"/>
      <c r="M447" s="268" t="s">
        <v>190</v>
      </c>
      <c r="N447" s="352"/>
    </row>
    <row r="448" spans="1:17">
      <c r="A448" s="257"/>
      <c r="B448" s="255"/>
      <c r="C448" s="255"/>
      <c r="D448" s="267" t="s">
        <v>189</v>
      </c>
      <c r="E448" s="261"/>
      <c r="F448" s="261"/>
      <c r="G448" s="261"/>
      <c r="H448" s="255"/>
      <c r="I448" s="255"/>
      <c r="J448" s="258"/>
      <c r="K448" s="259"/>
      <c r="L448" s="273"/>
      <c r="M448" s="268" t="s">
        <v>190</v>
      </c>
      <c r="N448" s="352"/>
      <c r="P448" s="269"/>
      <c r="Q448" s="269"/>
    </row>
    <row r="449" spans="1:17" s="292" customFormat="1">
      <c r="A449" s="257"/>
      <c r="B449" s="255"/>
      <c r="C449" s="255"/>
      <c r="D449" s="267" t="s">
        <v>189</v>
      </c>
      <c r="E449" s="261"/>
      <c r="F449" s="261"/>
      <c r="G449" s="261"/>
      <c r="H449" s="255"/>
      <c r="I449" s="255"/>
      <c r="J449" s="258"/>
      <c r="K449" s="259"/>
      <c r="L449" s="262"/>
      <c r="M449" s="268" t="s">
        <v>190</v>
      </c>
      <c r="N449" s="352"/>
    </row>
    <row r="450" spans="1:17">
      <c r="B450" s="255"/>
      <c r="C450" s="248"/>
      <c r="D450" s="267" t="s">
        <v>189</v>
      </c>
      <c r="E450" s="261"/>
      <c r="F450" s="261"/>
      <c r="G450" s="261"/>
      <c r="H450" s="255"/>
      <c r="I450" s="255"/>
      <c r="J450" s="258"/>
      <c r="K450" s="248"/>
      <c r="L450" s="262"/>
      <c r="M450" s="268" t="s">
        <v>190</v>
      </c>
      <c r="N450" s="352"/>
    </row>
    <row r="451" spans="1:17" s="288" customFormat="1">
      <c r="A451" s="257"/>
      <c r="B451" s="255"/>
      <c r="C451" s="255"/>
      <c r="D451" s="267" t="s">
        <v>189</v>
      </c>
      <c r="E451" s="261"/>
      <c r="F451" s="261"/>
      <c r="G451" s="261"/>
      <c r="H451" s="255"/>
      <c r="I451" s="255"/>
      <c r="J451" s="258"/>
      <c r="K451" s="259"/>
      <c r="L451" s="262"/>
      <c r="M451" s="268" t="s">
        <v>190</v>
      </c>
      <c r="N451" s="352"/>
    </row>
    <row r="452" spans="1:17" s="288" customFormat="1">
      <c r="A452" s="257"/>
      <c r="B452" s="255"/>
      <c r="C452" s="255"/>
      <c r="D452" s="267" t="s">
        <v>189</v>
      </c>
      <c r="E452" s="261"/>
      <c r="F452" s="261"/>
      <c r="G452" s="261"/>
      <c r="H452" s="255"/>
      <c r="I452" s="255"/>
      <c r="J452" s="258"/>
      <c r="K452" s="259"/>
      <c r="L452" s="262"/>
      <c r="M452" s="268" t="s">
        <v>190</v>
      </c>
      <c r="N452" s="352"/>
    </row>
    <row r="453" spans="1:17">
      <c r="A453" s="257"/>
      <c r="B453" s="255"/>
      <c r="C453" s="255"/>
      <c r="D453" s="267" t="s">
        <v>189</v>
      </c>
      <c r="E453" s="261"/>
      <c r="F453" s="261"/>
      <c r="G453" s="261"/>
      <c r="H453" s="255"/>
      <c r="I453" s="255"/>
      <c r="J453" s="258"/>
      <c r="K453" s="259"/>
      <c r="L453" s="262"/>
      <c r="M453" s="268" t="s">
        <v>190</v>
      </c>
      <c r="N453" s="352"/>
      <c r="P453" s="269"/>
      <c r="Q453" s="269"/>
    </row>
    <row r="454" spans="1:17">
      <c r="B454" s="255"/>
      <c r="C454" s="255"/>
      <c r="D454" s="267" t="s">
        <v>189</v>
      </c>
      <c r="E454" s="261"/>
      <c r="F454" s="261"/>
      <c r="G454" s="261"/>
      <c r="H454" s="255"/>
      <c r="I454" s="255"/>
      <c r="J454" s="258"/>
      <c r="K454" s="259"/>
      <c r="L454" s="262"/>
      <c r="M454" s="268" t="s">
        <v>190</v>
      </c>
      <c r="N454" s="352"/>
    </row>
    <row r="455" spans="1:17" s="288" customFormat="1">
      <c r="A455" s="257"/>
      <c r="B455" s="255"/>
      <c r="C455" s="255"/>
      <c r="D455" s="267" t="s">
        <v>189</v>
      </c>
      <c r="E455" s="261"/>
      <c r="F455" s="261"/>
      <c r="G455" s="261"/>
      <c r="H455" s="255"/>
      <c r="I455" s="255"/>
      <c r="J455" s="258"/>
      <c r="K455" s="259"/>
      <c r="L455" s="262"/>
      <c r="M455" s="268" t="s">
        <v>190</v>
      </c>
      <c r="N455" s="352"/>
    </row>
    <row r="456" spans="1:17">
      <c r="A456" s="257"/>
      <c r="B456" s="255"/>
      <c r="C456" s="255"/>
      <c r="D456" s="267" t="s">
        <v>189</v>
      </c>
      <c r="E456" s="261"/>
      <c r="F456" s="261"/>
      <c r="G456" s="261"/>
      <c r="H456" s="255"/>
      <c r="I456" s="255"/>
      <c r="J456" s="258"/>
      <c r="K456" s="259"/>
      <c r="L456" s="262"/>
      <c r="M456" s="268" t="s">
        <v>190</v>
      </c>
      <c r="N456" s="352"/>
      <c r="O456" s="250"/>
      <c r="P456" s="269"/>
      <c r="Q456" s="269"/>
    </row>
    <row r="457" spans="1:17">
      <c r="A457" s="257"/>
      <c r="B457" s="255"/>
      <c r="C457" s="255"/>
      <c r="D457" s="267" t="s">
        <v>189</v>
      </c>
      <c r="E457" s="261"/>
      <c r="F457" s="261"/>
      <c r="G457" s="261"/>
      <c r="H457" s="255"/>
      <c r="I457" s="255"/>
      <c r="J457" s="258"/>
      <c r="K457" s="259"/>
      <c r="L457" s="262"/>
      <c r="M457" s="268" t="s">
        <v>190</v>
      </c>
      <c r="N457" s="352"/>
      <c r="O457" s="250"/>
      <c r="P457" s="269"/>
      <c r="Q457" s="269"/>
    </row>
    <row r="458" spans="1:17" s="288" customFormat="1">
      <c r="A458" s="257"/>
      <c r="B458" s="255"/>
      <c r="C458" s="255"/>
      <c r="D458" s="267" t="s">
        <v>189</v>
      </c>
      <c r="E458" s="261"/>
      <c r="F458" s="261"/>
      <c r="G458" s="261"/>
      <c r="H458" s="255"/>
      <c r="I458" s="255"/>
      <c r="J458" s="258"/>
      <c r="K458" s="259"/>
      <c r="L458" s="273"/>
      <c r="M458" s="268" t="s">
        <v>190</v>
      </c>
      <c r="N458" s="352"/>
    </row>
    <row r="459" spans="1:17" s="288" customFormat="1">
      <c r="A459" s="257"/>
      <c r="B459" s="255"/>
      <c r="C459" s="255"/>
      <c r="D459" s="267" t="s">
        <v>189</v>
      </c>
      <c r="E459" s="261"/>
      <c r="F459" s="261"/>
      <c r="G459" s="261"/>
      <c r="H459" s="255"/>
      <c r="I459" s="255"/>
      <c r="J459" s="258"/>
      <c r="K459" s="259"/>
      <c r="L459" s="273"/>
      <c r="M459" s="268" t="s">
        <v>190</v>
      </c>
      <c r="N459" s="352"/>
    </row>
    <row r="460" spans="1:17">
      <c r="A460" s="257"/>
      <c r="B460" s="255"/>
      <c r="C460" s="255"/>
      <c r="D460" s="267" t="s">
        <v>189</v>
      </c>
      <c r="E460" s="261"/>
      <c r="F460" s="261"/>
      <c r="G460" s="261"/>
      <c r="H460" s="255"/>
      <c r="I460" s="255"/>
      <c r="J460" s="258"/>
      <c r="K460" s="259"/>
      <c r="L460" s="262"/>
      <c r="M460" s="268" t="s">
        <v>190</v>
      </c>
      <c r="N460" s="352"/>
      <c r="P460" s="269"/>
      <c r="Q460" s="269"/>
    </row>
    <row r="461" spans="1:17">
      <c r="A461" s="257"/>
      <c r="B461" s="255"/>
      <c r="C461" s="255"/>
      <c r="D461" s="267" t="s">
        <v>189</v>
      </c>
      <c r="E461" s="261"/>
      <c r="F461" s="261"/>
      <c r="G461" s="261"/>
      <c r="H461" s="255"/>
      <c r="I461" s="255"/>
      <c r="J461" s="258"/>
      <c r="K461" s="259"/>
      <c r="L461" s="262"/>
      <c r="M461" s="268" t="s">
        <v>190</v>
      </c>
      <c r="N461" s="352"/>
      <c r="P461" s="269"/>
      <c r="Q461" s="269"/>
    </row>
    <row r="462" spans="1:17">
      <c r="A462" s="257"/>
      <c r="B462" s="255"/>
      <c r="C462" s="255"/>
      <c r="D462" s="267" t="s">
        <v>189</v>
      </c>
      <c r="E462" s="261"/>
      <c r="F462" s="261"/>
      <c r="G462" s="261"/>
      <c r="H462" s="255"/>
      <c r="I462" s="255"/>
      <c r="J462" s="258"/>
      <c r="K462" s="259"/>
      <c r="L462" s="262"/>
      <c r="M462" s="268" t="s">
        <v>190</v>
      </c>
      <c r="N462" s="352"/>
      <c r="P462" s="269"/>
      <c r="Q462" s="269"/>
    </row>
    <row r="463" spans="1:17">
      <c r="A463" s="257"/>
      <c r="B463" s="255"/>
      <c r="C463" s="255"/>
      <c r="D463" s="267" t="s">
        <v>189</v>
      </c>
      <c r="E463" s="261"/>
      <c r="F463" s="261"/>
      <c r="G463" s="261"/>
      <c r="H463" s="255"/>
      <c r="I463" s="255"/>
      <c r="J463" s="258"/>
      <c r="K463" s="259"/>
      <c r="L463" s="262"/>
      <c r="M463" s="268" t="s">
        <v>190</v>
      </c>
      <c r="N463" s="352"/>
      <c r="P463" s="269"/>
      <c r="Q463" s="269"/>
    </row>
    <row r="464" spans="1:17">
      <c r="A464" s="257"/>
      <c r="B464" s="255"/>
      <c r="C464" s="255"/>
      <c r="D464" s="267" t="s">
        <v>189</v>
      </c>
      <c r="E464" s="261"/>
      <c r="F464" s="261"/>
      <c r="G464" s="261"/>
      <c r="H464" s="255"/>
      <c r="I464" s="255"/>
      <c r="J464" s="258"/>
      <c r="K464" s="259"/>
      <c r="L464" s="262"/>
      <c r="M464" s="268" t="s">
        <v>190</v>
      </c>
      <c r="N464" s="352"/>
      <c r="P464" s="269"/>
      <c r="Q464" s="269"/>
    </row>
    <row r="465" spans="1:17">
      <c r="A465" s="257"/>
      <c r="B465" s="255"/>
      <c r="C465" s="255"/>
      <c r="D465" s="267" t="s">
        <v>189</v>
      </c>
      <c r="E465" s="261"/>
      <c r="F465" s="261"/>
      <c r="G465" s="261"/>
      <c r="H465" s="255"/>
      <c r="I465" s="255"/>
      <c r="J465" s="258"/>
      <c r="K465" s="259"/>
      <c r="L465" s="262"/>
      <c r="M465" s="268" t="s">
        <v>190</v>
      </c>
      <c r="N465" s="352"/>
      <c r="P465" s="269"/>
      <c r="Q465" s="269"/>
    </row>
    <row r="466" spans="1:17">
      <c r="A466" s="257"/>
      <c r="B466" s="255"/>
      <c r="C466" s="255"/>
      <c r="D466" s="267" t="s">
        <v>189</v>
      </c>
      <c r="E466" s="261"/>
      <c r="F466" s="261"/>
      <c r="G466" s="261"/>
      <c r="H466" s="255"/>
      <c r="I466" s="255"/>
      <c r="J466" s="258"/>
      <c r="K466" s="259"/>
      <c r="L466" s="262"/>
      <c r="M466" s="268" t="s">
        <v>190</v>
      </c>
      <c r="N466" s="352"/>
      <c r="P466" s="269"/>
      <c r="Q466" s="269"/>
    </row>
    <row r="467" spans="1:17" s="288" customFormat="1">
      <c r="A467" s="257"/>
      <c r="B467" s="255"/>
      <c r="C467" s="255"/>
      <c r="D467" s="267" t="s">
        <v>189</v>
      </c>
      <c r="E467" s="261"/>
      <c r="F467" s="261"/>
      <c r="G467" s="261"/>
      <c r="H467" s="255"/>
      <c r="I467" s="255"/>
      <c r="J467" s="258"/>
      <c r="K467" s="259"/>
      <c r="L467" s="273"/>
      <c r="M467" s="268" t="s">
        <v>190</v>
      </c>
      <c r="N467" s="352"/>
      <c r="O467" s="250"/>
      <c r="P467" s="269"/>
      <c r="Q467" s="269"/>
    </row>
    <row r="468" spans="1:17" s="288" customFormat="1">
      <c r="A468" s="257"/>
      <c r="B468" s="255"/>
      <c r="C468" s="255"/>
      <c r="D468" s="267" t="s">
        <v>189</v>
      </c>
      <c r="E468" s="261"/>
      <c r="F468" s="261"/>
      <c r="G468" s="261"/>
      <c r="H468" s="255"/>
      <c r="I468" s="255"/>
      <c r="J468" s="258"/>
      <c r="K468" s="259"/>
      <c r="L468" s="262"/>
      <c r="M468" s="268" t="s">
        <v>190</v>
      </c>
      <c r="N468" s="352"/>
      <c r="O468" s="250"/>
      <c r="P468" s="269"/>
      <c r="Q468" s="269"/>
    </row>
    <row r="469" spans="1:17" s="288" customFormat="1">
      <c r="A469" s="257"/>
      <c r="B469" s="255"/>
      <c r="C469" s="255"/>
      <c r="D469" s="267" t="s">
        <v>189</v>
      </c>
      <c r="E469" s="261"/>
      <c r="F469" s="261"/>
      <c r="G469" s="261"/>
      <c r="H469" s="255"/>
      <c r="I469" s="255"/>
      <c r="J469" s="258"/>
      <c r="K469" s="259"/>
      <c r="L469" s="262"/>
      <c r="M469" s="268" t="s">
        <v>190</v>
      </c>
      <c r="N469" s="352"/>
      <c r="O469" s="250"/>
      <c r="P469" s="269"/>
      <c r="Q469" s="269"/>
    </row>
    <row r="470" spans="1:17">
      <c r="A470" s="257"/>
      <c r="B470" s="255"/>
      <c r="C470" s="255"/>
      <c r="D470" s="267" t="s">
        <v>189</v>
      </c>
      <c r="E470" s="261"/>
      <c r="F470" s="261"/>
      <c r="G470" s="261"/>
      <c r="H470" s="255"/>
      <c r="I470" s="255"/>
      <c r="J470" s="258"/>
      <c r="K470" s="259"/>
      <c r="L470" s="262"/>
      <c r="M470" s="268" t="s">
        <v>190</v>
      </c>
      <c r="N470" s="352"/>
      <c r="O470" s="250"/>
      <c r="P470" s="269"/>
      <c r="Q470" s="269"/>
    </row>
    <row r="471" spans="1:17">
      <c r="A471" s="257"/>
      <c r="B471" s="255"/>
      <c r="C471" s="255"/>
      <c r="D471" s="267" t="s">
        <v>189</v>
      </c>
      <c r="E471" s="261"/>
      <c r="F471" s="261"/>
      <c r="G471" s="261"/>
      <c r="H471" s="255"/>
      <c r="I471" s="255"/>
      <c r="J471" s="258"/>
      <c r="K471" s="259"/>
      <c r="L471" s="262"/>
      <c r="M471" s="268" t="s">
        <v>190</v>
      </c>
      <c r="N471" s="352"/>
      <c r="P471" s="269"/>
      <c r="Q471" s="269"/>
    </row>
    <row r="472" spans="1:17">
      <c r="A472" s="257"/>
      <c r="B472" s="255"/>
      <c r="C472" s="255"/>
      <c r="D472" s="267" t="s">
        <v>189</v>
      </c>
      <c r="E472" s="261"/>
      <c r="F472" s="261"/>
      <c r="G472" s="261"/>
      <c r="H472" s="255"/>
      <c r="I472" s="255"/>
      <c r="J472" s="258"/>
      <c r="K472" s="259"/>
      <c r="L472" s="262"/>
      <c r="M472" s="268" t="s">
        <v>190</v>
      </c>
      <c r="N472" s="352"/>
      <c r="P472" s="269"/>
      <c r="Q472" s="269"/>
    </row>
    <row r="473" spans="1:17">
      <c r="A473" s="257"/>
      <c r="B473" s="255"/>
      <c r="C473" s="255"/>
      <c r="D473" s="267" t="s">
        <v>189</v>
      </c>
      <c r="E473" s="261"/>
      <c r="F473" s="261"/>
      <c r="G473" s="261"/>
      <c r="H473" s="255"/>
      <c r="I473" s="255"/>
      <c r="J473" s="258"/>
      <c r="K473" s="259"/>
      <c r="L473" s="262"/>
      <c r="M473" s="268" t="s">
        <v>190</v>
      </c>
      <c r="N473" s="352"/>
      <c r="O473" s="250"/>
      <c r="P473" s="269"/>
      <c r="Q473" s="269"/>
    </row>
    <row r="474" spans="1:17" s="288" customFormat="1">
      <c r="A474" s="257"/>
      <c r="B474" s="255"/>
      <c r="C474" s="255"/>
      <c r="D474" s="267" t="s">
        <v>189</v>
      </c>
      <c r="E474" s="261"/>
      <c r="F474" s="261"/>
      <c r="G474" s="261"/>
      <c r="H474" s="255"/>
      <c r="I474" s="255"/>
      <c r="J474" s="258"/>
      <c r="K474" s="259"/>
      <c r="L474" s="273"/>
      <c r="M474" s="268" t="s">
        <v>190</v>
      </c>
      <c r="N474" s="352"/>
      <c r="P474" s="269"/>
      <c r="Q474" s="269"/>
    </row>
    <row r="475" spans="1:17">
      <c r="A475" s="257"/>
      <c r="B475" s="255"/>
      <c r="C475" s="255"/>
      <c r="D475" s="267" t="s">
        <v>189</v>
      </c>
      <c r="E475" s="261"/>
      <c r="F475" s="261"/>
      <c r="G475" s="261"/>
      <c r="H475" s="255"/>
      <c r="I475" s="255"/>
      <c r="J475" s="258"/>
      <c r="K475" s="259"/>
      <c r="L475" s="262"/>
      <c r="M475" s="268" t="s">
        <v>190</v>
      </c>
      <c r="N475" s="352"/>
      <c r="O475" s="250"/>
      <c r="P475" s="269"/>
      <c r="Q475" s="269"/>
    </row>
  </sheetData>
  <autoFilter ref="A4:S4" xr:uid="{00000000-0009-0000-0000-000002000000}"/>
  <mergeCells count="6">
    <mergeCell ref="E2:E3"/>
    <mergeCell ref="F2:F3"/>
    <mergeCell ref="K2:K3"/>
    <mergeCell ref="M2:M3"/>
    <mergeCell ref="G2:I2"/>
    <mergeCell ref="L2:L3"/>
  </mergeCells>
  <phoneticPr fontId="7" type="noConversion"/>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FD405-0FD8-45F5-BDC1-47CD15B82310}">
  <dimension ref="A1:W45"/>
  <sheetViews>
    <sheetView tabSelected="1" topLeftCell="A16" zoomScale="80" zoomScaleNormal="80" zoomScaleSheetLayoutView="85" workbookViewId="0">
      <selection activeCell="I28" sqref="I28"/>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2.36328125" style="4" customWidth="1"/>
    <col min="12" max="13" width="13.63281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1.72656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83"/>
      <c r="B18" s="389" t="s">
        <v>996</v>
      </c>
      <c r="C18" s="325"/>
      <c r="D18" s="227"/>
      <c r="E18" s="385"/>
      <c r="F18" s="318"/>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83">
        <v>1</v>
      </c>
      <c r="B19" s="384" t="s">
        <v>356</v>
      </c>
      <c r="C19" s="325" t="str">
        <f>IF(E19="","",VLOOKUP(B19,Data!$B$5:$N$503,13,FALSE))</f>
        <v>Ymh</v>
      </c>
      <c r="D19" s="227" t="str">
        <f>IF(E19="","",VLOOKUP(B19,Data!$B$5:$L$503,2,FALSE))</f>
        <v>WQ78230</v>
      </c>
      <c r="E19" s="385">
        <v>11</v>
      </c>
      <c r="F19" s="344" t="s">
        <v>523</v>
      </c>
      <c r="G19" s="227">
        <f>IF(E19="","",VLOOKUP(B19,Data!$B$5:$L$503,11,FALSE))</f>
        <v>4233.07</v>
      </c>
      <c r="H19" s="326">
        <f t="shared" ref="H19:H25" si="0">IF(E19&gt;0,E19*G19,"-")</f>
        <v>46563.77</v>
      </c>
      <c r="I19" s="327" t="str">
        <f>IF(E19="","",VLOOKUP(B19,Data!$B$5:$D$503,3,FALSE))</f>
        <v>C/T</v>
      </c>
      <c r="J19" s="235" t="str">
        <f>IF(E19="","",VLOOKUP(B19,Data!$B$5:$M$503,12,FALSE))</f>
        <v>Indonesia</v>
      </c>
      <c r="K19" s="328" t="s">
        <v>997</v>
      </c>
      <c r="L19" s="219">
        <f>IF(E19="","",VLOOKUP(B19,Data!$B$5:$E$503,4,FALSE)*E19)</f>
        <v>3267</v>
      </c>
      <c r="M19" s="219">
        <f>IF(E19="","",VLOOKUP(B19,Data!$B$5:$F$503,5,FALSE)*E19)</f>
        <v>2882</v>
      </c>
      <c r="N19" s="329" t="e">
        <f>IF(B19=Data!#REF!,Data!#REF!,(IF(B19=Data!#REF!,Data!#REF!,(IF(B19=Data!#REF!,Data!#REF!,(IF(B19=Data!#REF!,Data!#REF!,(IF(B19=Data!#REF!,Data!#REF!,(IF(B19=Data!B272,Data!G272,(IF(B19=Data!B274,Data!G274,(IF(B19=Data!#REF!,Data!#REF!,Data!#REF!)))))))))))))))&amp;IF(B19=Data!#REF!,Data!#REF!,(IF(B19=Data!#REF!,Data!#REF!,(IF(B19=Data!#REF!,Data!#REF!,(IF(B19=Data!#REF!,Data!#REF!,(IF(B19=Data!#REF!,Data!#REF!,(IF(B19=Data!#REF!,Data!G950,(IF(B19=Data!#REF!,Data!#REF!,(IF(B19=Data!#REF!,Data!#REF!,Data!#REF!)))))))))))))))&amp;IF(B19=Data!#REF!,Data!#REF!,(IF(B19=Data!#REF!,Data!#REF!,(IF(B19=Data!#REF!,Data!#REF!,(IF(B19=Data!#REF!,Data!#REF!,(IF(B19=Data!#REF!,Data!#REF!,Data!#REF!)))))))))</f>
        <v>#REF!</v>
      </c>
      <c r="O19" s="330"/>
      <c r="P19" s="331"/>
      <c r="Q19" s="332" t="e">
        <f>IF(B19=Data!#REF!,Data!#REF!,(IF(B19=Data!#REF!,Data!#REF!,(IF(B19=Data!#REF!,Data!#REF!,(IF(B19=Data!#REF!,Data!#REF!,(IF(B19=Data!#REF!,Data!#REF!,(IF(B19=Data!B272,Data!H272,(IF(B19=Data!B274,Data!H274,(IF(B19=Data!#REF!,Data!#REF!,Data!#REF!)))))))))))))))&amp;IF(B19=Data!#REF!,Data!#REF!,(IF(B19=Data!#REF!,Data!#REF!,(IF(B19=Data!#REF!,Data!#REF!,(IF(B19=Data!#REF!,Data!#REF!,(IF(B19=Data!#REF!,Data!#REF!,(IF(B19=Data!#REF!,Data!H950,(IF(B19=Data!#REF!,Data!#REF!,(IF(B19=Data!#REF!,Data!#REF!,Data!#REF!)))))))))))))))&amp;IF(B19=Data!#REF!,Data!#REF!,(IF(B19=Data!#REF!,Data!#REF!,(IF(B19=Data!#REF!,Data!#REF!,(IF(B19=Data!#REF!,Data!#REF!,(IF(B19=Data!#REF!,Data!#REF!,Data!#REF!)))))))))</f>
        <v>#REF!</v>
      </c>
      <c r="R19" s="331"/>
      <c r="S19" s="331"/>
      <c r="T19" s="332" t="e">
        <f>IF(B19=Data!#REF!,Data!#REF!,(IF(B19=Data!#REF!,Data!#REF!,(IF(B19=Data!#REF!,Data!#REF!,(IF(B19=Data!#REF!,Data!#REF!,(IF(B19=Data!#REF!,Data!#REF!,(IF(B19=Data!B272,Data!I272,(IF(B19=Data!B274,Data!I274,(IF(B19=Data!#REF!,Data!#REF!,Data!#REF!)))))))))))))))&amp;IF(B19=Data!#REF!,Data!#REF!,(IF(B19=Data!#REF!,Data!#REF!,(IF(B19=Data!#REF!,Data!#REF!,(IF(B19=Data!#REF!,Data!#REF!,(IF(B19=Data!#REF!,Data!#REF!,(IF(B19=Data!#REF!,Data!I950,(IF(B19=Data!#REF!,Data!#REF!,(IF(B19=Data!#REF!,Data!#REF!,Data!#REF!)))))))))))))))&amp;IF(B19=Data!#REF!,Data!#REF!,(IF(B19=Data!#REF!,Data!#REF!,(IF(B19=Data!#REF!,Data!#REF!,(IF(B19=Data!#REF!,Data!#REF!,(IF(B19=Data!#REF!,Data!#REF!,Data!#REF!)))))))))</f>
        <v>#REF!</v>
      </c>
      <c r="U19" s="333"/>
      <c r="V19" s="332" t="e">
        <f>IF(B19=Data!#REF!,Data!#REF!,(IF(B19=Data!#REF!,Data!#REF!,(IF(B19=Data!#REF!,Data!#REF!,(IF(B19=Data!#REF!,Data!#REF!,(IF(B19=Data!#REF!,Data!#REF!,(IF(B19=Data!B272,Data!J272,(IF(B19=Data!B274,Data!J274,(IF(B19=Data!#REF!,Data!#REF!,Data!#REF!)))))))))))))))&amp;IF(B19=Data!#REF!,Data!#REF!,(IF(B19=Data!#REF!,Data!#REF!,(IF(B19=Data!#REF!,Data!#REF!,(IF(B19=Data!#REF!,Data!#REF!,(IF(B19=Data!#REF!,Data!#REF!,(IF(B19=Data!#REF!,Data!J950,(IF(B19=Data!#REF!,Data!#REF!,(IF(B19=Data!#REF!,Data!#REF!,Data!#REF!)))))))))))))))&amp;IF(B19=Data!#REF!,Data!#REF!,(IF(B19=Data!#REF!,Data!#REF!,(IF(B19=Data!#REF!,Data!#REF!,(IF(B19=Data!#REF!,Data!#REF!,(IF(B19=Data!#REF!,Data!#REF!,Data!#REF!)))))))))</f>
        <v>#REF!</v>
      </c>
      <c r="W19" s="236">
        <f>IF(E19="","",VLOOKUP(B19,Data!$B$5:$J$503,9,FALSE)*E19)</f>
        <v>16.873999999999999</v>
      </c>
    </row>
    <row r="20" spans="1:23" s="234" customFormat="1" ht="20.149999999999999" customHeight="1">
      <c r="A20" s="383">
        <v>2</v>
      </c>
      <c r="B20" s="384" t="s">
        <v>517</v>
      </c>
      <c r="C20" s="325" t="str">
        <f>IF(E20="","",VLOOKUP(B20,Data!$B$5:$N$503,13,FALSE))</f>
        <v>Ymh</v>
      </c>
      <c r="D20" s="227" t="str">
        <f>IF(E20="","",VLOOKUP(B20,Data!$B$5:$L$503,2,FALSE))</f>
        <v>ZJ54440</v>
      </c>
      <c r="E20" s="395">
        <v>1</v>
      </c>
      <c r="F20" s="318"/>
      <c r="G20" s="227">
        <f>IF(E20="","",VLOOKUP(B20,Data!$B$5:$L$503,11,FALSE))</f>
        <v>4603.6099999999997</v>
      </c>
      <c r="H20" s="326">
        <f t="shared" si="0"/>
        <v>4603.6099999999997</v>
      </c>
      <c r="I20" s="327" t="str">
        <f>IF(E20="","",VLOOKUP(B20,Data!$B$5:$D$503,3,FALSE))</f>
        <v>C/T</v>
      </c>
      <c r="J20" s="235" t="str">
        <f>IF(E20="","",VLOOKUP(B20,Data!$B$5:$M$503,12,FALSE))</f>
        <v>Indonesia</v>
      </c>
      <c r="K20" s="328" t="s">
        <v>997</v>
      </c>
      <c r="L20" s="219">
        <f>IF(E20="","",VLOOKUP(B20,Data!$B$5:$E$503,4,FALSE)*E20)</f>
        <v>305</v>
      </c>
      <c r="M20" s="219">
        <f>IF(E20="","",VLOOKUP(B20,Data!$B$5:$F$503,5,FALSE)*E20)</f>
        <v>269</v>
      </c>
      <c r="N20" s="329" t="e">
        <f>IF(B20=Data!#REF!,Data!#REF!,(IF(B20=Data!#REF!,Data!#REF!,(IF(B20=Data!#REF!,Data!#REF!,(IF(B20=Data!#REF!,Data!#REF!,(IF(B20=Data!#REF!,Data!#REF!,(IF(B20=Data!B250,Data!G250,(IF(B20=Data!B252,Data!G252,(IF(B20=Data!#REF!,Data!#REF!,Data!#REF!)))))))))))))))&amp;IF(B20=Data!#REF!,Data!#REF!,(IF(B20=Data!#REF!,Data!#REF!,(IF(B20=Data!#REF!,Data!#REF!,(IF(B20=Data!#REF!,Data!#REF!,(IF(B20=Data!#REF!,Data!#REF!,(IF(B20=Data!#REF!,Data!G928,(IF(B20=Data!#REF!,Data!#REF!,(IF(B20=Data!#REF!,Data!#REF!,Data!#REF!)))))))))))))))&amp;IF(B20=Data!#REF!,Data!#REF!,(IF(B20=Data!#REF!,Data!#REF!,(IF(B20=Data!#REF!,Data!#REF!,(IF(B20=Data!#REF!,Data!#REF!,(IF(B20=Data!#REF!,Data!#REF!,Data!#REF!)))))))))</f>
        <v>#REF!</v>
      </c>
      <c r="O20" s="330"/>
      <c r="P20" s="331"/>
      <c r="Q20" s="332" t="e">
        <f>IF(B20=Data!#REF!,Data!#REF!,(IF(B20=Data!#REF!,Data!#REF!,(IF(B20=Data!#REF!,Data!#REF!,(IF(B20=Data!#REF!,Data!#REF!,(IF(B20=Data!#REF!,Data!#REF!,(IF(B20=Data!B250,Data!H250,(IF(B20=Data!B252,Data!H252,(IF(B20=Data!#REF!,Data!#REF!,Data!#REF!)))))))))))))))&amp;IF(B20=Data!#REF!,Data!#REF!,(IF(B20=Data!#REF!,Data!#REF!,(IF(B20=Data!#REF!,Data!#REF!,(IF(B20=Data!#REF!,Data!#REF!,(IF(B20=Data!#REF!,Data!#REF!,(IF(B20=Data!#REF!,Data!H928,(IF(B20=Data!#REF!,Data!#REF!,(IF(B20=Data!#REF!,Data!#REF!,Data!#REF!)))))))))))))))&amp;IF(B20=Data!#REF!,Data!#REF!,(IF(B20=Data!#REF!,Data!#REF!,(IF(B20=Data!#REF!,Data!#REF!,(IF(B20=Data!#REF!,Data!#REF!,(IF(B20=Data!#REF!,Data!#REF!,Data!#REF!)))))))))</f>
        <v>#REF!</v>
      </c>
      <c r="R20" s="331"/>
      <c r="S20" s="331"/>
      <c r="T20" s="332" t="e">
        <f>IF(B20=Data!#REF!,Data!#REF!,(IF(B20=Data!#REF!,Data!#REF!,(IF(B20=Data!#REF!,Data!#REF!,(IF(B20=Data!#REF!,Data!#REF!,(IF(B20=Data!#REF!,Data!#REF!,(IF(B20=Data!B250,Data!I250,(IF(B20=Data!B252,Data!I252,(IF(B20=Data!#REF!,Data!#REF!,Data!#REF!)))))))))))))))&amp;IF(B20=Data!#REF!,Data!#REF!,(IF(B20=Data!#REF!,Data!#REF!,(IF(B20=Data!#REF!,Data!#REF!,(IF(B20=Data!#REF!,Data!#REF!,(IF(B20=Data!#REF!,Data!#REF!,(IF(B20=Data!#REF!,Data!I928,(IF(B20=Data!#REF!,Data!#REF!,(IF(B20=Data!#REF!,Data!#REF!,Data!#REF!)))))))))))))))&amp;IF(B20=Data!#REF!,Data!#REF!,(IF(B20=Data!#REF!,Data!#REF!,(IF(B20=Data!#REF!,Data!#REF!,(IF(B20=Data!#REF!,Data!#REF!,(IF(B20=Data!#REF!,Data!#REF!,Data!#REF!)))))))))</f>
        <v>#REF!</v>
      </c>
      <c r="U20" s="333"/>
      <c r="V20" s="332" t="e">
        <f>IF(B20=Data!#REF!,Data!#REF!,(IF(B20=Data!#REF!,Data!#REF!,(IF(B20=Data!#REF!,Data!#REF!,(IF(B20=Data!#REF!,Data!#REF!,(IF(B20=Data!#REF!,Data!#REF!,(IF(B20=Data!B250,Data!J250,(IF(B20=Data!B252,Data!J252,(IF(B20=Data!#REF!,Data!#REF!,Data!#REF!)))))))))))))))&amp;IF(B20=Data!#REF!,Data!#REF!,(IF(B20=Data!#REF!,Data!#REF!,(IF(B20=Data!#REF!,Data!#REF!,(IF(B20=Data!#REF!,Data!#REF!,(IF(B20=Data!#REF!,Data!#REF!,(IF(B20=Data!#REF!,Data!J928,(IF(B20=Data!#REF!,Data!#REF!,(IF(B20=Data!#REF!,Data!#REF!,Data!#REF!)))))))))))))))&amp;IF(B20=Data!#REF!,Data!#REF!,(IF(B20=Data!#REF!,Data!#REF!,(IF(B20=Data!#REF!,Data!#REF!,(IF(B20=Data!#REF!,Data!#REF!,(IF(B20=Data!#REF!,Data!#REF!,Data!#REF!)))))))))</f>
        <v>#REF!</v>
      </c>
      <c r="W20" s="236">
        <f>IF(E20="","",VLOOKUP(B20,Data!$B$5:$J$503,9,FALSE)*E20)</f>
        <v>1.534</v>
      </c>
    </row>
    <row r="21" spans="1:23" s="234" customFormat="1" ht="20.149999999999999" customHeight="1">
      <c r="A21" s="383">
        <v>3</v>
      </c>
      <c r="B21" s="384" t="s">
        <v>484</v>
      </c>
      <c r="C21" s="325" t="str">
        <f>IF(E21="","",VLOOKUP(B21,Data!$B$5:$N$503,13,FALSE))</f>
        <v>Ymh</v>
      </c>
      <c r="D21" s="227" t="str">
        <f>IF(E21="","",VLOOKUP(B21,Data!$B$5:$L$503,2,FALSE))</f>
        <v>ZH66250</v>
      </c>
      <c r="E21" s="395">
        <v>10</v>
      </c>
      <c r="F21" s="344" t="s">
        <v>523</v>
      </c>
      <c r="G21" s="227">
        <f>IF(E21="","",VLOOKUP(B21,Data!$B$5:$L$503,11,FALSE))</f>
        <v>2244.61</v>
      </c>
      <c r="H21" s="326">
        <f t="shared" si="0"/>
        <v>22446.100000000002</v>
      </c>
      <c r="I21" s="327" t="str">
        <f>IF(E21="","",VLOOKUP(B21,Data!$B$5:$D$503,3,FALSE))</f>
        <v>C/T</v>
      </c>
      <c r="J21" s="235" t="str">
        <f>IF(E21="","",VLOOKUP(B21,Data!$B$5:$M$503,12,FALSE))</f>
        <v>Indonesia</v>
      </c>
      <c r="K21" s="328" t="s">
        <v>997</v>
      </c>
      <c r="L21" s="219">
        <f>IF(E21="","",VLOOKUP(B21,Data!$B$5:$E$503,4,FALSE)*E21)</f>
        <v>2620</v>
      </c>
      <c r="M21" s="219">
        <f>IF(E21="","",VLOOKUP(B21,Data!$B$5:$F$503,5,FALSE)*E21)</f>
        <v>2370</v>
      </c>
      <c r="N21" s="329" t="e">
        <f>IF(B21=Data!#REF!,Data!#REF!,(IF(B21=Data!#REF!,Data!#REF!,(IF(B21=Data!#REF!,Data!#REF!,(IF(B21=Data!#REF!,Data!#REF!,(IF(B21=Data!#REF!,Data!#REF!,(IF(B21=Data!B251,Data!G251,(IF(B21=Data!B253,Data!G253,(IF(B21=Data!#REF!,Data!#REF!,Data!#REF!)))))))))))))))&amp;IF(B21=Data!#REF!,Data!#REF!,(IF(B21=Data!#REF!,Data!#REF!,(IF(B21=Data!#REF!,Data!#REF!,(IF(B21=Data!#REF!,Data!#REF!,(IF(B21=Data!#REF!,Data!#REF!,(IF(B21=Data!#REF!,Data!G929,(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251,Data!H251,(IF(B21=Data!B253,Data!H253,(IF(B21=Data!#REF!,Data!#REF!,Data!#REF!)))))))))))))))&amp;IF(B21=Data!#REF!,Data!#REF!,(IF(B21=Data!#REF!,Data!#REF!,(IF(B21=Data!#REF!,Data!#REF!,(IF(B21=Data!#REF!,Data!#REF!,(IF(B21=Data!#REF!,Data!#REF!,(IF(B21=Data!#REF!,Data!H929,(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251,Data!I251,(IF(B21=Data!B253,Data!I253,(IF(B21=Data!#REF!,Data!#REF!,Data!#REF!)))))))))))))))&amp;IF(B21=Data!#REF!,Data!#REF!,(IF(B21=Data!#REF!,Data!#REF!,(IF(B21=Data!#REF!,Data!#REF!,(IF(B21=Data!#REF!,Data!#REF!,(IF(B21=Data!#REF!,Data!#REF!,(IF(B21=Data!#REF!,Data!I929,(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251,Data!J251,(IF(B21=Data!B253,Data!J253,(IF(B21=Data!#REF!,Data!#REF!,Data!#REF!)))))))))))))))&amp;IF(B21=Data!#REF!,Data!#REF!,(IF(B21=Data!#REF!,Data!#REF!,(IF(B21=Data!#REF!,Data!#REF!,(IF(B21=Data!#REF!,Data!#REF!,(IF(B21=Data!#REF!,Data!#REF!,(IF(B21=Data!#REF!,Data!J929,(IF(B21=Data!#REF!,Data!#REF!,(IF(B21=Data!#REF!,Data!#REF!,Data!#REF!)))))))))))))))&amp;IF(B21=Data!#REF!,Data!#REF!,(IF(B21=Data!#REF!,Data!#REF!,(IF(B21=Data!#REF!,Data!#REF!,(IF(B21=Data!#REF!,Data!#REF!,(IF(B21=Data!#REF!,Data!#REF!,Data!#REF!)))))))))</f>
        <v>#REF!</v>
      </c>
      <c r="W21" s="236">
        <f>IF(E21="","",VLOOKUP(B21,Data!$B$5:$J$503,9,FALSE)*E21)</f>
        <v>14.879999999999999</v>
      </c>
    </row>
    <row r="22" spans="1:23" s="234" customFormat="1" ht="20.149999999999999" customHeight="1">
      <c r="A22" s="383">
        <v>4</v>
      </c>
      <c r="B22" s="384" t="s">
        <v>552</v>
      </c>
      <c r="C22" s="325" t="str">
        <f>IF(E22="","",VLOOKUP(B22,Data!$B$5:$N$503,13,FALSE))</f>
        <v>Ymh</v>
      </c>
      <c r="D22" s="227" t="str">
        <f>IF(E22="","",VLOOKUP(B22,Data!$B$5:$L$503,2,FALSE))</f>
        <v>ZN12160</v>
      </c>
      <c r="E22" s="395">
        <v>1</v>
      </c>
      <c r="F22" s="318"/>
      <c r="G22" s="227">
        <f>IF(E22="","",VLOOKUP(B22,Data!$B$5:$L$503,11,FALSE))</f>
        <v>2286.36</v>
      </c>
      <c r="H22" s="326">
        <f t="shared" si="0"/>
        <v>2286.36</v>
      </c>
      <c r="I22" s="327" t="str">
        <f>IF(E22="","",VLOOKUP(B22,Data!$B$5:$D$503,3,FALSE))</f>
        <v>C/T</v>
      </c>
      <c r="J22" s="235" t="str">
        <f>IF(E22="","",VLOOKUP(B22,Data!$B$5:$M$503,12,FALSE))</f>
        <v>Indonesia</v>
      </c>
      <c r="K22" s="328" t="s">
        <v>997</v>
      </c>
      <c r="L22" s="219">
        <f>IF(E22="","",VLOOKUP(B22,Data!$B$5:$E$503,4,FALSE)*E22)</f>
        <v>262</v>
      </c>
      <c r="M22" s="219">
        <f>IF(E22="","",VLOOKUP(B22,Data!$B$5:$F$503,5,FALSE)*E22)</f>
        <v>237</v>
      </c>
      <c r="N22" s="329" t="e">
        <f>IF(B22=Data!#REF!,Data!#REF!,(IF(B22=Data!#REF!,Data!#REF!,(IF(B22=Data!#REF!,Data!#REF!,(IF(B22=Data!#REF!,Data!#REF!,(IF(B22=Data!#REF!,Data!#REF!,(IF(B22=Data!B252,Data!G252,(IF(B22=Data!B254,Data!G254,(IF(B22=Data!#REF!,Data!#REF!,Data!#REF!)))))))))))))))&amp;IF(B22=Data!#REF!,Data!#REF!,(IF(B22=Data!#REF!,Data!#REF!,(IF(B22=Data!#REF!,Data!#REF!,(IF(B22=Data!#REF!,Data!#REF!,(IF(B22=Data!#REF!,Data!#REF!,(IF(B22=Data!#REF!,Data!G930,(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252,Data!H252,(IF(B22=Data!B254,Data!H254,(IF(B22=Data!#REF!,Data!#REF!,Data!#REF!)))))))))))))))&amp;IF(B22=Data!#REF!,Data!#REF!,(IF(B22=Data!#REF!,Data!#REF!,(IF(B22=Data!#REF!,Data!#REF!,(IF(B22=Data!#REF!,Data!#REF!,(IF(B22=Data!#REF!,Data!#REF!,(IF(B22=Data!#REF!,Data!H930,(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252,Data!I252,(IF(B22=Data!B254,Data!I254,(IF(B22=Data!#REF!,Data!#REF!,Data!#REF!)))))))))))))))&amp;IF(B22=Data!#REF!,Data!#REF!,(IF(B22=Data!#REF!,Data!#REF!,(IF(B22=Data!#REF!,Data!#REF!,(IF(B22=Data!#REF!,Data!#REF!,(IF(B22=Data!#REF!,Data!#REF!,(IF(B22=Data!#REF!,Data!I930,(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252,Data!J252,(IF(B22=Data!B254,Data!J254,(IF(B22=Data!#REF!,Data!#REF!,Data!#REF!)))))))))))))))&amp;IF(B22=Data!#REF!,Data!#REF!,(IF(B22=Data!#REF!,Data!#REF!,(IF(B22=Data!#REF!,Data!#REF!,(IF(B22=Data!#REF!,Data!#REF!,(IF(B22=Data!#REF!,Data!#REF!,(IF(B22=Data!#REF!,Data!J930,(IF(B22=Data!#REF!,Data!#REF!,(IF(B22=Data!#REF!,Data!#REF!,Data!#REF!)))))))))))))))&amp;IF(B22=Data!#REF!,Data!#REF!,(IF(B22=Data!#REF!,Data!#REF!,(IF(B22=Data!#REF!,Data!#REF!,(IF(B22=Data!#REF!,Data!#REF!,(IF(B22=Data!#REF!,Data!#REF!,Data!#REF!)))))))))</f>
        <v>#REF!</v>
      </c>
      <c r="W22" s="236">
        <f>IF(E22="","",VLOOKUP(B22,Data!$B$5:$J$503,9,FALSE)*E22)</f>
        <v>1.488</v>
      </c>
    </row>
    <row r="23" spans="1:23" s="234" customFormat="1" ht="20.149999999999999" customHeight="1">
      <c r="A23" s="383">
        <v>5</v>
      </c>
      <c r="B23" s="384" t="s">
        <v>488</v>
      </c>
      <c r="C23" s="325" t="str">
        <f>IF(E23="","",VLOOKUP(B23,Data!$B$5:$N$503,13,FALSE))</f>
        <v>Ymh</v>
      </c>
      <c r="D23" s="227" t="str">
        <f>IF(E23="","",VLOOKUP(B23,Data!$B$5:$L$503,2,FALSE))</f>
        <v>ZH66280</v>
      </c>
      <c r="E23" s="395">
        <v>2</v>
      </c>
      <c r="F23" s="318" t="s">
        <v>530</v>
      </c>
      <c r="G23" s="227">
        <f>IF(E23="","",VLOOKUP(B23,Data!$B$5:$L$503,11,FALSE))</f>
        <v>2450.15</v>
      </c>
      <c r="H23" s="326">
        <f t="shared" si="0"/>
        <v>4900.3</v>
      </c>
      <c r="I23" s="327" t="str">
        <f>IF(E23="","",VLOOKUP(B23,Data!$B$5:$D$503,3,FALSE))</f>
        <v>C/T</v>
      </c>
      <c r="J23" s="235" t="str">
        <f>IF(E23="","",VLOOKUP(B23,Data!$B$5:$M$503,12,FALSE))</f>
        <v>Indonesia</v>
      </c>
      <c r="K23" s="328" t="s">
        <v>997</v>
      </c>
      <c r="L23" s="219">
        <f>IF(E23="","",VLOOKUP(B23,Data!$B$5:$E$503,4,FALSE)*E23)</f>
        <v>524</v>
      </c>
      <c r="M23" s="219">
        <f>IF(E23="","",VLOOKUP(B23,Data!$B$5:$F$503,5,FALSE)*E23)</f>
        <v>474</v>
      </c>
      <c r="N23" s="329" t="e">
        <f>IF(B23=Data!#REF!,Data!#REF!,(IF(B23=Data!#REF!,Data!#REF!,(IF(B23=Data!#REF!,Data!#REF!,(IF(B23=Data!#REF!,Data!#REF!,(IF(B23=Data!#REF!,Data!#REF!,(IF(B23=Data!B253,Data!G253,(IF(B23=Data!B255,Data!G255,(IF(B23=Data!#REF!,Data!#REF!,Data!#REF!)))))))))))))))&amp;IF(B23=Data!#REF!,Data!#REF!,(IF(B23=Data!#REF!,Data!#REF!,(IF(B23=Data!#REF!,Data!#REF!,(IF(B23=Data!#REF!,Data!#REF!,(IF(B23=Data!#REF!,Data!#REF!,(IF(B23=Data!#REF!,Data!G931,(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253,Data!H253,(IF(B23=Data!B255,Data!H255,(IF(B23=Data!#REF!,Data!#REF!,Data!#REF!)))))))))))))))&amp;IF(B23=Data!#REF!,Data!#REF!,(IF(B23=Data!#REF!,Data!#REF!,(IF(B23=Data!#REF!,Data!#REF!,(IF(B23=Data!#REF!,Data!#REF!,(IF(B23=Data!#REF!,Data!#REF!,(IF(B23=Data!#REF!,Data!H931,(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253,Data!I253,(IF(B23=Data!B255,Data!I255,(IF(B23=Data!#REF!,Data!#REF!,Data!#REF!)))))))))))))))&amp;IF(B23=Data!#REF!,Data!#REF!,(IF(B23=Data!#REF!,Data!#REF!,(IF(B23=Data!#REF!,Data!#REF!,(IF(B23=Data!#REF!,Data!#REF!,(IF(B23=Data!#REF!,Data!#REF!,(IF(B23=Data!#REF!,Data!I931,(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253,Data!J253,(IF(B23=Data!B255,Data!J255,(IF(B23=Data!#REF!,Data!#REF!,Data!#REF!)))))))))))))))&amp;IF(B23=Data!#REF!,Data!#REF!,(IF(B23=Data!#REF!,Data!#REF!,(IF(B23=Data!#REF!,Data!#REF!,(IF(B23=Data!#REF!,Data!#REF!,(IF(B23=Data!#REF!,Data!#REF!,(IF(B23=Data!#REF!,Data!J931,(IF(B23=Data!#REF!,Data!#REF!,(IF(B23=Data!#REF!,Data!#REF!,Data!#REF!)))))))))))))))&amp;IF(B23=Data!#REF!,Data!#REF!,(IF(B23=Data!#REF!,Data!#REF!,(IF(B23=Data!#REF!,Data!#REF!,(IF(B23=Data!#REF!,Data!#REF!,(IF(B23=Data!#REF!,Data!#REF!,Data!#REF!)))))))))</f>
        <v>#REF!</v>
      </c>
      <c r="W23" s="236">
        <f>IF(E23="","",VLOOKUP(B23,Data!$B$5:$J$503,9,FALSE)*E23)</f>
        <v>2.976</v>
      </c>
    </row>
    <row r="24" spans="1:23" s="234" customFormat="1" ht="20.149999999999999" customHeight="1">
      <c r="A24" s="383">
        <v>6</v>
      </c>
      <c r="B24" s="384" t="s">
        <v>272</v>
      </c>
      <c r="C24" s="325" t="str">
        <f>IF(E24="","",VLOOKUP(B24,Data!$B$5:$N$503,13,FALSE))</f>
        <v>Ymh</v>
      </c>
      <c r="D24" s="227" t="str">
        <f>IF(E24="","",VLOOKUP(B24,Data!$B$5:$L$503,2,FALSE))</f>
        <v>WT58060</v>
      </c>
      <c r="E24" s="395">
        <v>1</v>
      </c>
      <c r="F24" s="318"/>
      <c r="G24" s="227">
        <f>IF(E24="","",VLOOKUP(B24,Data!$B$5:$L$503,11,FALSE))</f>
        <v>2511.65</v>
      </c>
      <c r="H24" s="326">
        <f t="shared" ref="H24" si="1">IF(E24&gt;0,E24*G24,"-")</f>
        <v>2511.65</v>
      </c>
      <c r="I24" s="327" t="str">
        <f>IF(E24="","",VLOOKUP(B24,Data!$B$5:$D$503,3,FALSE))</f>
        <v>C/T</v>
      </c>
      <c r="J24" s="235" t="str">
        <f>IF(E24="","",VLOOKUP(B24,Data!$B$5:$M$503,12,FALSE))</f>
        <v>Indonesia</v>
      </c>
      <c r="K24" s="328" t="s">
        <v>997</v>
      </c>
      <c r="L24" s="219">
        <f>IF(E24="","",VLOOKUP(B24,Data!$B$5:$E$503,4,FALSE)*E24)</f>
        <v>254</v>
      </c>
      <c r="M24" s="219">
        <f>IF(E24="","",VLOOKUP(B24,Data!$B$5:$F$503,5,FALSE)*E24)</f>
        <v>229</v>
      </c>
      <c r="N24" s="329" t="e">
        <f>IF(B24=Data!#REF!,Data!#REF!,(IF(B24=Data!#REF!,Data!#REF!,(IF(B24=Data!#REF!,Data!#REF!,(IF(B24=Data!#REF!,Data!#REF!,(IF(B24=Data!#REF!,Data!#REF!,(IF(B24=Data!B252,Data!G252,(IF(B24=Data!B254,Data!G254,(IF(B24=Data!#REF!,Data!#REF!,Data!#REF!)))))))))))))))&amp;IF(B24=Data!#REF!,Data!#REF!,(IF(B24=Data!#REF!,Data!#REF!,(IF(B24=Data!#REF!,Data!#REF!,(IF(B24=Data!#REF!,Data!#REF!,(IF(B24=Data!#REF!,Data!#REF!,(IF(B24=Data!#REF!,Data!G930,(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252,Data!H252,(IF(B24=Data!B254,Data!H254,(IF(B24=Data!#REF!,Data!#REF!,Data!#REF!)))))))))))))))&amp;IF(B24=Data!#REF!,Data!#REF!,(IF(B24=Data!#REF!,Data!#REF!,(IF(B24=Data!#REF!,Data!#REF!,(IF(B24=Data!#REF!,Data!#REF!,(IF(B24=Data!#REF!,Data!#REF!,(IF(B24=Data!#REF!,Data!H930,(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252,Data!I252,(IF(B24=Data!B254,Data!I254,(IF(B24=Data!#REF!,Data!#REF!,Data!#REF!)))))))))))))))&amp;IF(B24=Data!#REF!,Data!#REF!,(IF(B24=Data!#REF!,Data!#REF!,(IF(B24=Data!#REF!,Data!#REF!,(IF(B24=Data!#REF!,Data!#REF!,(IF(B24=Data!#REF!,Data!#REF!,(IF(B24=Data!#REF!,Data!I930,(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252,Data!J252,(IF(B24=Data!B254,Data!J254,(IF(B24=Data!#REF!,Data!#REF!,Data!#REF!)))))))))))))))&amp;IF(B24=Data!#REF!,Data!#REF!,(IF(B24=Data!#REF!,Data!#REF!,(IF(B24=Data!#REF!,Data!#REF!,(IF(B24=Data!#REF!,Data!#REF!,(IF(B24=Data!#REF!,Data!#REF!,(IF(B24=Data!#REF!,Data!J930,(IF(B24=Data!#REF!,Data!#REF!,(IF(B24=Data!#REF!,Data!#REF!,Data!#REF!)))))))))))))))&amp;IF(B24=Data!#REF!,Data!#REF!,(IF(B24=Data!#REF!,Data!#REF!,(IF(B24=Data!#REF!,Data!#REF!,(IF(B24=Data!#REF!,Data!#REF!,(IF(B24=Data!#REF!,Data!#REF!,Data!#REF!)))))))))</f>
        <v>#REF!</v>
      </c>
      <c r="W24" s="236">
        <f>IF(E24="","",VLOOKUP(B24,Data!$B$5:$J$503,9,FALSE)*E24)</f>
        <v>1.484</v>
      </c>
    </row>
    <row r="25" spans="1:23" s="234" customFormat="1" ht="20.149999999999999" customHeight="1">
      <c r="A25" s="383"/>
      <c r="B25" s="384"/>
      <c r="C25" s="325" t="str">
        <f>IF(E25="","",VLOOKUP(B25,Data!$B$5:$N$503,13,FALSE))</f>
        <v/>
      </c>
      <c r="D25" s="227" t="str">
        <f>IF(E25="","",VLOOKUP(B25,Data!$B$5:$L$503,2,FALSE))</f>
        <v/>
      </c>
      <c r="E25" s="395"/>
      <c r="F25" s="318"/>
      <c r="G25" s="227" t="str">
        <f>IF(E25="","",VLOOKUP(B25,Data!$B$5:$L$503,11,FALSE))</f>
        <v/>
      </c>
      <c r="H25" s="326" t="str">
        <f t="shared" si="0"/>
        <v>-</v>
      </c>
      <c r="I25" s="327" t="str">
        <f>IF(E25="","",VLOOKUP(B25,Data!$B$5:$D$503,3,FALSE))</f>
        <v/>
      </c>
      <c r="J25" s="235" t="str">
        <f>IF(E25="","",VLOOKUP(B25,Data!$B$5:$M$503,12,FALSE))</f>
        <v/>
      </c>
      <c r="K25" s="328"/>
      <c r="L25" s="219" t="str">
        <f>IF(E25="","",VLOOKUP(B25,Data!$B$5:$E$503,4,FALSE)*E25)</f>
        <v/>
      </c>
      <c r="M25" s="219" t="str">
        <f>IF(E25="","",VLOOKUP(B25,Data!$B$5:$F$503,5,FALSE)*E25)</f>
        <v/>
      </c>
      <c r="N25" s="329" t="e">
        <f>IF(B25=Data!#REF!,Data!#REF!,(IF(B25=Data!#REF!,Data!#REF!,(IF(B25=Data!#REF!,Data!#REF!,(IF(B25=Data!#REF!,Data!#REF!,(IF(B25=Data!#REF!,Data!#REF!,(IF(B25=Data!B253,Data!G253,(IF(B25=Data!B255,Data!G255,(IF(B25=Data!#REF!,Data!#REF!,Data!#REF!)))))))))))))))&amp;IF(B25=Data!#REF!,Data!#REF!,(IF(B25=Data!#REF!,Data!#REF!,(IF(B25=Data!#REF!,Data!#REF!,(IF(B25=Data!#REF!,Data!#REF!,(IF(B25=Data!#REF!,Data!#REF!,(IF(B25=Data!#REF!,Data!G931,(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253,Data!H253,(IF(B25=Data!B255,Data!H255,(IF(B25=Data!#REF!,Data!#REF!,Data!#REF!)))))))))))))))&amp;IF(B25=Data!#REF!,Data!#REF!,(IF(B25=Data!#REF!,Data!#REF!,(IF(B25=Data!#REF!,Data!#REF!,(IF(B25=Data!#REF!,Data!#REF!,(IF(B25=Data!#REF!,Data!#REF!,(IF(B25=Data!#REF!,Data!H931,(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253,Data!I253,(IF(B25=Data!B255,Data!I255,(IF(B25=Data!#REF!,Data!#REF!,Data!#REF!)))))))))))))))&amp;IF(B25=Data!#REF!,Data!#REF!,(IF(B25=Data!#REF!,Data!#REF!,(IF(B25=Data!#REF!,Data!#REF!,(IF(B25=Data!#REF!,Data!#REF!,(IF(B25=Data!#REF!,Data!#REF!,(IF(B25=Data!#REF!,Data!I931,(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253,Data!J253,(IF(B25=Data!B255,Data!J255,(IF(B25=Data!#REF!,Data!#REF!,Data!#REF!)))))))))))))))&amp;IF(B25=Data!#REF!,Data!#REF!,(IF(B25=Data!#REF!,Data!#REF!,(IF(B25=Data!#REF!,Data!#REF!,(IF(B25=Data!#REF!,Data!#REF!,(IF(B25=Data!#REF!,Data!#REF!,(IF(B25=Data!#REF!,Data!J931,(IF(B25=Data!#REF!,Data!#REF!,(IF(B25=Data!#REF!,Data!#REF!,Data!#REF!)))))))))))))))&amp;IF(B25=Data!#REF!,Data!#REF!,(IF(B25=Data!#REF!,Data!#REF!,(IF(B25=Data!#REF!,Data!#REF!,(IF(B25=Data!#REF!,Data!#REF!,(IF(B25=Data!#REF!,Data!#REF!,Data!#REF!)))))))))</f>
        <v>#REF!</v>
      </c>
      <c r="W25" s="236" t="str">
        <f>IF(E25="","",VLOOKUP(B25,Data!$B$5:$J$503,9,FALSE)*E25)</f>
        <v/>
      </c>
    </row>
    <row r="26" spans="1:23" s="234" customFormat="1" ht="20.149999999999999" customHeight="1">
      <c r="A26" s="383"/>
      <c r="B26" s="384"/>
      <c r="C26" s="325" t="str">
        <f>IF(E26="","",VLOOKUP(B26,Data!$B$5:$N$503,13,FALSE))</f>
        <v/>
      </c>
      <c r="D26" s="227" t="str">
        <f>IF(E26="","",VLOOKUP(B26,Data!$B$5:$L$503,2,FALSE))</f>
        <v/>
      </c>
      <c r="E26" s="385"/>
      <c r="F26" s="344"/>
      <c r="G26" s="227" t="str">
        <f>IF(E26="","",VLOOKUP(B26,Data!$B$5:$L$503,11,FALSE))</f>
        <v/>
      </c>
      <c r="H26" s="326" t="str">
        <f t="shared" ref="H26" si="2">IF(E26&gt;0,E26*G26,"-")</f>
        <v>-</v>
      </c>
      <c r="I26" s="327" t="str">
        <f>IF(E26="","",VLOOKUP(B26,Data!$B$5:$D$503,3,FALSE))</f>
        <v/>
      </c>
      <c r="J26" s="235" t="str">
        <f>IF(E26="","",VLOOKUP(B26,Data!$B$5:$M$503,12,FALSE))</f>
        <v/>
      </c>
      <c r="K26" s="328"/>
      <c r="L26" s="219" t="str">
        <f>IF(E26="","",VLOOKUP(B26,Data!$B$5:$E$503,4,FALSE)*E26)</f>
        <v/>
      </c>
      <c r="M26" s="219" t="str">
        <f>IF(E26="","",VLOOKUP(B26,Data!$B$5:$F$503,5,FALSE)*E26)</f>
        <v/>
      </c>
      <c r="N26" s="329" t="e">
        <f>IF(B26=Data!#REF!,Data!#REF!,(IF(B26=Data!#REF!,Data!#REF!,(IF(B26=Data!#REF!,Data!#REF!,(IF(B26=Data!#REF!,Data!#REF!,(IF(B26=Data!#REF!,Data!#REF!,(IF(B26=Data!B257,Data!G257,(IF(B26=Data!B259,Data!G259,(IF(B26=Data!#REF!,Data!#REF!,Data!#REF!)))))))))))))))&amp;IF(B26=Data!#REF!,Data!#REF!,(IF(B26=Data!#REF!,Data!#REF!,(IF(B26=Data!#REF!,Data!#REF!,(IF(B26=Data!#REF!,Data!#REF!,(IF(B26=Data!#REF!,Data!#REF!,(IF(B26=Data!#REF!,Data!G935,(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257,Data!H257,(IF(B26=Data!B259,Data!H259,(IF(B26=Data!#REF!,Data!#REF!,Data!#REF!)))))))))))))))&amp;IF(B26=Data!#REF!,Data!#REF!,(IF(B26=Data!#REF!,Data!#REF!,(IF(B26=Data!#REF!,Data!#REF!,(IF(B26=Data!#REF!,Data!#REF!,(IF(B26=Data!#REF!,Data!#REF!,(IF(B26=Data!#REF!,Data!H935,(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257,Data!I257,(IF(B26=Data!B259,Data!I259,(IF(B26=Data!#REF!,Data!#REF!,Data!#REF!)))))))))))))))&amp;IF(B26=Data!#REF!,Data!#REF!,(IF(B26=Data!#REF!,Data!#REF!,(IF(B26=Data!#REF!,Data!#REF!,(IF(B26=Data!#REF!,Data!#REF!,(IF(B26=Data!#REF!,Data!#REF!,(IF(B26=Data!#REF!,Data!I935,(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257,Data!J257,(IF(B26=Data!B259,Data!J259,(IF(B26=Data!#REF!,Data!#REF!,Data!#REF!)))))))))))))))&amp;IF(B26=Data!#REF!,Data!#REF!,(IF(B26=Data!#REF!,Data!#REF!,(IF(B26=Data!#REF!,Data!#REF!,(IF(B26=Data!#REF!,Data!#REF!,(IF(B26=Data!#REF!,Data!#REF!,(IF(B26=Data!#REF!,Data!J935,(IF(B26=Data!#REF!,Data!#REF!,(IF(B26=Data!#REF!,Data!#REF!,Data!#REF!)))))))))))))))&amp;IF(B26=Data!#REF!,Data!#REF!,(IF(B26=Data!#REF!,Data!#REF!,(IF(B26=Data!#REF!,Data!#REF!,(IF(B26=Data!#REF!,Data!#REF!,(IF(B26=Data!#REF!,Data!#REF!,Data!#REF!)))))))))</f>
        <v>#REF!</v>
      </c>
      <c r="W26" s="236" t="str">
        <f>IF(E26="","",VLOOKUP(B26,Data!$B$5:$J$503,9,FALSE)*E26)</f>
        <v/>
      </c>
    </row>
    <row r="27" spans="1:23" s="234" customFormat="1" ht="20.149999999999999" customHeight="1">
      <c r="A27" s="383"/>
      <c r="B27" s="231"/>
      <c r="C27" s="230" t="str">
        <f>IF(E27="","",VLOOKUP(B27,Data!$B$5:$N$503,13,FALSE))</f>
        <v/>
      </c>
      <c r="D27" s="223" t="str">
        <f>IF(E27="","",VLOOKUP(B27,Data!$B$5:$L$503,2,FALSE))</f>
        <v/>
      </c>
      <c r="E27" s="232"/>
      <c r="F27" s="233"/>
      <c r="G27" s="223" t="str">
        <f>IF(E27="","",VLOOKUP(B27,Data!$B$5:$L$503,11,FALSE))</f>
        <v/>
      </c>
      <c r="H27" s="228" t="str">
        <f>IF(E27&gt;0,E27*G27,"-")</f>
        <v>-</v>
      </c>
      <c r="I27" s="229" t="str">
        <f>IF(E27="","",VLOOKUP(B27,Data!$B$5:$D$503,3,FALSE))</f>
        <v/>
      </c>
      <c r="J27" s="220" t="str">
        <f>IF(E27="","",VLOOKUP(B27,Data!$B$5:$M$503,12,FALSE))</f>
        <v/>
      </c>
      <c r="K27" s="328"/>
      <c r="L27" s="221" t="str">
        <f>IF(E27="","",VLOOKUP(B27,Data!$B$5:$E$503,4,FALSE)*E27)</f>
        <v/>
      </c>
      <c r="M27" s="221" t="str">
        <f>IF(E27="","",VLOOKUP(B27,Data!$B$5:$F$503,5,FALSE)*E27)</f>
        <v/>
      </c>
      <c r="N27" s="224" t="e">
        <f>IF(B27=Data!#REF!,Data!#REF!,(IF(B27=Data!#REF!,Data!#REF!,(IF(B27=Data!#REF!,Data!#REF!,(IF(B27=Data!#REF!,Data!#REF!,(IF(B27=Data!#REF!,Data!#REF!,(IF(B27=Data!B270,Data!G270,(IF(B27=Data!B272,Data!G272,(IF(B27=Data!#REF!,Data!#REF!,Data!#REF!)))))))))))))))&amp;IF(B27=Data!#REF!,Data!#REF!,(IF(B27=Data!#REF!,Data!#REF!,(IF(B27=Data!#REF!,Data!#REF!,(IF(B27=Data!#REF!,Data!#REF!,(IF(B27=Data!#REF!,Data!#REF!,(IF(B27=Data!#REF!,Data!G948,(IF(B27=Data!#REF!,Data!#REF!,(IF(B27=Data!#REF!,Data!#REF!,Data!#REF!)))))))))))))))&amp;IF(B27=Data!#REF!,Data!#REF!,(IF(B27=Data!#REF!,Data!#REF!,(IF(B27=Data!#REF!,Data!#REF!,(IF(B27=Data!#REF!,Data!#REF!,(IF(B27=Data!#REF!,Data!#REF!,Data!#REF!)))))))))</f>
        <v>#REF!</v>
      </c>
      <c r="O27" s="339"/>
      <c r="P27" s="340"/>
      <c r="Q27" s="225" t="e">
        <f>IF(B27=Data!#REF!,Data!#REF!,(IF(B27=Data!#REF!,Data!#REF!,(IF(B27=Data!#REF!,Data!#REF!,(IF(B27=Data!#REF!,Data!#REF!,(IF(B27=Data!#REF!,Data!#REF!,(IF(B27=Data!B270,Data!H270,(IF(B27=Data!B272,Data!H272,(IF(B27=Data!#REF!,Data!#REF!,Data!#REF!)))))))))))))))&amp;IF(B27=Data!#REF!,Data!#REF!,(IF(B27=Data!#REF!,Data!#REF!,(IF(B27=Data!#REF!,Data!#REF!,(IF(B27=Data!#REF!,Data!#REF!,(IF(B27=Data!#REF!,Data!#REF!,(IF(B27=Data!#REF!,Data!H948,(IF(B27=Data!#REF!,Data!#REF!,(IF(B27=Data!#REF!,Data!#REF!,Data!#REF!)))))))))))))))&amp;IF(B27=Data!#REF!,Data!#REF!,(IF(B27=Data!#REF!,Data!#REF!,(IF(B27=Data!#REF!,Data!#REF!,(IF(B27=Data!#REF!,Data!#REF!,(IF(B27=Data!#REF!,Data!#REF!,Data!#REF!)))))))))</f>
        <v>#REF!</v>
      </c>
      <c r="R27" s="340"/>
      <c r="S27" s="340"/>
      <c r="T27" s="225" t="e">
        <f>IF(B27=Data!#REF!,Data!#REF!,(IF(B27=Data!#REF!,Data!#REF!,(IF(B27=Data!#REF!,Data!#REF!,(IF(B27=Data!#REF!,Data!#REF!,(IF(B27=Data!#REF!,Data!#REF!,(IF(B27=Data!B270,Data!I270,(IF(B27=Data!B272,Data!I272,(IF(B27=Data!#REF!,Data!#REF!,Data!#REF!)))))))))))))))&amp;IF(B27=Data!#REF!,Data!#REF!,(IF(B27=Data!#REF!,Data!#REF!,(IF(B27=Data!#REF!,Data!#REF!,(IF(B27=Data!#REF!,Data!#REF!,(IF(B27=Data!#REF!,Data!#REF!,(IF(B27=Data!#REF!,Data!I948,(IF(B27=Data!#REF!,Data!#REF!,(IF(B27=Data!#REF!,Data!#REF!,Data!#REF!)))))))))))))))&amp;IF(B27=Data!#REF!,Data!#REF!,(IF(B27=Data!#REF!,Data!#REF!,(IF(B27=Data!#REF!,Data!#REF!,(IF(B27=Data!#REF!,Data!#REF!,(IF(B27=Data!#REF!,Data!#REF!,Data!#REF!)))))))))</f>
        <v>#REF!</v>
      </c>
      <c r="U27" s="341"/>
      <c r="V27" s="225" t="e">
        <f>IF(B27=Data!#REF!,Data!#REF!,(IF(B27=Data!#REF!,Data!#REF!,(IF(B27=Data!#REF!,Data!#REF!,(IF(B27=Data!#REF!,Data!#REF!,(IF(B27=Data!#REF!,Data!#REF!,(IF(B27=Data!B270,Data!J270,(IF(B27=Data!B272,Data!J272,(IF(B27=Data!#REF!,Data!#REF!,Data!#REF!)))))))))))))))&amp;IF(B27=Data!#REF!,Data!#REF!,(IF(B27=Data!#REF!,Data!#REF!,(IF(B27=Data!#REF!,Data!#REF!,(IF(B27=Data!#REF!,Data!#REF!,(IF(B27=Data!#REF!,Data!#REF!,(IF(B27=Data!#REF!,Data!J948,(IF(B27=Data!#REF!,Data!#REF!,(IF(B27=Data!#REF!,Data!#REF!,Data!#REF!)))))))))))))))&amp;IF(B27=Data!#REF!,Data!#REF!,(IF(B27=Data!#REF!,Data!#REF!,(IF(B27=Data!#REF!,Data!#REF!,(IF(B27=Data!#REF!,Data!#REF!,(IF(B27=Data!#REF!,Data!#REF!,Data!#REF!)))))))))</f>
        <v>#REF!</v>
      </c>
      <c r="W27" s="222" t="str">
        <f>IF(E27="","",VLOOKUP(B27,Data!$B$5:$J$503,9,FALSE)*E27)</f>
        <v/>
      </c>
    </row>
    <row r="28" spans="1:23" s="237" customFormat="1" ht="15" customHeight="1">
      <c r="A28" s="383"/>
      <c r="B28" s="239"/>
      <c r="C28" s="246"/>
      <c r="D28" s="240"/>
      <c r="E28" s="241">
        <f>SUM(E18:E26)</f>
        <v>26</v>
      </c>
      <c r="F28" s="242"/>
      <c r="G28" s="243"/>
      <c r="H28" s="243">
        <f>SUM(H18:H27)</f>
        <v>83311.789999999994</v>
      </c>
      <c r="I28" s="238"/>
      <c r="J28" s="238"/>
      <c r="K28" s="238"/>
      <c r="L28" s="243">
        <f>SUM(L18:L27)</f>
        <v>7232</v>
      </c>
      <c r="M28" s="243">
        <f>SUM(M18:M27)</f>
        <v>6461</v>
      </c>
      <c r="N28" s="243" t="e">
        <f>SUM(N16:N27)</f>
        <v>#REF!</v>
      </c>
      <c r="O28" s="244" t="e">
        <f>SUM(#REF!)</f>
        <v>#REF!</v>
      </c>
      <c r="P28" s="243">
        <f>SUM(P16:P27)</f>
        <v>0</v>
      </c>
      <c r="Q28" s="243" t="e">
        <f>SUM(Q16:Q27)</f>
        <v>#REF!</v>
      </c>
      <c r="R28" s="244" t="e">
        <f>SUM(#REF!)</f>
        <v>#REF!</v>
      </c>
      <c r="S28" s="243">
        <f>SUM(S16:S27)</f>
        <v>0</v>
      </c>
      <c r="T28" s="243" t="e">
        <f>SUM(T16:T27)</f>
        <v>#REF!</v>
      </c>
      <c r="U28" s="244" t="e">
        <f>SUM(#REF!)</f>
        <v>#REF!</v>
      </c>
      <c r="V28" s="243" t="e">
        <f>SUM(V16:V27)</f>
        <v>#REF!</v>
      </c>
      <c r="W28" s="245">
        <f>SUM(W18:W27)</f>
        <v>39.235999999999997</v>
      </c>
    </row>
    <row r="29" spans="1:23" ht="17.25" customHeight="1" thickBot="1">
      <c r="A29" s="383"/>
      <c r="B29" s="215"/>
      <c r="C29" s="216"/>
      <c r="D29" s="217"/>
      <c r="E29" s="193"/>
      <c r="F29" s="34"/>
      <c r="G29" s="180" t="s">
        <v>531</v>
      </c>
      <c r="H29" s="177"/>
      <c r="I29" s="55"/>
      <c r="J29" s="55"/>
      <c r="K29" s="55"/>
      <c r="L29" s="181"/>
      <c r="M29" s="177"/>
      <c r="N29" s="36"/>
      <c r="O29" s="35"/>
      <c r="P29" s="35"/>
      <c r="Q29" s="35"/>
      <c r="R29" s="35"/>
      <c r="S29" s="35"/>
      <c r="T29" s="35"/>
      <c r="U29" s="36"/>
      <c r="V29" s="36"/>
      <c r="W29" s="179"/>
    </row>
    <row r="30" spans="1:23" ht="13">
      <c r="A30" s="213" t="s">
        <v>525</v>
      </c>
      <c r="B30" s="161"/>
      <c r="C30" s="161"/>
      <c r="D30" s="60"/>
      <c r="E30" s="194" t="s">
        <v>532</v>
      </c>
      <c r="F30" s="27"/>
      <c r="G30" s="81" t="s">
        <v>81</v>
      </c>
      <c r="H30" s="85"/>
      <c r="I30" s="32" t="s">
        <v>82</v>
      </c>
      <c r="J30" s="56"/>
      <c r="K30" s="172" t="s">
        <v>83</v>
      </c>
      <c r="L30" s="172"/>
      <c r="M30" s="422" t="s">
        <v>84</v>
      </c>
      <c r="N30" s="423"/>
      <c r="O30" s="423"/>
      <c r="P30" s="423"/>
      <c r="Q30" s="423"/>
      <c r="R30" s="423"/>
      <c r="S30" s="423"/>
      <c r="T30" s="423"/>
      <c r="U30" s="423"/>
      <c r="V30" s="423"/>
      <c r="W30" s="424"/>
    </row>
    <row r="31" spans="1:23" ht="13">
      <c r="A31" s="19" t="s">
        <v>526</v>
      </c>
      <c r="B31" s="20"/>
      <c r="C31" s="20"/>
      <c r="D31" s="60"/>
      <c r="E31" s="191" t="s">
        <v>86</v>
      </c>
      <c r="F31" s="20"/>
      <c r="G31" s="425"/>
      <c r="H31" s="426"/>
      <c r="I31" s="19" t="s">
        <v>87</v>
      </c>
      <c r="J31" s="61"/>
      <c r="K31" s="174" t="s">
        <v>88</v>
      </c>
      <c r="L31" s="174"/>
      <c r="M31" s="170"/>
      <c r="N31" s="20"/>
      <c r="O31" s="20"/>
      <c r="P31" s="20"/>
      <c r="Q31" s="20"/>
      <c r="R31" s="20"/>
      <c r="S31" s="20"/>
      <c r="T31" s="20"/>
      <c r="U31" s="20"/>
      <c r="V31" s="20"/>
      <c r="W31" s="175"/>
    </row>
    <row r="32" spans="1:23">
      <c r="A32" s="19" t="s">
        <v>527</v>
      </c>
      <c r="B32" s="20"/>
      <c r="C32" s="20"/>
      <c r="D32" s="21"/>
      <c r="E32" s="191"/>
      <c r="F32" s="20"/>
      <c r="G32" s="425"/>
      <c r="H32" s="426"/>
      <c r="I32" s="19"/>
      <c r="J32" s="61"/>
      <c r="K32" s="174" t="s">
        <v>92</v>
      </c>
      <c r="L32" s="174"/>
      <c r="M32" s="170"/>
      <c r="N32" s="20"/>
      <c r="O32" s="20"/>
      <c r="P32" s="20"/>
      <c r="Q32" s="20"/>
      <c r="R32" s="20"/>
      <c r="S32" s="20"/>
      <c r="T32" s="20"/>
      <c r="U32" s="20"/>
      <c r="V32" s="20"/>
      <c r="W32" s="175"/>
    </row>
    <row r="33" spans="1:23">
      <c r="A33" s="34"/>
      <c r="B33" s="35"/>
      <c r="C33" s="35"/>
      <c r="D33" s="398"/>
      <c r="E33" s="191" t="s">
        <v>93</v>
      </c>
      <c r="F33" s="20"/>
      <c r="G33" s="425"/>
      <c r="H33" s="426"/>
      <c r="I33" s="19" t="s">
        <v>94</v>
      </c>
      <c r="J33" s="61"/>
      <c r="K33" s="174"/>
      <c r="L33" s="174"/>
      <c r="M33" s="170"/>
      <c r="N33" s="20"/>
      <c r="O33" s="20"/>
      <c r="P33" s="20"/>
      <c r="Q33" s="20"/>
      <c r="R33" s="20"/>
      <c r="S33" s="20"/>
      <c r="T33" s="20"/>
      <c r="U33" s="20"/>
      <c r="V33" s="20"/>
      <c r="W33" s="175"/>
    </row>
    <row r="34" spans="1:23" ht="13">
      <c r="A34" s="16" t="s">
        <v>95</v>
      </c>
      <c r="B34" s="27"/>
      <c r="C34" s="27"/>
      <c r="D34" s="12"/>
      <c r="E34" s="191" t="s">
        <v>96</v>
      </c>
      <c r="F34" s="20"/>
      <c r="G34" s="89" t="s">
        <v>97</v>
      </c>
      <c r="H34" s="86"/>
      <c r="I34" s="19" t="s">
        <v>87</v>
      </c>
      <c r="J34" s="61"/>
      <c r="K34" s="174" t="s">
        <v>98</v>
      </c>
      <c r="L34" s="174"/>
      <c r="M34" s="170"/>
      <c r="N34" s="20"/>
      <c r="O34" s="20"/>
      <c r="P34" s="20"/>
      <c r="Q34" s="20"/>
      <c r="R34" s="20"/>
      <c r="S34" s="20"/>
      <c r="T34" s="20"/>
      <c r="U34" s="20"/>
      <c r="V34" s="20"/>
      <c r="W34" s="175"/>
    </row>
    <row r="35" spans="1:23">
      <c r="A35" s="26" t="s">
        <v>550</v>
      </c>
      <c r="B35" s="20"/>
      <c r="C35" s="20"/>
      <c r="D35" s="21"/>
      <c r="E35" s="191" t="s">
        <v>99</v>
      </c>
      <c r="F35" s="20"/>
      <c r="G35" s="90"/>
      <c r="H35" s="182"/>
      <c r="I35" s="19" t="s">
        <v>100</v>
      </c>
      <c r="J35" s="61"/>
      <c r="K35" s="174" t="s">
        <v>528</v>
      </c>
      <c r="L35" s="174"/>
      <c r="M35" s="427" t="s">
        <v>568</v>
      </c>
      <c r="N35" s="428"/>
      <c r="O35" s="428"/>
      <c r="P35" s="428"/>
      <c r="Q35" s="428"/>
      <c r="R35" s="428"/>
      <c r="S35" s="428"/>
      <c r="T35" s="428"/>
      <c r="U35" s="428"/>
      <c r="V35" s="428"/>
      <c r="W35" s="429"/>
    </row>
    <row r="36" spans="1:23">
      <c r="A36" s="34"/>
      <c r="B36" s="35"/>
      <c r="C36" s="35"/>
      <c r="D36" s="36"/>
      <c r="E36" s="192"/>
      <c r="F36" s="35"/>
      <c r="G36" s="416" t="s">
        <v>1001</v>
      </c>
      <c r="H36" s="417"/>
      <c r="I36" s="416" t="s">
        <v>1000</v>
      </c>
      <c r="J36" s="417"/>
      <c r="K36" s="178" t="s">
        <v>103</v>
      </c>
      <c r="L36" s="178"/>
      <c r="M36" s="418" t="s">
        <v>104</v>
      </c>
      <c r="N36" s="419"/>
      <c r="O36" s="419"/>
      <c r="P36" s="419"/>
      <c r="Q36" s="419"/>
      <c r="R36" s="419"/>
      <c r="S36" s="419"/>
      <c r="T36" s="419"/>
      <c r="U36" s="419"/>
      <c r="V36" s="419"/>
      <c r="W36" s="420"/>
    </row>
    <row r="40" spans="1:23" ht="18.75" customHeight="1">
      <c r="A40" s="195" t="s">
        <v>888</v>
      </c>
      <c r="B40" s="166"/>
      <c r="C40" s="195" t="s">
        <v>576</v>
      </c>
      <c r="D40" s="319"/>
      <c r="E40" s="319"/>
      <c r="F40" s="320"/>
      <c r="G40" s="195" t="s">
        <v>882</v>
      </c>
      <c r="I40" s="195" t="s">
        <v>576</v>
      </c>
      <c r="K40" s="166"/>
      <c r="M40" s="4"/>
      <c r="V40" s="167"/>
      <c r="W40" s="4"/>
    </row>
    <row r="41" spans="1:23" ht="20">
      <c r="A41" s="195" t="s">
        <v>889</v>
      </c>
      <c r="B41" s="166"/>
      <c r="C41" s="195" t="s">
        <v>893</v>
      </c>
      <c r="D41" s="319"/>
      <c r="E41" s="319"/>
      <c r="F41" s="320"/>
      <c r="G41" s="300" t="s">
        <v>883</v>
      </c>
      <c r="H41" s="335"/>
      <c r="I41" s="300" t="s">
        <v>893</v>
      </c>
      <c r="K41" s="166"/>
      <c r="M41" s="4"/>
      <c r="V41" s="167"/>
      <c r="W41" s="4"/>
    </row>
    <row r="42" spans="1:23" ht="20">
      <c r="A42" s="195" t="s">
        <v>890</v>
      </c>
      <c r="B42" s="166"/>
      <c r="C42" s="195" t="s">
        <v>893</v>
      </c>
      <c r="D42" s="319"/>
      <c r="E42" s="319"/>
      <c r="F42" s="320"/>
      <c r="G42" s="195" t="s">
        <v>884</v>
      </c>
      <c r="I42" s="195" t="s">
        <v>576</v>
      </c>
      <c r="K42" s="166"/>
      <c r="M42" s="4"/>
      <c r="V42" s="167"/>
      <c r="W42" s="4"/>
    </row>
    <row r="43" spans="1:23" ht="20">
      <c r="A43" s="195" t="s">
        <v>891</v>
      </c>
      <c r="B43" s="166"/>
      <c r="C43" s="195" t="s">
        <v>576</v>
      </c>
      <c r="D43" s="319"/>
      <c r="E43" s="319"/>
      <c r="F43" s="320"/>
      <c r="G43" s="195" t="s">
        <v>885</v>
      </c>
      <c r="I43" s="195" t="s">
        <v>576</v>
      </c>
      <c r="K43" s="166"/>
      <c r="M43" s="4"/>
      <c r="V43" s="167"/>
      <c r="W43" s="4"/>
    </row>
    <row r="44" spans="1:23" ht="20">
      <c r="A44" s="195" t="s">
        <v>892</v>
      </c>
      <c r="B44" s="166"/>
      <c r="C44" s="195" t="s">
        <v>576</v>
      </c>
      <c r="D44" s="319"/>
      <c r="E44" s="319"/>
      <c r="F44" s="320"/>
      <c r="G44" s="195" t="s">
        <v>887</v>
      </c>
      <c r="I44" s="195" t="s">
        <v>576</v>
      </c>
      <c r="K44" s="166"/>
      <c r="M44" s="4"/>
      <c r="V44" s="167"/>
      <c r="W44" s="4"/>
    </row>
    <row r="45" spans="1:23" ht="20">
      <c r="A45" s="342"/>
      <c r="B45" s="342"/>
      <c r="C45" s="342"/>
      <c r="D45" s="342"/>
      <c r="E45" s="342"/>
      <c r="F45" s="317"/>
      <c r="G45" s="195" t="s">
        <v>886</v>
      </c>
      <c r="I45" s="195" t="s">
        <v>576</v>
      </c>
    </row>
  </sheetData>
  <mergeCells count="9">
    <mergeCell ref="G36:H36"/>
    <mergeCell ref="I36:J36"/>
    <mergeCell ref="M36:W36"/>
    <mergeCell ref="M2:P2"/>
    <mergeCell ref="M30:W30"/>
    <mergeCell ref="G31:H31"/>
    <mergeCell ref="G32:H32"/>
    <mergeCell ref="G33:H33"/>
    <mergeCell ref="M35:W35"/>
  </mergeCells>
  <printOptions horizontalCentered="1"/>
  <pageMargins left="0.19685039370078741" right="0.19685039370078741" top="0.27559055118110237" bottom="0.15748031496062992" header="0.15748031496062992" footer="0.15748031496062992"/>
  <pageSetup paperSize="9" scale="77" firstPageNumber="4294963191"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3">
    <tabColor indexed="12"/>
    <pageSetUpPr autoPageBreaks="0"/>
  </sheetPr>
  <dimension ref="A1:T438"/>
  <sheetViews>
    <sheetView zoomScale="85" zoomScaleNormal="85" workbookViewId="0">
      <pane xSplit="3" ySplit="3" topLeftCell="D236" activePane="bottomRight" state="frozen"/>
      <selection pane="topRight" activeCell="C1" sqref="C1"/>
      <selection pane="bottomLeft" activeCell="A4" sqref="A4"/>
      <selection pane="bottomRight" activeCell="C233" sqref="C233"/>
    </sheetView>
  </sheetViews>
  <sheetFormatPr defaultColWidth="32.54296875" defaultRowHeight="15.5"/>
  <cols>
    <col min="1" max="1" width="5" style="253" customWidth="1"/>
    <col min="2" max="2" width="13.1796875" style="253" customWidth="1"/>
    <col min="3" max="3" width="68.453125" style="253" customWidth="1"/>
    <col min="4" max="4" width="13.1796875" style="253" customWidth="1"/>
    <col min="5" max="5" width="7.1796875" style="253" customWidth="1"/>
    <col min="6" max="6" width="15.1796875" style="253" customWidth="1"/>
    <col min="7" max="7" width="13.1796875" style="253" customWidth="1"/>
    <col min="8" max="8" width="10.54296875" style="253" customWidth="1"/>
    <col min="9" max="9" width="10.453125" style="253" customWidth="1"/>
    <col min="10" max="11" width="11.1796875" style="253" customWidth="1"/>
    <col min="12" max="12" width="14" style="253" customWidth="1"/>
    <col min="13" max="13" width="14.1796875" style="299" customWidth="1"/>
    <col min="14" max="14" width="11.81640625" style="253" customWidth="1"/>
    <col min="15" max="15" width="7.54296875" style="253" customWidth="1"/>
    <col min="16" max="17" width="7.453125" style="253" customWidth="1"/>
    <col min="18" max="16384" width="32.54296875" style="253"/>
  </cols>
  <sheetData>
    <row r="1" spans="1:17" ht="17.5">
      <c r="A1" s="274" t="s">
        <v>105</v>
      </c>
      <c r="B1" s="274" t="s">
        <v>107</v>
      </c>
      <c r="C1" s="274" t="s">
        <v>106</v>
      </c>
      <c r="D1" s="274" t="s">
        <v>107</v>
      </c>
      <c r="E1" s="274" t="s">
        <v>108</v>
      </c>
      <c r="F1" s="274" t="s">
        <v>109</v>
      </c>
      <c r="G1" s="274" t="s">
        <v>110</v>
      </c>
      <c r="H1" s="275" t="s">
        <v>111</v>
      </c>
      <c r="I1" s="275" t="s">
        <v>112</v>
      </c>
      <c r="J1" s="275" t="s">
        <v>113</v>
      </c>
      <c r="K1" s="275" t="s">
        <v>114</v>
      </c>
      <c r="L1" s="275" t="s">
        <v>115</v>
      </c>
      <c r="M1" s="276" t="s">
        <v>116</v>
      </c>
      <c r="N1" s="277" t="s">
        <v>117</v>
      </c>
      <c r="O1" s="277"/>
      <c r="P1" s="277"/>
      <c r="Q1" s="277"/>
    </row>
    <row r="2" spans="1:17" ht="15" customHeight="1">
      <c r="A2" s="278"/>
      <c r="B2" s="278"/>
      <c r="C2" s="278"/>
      <c r="D2" s="278"/>
      <c r="E2" s="279" t="s">
        <v>118</v>
      </c>
      <c r="F2" s="410" t="s">
        <v>119</v>
      </c>
      <c r="G2" s="410" t="s">
        <v>120</v>
      </c>
      <c r="H2" s="413" t="s">
        <v>121</v>
      </c>
      <c r="I2" s="414"/>
      <c r="J2" s="415"/>
      <c r="K2" s="280"/>
      <c r="L2" s="410" t="s">
        <v>122</v>
      </c>
      <c r="M2" s="410" t="s">
        <v>123</v>
      </c>
      <c r="N2" s="410" t="s">
        <v>124</v>
      </c>
      <c r="O2" s="281"/>
      <c r="P2" s="301" t="s">
        <v>180</v>
      </c>
      <c r="Q2" s="281"/>
    </row>
    <row r="3" spans="1:17">
      <c r="A3" s="282" t="s">
        <v>181</v>
      </c>
      <c r="B3" s="282" t="s">
        <v>183</v>
      </c>
      <c r="C3" s="282" t="s">
        <v>182</v>
      </c>
      <c r="D3" s="282" t="s">
        <v>183</v>
      </c>
      <c r="E3" s="282" t="s">
        <v>184</v>
      </c>
      <c r="F3" s="411"/>
      <c r="G3" s="411"/>
      <c r="H3" s="283" t="s">
        <v>185</v>
      </c>
      <c r="I3" s="283" t="s">
        <v>116</v>
      </c>
      <c r="J3" s="283" t="s">
        <v>186</v>
      </c>
      <c r="K3" s="282" t="s">
        <v>74</v>
      </c>
      <c r="L3" s="411"/>
      <c r="M3" s="412"/>
      <c r="N3" s="412"/>
      <c r="O3" s="281"/>
      <c r="P3" s="302" t="s">
        <v>187</v>
      </c>
      <c r="Q3" s="281"/>
    </row>
    <row r="4" spans="1:17" ht="16" thickBot="1">
      <c r="A4" s="284"/>
      <c r="B4" s="285"/>
      <c r="C4" s="285"/>
      <c r="D4" s="285"/>
      <c r="E4" s="285"/>
      <c r="F4" s="285"/>
      <c r="G4" s="285"/>
      <c r="H4" s="285"/>
      <c r="I4" s="285"/>
      <c r="J4" s="285"/>
      <c r="K4" s="285"/>
      <c r="L4" s="285"/>
      <c r="M4" s="298"/>
      <c r="N4" s="296"/>
      <c r="O4" s="249"/>
      <c r="P4" s="249"/>
      <c r="Q4" s="249"/>
    </row>
    <row r="5" spans="1:17">
      <c r="A5" s="255">
        <v>1</v>
      </c>
      <c r="B5" s="255" t="s">
        <v>196</v>
      </c>
      <c r="C5" s="255" t="s">
        <v>195</v>
      </c>
      <c r="D5" s="255" t="s">
        <v>196</v>
      </c>
      <c r="E5" s="267" t="s">
        <v>189</v>
      </c>
      <c r="F5" s="261">
        <v>201</v>
      </c>
      <c r="G5" s="261">
        <v>181</v>
      </c>
      <c r="H5" s="261">
        <v>156</v>
      </c>
      <c r="I5" s="255">
        <v>63</v>
      </c>
      <c r="J5" s="255">
        <v>117</v>
      </c>
      <c r="K5" s="258">
        <v>1.1499999999999999</v>
      </c>
      <c r="L5" s="259" t="s">
        <v>817</v>
      </c>
      <c r="M5" s="262">
        <v>1389.79</v>
      </c>
      <c r="N5" s="286" t="s">
        <v>190</v>
      </c>
      <c r="O5" s="249" t="s">
        <v>197</v>
      </c>
      <c r="P5" s="250"/>
      <c r="Q5" s="287" t="s">
        <v>633</v>
      </c>
    </row>
    <row r="6" spans="1:17">
      <c r="A6" s="255">
        <v>2</v>
      </c>
      <c r="B6" s="255" t="s">
        <v>199</v>
      </c>
      <c r="C6" s="255" t="s">
        <v>198</v>
      </c>
      <c r="D6" s="255" t="s">
        <v>199</v>
      </c>
      <c r="E6" s="267" t="s">
        <v>189</v>
      </c>
      <c r="F6" s="261">
        <v>201</v>
      </c>
      <c r="G6" s="261">
        <v>181</v>
      </c>
      <c r="H6" s="261">
        <v>156</v>
      </c>
      <c r="I6" s="255">
        <v>63</v>
      </c>
      <c r="J6" s="255">
        <v>117</v>
      </c>
      <c r="K6" s="258">
        <v>1.1499999999999999</v>
      </c>
      <c r="L6" s="259" t="s">
        <v>817</v>
      </c>
      <c r="M6" s="262">
        <v>1389.79</v>
      </c>
      <c r="N6" s="286" t="s">
        <v>190</v>
      </c>
      <c r="O6" s="249" t="s">
        <v>197</v>
      </c>
      <c r="P6" s="250"/>
      <c r="Q6" s="269" t="s">
        <v>633</v>
      </c>
    </row>
    <row r="7" spans="1:17">
      <c r="A7" s="255">
        <v>3</v>
      </c>
      <c r="B7" s="255" t="s">
        <v>201</v>
      </c>
      <c r="C7" s="255" t="s">
        <v>200</v>
      </c>
      <c r="D7" s="255" t="s">
        <v>201</v>
      </c>
      <c r="E7" s="267" t="s">
        <v>189</v>
      </c>
      <c r="F7" s="261">
        <v>201</v>
      </c>
      <c r="G7" s="261">
        <v>181</v>
      </c>
      <c r="H7" s="261">
        <v>156</v>
      </c>
      <c r="I7" s="255">
        <v>63</v>
      </c>
      <c r="J7" s="255">
        <v>117</v>
      </c>
      <c r="K7" s="258">
        <v>1.1499999999999999</v>
      </c>
      <c r="L7" s="259" t="s">
        <v>817</v>
      </c>
      <c r="M7" s="262">
        <v>1747.92</v>
      </c>
      <c r="N7" s="286" t="s">
        <v>190</v>
      </c>
      <c r="O7" s="249" t="s">
        <v>197</v>
      </c>
      <c r="P7" s="250"/>
      <c r="Q7" s="269" t="s">
        <v>633</v>
      </c>
    </row>
    <row r="8" spans="1:17" s="288" customFormat="1">
      <c r="A8" s="255">
        <v>4</v>
      </c>
      <c r="B8" s="255" t="s">
        <v>203</v>
      </c>
      <c r="C8" s="255" t="s">
        <v>202</v>
      </c>
      <c r="D8" s="255" t="s">
        <v>203</v>
      </c>
      <c r="E8" s="267" t="s">
        <v>189</v>
      </c>
      <c r="F8" s="261">
        <v>201</v>
      </c>
      <c r="G8" s="261">
        <v>181</v>
      </c>
      <c r="H8" s="261">
        <v>156</v>
      </c>
      <c r="I8" s="255">
        <v>63</v>
      </c>
      <c r="J8" s="255">
        <v>117</v>
      </c>
      <c r="K8" s="258">
        <v>1.1499999999999999</v>
      </c>
      <c r="L8" s="259" t="s">
        <v>817</v>
      </c>
      <c r="M8" s="262">
        <v>1747.92</v>
      </c>
      <c r="N8" s="286" t="s">
        <v>190</v>
      </c>
      <c r="O8" s="249" t="s">
        <v>197</v>
      </c>
      <c r="P8" s="250"/>
      <c r="Q8" s="269" t="s">
        <v>633</v>
      </c>
    </row>
    <row r="9" spans="1:17" s="288" customFormat="1">
      <c r="A9" s="255">
        <v>5</v>
      </c>
      <c r="B9" s="255" t="s">
        <v>205</v>
      </c>
      <c r="C9" s="255" t="s">
        <v>204</v>
      </c>
      <c r="D9" s="255" t="s">
        <v>205</v>
      </c>
      <c r="E9" s="267" t="s">
        <v>189</v>
      </c>
      <c r="F9" s="261">
        <v>201</v>
      </c>
      <c r="G9" s="261">
        <v>181</v>
      </c>
      <c r="H9" s="261">
        <v>156</v>
      </c>
      <c r="I9" s="255">
        <v>63</v>
      </c>
      <c r="J9" s="255">
        <v>117</v>
      </c>
      <c r="K9" s="258">
        <v>1.1499999999999999</v>
      </c>
      <c r="L9" s="259" t="s">
        <v>817</v>
      </c>
      <c r="M9" s="262">
        <v>1749.62</v>
      </c>
      <c r="N9" s="286" t="s">
        <v>190</v>
      </c>
      <c r="O9" s="249" t="s">
        <v>197</v>
      </c>
      <c r="P9" s="250"/>
      <c r="Q9" s="269" t="s">
        <v>633</v>
      </c>
    </row>
    <row r="10" spans="1:17" s="288" customFormat="1">
      <c r="A10" s="255">
        <v>6</v>
      </c>
      <c r="B10" s="255" t="s">
        <v>207</v>
      </c>
      <c r="C10" s="255" t="s">
        <v>206</v>
      </c>
      <c r="D10" s="255" t="s">
        <v>207</v>
      </c>
      <c r="E10" s="267" t="s">
        <v>189</v>
      </c>
      <c r="F10" s="261">
        <v>201</v>
      </c>
      <c r="G10" s="261">
        <v>181</v>
      </c>
      <c r="H10" s="261">
        <v>156</v>
      </c>
      <c r="I10" s="255">
        <v>63</v>
      </c>
      <c r="J10" s="255">
        <v>117</v>
      </c>
      <c r="K10" s="258">
        <v>1.1499999999999999</v>
      </c>
      <c r="L10" s="259" t="s">
        <v>817</v>
      </c>
      <c r="M10" s="262">
        <v>1749.62</v>
      </c>
      <c r="N10" s="286" t="s">
        <v>190</v>
      </c>
      <c r="O10" s="249" t="s">
        <v>197</v>
      </c>
      <c r="P10" s="250"/>
      <c r="Q10" s="269" t="s">
        <v>633</v>
      </c>
    </row>
    <row r="11" spans="1:17" s="288" customFormat="1">
      <c r="A11" s="255">
        <v>7</v>
      </c>
      <c r="B11" s="255" t="s">
        <v>211</v>
      </c>
      <c r="C11" s="255" t="s">
        <v>210</v>
      </c>
      <c r="D11" s="255" t="s">
        <v>211</v>
      </c>
      <c r="E11" s="267" t="s">
        <v>189</v>
      </c>
      <c r="F11" s="261">
        <v>201</v>
      </c>
      <c r="G11" s="261">
        <v>181</v>
      </c>
      <c r="H11" s="261">
        <v>156</v>
      </c>
      <c r="I11" s="255">
        <v>63</v>
      </c>
      <c r="J11" s="255">
        <v>117</v>
      </c>
      <c r="K11" s="258">
        <v>1.1499999999999999</v>
      </c>
      <c r="L11" s="259" t="s">
        <v>817</v>
      </c>
      <c r="M11" s="262">
        <v>1567.63</v>
      </c>
      <c r="N11" s="286" t="s">
        <v>190</v>
      </c>
      <c r="O11" s="249" t="s">
        <v>197</v>
      </c>
      <c r="P11" s="250"/>
      <c r="Q11" s="269" t="s">
        <v>633</v>
      </c>
    </row>
    <row r="12" spans="1:17">
      <c r="A12" s="255">
        <v>8</v>
      </c>
      <c r="B12" s="255" t="s">
        <v>20</v>
      </c>
      <c r="C12" s="255" t="s">
        <v>551</v>
      </c>
      <c r="D12" s="255" t="s">
        <v>20</v>
      </c>
      <c r="E12" s="267" t="s">
        <v>189</v>
      </c>
      <c r="F12" s="261">
        <v>201</v>
      </c>
      <c r="G12" s="261">
        <v>181</v>
      </c>
      <c r="H12" s="261">
        <v>156</v>
      </c>
      <c r="I12" s="255">
        <v>63</v>
      </c>
      <c r="J12" s="255">
        <v>117</v>
      </c>
      <c r="K12" s="258">
        <v>1.1499999999999999</v>
      </c>
      <c r="L12" s="259" t="s">
        <v>817</v>
      </c>
      <c r="M12" s="262">
        <v>1527.78</v>
      </c>
      <c r="N12" s="286" t="s">
        <v>190</v>
      </c>
      <c r="O12" s="249" t="s">
        <v>197</v>
      </c>
      <c r="P12" s="250"/>
      <c r="Q12" s="269" t="s">
        <v>633</v>
      </c>
    </row>
    <row r="13" spans="1:17" s="288" customFormat="1">
      <c r="A13" s="255">
        <v>9</v>
      </c>
      <c r="B13" s="255" t="s">
        <v>209</v>
      </c>
      <c r="C13" s="255" t="s">
        <v>208</v>
      </c>
      <c r="D13" s="255" t="s">
        <v>209</v>
      </c>
      <c r="E13" s="267" t="s">
        <v>189</v>
      </c>
      <c r="F13" s="261">
        <v>201</v>
      </c>
      <c r="G13" s="261">
        <v>181</v>
      </c>
      <c r="H13" s="261">
        <v>156</v>
      </c>
      <c r="I13" s="255">
        <v>63</v>
      </c>
      <c r="J13" s="255">
        <v>117</v>
      </c>
      <c r="K13" s="258">
        <v>1.1499999999999999</v>
      </c>
      <c r="L13" s="259" t="s">
        <v>817</v>
      </c>
      <c r="M13" s="262">
        <v>1527.82</v>
      </c>
      <c r="N13" s="286" t="s">
        <v>190</v>
      </c>
      <c r="O13" s="249" t="s">
        <v>197</v>
      </c>
      <c r="P13" s="250"/>
      <c r="Q13" s="269" t="s">
        <v>633</v>
      </c>
    </row>
    <row r="14" spans="1:17">
      <c r="A14" s="255">
        <v>10</v>
      </c>
      <c r="B14" s="255" t="s">
        <v>700</v>
      </c>
      <c r="C14" s="255" t="s">
        <v>702</v>
      </c>
      <c r="D14" s="255" t="s">
        <v>700</v>
      </c>
      <c r="E14" s="267" t="s">
        <v>189</v>
      </c>
      <c r="F14" s="261">
        <v>206</v>
      </c>
      <c r="G14" s="261">
        <v>186</v>
      </c>
      <c r="H14" s="261">
        <v>156</v>
      </c>
      <c r="I14" s="255">
        <v>63</v>
      </c>
      <c r="J14" s="255">
        <v>117</v>
      </c>
      <c r="K14" s="258">
        <v>1.1499999999999999</v>
      </c>
      <c r="L14" s="259" t="s">
        <v>817</v>
      </c>
      <c r="M14" s="262">
        <v>1686.43</v>
      </c>
      <c r="N14" s="286" t="s">
        <v>190</v>
      </c>
      <c r="O14" s="249" t="s">
        <v>197</v>
      </c>
      <c r="P14" s="250"/>
      <c r="Q14" s="269" t="s">
        <v>633</v>
      </c>
    </row>
    <row r="15" spans="1:17">
      <c r="A15" s="255">
        <v>11</v>
      </c>
      <c r="B15" s="255" t="s">
        <v>708</v>
      </c>
      <c r="C15" s="255" t="s">
        <v>707</v>
      </c>
      <c r="D15" s="255" t="s">
        <v>708</v>
      </c>
      <c r="E15" s="267" t="s">
        <v>189</v>
      </c>
      <c r="F15" s="261">
        <v>206</v>
      </c>
      <c r="G15" s="261">
        <v>186</v>
      </c>
      <c r="H15" s="261">
        <v>156</v>
      </c>
      <c r="I15" s="255">
        <v>63</v>
      </c>
      <c r="J15" s="255">
        <v>117</v>
      </c>
      <c r="K15" s="258">
        <v>1.1499999999999999</v>
      </c>
      <c r="L15" s="259" t="s">
        <v>817</v>
      </c>
      <c r="M15" s="262">
        <v>1686.95</v>
      </c>
      <c r="N15" s="286" t="s">
        <v>190</v>
      </c>
      <c r="O15" s="249" t="s">
        <v>197</v>
      </c>
      <c r="P15" s="250"/>
      <c r="Q15" s="269" t="s">
        <v>633</v>
      </c>
    </row>
    <row r="16" spans="1:17">
      <c r="A16" s="255">
        <v>12</v>
      </c>
      <c r="B16" s="255" t="s">
        <v>813</v>
      </c>
      <c r="C16" s="255" t="s">
        <v>792</v>
      </c>
      <c r="D16" s="255" t="s">
        <v>813</v>
      </c>
      <c r="E16" s="267" t="s">
        <v>189</v>
      </c>
      <c r="F16" s="261">
        <v>206</v>
      </c>
      <c r="G16" s="261">
        <v>186</v>
      </c>
      <c r="H16" s="261">
        <v>156</v>
      </c>
      <c r="I16" s="255">
        <v>63</v>
      </c>
      <c r="J16" s="255">
        <v>117</v>
      </c>
      <c r="K16" s="258">
        <v>1.1499999999999999</v>
      </c>
      <c r="L16" s="259" t="s">
        <v>817</v>
      </c>
      <c r="M16" s="262">
        <v>1694.11</v>
      </c>
      <c r="N16" s="286" t="s">
        <v>190</v>
      </c>
      <c r="O16" s="249" t="s">
        <v>197</v>
      </c>
      <c r="P16" s="250"/>
      <c r="Q16" s="269" t="s">
        <v>633</v>
      </c>
    </row>
    <row r="17" spans="1:17">
      <c r="A17" s="255">
        <v>13</v>
      </c>
      <c r="B17" s="255" t="s">
        <v>709</v>
      </c>
      <c r="C17" s="255" t="s">
        <v>706</v>
      </c>
      <c r="D17" s="255" t="s">
        <v>709</v>
      </c>
      <c r="E17" s="267" t="s">
        <v>189</v>
      </c>
      <c r="F17" s="261">
        <v>206</v>
      </c>
      <c r="G17" s="261">
        <v>186</v>
      </c>
      <c r="H17" s="261">
        <v>156</v>
      </c>
      <c r="I17" s="255">
        <v>63</v>
      </c>
      <c r="J17" s="255">
        <v>117</v>
      </c>
      <c r="K17" s="258">
        <v>1.1499999999999999</v>
      </c>
      <c r="L17" s="259" t="s">
        <v>817</v>
      </c>
      <c r="M17" s="262">
        <v>1686.43</v>
      </c>
      <c r="N17" s="286" t="s">
        <v>190</v>
      </c>
      <c r="O17" s="249" t="s">
        <v>197</v>
      </c>
      <c r="Q17" s="269" t="s">
        <v>633</v>
      </c>
    </row>
    <row r="18" spans="1:17">
      <c r="A18" s="255">
        <v>14</v>
      </c>
      <c r="B18" s="255" t="s">
        <v>812</v>
      </c>
      <c r="C18" s="255" t="s">
        <v>811</v>
      </c>
      <c r="D18" s="255" t="s">
        <v>812</v>
      </c>
      <c r="E18" s="267" t="s">
        <v>189</v>
      </c>
      <c r="F18" s="261">
        <v>206</v>
      </c>
      <c r="G18" s="261">
        <v>186</v>
      </c>
      <c r="H18" s="261">
        <v>156</v>
      </c>
      <c r="I18" s="255">
        <v>63</v>
      </c>
      <c r="J18" s="255">
        <v>117</v>
      </c>
      <c r="K18" s="258">
        <v>1.1499999999999999</v>
      </c>
      <c r="L18" s="259" t="s">
        <v>817</v>
      </c>
      <c r="M18" s="262">
        <v>1823.62</v>
      </c>
      <c r="N18" s="268" t="s">
        <v>190</v>
      </c>
      <c r="O18" s="249" t="s">
        <v>197</v>
      </c>
      <c r="Q18" s="269" t="s">
        <v>633</v>
      </c>
    </row>
    <row r="19" spans="1:17">
      <c r="A19" s="255">
        <v>15</v>
      </c>
      <c r="B19" s="255" t="s">
        <v>830</v>
      </c>
      <c r="C19" s="255" t="s">
        <v>828</v>
      </c>
      <c r="D19" s="255" t="s">
        <v>830</v>
      </c>
      <c r="E19" s="267" t="s">
        <v>189</v>
      </c>
      <c r="F19" s="261">
        <v>206</v>
      </c>
      <c r="G19" s="261">
        <v>186</v>
      </c>
      <c r="H19" s="261">
        <v>156</v>
      </c>
      <c r="I19" s="255">
        <v>63</v>
      </c>
      <c r="J19" s="255">
        <v>117</v>
      </c>
      <c r="K19" s="258">
        <v>1.1499999999999999</v>
      </c>
      <c r="L19" s="259" t="s">
        <v>817</v>
      </c>
      <c r="M19" s="262">
        <v>2053.6799999999998</v>
      </c>
      <c r="N19" s="286" t="s">
        <v>190</v>
      </c>
      <c r="O19" s="249" t="s">
        <v>197</v>
      </c>
      <c r="P19" s="250"/>
      <c r="Q19" s="269" t="s">
        <v>633</v>
      </c>
    </row>
    <row r="20" spans="1:17">
      <c r="A20" s="255">
        <v>16</v>
      </c>
      <c r="B20" s="255" t="s">
        <v>837</v>
      </c>
      <c r="C20" s="255" t="s">
        <v>836</v>
      </c>
      <c r="D20" s="255" t="s">
        <v>837</v>
      </c>
      <c r="E20" s="267" t="s">
        <v>189</v>
      </c>
      <c r="F20" s="261">
        <v>206</v>
      </c>
      <c r="G20" s="261">
        <v>186</v>
      </c>
      <c r="H20" s="261">
        <v>156</v>
      </c>
      <c r="I20" s="255">
        <v>63</v>
      </c>
      <c r="J20" s="255">
        <v>117</v>
      </c>
      <c r="K20" s="258">
        <v>1.1499999999999999</v>
      </c>
      <c r="L20" s="259" t="s">
        <v>817</v>
      </c>
      <c r="M20" s="262">
        <v>2048.09</v>
      </c>
      <c r="N20" s="286" t="s">
        <v>190</v>
      </c>
      <c r="O20" s="249" t="s">
        <v>197</v>
      </c>
      <c r="P20" s="250"/>
      <c r="Q20" s="269" t="s">
        <v>633</v>
      </c>
    </row>
    <row r="21" spans="1:17">
      <c r="A21" s="255">
        <v>17</v>
      </c>
      <c r="B21" s="255" t="s">
        <v>870</v>
      </c>
      <c r="C21" s="255" t="s">
        <v>869</v>
      </c>
      <c r="D21" s="255" t="s">
        <v>870</v>
      </c>
      <c r="E21" s="267" t="s">
        <v>189</v>
      </c>
      <c r="F21" s="261">
        <v>206</v>
      </c>
      <c r="G21" s="261">
        <v>186</v>
      </c>
      <c r="H21" s="261">
        <v>156</v>
      </c>
      <c r="I21" s="255">
        <v>63</v>
      </c>
      <c r="J21" s="255">
        <v>117</v>
      </c>
      <c r="K21" s="258">
        <v>1.1499999999999999</v>
      </c>
      <c r="L21" s="259" t="s">
        <v>817</v>
      </c>
      <c r="M21" s="262">
        <v>1834.06</v>
      </c>
      <c r="N21" s="268" t="s">
        <v>190</v>
      </c>
      <c r="O21" s="249" t="s">
        <v>197</v>
      </c>
      <c r="Q21" s="269" t="s">
        <v>633</v>
      </c>
    </row>
    <row r="22" spans="1:17">
      <c r="A22" s="255"/>
      <c r="B22" s="255"/>
      <c r="C22" s="255"/>
      <c r="D22" s="255"/>
      <c r="E22" s="267" t="s">
        <v>189</v>
      </c>
      <c r="F22" s="261"/>
      <c r="G22" s="261"/>
      <c r="H22" s="261"/>
      <c r="I22" s="255"/>
      <c r="J22" s="255"/>
      <c r="K22" s="258"/>
      <c r="L22" s="259" t="s">
        <v>817</v>
      </c>
      <c r="M22" s="262"/>
      <c r="N22" s="268" t="s">
        <v>190</v>
      </c>
      <c r="O22" s="249" t="s">
        <v>197</v>
      </c>
      <c r="P22" s="250"/>
      <c r="Q22" s="269"/>
    </row>
    <row r="23" spans="1:17">
      <c r="A23" s="255"/>
      <c r="B23" s="255"/>
      <c r="C23" s="255"/>
      <c r="D23" s="255"/>
      <c r="E23" s="267" t="s">
        <v>189</v>
      </c>
      <c r="F23" s="261"/>
      <c r="G23" s="261"/>
      <c r="H23" s="261"/>
      <c r="I23" s="255"/>
      <c r="J23" s="255"/>
      <c r="K23" s="258"/>
      <c r="L23" s="259" t="s">
        <v>817</v>
      </c>
      <c r="M23" s="262"/>
      <c r="N23" s="268" t="s">
        <v>190</v>
      </c>
      <c r="O23" s="249" t="s">
        <v>197</v>
      </c>
      <c r="P23" s="250"/>
      <c r="Q23" s="269"/>
    </row>
    <row r="24" spans="1:17">
      <c r="A24" s="255"/>
      <c r="B24" s="255"/>
      <c r="C24" s="255"/>
      <c r="D24" s="255"/>
      <c r="E24" s="267" t="s">
        <v>189</v>
      </c>
      <c r="F24" s="261"/>
      <c r="G24" s="261"/>
      <c r="H24" s="261"/>
      <c r="I24" s="255"/>
      <c r="J24" s="255"/>
      <c r="K24" s="258"/>
      <c r="L24" s="259" t="s">
        <v>817</v>
      </c>
      <c r="M24" s="262"/>
      <c r="N24" s="268" t="s">
        <v>190</v>
      </c>
      <c r="O24" s="249" t="s">
        <v>197</v>
      </c>
      <c r="P24" s="250"/>
      <c r="Q24" s="269"/>
    </row>
    <row r="25" spans="1:17">
      <c r="A25" s="255"/>
      <c r="B25" s="255"/>
      <c r="C25" s="255"/>
      <c r="D25" s="255"/>
      <c r="E25" s="267" t="s">
        <v>189</v>
      </c>
      <c r="F25" s="261"/>
      <c r="G25" s="261"/>
      <c r="H25" s="261"/>
      <c r="I25" s="255"/>
      <c r="J25" s="255"/>
      <c r="K25" s="258"/>
      <c r="L25" s="259" t="s">
        <v>817</v>
      </c>
      <c r="M25" s="262"/>
      <c r="N25" s="268" t="s">
        <v>190</v>
      </c>
      <c r="O25" s="249" t="s">
        <v>197</v>
      </c>
      <c r="P25" s="250"/>
      <c r="Q25" s="269"/>
    </row>
    <row r="26" spans="1:17">
      <c r="A26" s="255"/>
      <c r="B26" s="255"/>
      <c r="C26" s="255"/>
      <c r="D26" s="255"/>
      <c r="E26" s="267" t="s">
        <v>189</v>
      </c>
      <c r="F26" s="261"/>
      <c r="G26" s="261"/>
      <c r="H26" s="261"/>
      <c r="I26" s="255"/>
      <c r="J26" s="255"/>
      <c r="K26" s="258"/>
      <c r="L26" s="259" t="s">
        <v>817</v>
      </c>
      <c r="M26" s="262"/>
      <c r="N26" s="268" t="s">
        <v>190</v>
      </c>
      <c r="O26" s="249" t="s">
        <v>197</v>
      </c>
      <c r="Q26" s="269"/>
    </row>
    <row r="27" spans="1:17">
      <c r="A27" s="255"/>
      <c r="B27" s="255"/>
      <c r="C27" s="255"/>
      <c r="D27" s="255"/>
      <c r="E27" s="267" t="s">
        <v>189</v>
      </c>
      <c r="F27" s="261"/>
      <c r="G27" s="261"/>
      <c r="H27" s="261"/>
      <c r="I27" s="255"/>
      <c r="J27" s="255"/>
      <c r="K27" s="258"/>
      <c r="L27" s="259" t="s">
        <v>817</v>
      </c>
      <c r="M27" s="262"/>
      <c r="N27" s="268" t="s">
        <v>190</v>
      </c>
      <c r="O27" s="249" t="s">
        <v>197</v>
      </c>
      <c r="P27" s="250"/>
      <c r="Q27" s="269"/>
    </row>
    <row r="28" spans="1:17">
      <c r="A28" s="255"/>
      <c r="B28" s="255"/>
      <c r="C28" s="255"/>
      <c r="D28" s="255"/>
      <c r="E28" s="267" t="s">
        <v>189</v>
      </c>
      <c r="F28" s="261"/>
      <c r="G28" s="261"/>
      <c r="H28" s="261"/>
      <c r="I28" s="255"/>
      <c r="J28" s="255"/>
      <c r="K28" s="258"/>
      <c r="L28" s="259" t="s">
        <v>817</v>
      </c>
      <c r="M28" s="262"/>
      <c r="N28" s="268" t="s">
        <v>190</v>
      </c>
      <c r="O28" s="249" t="s">
        <v>197</v>
      </c>
      <c r="Q28" s="269"/>
    </row>
    <row r="29" spans="1:17">
      <c r="A29" s="255">
        <v>1</v>
      </c>
      <c r="B29" s="255" t="s">
        <v>339</v>
      </c>
      <c r="C29" s="255" t="s">
        <v>338</v>
      </c>
      <c r="D29" s="255" t="s">
        <v>339</v>
      </c>
      <c r="E29" s="267" t="s">
        <v>189</v>
      </c>
      <c r="F29" s="261">
        <v>201</v>
      </c>
      <c r="G29" s="261">
        <v>181</v>
      </c>
      <c r="H29" s="261">
        <v>156</v>
      </c>
      <c r="I29" s="255">
        <v>63</v>
      </c>
      <c r="J29" s="255">
        <v>117</v>
      </c>
      <c r="K29" s="258">
        <v>1.1499999999999999</v>
      </c>
      <c r="L29" s="259" t="s">
        <v>817</v>
      </c>
      <c r="M29" s="262">
        <v>1367.56</v>
      </c>
      <c r="N29" s="268" t="s">
        <v>190</v>
      </c>
      <c r="O29" s="249" t="s">
        <v>197</v>
      </c>
      <c r="Q29" s="269" t="s">
        <v>633</v>
      </c>
    </row>
    <row r="30" spans="1:17">
      <c r="A30" s="255">
        <v>2</v>
      </c>
      <c r="B30" s="255" t="s">
        <v>34</v>
      </c>
      <c r="C30" s="255" t="s">
        <v>31</v>
      </c>
      <c r="D30" s="255" t="s">
        <v>34</v>
      </c>
      <c r="E30" s="267" t="s">
        <v>189</v>
      </c>
      <c r="F30" s="261">
        <v>201</v>
      </c>
      <c r="G30" s="261">
        <v>181</v>
      </c>
      <c r="H30" s="261">
        <v>156</v>
      </c>
      <c r="I30" s="255">
        <v>63</v>
      </c>
      <c r="J30" s="255">
        <v>117</v>
      </c>
      <c r="K30" s="258">
        <v>1.1499999999999999</v>
      </c>
      <c r="L30" s="259" t="s">
        <v>817</v>
      </c>
      <c r="M30" s="262">
        <v>1408.73</v>
      </c>
      <c r="N30" s="268" t="s">
        <v>190</v>
      </c>
      <c r="O30" s="249" t="s">
        <v>197</v>
      </c>
      <c r="Q30" s="269" t="s">
        <v>633</v>
      </c>
    </row>
    <row r="31" spans="1:17">
      <c r="A31" s="255">
        <v>3</v>
      </c>
      <c r="B31" s="255" t="s">
        <v>389</v>
      </c>
      <c r="C31" s="255" t="s">
        <v>388</v>
      </c>
      <c r="D31" s="255" t="s">
        <v>389</v>
      </c>
      <c r="E31" s="267" t="s">
        <v>189</v>
      </c>
      <c r="F31" s="261">
        <v>201</v>
      </c>
      <c r="G31" s="261">
        <v>181</v>
      </c>
      <c r="H31" s="261">
        <v>156</v>
      </c>
      <c r="I31" s="255">
        <v>63</v>
      </c>
      <c r="J31" s="255">
        <v>117</v>
      </c>
      <c r="K31" s="258">
        <v>1.1499999999999999</v>
      </c>
      <c r="L31" s="259" t="s">
        <v>817</v>
      </c>
      <c r="M31" s="262">
        <v>1521.26</v>
      </c>
      <c r="N31" s="268" t="s">
        <v>190</v>
      </c>
      <c r="O31" s="249" t="s">
        <v>197</v>
      </c>
      <c r="Q31" s="269" t="s">
        <v>633</v>
      </c>
    </row>
    <row r="32" spans="1:17" s="293" customFormat="1">
      <c r="A32" s="255">
        <v>4</v>
      </c>
      <c r="B32" s="255" t="s">
        <v>221</v>
      </c>
      <c r="C32" s="255" t="s">
        <v>220</v>
      </c>
      <c r="D32" s="255" t="s">
        <v>221</v>
      </c>
      <c r="E32" s="267" t="s">
        <v>189</v>
      </c>
      <c r="F32" s="261">
        <v>194</v>
      </c>
      <c r="G32" s="261">
        <v>174</v>
      </c>
      <c r="H32" s="261">
        <v>157</v>
      </c>
      <c r="I32" s="255">
        <v>62</v>
      </c>
      <c r="J32" s="255">
        <v>116</v>
      </c>
      <c r="K32" s="258">
        <v>1.129</v>
      </c>
      <c r="L32" s="259" t="s">
        <v>817</v>
      </c>
      <c r="M32" s="262">
        <v>1318.06</v>
      </c>
      <c r="N32" s="268" t="s">
        <v>190</v>
      </c>
      <c r="O32" s="249" t="s">
        <v>197</v>
      </c>
      <c r="Q32" s="269" t="s">
        <v>634</v>
      </c>
    </row>
    <row r="33" spans="1:17" s="293" customFormat="1">
      <c r="A33" s="255">
        <v>5</v>
      </c>
      <c r="B33" s="255" t="s">
        <v>227</v>
      </c>
      <c r="C33" s="255" t="s">
        <v>226</v>
      </c>
      <c r="D33" s="255" t="s">
        <v>227</v>
      </c>
      <c r="E33" s="267" t="s">
        <v>189</v>
      </c>
      <c r="F33" s="261">
        <v>199</v>
      </c>
      <c r="G33" s="261">
        <v>174</v>
      </c>
      <c r="H33" s="261">
        <v>157</v>
      </c>
      <c r="I33" s="255">
        <v>62</v>
      </c>
      <c r="J33" s="255">
        <v>116</v>
      </c>
      <c r="K33" s="258">
        <v>1.129</v>
      </c>
      <c r="L33" s="259" t="s">
        <v>817</v>
      </c>
      <c r="M33" s="262">
        <v>1671.01</v>
      </c>
      <c r="N33" s="268" t="s">
        <v>190</v>
      </c>
      <c r="O33" s="249" t="s">
        <v>197</v>
      </c>
      <c r="Q33" s="269" t="s">
        <v>634</v>
      </c>
    </row>
    <row r="34" spans="1:17" s="293" customFormat="1">
      <c r="A34" s="255">
        <v>6</v>
      </c>
      <c r="B34" s="255" t="s">
        <v>225</v>
      </c>
      <c r="C34" s="255" t="s">
        <v>224</v>
      </c>
      <c r="D34" s="255" t="s">
        <v>225</v>
      </c>
      <c r="E34" s="267" t="s">
        <v>189</v>
      </c>
      <c r="F34" s="261">
        <v>194</v>
      </c>
      <c r="G34" s="261">
        <v>174</v>
      </c>
      <c r="H34" s="261">
        <v>157</v>
      </c>
      <c r="I34" s="255">
        <v>62</v>
      </c>
      <c r="J34" s="255">
        <v>116</v>
      </c>
      <c r="K34" s="258">
        <v>1.129</v>
      </c>
      <c r="L34" s="259" t="s">
        <v>817</v>
      </c>
      <c r="M34" s="262">
        <v>1669.4</v>
      </c>
      <c r="N34" s="268" t="s">
        <v>190</v>
      </c>
      <c r="O34" s="249" t="s">
        <v>197</v>
      </c>
      <c r="Q34" s="269" t="s">
        <v>634</v>
      </c>
    </row>
    <row r="35" spans="1:17" s="293" customFormat="1">
      <c r="A35" s="255">
        <v>7</v>
      </c>
      <c r="B35" s="255" t="s">
        <v>231</v>
      </c>
      <c r="C35" s="255" t="s">
        <v>228</v>
      </c>
      <c r="D35" s="255" t="s">
        <v>231</v>
      </c>
      <c r="E35" s="267" t="s">
        <v>189</v>
      </c>
      <c r="F35" s="261">
        <v>194</v>
      </c>
      <c r="G35" s="261">
        <v>174</v>
      </c>
      <c r="H35" s="261">
        <v>157</v>
      </c>
      <c r="I35" s="255">
        <v>62</v>
      </c>
      <c r="J35" s="255">
        <v>116</v>
      </c>
      <c r="K35" s="258">
        <v>1.129</v>
      </c>
      <c r="L35" s="259" t="s">
        <v>817</v>
      </c>
      <c r="M35" s="262">
        <v>1452.07</v>
      </c>
      <c r="N35" s="268" t="s">
        <v>190</v>
      </c>
      <c r="O35" s="249" t="s">
        <v>197</v>
      </c>
      <c r="Q35" s="269" t="s">
        <v>634</v>
      </c>
    </row>
    <row r="36" spans="1:17" s="293" customFormat="1">
      <c r="A36" s="255">
        <v>8</v>
      </c>
      <c r="B36" s="255" t="s">
        <v>233</v>
      </c>
      <c r="C36" s="255" t="s">
        <v>232</v>
      </c>
      <c r="D36" s="255" t="s">
        <v>233</v>
      </c>
      <c r="E36" s="267" t="s">
        <v>189</v>
      </c>
      <c r="F36" s="261">
        <v>194</v>
      </c>
      <c r="G36" s="261">
        <v>174</v>
      </c>
      <c r="H36" s="261">
        <v>157</v>
      </c>
      <c r="I36" s="255">
        <v>62</v>
      </c>
      <c r="J36" s="255">
        <v>116</v>
      </c>
      <c r="K36" s="258">
        <v>1.129</v>
      </c>
      <c r="L36" s="259" t="s">
        <v>817</v>
      </c>
      <c r="M36" s="262">
        <v>1543.7</v>
      </c>
      <c r="N36" s="268" t="s">
        <v>190</v>
      </c>
      <c r="O36" s="249" t="s">
        <v>197</v>
      </c>
      <c r="Q36" s="269" t="s">
        <v>634</v>
      </c>
    </row>
    <row r="37" spans="1:17" s="293" customFormat="1">
      <c r="A37" s="255">
        <v>9</v>
      </c>
      <c r="B37" s="255" t="s">
        <v>235</v>
      </c>
      <c r="C37" s="255" t="s">
        <v>234</v>
      </c>
      <c r="D37" s="255" t="s">
        <v>235</v>
      </c>
      <c r="E37" s="267" t="s">
        <v>189</v>
      </c>
      <c r="F37" s="261">
        <v>194</v>
      </c>
      <c r="G37" s="261">
        <v>174</v>
      </c>
      <c r="H37" s="261">
        <v>157</v>
      </c>
      <c r="I37" s="255">
        <v>62</v>
      </c>
      <c r="J37" s="255">
        <v>116</v>
      </c>
      <c r="K37" s="258">
        <v>1.129</v>
      </c>
      <c r="L37" s="259" t="s">
        <v>817</v>
      </c>
      <c r="M37" s="262">
        <v>1498.61</v>
      </c>
      <c r="N37" s="268" t="s">
        <v>190</v>
      </c>
      <c r="O37" s="249" t="s">
        <v>197</v>
      </c>
      <c r="Q37" s="269" t="s">
        <v>634</v>
      </c>
    </row>
    <row r="38" spans="1:17" s="293" customFormat="1">
      <c r="A38" s="255">
        <v>10</v>
      </c>
      <c r="B38" s="255" t="s">
        <v>237</v>
      </c>
      <c r="C38" s="255" t="s">
        <v>236</v>
      </c>
      <c r="D38" s="255" t="s">
        <v>237</v>
      </c>
      <c r="E38" s="267" t="s">
        <v>189</v>
      </c>
      <c r="F38" s="261">
        <v>194</v>
      </c>
      <c r="G38" s="261">
        <v>174</v>
      </c>
      <c r="H38" s="261">
        <v>157</v>
      </c>
      <c r="I38" s="255">
        <v>62</v>
      </c>
      <c r="J38" s="255">
        <v>116</v>
      </c>
      <c r="K38" s="258">
        <v>1.129</v>
      </c>
      <c r="L38" s="259" t="s">
        <v>817</v>
      </c>
      <c r="M38" s="262">
        <v>1489.11</v>
      </c>
      <c r="N38" s="268" t="s">
        <v>190</v>
      </c>
      <c r="O38" s="249" t="s">
        <v>197</v>
      </c>
      <c r="Q38" s="269" t="s">
        <v>634</v>
      </c>
    </row>
    <row r="39" spans="1:17" s="293" customFormat="1">
      <c r="A39" s="255">
        <v>11</v>
      </c>
      <c r="B39" s="255" t="s">
        <v>669</v>
      </c>
      <c r="C39" s="255" t="s">
        <v>694</v>
      </c>
      <c r="D39" s="255" t="s">
        <v>669</v>
      </c>
      <c r="E39" s="267" t="s">
        <v>189</v>
      </c>
      <c r="F39" s="261">
        <v>204</v>
      </c>
      <c r="G39" s="261">
        <v>184</v>
      </c>
      <c r="H39" s="261">
        <v>157</v>
      </c>
      <c r="I39" s="255">
        <v>62</v>
      </c>
      <c r="J39" s="255">
        <v>116</v>
      </c>
      <c r="K39" s="258">
        <v>1.129</v>
      </c>
      <c r="L39" s="259" t="s">
        <v>817</v>
      </c>
      <c r="M39" s="262">
        <v>1672.06</v>
      </c>
      <c r="N39" s="268" t="s">
        <v>190</v>
      </c>
      <c r="O39" s="249" t="s">
        <v>197</v>
      </c>
      <c r="Q39" s="269" t="s">
        <v>633</v>
      </c>
    </row>
    <row r="40" spans="1:17" s="293" customFormat="1">
      <c r="A40" s="255">
        <v>12</v>
      </c>
      <c r="B40" s="255" t="s">
        <v>668</v>
      </c>
      <c r="C40" s="255" t="s">
        <v>664</v>
      </c>
      <c r="D40" s="255" t="s">
        <v>668</v>
      </c>
      <c r="E40" s="267" t="s">
        <v>189</v>
      </c>
      <c r="F40" s="261">
        <v>199</v>
      </c>
      <c r="G40" s="261">
        <v>179</v>
      </c>
      <c r="H40" s="261">
        <v>157</v>
      </c>
      <c r="I40" s="255">
        <v>62</v>
      </c>
      <c r="J40" s="255">
        <v>116</v>
      </c>
      <c r="K40" s="258">
        <v>1.129</v>
      </c>
      <c r="L40" s="259" t="s">
        <v>817</v>
      </c>
      <c r="M40" s="262">
        <v>1634.08</v>
      </c>
      <c r="N40" s="268" t="s">
        <v>190</v>
      </c>
      <c r="O40" s="249" t="s">
        <v>197</v>
      </c>
      <c r="Q40" s="269" t="s">
        <v>634</v>
      </c>
    </row>
    <row r="41" spans="1:17" s="293" customFormat="1">
      <c r="A41" s="255">
        <v>13</v>
      </c>
      <c r="B41" s="255" t="s">
        <v>671</v>
      </c>
      <c r="C41" s="255" t="s">
        <v>670</v>
      </c>
      <c r="D41" s="255" t="s">
        <v>671</v>
      </c>
      <c r="E41" s="267" t="s">
        <v>189</v>
      </c>
      <c r="F41" s="261">
        <v>199</v>
      </c>
      <c r="G41" s="261">
        <v>179</v>
      </c>
      <c r="H41" s="261">
        <v>157</v>
      </c>
      <c r="I41" s="255">
        <v>62</v>
      </c>
      <c r="J41" s="255">
        <v>116</v>
      </c>
      <c r="K41" s="258">
        <v>1.129</v>
      </c>
      <c r="L41" s="259" t="s">
        <v>817</v>
      </c>
      <c r="M41" s="262">
        <v>1767.55</v>
      </c>
      <c r="N41" s="268" t="s">
        <v>190</v>
      </c>
      <c r="O41" s="249" t="s">
        <v>197</v>
      </c>
      <c r="P41" s="250"/>
      <c r="Q41" s="269" t="s">
        <v>634</v>
      </c>
    </row>
    <row r="42" spans="1:17" s="293" customFormat="1">
      <c r="A42" s="255">
        <v>14</v>
      </c>
      <c r="B42" s="255" t="s">
        <v>805</v>
      </c>
      <c r="C42" s="255" t="s">
        <v>802</v>
      </c>
      <c r="D42" s="255" t="s">
        <v>805</v>
      </c>
      <c r="E42" s="267" t="s">
        <v>189</v>
      </c>
      <c r="F42" s="261">
        <v>204</v>
      </c>
      <c r="G42" s="261">
        <v>184</v>
      </c>
      <c r="H42" s="261">
        <v>157</v>
      </c>
      <c r="I42" s="255">
        <v>62</v>
      </c>
      <c r="J42" s="255">
        <v>116</v>
      </c>
      <c r="K42" s="258">
        <v>1.129</v>
      </c>
      <c r="L42" s="259" t="s">
        <v>817</v>
      </c>
      <c r="M42" s="262">
        <v>1824.42</v>
      </c>
      <c r="N42" s="268" t="s">
        <v>190</v>
      </c>
      <c r="O42" s="249" t="s">
        <v>197</v>
      </c>
      <c r="Q42" s="269" t="s">
        <v>633</v>
      </c>
    </row>
    <row r="43" spans="1:17" s="293" customFormat="1">
      <c r="A43" s="255">
        <v>15</v>
      </c>
      <c r="B43" s="255" t="s">
        <v>736</v>
      </c>
      <c r="C43" s="255" t="s">
        <v>749</v>
      </c>
      <c r="D43" s="255" t="s">
        <v>736</v>
      </c>
      <c r="E43" s="267" t="s">
        <v>189</v>
      </c>
      <c r="F43" s="261">
        <v>199</v>
      </c>
      <c r="G43" s="261">
        <v>179</v>
      </c>
      <c r="H43" s="261">
        <v>157</v>
      </c>
      <c r="I43" s="255">
        <v>62</v>
      </c>
      <c r="J43" s="255">
        <v>116</v>
      </c>
      <c r="K43" s="258">
        <v>1.129</v>
      </c>
      <c r="L43" s="259" t="s">
        <v>817</v>
      </c>
      <c r="M43" s="262">
        <v>1985.76</v>
      </c>
      <c r="N43" s="268" t="s">
        <v>190</v>
      </c>
      <c r="O43" s="249" t="s">
        <v>197</v>
      </c>
      <c r="Q43" s="269" t="s">
        <v>634</v>
      </c>
    </row>
    <row r="44" spans="1:17" s="293" customFormat="1">
      <c r="A44" s="255">
        <v>16</v>
      </c>
      <c r="B44" s="255" t="s">
        <v>737</v>
      </c>
      <c r="C44" s="255" t="s">
        <v>750</v>
      </c>
      <c r="D44" s="255" t="s">
        <v>737</v>
      </c>
      <c r="E44" s="267" t="s">
        <v>189</v>
      </c>
      <c r="F44" s="261">
        <v>199</v>
      </c>
      <c r="G44" s="261">
        <v>179</v>
      </c>
      <c r="H44" s="261">
        <v>157</v>
      </c>
      <c r="I44" s="255">
        <v>62</v>
      </c>
      <c r="J44" s="255">
        <v>116</v>
      </c>
      <c r="K44" s="258">
        <v>1.129</v>
      </c>
      <c r="L44" s="259" t="s">
        <v>817</v>
      </c>
      <c r="M44" s="262">
        <v>1987.38</v>
      </c>
      <c r="N44" s="268" t="s">
        <v>190</v>
      </c>
      <c r="O44" s="249" t="s">
        <v>197</v>
      </c>
      <c r="P44" s="250"/>
      <c r="Q44" s="269" t="s">
        <v>634</v>
      </c>
    </row>
    <row r="45" spans="1:17" s="293" customFormat="1">
      <c r="A45" s="255">
        <v>17</v>
      </c>
      <c r="B45" s="255" t="s">
        <v>733</v>
      </c>
      <c r="C45" s="255" t="s">
        <v>732</v>
      </c>
      <c r="D45" s="255" t="s">
        <v>733</v>
      </c>
      <c r="E45" s="267" t="s">
        <v>189</v>
      </c>
      <c r="F45" s="261">
        <v>199</v>
      </c>
      <c r="G45" s="261">
        <v>179</v>
      </c>
      <c r="H45" s="261">
        <v>157</v>
      </c>
      <c r="I45" s="255">
        <v>62</v>
      </c>
      <c r="J45" s="255">
        <v>116</v>
      </c>
      <c r="K45" s="258">
        <v>1.129</v>
      </c>
      <c r="L45" s="259" t="s">
        <v>817</v>
      </c>
      <c r="M45" s="262">
        <v>1675.32</v>
      </c>
      <c r="N45" s="268" t="s">
        <v>190</v>
      </c>
      <c r="O45" s="249" t="s">
        <v>197</v>
      </c>
      <c r="P45" s="250"/>
      <c r="Q45" s="269" t="s">
        <v>634</v>
      </c>
    </row>
    <row r="46" spans="1:17" s="293" customFormat="1">
      <c r="A46" s="255">
        <v>18</v>
      </c>
      <c r="B46" s="255" t="s">
        <v>774</v>
      </c>
      <c r="C46" s="255" t="s">
        <v>766</v>
      </c>
      <c r="D46" s="255" t="s">
        <v>774</v>
      </c>
      <c r="E46" s="267" t="s">
        <v>189</v>
      </c>
      <c r="F46" s="261">
        <v>204</v>
      </c>
      <c r="G46" s="261">
        <v>184</v>
      </c>
      <c r="H46" s="261">
        <v>157</v>
      </c>
      <c r="I46" s="255">
        <v>62</v>
      </c>
      <c r="J46" s="255">
        <v>116</v>
      </c>
      <c r="K46" s="258">
        <v>1.129</v>
      </c>
      <c r="L46" s="259" t="s">
        <v>817</v>
      </c>
      <c r="M46" s="262">
        <v>1713.22</v>
      </c>
      <c r="N46" s="268" t="s">
        <v>190</v>
      </c>
      <c r="O46" s="249" t="s">
        <v>197</v>
      </c>
      <c r="P46" s="250"/>
      <c r="Q46" s="269" t="s">
        <v>633</v>
      </c>
    </row>
    <row r="47" spans="1:17" s="293" customFormat="1">
      <c r="A47" s="255">
        <v>19</v>
      </c>
      <c r="B47" s="255" t="s">
        <v>738</v>
      </c>
      <c r="C47" s="255" t="s">
        <v>751</v>
      </c>
      <c r="D47" s="255" t="s">
        <v>738</v>
      </c>
      <c r="E47" s="267" t="s">
        <v>189</v>
      </c>
      <c r="F47" s="261">
        <v>199</v>
      </c>
      <c r="G47" s="261">
        <v>179</v>
      </c>
      <c r="H47" s="261">
        <v>157</v>
      </c>
      <c r="I47" s="255">
        <v>62</v>
      </c>
      <c r="J47" s="255">
        <v>116</v>
      </c>
      <c r="K47" s="258">
        <v>1.129</v>
      </c>
      <c r="L47" s="259" t="s">
        <v>817</v>
      </c>
      <c r="M47" s="262">
        <v>1860.02</v>
      </c>
      <c r="N47" s="268" t="s">
        <v>190</v>
      </c>
      <c r="O47" s="249" t="s">
        <v>197</v>
      </c>
      <c r="P47" s="250"/>
      <c r="Q47" s="269" t="s">
        <v>634</v>
      </c>
    </row>
    <row r="48" spans="1:17" s="293" customFormat="1">
      <c r="A48" s="255">
        <v>20</v>
      </c>
      <c r="B48" s="255" t="s">
        <v>734</v>
      </c>
      <c r="C48" s="255" t="s">
        <v>747</v>
      </c>
      <c r="D48" s="255" t="s">
        <v>734</v>
      </c>
      <c r="E48" s="267" t="s">
        <v>189</v>
      </c>
      <c r="F48" s="261">
        <v>199</v>
      </c>
      <c r="G48" s="261">
        <v>179</v>
      </c>
      <c r="H48" s="261">
        <v>157</v>
      </c>
      <c r="I48" s="255">
        <v>62</v>
      </c>
      <c r="J48" s="255">
        <v>116</v>
      </c>
      <c r="K48" s="258">
        <v>1.129</v>
      </c>
      <c r="L48" s="259" t="s">
        <v>817</v>
      </c>
      <c r="M48" s="262">
        <v>1814.98</v>
      </c>
      <c r="N48" s="268" t="s">
        <v>190</v>
      </c>
      <c r="O48" s="249" t="s">
        <v>197</v>
      </c>
      <c r="P48" s="250"/>
      <c r="Q48" s="269" t="s">
        <v>634</v>
      </c>
    </row>
    <row r="49" spans="1:17" s="293" customFormat="1">
      <c r="A49" s="255">
        <v>21</v>
      </c>
      <c r="B49" s="255" t="s">
        <v>735</v>
      </c>
      <c r="C49" s="255" t="s">
        <v>748</v>
      </c>
      <c r="D49" s="255" t="s">
        <v>735</v>
      </c>
      <c r="E49" s="267" t="s">
        <v>189</v>
      </c>
      <c r="F49" s="261">
        <v>199</v>
      </c>
      <c r="G49" s="261">
        <v>179</v>
      </c>
      <c r="H49" s="261">
        <v>157</v>
      </c>
      <c r="I49" s="255">
        <v>62</v>
      </c>
      <c r="J49" s="255">
        <v>116</v>
      </c>
      <c r="K49" s="258">
        <v>1.129</v>
      </c>
      <c r="L49" s="259" t="s">
        <v>817</v>
      </c>
      <c r="M49" s="262">
        <v>1805.43</v>
      </c>
      <c r="N49" s="268" t="s">
        <v>190</v>
      </c>
      <c r="O49" s="249" t="s">
        <v>197</v>
      </c>
      <c r="P49" s="250"/>
      <c r="Q49" s="269" t="s">
        <v>634</v>
      </c>
    </row>
    <row r="50" spans="1:17" s="293" customFormat="1">
      <c r="A50" s="255">
        <v>22</v>
      </c>
      <c r="B50" s="255" t="s">
        <v>223</v>
      </c>
      <c r="C50" s="255" t="s">
        <v>222</v>
      </c>
      <c r="D50" s="255" t="s">
        <v>223</v>
      </c>
      <c r="E50" s="267" t="s">
        <v>189</v>
      </c>
      <c r="F50" s="261">
        <v>194</v>
      </c>
      <c r="G50" s="261">
        <v>174</v>
      </c>
      <c r="H50" s="261">
        <v>157</v>
      </c>
      <c r="I50" s="255">
        <v>62</v>
      </c>
      <c r="J50" s="255">
        <v>116</v>
      </c>
      <c r="K50" s="258">
        <v>1.129</v>
      </c>
      <c r="L50" s="259" t="s">
        <v>817</v>
      </c>
      <c r="M50" s="262">
        <v>1359.23</v>
      </c>
      <c r="N50" s="268" t="s">
        <v>190</v>
      </c>
      <c r="O50" s="249" t="s">
        <v>197</v>
      </c>
      <c r="P50" s="250"/>
      <c r="Q50" s="269" t="s">
        <v>634</v>
      </c>
    </row>
    <row r="51" spans="1:17">
      <c r="A51" s="255"/>
      <c r="B51" s="255"/>
      <c r="C51" s="255"/>
      <c r="D51" s="255"/>
      <c r="E51" s="267" t="s">
        <v>189</v>
      </c>
      <c r="F51" s="261"/>
      <c r="G51" s="261"/>
      <c r="H51" s="261"/>
      <c r="I51" s="255"/>
      <c r="J51" s="255"/>
      <c r="K51" s="258"/>
      <c r="L51" s="259" t="s">
        <v>817</v>
      </c>
      <c r="M51" s="262"/>
      <c r="N51" s="268" t="s">
        <v>190</v>
      </c>
      <c r="O51" s="249" t="s">
        <v>197</v>
      </c>
      <c r="P51" s="250"/>
      <c r="Q51" s="269"/>
    </row>
    <row r="52" spans="1:17">
      <c r="A52" s="255"/>
      <c r="B52" s="255"/>
      <c r="C52" s="255"/>
      <c r="D52" s="255"/>
      <c r="E52" s="267" t="s">
        <v>189</v>
      </c>
      <c r="F52" s="261"/>
      <c r="G52" s="261"/>
      <c r="H52" s="261"/>
      <c r="I52" s="255"/>
      <c r="J52" s="255"/>
      <c r="K52" s="258"/>
      <c r="L52" s="259" t="s">
        <v>817</v>
      </c>
      <c r="M52" s="262"/>
      <c r="N52" s="268" t="s">
        <v>190</v>
      </c>
      <c r="O52" s="249" t="s">
        <v>197</v>
      </c>
      <c r="P52" s="250"/>
      <c r="Q52" s="269"/>
    </row>
    <row r="53" spans="1:17">
      <c r="A53" s="255"/>
      <c r="B53" s="255"/>
      <c r="C53" s="255"/>
      <c r="D53" s="255"/>
      <c r="E53" s="267" t="s">
        <v>189</v>
      </c>
      <c r="F53" s="261"/>
      <c r="G53" s="261"/>
      <c r="H53" s="261"/>
      <c r="I53" s="255"/>
      <c r="J53" s="255"/>
      <c r="K53" s="258"/>
      <c r="L53" s="259" t="s">
        <v>817</v>
      </c>
      <c r="M53" s="262"/>
      <c r="N53" s="268" t="s">
        <v>190</v>
      </c>
      <c r="O53" s="249" t="s">
        <v>197</v>
      </c>
      <c r="P53" s="250"/>
      <c r="Q53" s="269"/>
    </row>
    <row r="54" spans="1:17">
      <c r="A54" s="255"/>
      <c r="B54" s="255"/>
      <c r="C54" s="255"/>
      <c r="D54" s="255"/>
      <c r="E54" s="267" t="s">
        <v>189</v>
      </c>
      <c r="F54" s="261"/>
      <c r="G54" s="261"/>
      <c r="H54" s="261"/>
      <c r="I54" s="255"/>
      <c r="J54" s="255"/>
      <c r="K54" s="258"/>
      <c r="L54" s="259" t="s">
        <v>817</v>
      </c>
      <c r="M54" s="262"/>
      <c r="N54" s="268" t="s">
        <v>190</v>
      </c>
      <c r="O54" s="249" t="s">
        <v>197</v>
      </c>
      <c r="P54" s="250"/>
      <c r="Q54" s="269"/>
    </row>
    <row r="55" spans="1:17">
      <c r="A55" s="255"/>
      <c r="B55" s="255"/>
      <c r="C55" s="255"/>
      <c r="D55" s="255"/>
      <c r="E55" s="267" t="s">
        <v>189</v>
      </c>
      <c r="F55" s="261"/>
      <c r="G55" s="261"/>
      <c r="H55" s="261"/>
      <c r="I55" s="255"/>
      <c r="J55" s="255"/>
      <c r="K55" s="258"/>
      <c r="L55" s="259" t="s">
        <v>817</v>
      </c>
      <c r="M55" s="262"/>
      <c r="N55" s="268" t="s">
        <v>190</v>
      </c>
      <c r="O55" s="249" t="s">
        <v>197</v>
      </c>
      <c r="P55" s="250"/>
      <c r="Q55" s="269"/>
    </row>
    <row r="56" spans="1:17">
      <c r="A56" s="255"/>
      <c r="B56" s="255"/>
      <c r="C56" s="255"/>
      <c r="D56" s="255"/>
      <c r="E56" s="267" t="s">
        <v>189</v>
      </c>
      <c r="F56" s="261"/>
      <c r="G56" s="261"/>
      <c r="H56" s="261"/>
      <c r="I56" s="255"/>
      <c r="J56" s="255"/>
      <c r="K56" s="258"/>
      <c r="L56" s="259" t="s">
        <v>817</v>
      </c>
      <c r="M56" s="262"/>
      <c r="N56" s="268" t="s">
        <v>190</v>
      </c>
      <c r="O56" s="249" t="s">
        <v>197</v>
      </c>
      <c r="P56" s="250"/>
      <c r="Q56" s="269"/>
    </row>
    <row r="57" spans="1:17">
      <c r="A57" s="255"/>
      <c r="B57" s="255"/>
      <c r="C57" s="255"/>
      <c r="D57" s="255"/>
      <c r="E57" s="267" t="s">
        <v>189</v>
      </c>
      <c r="F57" s="261"/>
      <c r="G57" s="261"/>
      <c r="H57" s="261"/>
      <c r="I57" s="255"/>
      <c r="J57" s="255"/>
      <c r="K57" s="258"/>
      <c r="L57" s="259" t="s">
        <v>817</v>
      </c>
      <c r="M57" s="262"/>
      <c r="N57" s="268" t="s">
        <v>190</v>
      </c>
      <c r="O57" s="249" t="s">
        <v>197</v>
      </c>
      <c r="P57" s="250"/>
      <c r="Q57" s="269"/>
    </row>
    <row r="58" spans="1:17">
      <c r="A58" s="255"/>
      <c r="B58" s="255"/>
      <c r="C58" s="255"/>
      <c r="D58" s="255"/>
      <c r="E58" s="267" t="s">
        <v>189</v>
      </c>
      <c r="F58" s="261"/>
      <c r="G58" s="261"/>
      <c r="H58" s="261"/>
      <c r="I58" s="255"/>
      <c r="J58" s="255"/>
      <c r="K58" s="258"/>
      <c r="L58" s="259" t="s">
        <v>817</v>
      </c>
      <c r="M58" s="262"/>
      <c r="N58" s="268" t="s">
        <v>190</v>
      </c>
      <c r="O58" s="249" t="s">
        <v>197</v>
      </c>
      <c r="P58" s="250"/>
      <c r="Q58" s="269"/>
    </row>
    <row r="59" spans="1:17">
      <c r="A59" s="255"/>
      <c r="B59" s="255"/>
      <c r="C59" s="255"/>
      <c r="D59" s="255"/>
      <c r="E59" s="267" t="s">
        <v>189</v>
      </c>
      <c r="F59" s="261"/>
      <c r="G59" s="261"/>
      <c r="H59" s="261"/>
      <c r="I59" s="255"/>
      <c r="J59" s="255"/>
      <c r="K59" s="258"/>
      <c r="L59" s="259" t="s">
        <v>817</v>
      </c>
      <c r="M59" s="262"/>
      <c r="N59" s="268" t="s">
        <v>190</v>
      </c>
      <c r="O59" s="249" t="s">
        <v>197</v>
      </c>
      <c r="P59" s="250"/>
      <c r="Q59" s="269"/>
    </row>
    <row r="60" spans="1:17">
      <c r="A60" s="255"/>
      <c r="B60" s="255"/>
      <c r="C60" s="255"/>
      <c r="D60" s="255"/>
      <c r="E60" s="267" t="s">
        <v>189</v>
      </c>
      <c r="F60" s="261"/>
      <c r="G60" s="261"/>
      <c r="H60" s="261"/>
      <c r="I60" s="255"/>
      <c r="J60" s="255"/>
      <c r="K60" s="258"/>
      <c r="L60" s="259" t="s">
        <v>817</v>
      </c>
      <c r="M60" s="262"/>
      <c r="N60" s="268" t="s">
        <v>190</v>
      </c>
      <c r="O60" s="249" t="s">
        <v>197</v>
      </c>
      <c r="Q60" s="269"/>
    </row>
    <row r="61" spans="1:17">
      <c r="A61" s="255">
        <v>1</v>
      </c>
      <c r="B61" s="255" t="s">
        <v>213</v>
      </c>
      <c r="C61" s="255" t="s">
        <v>212</v>
      </c>
      <c r="D61" s="255" t="s">
        <v>213</v>
      </c>
      <c r="E61" s="267" t="s">
        <v>189</v>
      </c>
      <c r="F61" s="261">
        <v>222</v>
      </c>
      <c r="G61" s="261">
        <v>201</v>
      </c>
      <c r="H61" s="261">
        <v>156</v>
      </c>
      <c r="I61" s="255">
        <v>63</v>
      </c>
      <c r="J61" s="255">
        <v>122</v>
      </c>
      <c r="K61" s="258">
        <v>1.1990000000000001</v>
      </c>
      <c r="L61" s="259" t="s">
        <v>817</v>
      </c>
      <c r="M61" s="262">
        <v>1527.82</v>
      </c>
      <c r="N61" s="268" t="s">
        <v>190</v>
      </c>
      <c r="O61" s="249" t="s">
        <v>197</v>
      </c>
      <c r="Q61" s="269" t="s">
        <v>633</v>
      </c>
    </row>
    <row r="62" spans="1:17">
      <c r="A62" s="255">
        <v>2</v>
      </c>
      <c r="B62" s="255" t="s">
        <v>701</v>
      </c>
      <c r="C62" s="255" t="s">
        <v>703</v>
      </c>
      <c r="D62" s="255" t="s">
        <v>701</v>
      </c>
      <c r="E62" s="267" t="s">
        <v>189</v>
      </c>
      <c r="F62" s="261">
        <v>227</v>
      </c>
      <c r="G62" s="261">
        <v>206</v>
      </c>
      <c r="H62" s="261">
        <v>156</v>
      </c>
      <c r="I62" s="255">
        <v>63</v>
      </c>
      <c r="J62" s="255">
        <v>122</v>
      </c>
      <c r="K62" s="258">
        <v>1.1990000000000001</v>
      </c>
      <c r="L62" s="259" t="s">
        <v>817</v>
      </c>
      <c r="M62" s="262">
        <v>1825.16</v>
      </c>
      <c r="N62" s="268" t="s">
        <v>190</v>
      </c>
      <c r="O62" s="249" t="s">
        <v>197</v>
      </c>
      <c r="Q62" s="269" t="s">
        <v>633</v>
      </c>
    </row>
    <row r="63" spans="1:17">
      <c r="A63" s="255">
        <v>3</v>
      </c>
      <c r="B63" s="255" t="s">
        <v>785</v>
      </c>
      <c r="C63" s="255" t="s">
        <v>784</v>
      </c>
      <c r="D63" s="255" t="s">
        <v>785</v>
      </c>
      <c r="E63" s="267" t="s">
        <v>189</v>
      </c>
      <c r="F63" s="261">
        <v>227</v>
      </c>
      <c r="G63" s="261">
        <v>206</v>
      </c>
      <c r="H63" s="261">
        <v>156</v>
      </c>
      <c r="I63" s="255">
        <v>63</v>
      </c>
      <c r="J63" s="255">
        <v>122</v>
      </c>
      <c r="K63" s="258">
        <v>1.1990000000000001</v>
      </c>
      <c r="L63" s="259" t="s">
        <v>817</v>
      </c>
      <c r="M63" s="262">
        <v>1825.16</v>
      </c>
      <c r="N63" s="268" t="s">
        <v>190</v>
      </c>
      <c r="O63" s="249" t="s">
        <v>197</v>
      </c>
      <c r="Q63" s="269" t="s">
        <v>633</v>
      </c>
    </row>
    <row r="64" spans="1:17">
      <c r="A64" s="255">
        <v>4</v>
      </c>
      <c r="B64" s="255" t="s">
        <v>814</v>
      </c>
      <c r="C64" s="255" t="s">
        <v>793</v>
      </c>
      <c r="D64" s="255" t="s">
        <v>814</v>
      </c>
      <c r="E64" s="267" t="s">
        <v>189</v>
      </c>
      <c r="F64" s="261">
        <v>227</v>
      </c>
      <c r="G64" s="261">
        <v>206</v>
      </c>
      <c r="H64" s="261">
        <v>156</v>
      </c>
      <c r="I64" s="255">
        <v>63</v>
      </c>
      <c r="J64" s="255">
        <v>122</v>
      </c>
      <c r="K64" s="258">
        <v>1.1990000000000001</v>
      </c>
      <c r="L64" s="259" t="s">
        <v>817</v>
      </c>
      <c r="M64" s="262">
        <v>1832.84</v>
      </c>
      <c r="N64" s="268" t="s">
        <v>190</v>
      </c>
      <c r="O64" s="249" t="s">
        <v>197</v>
      </c>
      <c r="Q64" s="269" t="s">
        <v>633</v>
      </c>
    </row>
    <row r="65" spans="1:17">
      <c r="A65" s="255">
        <v>5</v>
      </c>
      <c r="B65" s="255" t="s">
        <v>715</v>
      </c>
      <c r="C65" s="255" t="s">
        <v>710</v>
      </c>
      <c r="D65" s="255" t="s">
        <v>715</v>
      </c>
      <c r="E65" s="267" t="s">
        <v>189</v>
      </c>
      <c r="F65" s="261">
        <v>227</v>
      </c>
      <c r="G65" s="261">
        <v>206</v>
      </c>
      <c r="H65" s="261">
        <v>156</v>
      </c>
      <c r="I65" s="255">
        <v>63</v>
      </c>
      <c r="J65" s="255">
        <v>122</v>
      </c>
      <c r="K65" s="258">
        <v>1.1990000000000001</v>
      </c>
      <c r="L65" s="259" t="s">
        <v>817</v>
      </c>
      <c r="M65" s="262">
        <v>1825.16</v>
      </c>
      <c r="N65" s="268" t="s">
        <v>190</v>
      </c>
      <c r="O65" s="249" t="s">
        <v>197</v>
      </c>
      <c r="P65" s="250"/>
      <c r="Q65" s="269" t="s">
        <v>633</v>
      </c>
    </row>
    <row r="66" spans="1:17">
      <c r="A66" s="255">
        <v>6</v>
      </c>
      <c r="B66" s="255" t="s">
        <v>215</v>
      </c>
      <c r="C66" s="255" t="s">
        <v>214</v>
      </c>
      <c r="D66" s="255" t="s">
        <v>215</v>
      </c>
      <c r="E66" s="267" t="s">
        <v>189</v>
      </c>
      <c r="F66" s="261">
        <v>222</v>
      </c>
      <c r="G66" s="261">
        <v>201</v>
      </c>
      <c r="H66" s="261">
        <v>156</v>
      </c>
      <c r="I66" s="255">
        <v>63</v>
      </c>
      <c r="J66" s="255">
        <v>122</v>
      </c>
      <c r="K66" s="258">
        <v>1.1990000000000001</v>
      </c>
      <c r="L66" s="259" t="s">
        <v>817</v>
      </c>
      <c r="M66" s="262">
        <v>1527.82</v>
      </c>
      <c r="N66" s="268" t="s">
        <v>190</v>
      </c>
      <c r="O66" s="249" t="s">
        <v>197</v>
      </c>
      <c r="P66" s="250"/>
      <c r="Q66" s="269" t="s">
        <v>633</v>
      </c>
    </row>
    <row r="67" spans="1:17">
      <c r="A67" s="255">
        <v>7</v>
      </c>
      <c r="B67" s="255" t="s">
        <v>217</v>
      </c>
      <c r="C67" s="255" t="s">
        <v>216</v>
      </c>
      <c r="D67" s="255" t="s">
        <v>217</v>
      </c>
      <c r="E67" s="267" t="s">
        <v>189</v>
      </c>
      <c r="F67" s="261">
        <v>222</v>
      </c>
      <c r="G67" s="261">
        <v>201</v>
      </c>
      <c r="H67" s="261">
        <v>156</v>
      </c>
      <c r="I67" s="255">
        <v>63</v>
      </c>
      <c r="J67" s="255">
        <v>122</v>
      </c>
      <c r="K67" s="258">
        <v>1.1990000000000001</v>
      </c>
      <c r="L67" s="259" t="s">
        <v>817</v>
      </c>
      <c r="M67" s="262">
        <v>1950.18</v>
      </c>
      <c r="N67" s="268" t="s">
        <v>190</v>
      </c>
      <c r="O67" s="249" t="s">
        <v>197</v>
      </c>
      <c r="P67" s="250"/>
      <c r="Q67" s="269" t="s">
        <v>633</v>
      </c>
    </row>
    <row r="68" spans="1:17" s="288" customFormat="1">
      <c r="A68" s="255">
        <v>8</v>
      </c>
      <c r="B68" s="255" t="s">
        <v>219</v>
      </c>
      <c r="C68" s="255" t="s">
        <v>218</v>
      </c>
      <c r="D68" s="255" t="s">
        <v>219</v>
      </c>
      <c r="E68" s="267" t="s">
        <v>189</v>
      </c>
      <c r="F68" s="261">
        <v>222</v>
      </c>
      <c r="G68" s="261">
        <v>201</v>
      </c>
      <c r="H68" s="261">
        <v>156</v>
      </c>
      <c r="I68" s="255">
        <v>63</v>
      </c>
      <c r="J68" s="255">
        <v>122</v>
      </c>
      <c r="K68" s="258">
        <v>1.1990000000000001</v>
      </c>
      <c r="L68" s="259" t="s">
        <v>817</v>
      </c>
      <c r="M68" s="262">
        <v>1950.22</v>
      </c>
      <c r="N68" s="268" t="s">
        <v>190</v>
      </c>
      <c r="O68" s="249" t="s">
        <v>197</v>
      </c>
      <c r="P68" s="250"/>
      <c r="Q68" s="269" t="s">
        <v>633</v>
      </c>
    </row>
    <row r="69" spans="1:17" s="288" customFormat="1">
      <c r="A69" s="255"/>
      <c r="B69" s="255"/>
      <c r="C69" s="255"/>
      <c r="D69" s="255"/>
      <c r="E69" s="267" t="s">
        <v>189</v>
      </c>
      <c r="F69" s="261"/>
      <c r="G69" s="261"/>
      <c r="H69" s="261"/>
      <c r="I69" s="255"/>
      <c r="J69" s="255"/>
      <c r="K69" s="258"/>
      <c r="L69" s="259" t="s">
        <v>817</v>
      </c>
      <c r="M69" s="262"/>
      <c r="N69" s="268" t="s">
        <v>190</v>
      </c>
      <c r="O69" s="249" t="s">
        <v>197</v>
      </c>
      <c r="P69" s="250"/>
      <c r="Q69" s="269"/>
    </row>
    <row r="70" spans="1:17" s="288" customFormat="1">
      <c r="A70" s="255"/>
      <c r="B70" s="255"/>
      <c r="C70" s="255"/>
      <c r="D70" s="255"/>
      <c r="E70" s="267" t="s">
        <v>189</v>
      </c>
      <c r="F70" s="261"/>
      <c r="G70" s="261"/>
      <c r="H70" s="261"/>
      <c r="I70" s="255"/>
      <c r="J70" s="255"/>
      <c r="K70" s="258"/>
      <c r="L70" s="259" t="s">
        <v>817</v>
      </c>
      <c r="M70" s="262"/>
      <c r="N70" s="268" t="s">
        <v>190</v>
      </c>
      <c r="O70" s="249" t="s">
        <v>197</v>
      </c>
      <c r="P70" s="250"/>
      <c r="Q70" s="269"/>
    </row>
    <row r="71" spans="1:17" s="288" customFormat="1">
      <c r="A71" s="255"/>
      <c r="B71" s="255"/>
      <c r="C71" s="255"/>
      <c r="D71" s="255"/>
      <c r="E71" s="267" t="s">
        <v>189</v>
      </c>
      <c r="F71" s="261"/>
      <c r="G71" s="261"/>
      <c r="H71" s="261"/>
      <c r="I71" s="255"/>
      <c r="J71" s="255"/>
      <c r="K71" s="258"/>
      <c r="L71" s="259" t="s">
        <v>817</v>
      </c>
      <c r="M71" s="262"/>
      <c r="N71" s="268" t="s">
        <v>190</v>
      </c>
      <c r="O71" s="249" t="s">
        <v>197</v>
      </c>
      <c r="P71" s="250"/>
      <c r="Q71" s="269"/>
    </row>
    <row r="72" spans="1:17" s="288" customFormat="1">
      <c r="A72" s="255"/>
      <c r="B72" s="255"/>
      <c r="C72" s="255"/>
      <c r="D72" s="255"/>
      <c r="E72" s="267" t="s">
        <v>189</v>
      </c>
      <c r="F72" s="261"/>
      <c r="G72" s="261"/>
      <c r="H72" s="261"/>
      <c r="I72" s="255"/>
      <c r="J72" s="255"/>
      <c r="K72" s="258"/>
      <c r="L72" s="259" t="s">
        <v>817</v>
      </c>
      <c r="M72" s="262"/>
      <c r="N72" s="268" t="s">
        <v>190</v>
      </c>
      <c r="O72" s="249" t="s">
        <v>197</v>
      </c>
      <c r="P72" s="250"/>
      <c r="Q72" s="269"/>
    </row>
    <row r="73" spans="1:17" s="288" customFormat="1">
      <c r="A73" s="255"/>
      <c r="B73" s="255"/>
      <c r="C73" s="255"/>
      <c r="D73" s="255"/>
      <c r="E73" s="267" t="s">
        <v>189</v>
      </c>
      <c r="F73" s="261"/>
      <c r="G73" s="261"/>
      <c r="H73" s="261"/>
      <c r="I73" s="255"/>
      <c r="J73" s="255"/>
      <c r="K73" s="258"/>
      <c r="L73" s="259" t="s">
        <v>817</v>
      </c>
      <c r="M73" s="262"/>
      <c r="N73" s="268" t="s">
        <v>190</v>
      </c>
      <c r="O73" s="249" t="s">
        <v>197</v>
      </c>
      <c r="P73" s="250"/>
      <c r="Q73" s="269"/>
    </row>
    <row r="74" spans="1:17">
      <c r="A74" s="255">
        <v>1</v>
      </c>
      <c r="B74" s="255" t="s">
        <v>351</v>
      </c>
      <c r="C74" s="255" t="s">
        <v>350</v>
      </c>
      <c r="D74" s="255" t="s">
        <v>351</v>
      </c>
      <c r="E74" s="267" t="s">
        <v>189</v>
      </c>
      <c r="F74" s="261">
        <v>220</v>
      </c>
      <c r="G74" s="261">
        <v>199</v>
      </c>
      <c r="H74" s="261">
        <v>158</v>
      </c>
      <c r="I74" s="255">
        <v>62</v>
      </c>
      <c r="J74" s="255">
        <v>121</v>
      </c>
      <c r="K74" s="258">
        <v>1.1850000000000001</v>
      </c>
      <c r="L74" s="259" t="s">
        <v>817</v>
      </c>
      <c r="M74" s="262">
        <v>1560.05</v>
      </c>
      <c r="N74" s="268" t="s">
        <v>190</v>
      </c>
      <c r="O74" s="249" t="s">
        <v>197</v>
      </c>
      <c r="Q74" s="269" t="s">
        <v>633</v>
      </c>
    </row>
    <row r="75" spans="1:17">
      <c r="A75" s="255">
        <v>2</v>
      </c>
      <c r="B75" s="255" t="s">
        <v>35</v>
      </c>
      <c r="C75" s="255" t="s">
        <v>32</v>
      </c>
      <c r="D75" s="255" t="s">
        <v>35</v>
      </c>
      <c r="E75" s="267" t="s">
        <v>189</v>
      </c>
      <c r="F75" s="261">
        <v>220</v>
      </c>
      <c r="G75" s="261">
        <v>199</v>
      </c>
      <c r="H75" s="261">
        <v>158</v>
      </c>
      <c r="I75" s="255">
        <v>62</v>
      </c>
      <c r="J75" s="255">
        <v>121</v>
      </c>
      <c r="K75" s="258">
        <v>1.1850000000000001</v>
      </c>
      <c r="L75" s="259" t="s">
        <v>817</v>
      </c>
      <c r="M75" s="262">
        <v>1599.43</v>
      </c>
      <c r="N75" s="268" t="s">
        <v>190</v>
      </c>
      <c r="O75" s="249" t="s">
        <v>197</v>
      </c>
      <c r="Q75" s="269" t="s">
        <v>633</v>
      </c>
    </row>
    <row r="76" spans="1:17">
      <c r="A76" s="255">
        <v>3</v>
      </c>
      <c r="B76" s="255" t="s">
        <v>391</v>
      </c>
      <c r="C76" s="255" t="s">
        <v>390</v>
      </c>
      <c r="D76" s="255" t="s">
        <v>391</v>
      </c>
      <c r="E76" s="267" t="s">
        <v>189</v>
      </c>
      <c r="F76" s="261">
        <v>220</v>
      </c>
      <c r="G76" s="261">
        <v>199</v>
      </c>
      <c r="H76" s="261">
        <v>158</v>
      </c>
      <c r="I76" s="255">
        <v>62</v>
      </c>
      <c r="J76" s="255">
        <v>121</v>
      </c>
      <c r="K76" s="258">
        <v>1.1850000000000001</v>
      </c>
      <c r="L76" s="259" t="s">
        <v>817</v>
      </c>
      <c r="M76" s="262">
        <v>1757.5</v>
      </c>
      <c r="N76" s="268" t="s">
        <v>190</v>
      </c>
      <c r="O76" s="249" t="s">
        <v>197</v>
      </c>
      <c r="Q76" s="269" t="s">
        <v>633</v>
      </c>
    </row>
    <row r="77" spans="1:17">
      <c r="A77" s="255">
        <v>4</v>
      </c>
      <c r="B77" s="255" t="s">
        <v>28</v>
      </c>
      <c r="C77" s="255" t="s">
        <v>24</v>
      </c>
      <c r="D77" s="255" t="s">
        <v>28</v>
      </c>
      <c r="E77" s="267" t="s">
        <v>189</v>
      </c>
      <c r="F77" s="261">
        <v>220</v>
      </c>
      <c r="G77" s="261">
        <v>199</v>
      </c>
      <c r="H77" s="261">
        <v>158</v>
      </c>
      <c r="I77" s="255">
        <v>62</v>
      </c>
      <c r="J77" s="255">
        <v>121</v>
      </c>
      <c r="K77" s="258">
        <v>1.1850000000000001</v>
      </c>
      <c r="L77" s="259" t="s">
        <v>817</v>
      </c>
      <c r="M77" s="262">
        <v>1987.82</v>
      </c>
      <c r="N77" s="268" t="s">
        <v>190</v>
      </c>
      <c r="O77" s="249" t="s">
        <v>197</v>
      </c>
      <c r="Q77" s="269" t="s">
        <v>633</v>
      </c>
    </row>
    <row r="78" spans="1:17">
      <c r="A78" s="255">
        <v>5</v>
      </c>
      <c r="B78" s="255" t="s">
        <v>29</v>
      </c>
      <c r="C78" s="255" t="s">
        <v>25</v>
      </c>
      <c r="D78" s="255" t="s">
        <v>29</v>
      </c>
      <c r="E78" s="267" t="s">
        <v>189</v>
      </c>
      <c r="F78" s="261">
        <v>220</v>
      </c>
      <c r="G78" s="261">
        <v>199</v>
      </c>
      <c r="H78" s="261">
        <v>158</v>
      </c>
      <c r="I78" s="255">
        <v>62</v>
      </c>
      <c r="J78" s="255">
        <v>121</v>
      </c>
      <c r="K78" s="258">
        <v>1.1850000000000001</v>
      </c>
      <c r="L78" s="259" t="s">
        <v>817</v>
      </c>
      <c r="M78" s="262">
        <v>1989.83</v>
      </c>
      <c r="N78" s="268" t="s">
        <v>190</v>
      </c>
      <c r="O78" s="249" t="s">
        <v>197</v>
      </c>
      <c r="Q78" s="269" t="s">
        <v>633</v>
      </c>
    </row>
    <row r="79" spans="1:17" s="293" customFormat="1">
      <c r="A79" s="255">
        <v>6</v>
      </c>
      <c r="B79" s="255" t="s">
        <v>468</v>
      </c>
      <c r="C79" s="255" t="s">
        <v>467</v>
      </c>
      <c r="D79" s="255" t="s">
        <v>468</v>
      </c>
      <c r="E79" s="267" t="s">
        <v>189</v>
      </c>
      <c r="F79" s="261">
        <v>215</v>
      </c>
      <c r="G79" s="261">
        <v>194</v>
      </c>
      <c r="H79" s="261">
        <v>158</v>
      </c>
      <c r="I79" s="255">
        <v>62</v>
      </c>
      <c r="J79" s="255">
        <v>121</v>
      </c>
      <c r="K79" s="258">
        <v>1.1850000000000001</v>
      </c>
      <c r="L79" s="259" t="s">
        <v>817</v>
      </c>
      <c r="M79" s="262">
        <v>1504.36</v>
      </c>
      <c r="N79" s="268" t="s">
        <v>190</v>
      </c>
      <c r="O79" s="249" t="s">
        <v>197</v>
      </c>
      <c r="Q79" s="269" t="s">
        <v>634</v>
      </c>
    </row>
    <row r="80" spans="1:17" s="293" customFormat="1">
      <c r="A80" s="255">
        <v>7</v>
      </c>
      <c r="B80" s="255" t="s">
        <v>474</v>
      </c>
      <c r="C80" s="255" t="s">
        <v>473</v>
      </c>
      <c r="D80" s="255" t="s">
        <v>474</v>
      </c>
      <c r="E80" s="267" t="s">
        <v>189</v>
      </c>
      <c r="F80" s="261">
        <v>215</v>
      </c>
      <c r="G80" s="261">
        <v>194</v>
      </c>
      <c r="H80" s="261">
        <v>158</v>
      </c>
      <c r="I80" s="255">
        <v>62</v>
      </c>
      <c r="J80" s="255">
        <v>121</v>
      </c>
      <c r="K80" s="258">
        <v>1.1850000000000001</v>
      </c>
      <c r="L80" s="259" t="s">
        <v>817</v>
      </c>
      <c r="M80" s="262">
        <v>1911.69</v>
      </c>
      <c r="N80" s="268" t="s">
        <v>190</v>
      </c>
      <c r="O80" s="249" t="s">
        <v>197</v>
      </c>
      <c r="Q80" s="269" t="s">
        <v>634</v>
      </c>
    </row>
    <row r="81" spans="1:17" s="293" customFormat="1">
      <c r="A81" s="255">
        <v>8</v>
      </c>
      <c r="B81" s="255" t="s">
        <v>472</v>
      </c>
      <c r="C81" s="255" t="s">
        <v>471</v>
      </c>
      <c r="D81" s="255" t="s">
        <v>472</v>
      </c>
      <c r="E81" s="267" t="s">
        <v>189</v>
      </c>
      <c r="F81" s="261">
        <v>215</v>
      </c>
      <c r="G81" s="261">
        <v>194</v>
      </c>
      <c r="H81" s="261">
        <v>158</v>
      </c>
      <c r="I81" s="255">
        <v>62</v>
      </c>
      <c r="J81" s="255">
        <v>121</v>
      </c>
      <c r="K81" s="258">
        <v>1.1850000000000001</v>
      </c>
      <c r="L81" s="259" t="s">
        <v>817</v>
      </c>
      <c r="M81" s="262">
        <v>1909.53</v>
      </c>
      <c r="N81" s="268" t="s">
        <v>190</v>
      </c>
      <c r="O81" s="249" t="s">
        <v>197</v>
      </c>
      <c r="Q81" s="269" t="s">
        <v>634</v>
      </c>
    </row>
    <row r="82" spans="1:17" s="293" customFormat="1">
      <c r="A82" s="255">
        <v>9</v>
      </c>
      <c r="B82" s="255" t="s">
        <v>476</v>
      </c>
      <c r="C82" s="255" t="s">
        <v>475</v>
      </c>
      <c r="D82" s="255" t="s">
        <v>476</v>
      </c>
      <c r="E82" s="267" t="s">
        <v>189</v>
      </c>
      <c r="F82" s="261">
        <v>215</v>
      </c>
      <c r="G82" s="261">
        <v>194</v>
      </c>
      <c r="H82" s="261">
        <v>158</v>
      </c>
      <c r="I82" s="255">
        <v>62</v>
      </c>
      <c r="J82" s="255">
        <v>121</v>
      </c>
      <c r="K82" s="258">
        <v>1.1850000000000001</v>
      </c>
      <c r="L82" s="259" t="s">
        <v>817</v>
      </c>
      <c r="M82" s="262">
        <v>1682.72</v>
      </c>
      <c r="N82" s="268" t="s">
        <v>190</v>
      </c>
      <c r="O82" s="249" t="s">
        <v>197</v>
      </c>
      <c r="Q82" s="269" t="s">
        <v>634</v>
      </c>
    </row>
    <row r="83" spans="1:17" s="293" customFormat="1">
      <c r="A83" s="255">
        <v>10</v>
      </c>
      <c r="B83" s="255" t="s">
        <v>478</v>
      </c>
      <c r="C83" s="255" t="s">
        <v>477</v>
      </c>
      <c r="D83" s="255" t="s">
        <v>478</v>
      </c>
      <c r="E83" s="267" t="s">
        <v>189</v>
      </c>
      <c r="F83" s="261">
        <v>215</v>
      </c>
      <c r="G83" s="261">
        <v>194</v>
      </c>
      <c r="H83" s="261">
        <v>158</v>
      </c>
      <c r="I83" s="255">
        <v>62</v>
      </c>
      <c r="J83" s="255">
        <v>121</v>
      </c>
      <c r="K83" s="258">
        <v>1.1850000000000001</v>
      </c>
      <c r="L83" s="259" t="s">
        <v>817</v>
      </c>
      <c r="M83" s="262">
        <v>1848.77</v>
      </c>
      <c r="N83" s="268" t="s">
        <v>190</v>
      </c>
      <c r="O83" s="249" t="s">
        <v>197</v>
      </c>
      <c r="P83" s="250"/>
      <c r="Q83" s="269" t="s">
        <v>634</v>
      </c>
    </row>
    <row r="84" spans="1:17" s="293" customFormat="1">
      <c r="A84" s="255">
        <v>11</v>
      </c>
      <c r="B84" s="255" t="s">
        <v>480</v>
      </c>
      <c r="C84" s="255" t="s">
        <v>479</v>
      </c>
      <c r="D84" s="255" t="s">
        <v>480</v>
      </c>
      <c r="E84" s="267" t="s">
        <v>189</v>
      </c>
      <c r="F84" s="261">
        <v>215</v>
      </c>
      <c r="G84" s="261">
        <v>194</v>
      </c>
      <c r="H84" s="261">
        <v>158</v>
      </c>
      <c r="I84" s="255">
        <v>62</v>
      </c>
      <c r="J84" s="255">
        <v>121</v>
      </c>
      <c r="K84" s="258">
        <v>1.1850000000000001</v>
      </c>
      <c r="L84" s="259" t="s">
        <v>817</v>
      </c>
      <c r="M84" s="262">
        <v>1804.25</v>
      </c>
      <c r="N84" s="268" t="s">
        <v>190</v>
      </c>
      <c r="O84" s="249" t="s">
        <v>197</v>
      </c>
      <c r="P84" s="250"/>
      <c r="Q84" s="269" t="s">
        <v>634</v>
      </c>
    </row>
    <row r="85" spans="1:17" s="293" customFormat="1">
      <c r="A85" s="255">
        <v>12</v>
      </c>
      <c r="B85" s="255" t="s">
        <v>482</v>
      </c>
      <c r="C85" s="255" t="s">
        <v>481</v>
      </c>
      <c r="D85" s="255" t="s">
        <v>482</v>
      </c>
      <c r="E85" s="267" t="s">
        <v>189</v>
      </c>
      <c r="F85" s="261">
        <v>215</v>
      </c>
      <c r="G85" s="261">
        <v>194</v>
      </c>
      <c r="H85" s="261">
        <v>158</v>
      </c>
      <c r="I85" s="255">
        <v>62</v>
      </c>
      <c r="J85" s="255">
        <v>121</v>
      </c>
      <c r="K85" s="258">
        <v>1.1850000000000001</v>
      </c>
      <c r="L85" s="259" t="s">
        <v>817</v>
      </c>
      <c r="M85" s="262">
        <v>1781.95</v>
      </c>
      <c r="N85" s="268" t="s">
        <v>190</v>
      </c>
      <c r="O85" s="249" t="s">
        <v>197</v>
      </c>
      <c r="Q85" s="269" t="s">
        <v>634</v>
      </c>
    </row>
    <row r="86" spans="1:17" s="293" customFormat="1">
      <c r="A86" s="255">
        <v>13</v>
      </c>
      <c r="B86" s="255" t="s">
        <v>675</v>
      </c>
      <c r="C86" s="255" t="s">
        <v>695</v>
      </c>
      <c r="D86" s="255" t="s">
        <v>675</v>
      </c>
      <c r="E86" s="267" t="s">
        <v>189</v>
      </c>
      <c r="F86" s="261">
        <v>225</v>
      </c>
      <c r="G86" s="261">
        <v>204</v>
      </c>
      <c r="H86" s="261">
        <v>158</v>
      </c>
      <c r="I86" s="255">
        <v>62</v>
      </c>
      <c r="J86" s="255">
        <v>121</v>
      </c>
      <c r="K86" s="258">
        <v>1.1850000000000001</v>
      </c>
      <c r="L86" s="259" t="s">
        <v>817</v>
      </c>
      <c r="M86" s="262">
        <v>1865.52</v>
      </c>
      <c r="N86" s="268" t="s">
        <v>190</v>
      </c>
      <c r="O86" s="249" t="s">
        <v>197</v>
      </c>
      <c r="P86" s="250"/>
      <c r="Q86" s="269" t="s">
        <v>633</v>
      </c>
    </row>
    <row r="87" spans="1:17" s="293" customFormat="1">
      <c r="A87" s="255">
        <v>14</v>
      </c>
      <c r="B87" s="255" t="s">
        <v>775</v>
      </c>
      <c r="C87" s="255" t="s">
        <v>767</v>
      </c>
      <c r="D87" s="255" t="s">
        <v>775</v>
      </c>
      <c r="E87" s="267" t="s">
        <v>189</v>
      </c>
      <c r="F87" s="261">
        <v>225</v>
      </c>
      <c r="G87" s="261">
        <v>204</v>
      </c>
      <c r="H87" s="261">
        <v>158</v>
      </c>
      <c r="I87" s="255">
        <v>62</v>
      </c>
      <c r="J87" s="255">
        <v>121</v>
      </c>
      <c r="K87" s="258">
        <v>1.1850000000000001</v>
      </c>
      <c r="L87" s="259" t="s">
        <v>817</v>
      </c>
      <c r="M87" s="262">
        <v>1904.86</v>
      </c>
      <c r="N87" s="268" t="s">
        <v>190</v>
      </c>
      <c r="O87" s="249" t="s">
        <v>197</v>
      </c>
      <c r="P87" s="250"/>
      <c r="Q87" s="269" t="s">
        <v>633</v>
      </c>
    </row>
    <row r="88" spans="1:17" s="293" customFormat="1">
      <c r="A88" s="255">
        <v>15</v>
      </c>
      <c r="B88" s="255" t="s">
        <v>776</v>
      </c>
      <c r="C88" s="255" t="s">
        <v>768</v>
      </c>
      <c r="D88" s="255" t="s">
        <v>776</v>
      </c>
      <c r="E88" s="267" t="s">
        <v>189</v>
      </c>
      <c r="F88" s="261">
        <v>225</v>
      </c>
      <c r="G88" s="261">
        <v>204</v>
      </c>
      <c r="H88" s="261">
        <v>158</v>
      </c>
      <c r="I88" s="255">
        <v>62</v>
      </c>
      <c r="J88" s="255">
        <v>121</v>
      </c>
      <c r="K88" s="258">
        <v>1.1850000000000001</v>
      </c>
      <c r="L88" s="259" t="s">
        <v>817</v>
      </c>
      <c r="M88" s="262">
        <v>2293.4499999999998</v>
      </c>
      <c r="N88" s="268" t="s">
        <v>190</v>
      </c>
      <c r="O88" s="249" t="s">
        <v>197</v>
      </c>
      <c r="P88" s="250"/>
      <c r="Q88" s="269" t="s">
        <v>633</v>
      </c>
    </row>
    <row r="89" spans="1:17" s="293" customFormat="1">
      <c r="A89" s="255">
        <v>16</v>
      </c>
      <c r="B89" s="255" t="s">
        <v>777</v>
      </c>
      <c r="C89" s="255" t="s">
        <v>769</v>
      </c>
      <c r="D89" s="255" t="s">
        <v>777</v>
      </c>
      <c r="E89" s="267" t="s">
        <v>189</v>
      </c>
      <c r="F89" s="261">
        <v>225</v>
      </c>
      <c r="G89" s="261">
        <v>204</v>
      </c>
      <c r="H89" s="261">
        <v>158</v>
      </c>
      <c r="I89" s="255">
        <v>62</v>
      </c>
      <c r="J89" s="255">
        <v>121</v>
      </c>
      <c r="K89" s="258">
        <v>1.1850000000000001</v>
      </c>
      <c r="L89" s="259" t="s">
        <v>817</v>
      </c>
      <c r="M89" s="262">
        <v>2295.46</v>
      </c>
      <c r="N89" s="268" t="s">
        <v>190</v>
      </c>
      <c r="O89" s="249" t="s">
        <v>197</v>
      </c>
      <c r="P89" s="250"/>
      <c r="Q89" s="269" t="s">
        <v>633</v>
      </c>
    </row>
    <row r="90" spans="1:17" s="293" customFormat="1">
      <c r="A90" s="255">
        <v>17</v>
      </c>
      <c r="B90" s="255" t="s">
        <v>806</v>
      </c>
      <c r="C90" s="255" t="s">
        <v>803</v>
      </c>
      <c r="D90" s="255" t="s">
        <v>806</v>
      </c>
      <c r="E90" s="267" t="s">
        <v>189</v>
      </c>
      <c r="F90" s="261">
        <v>225</v>
      </c>
      <c r="G90" s="261">
        <v>204</v>
      </c>
      <c r="H90" s="261">
        <v>158</v>
      </c>
      <c r="I90" s="255">
        <v>62</v>
      </c>
      <c r="J90" s="255">
        <v>121</v>
      </c>
      <c r="K90" s="258">
        <v>1.1850000000000001</v>
      </c>
      <c r="L90" s="259" t="s">
        <v>817</v>
      </c>
      <c r="M90" s="262">
        <v>2061.71</v>
      </c>
      <c r="N90" s="268" t="s">
        <v>190</v>
      </c>
      <c r="O90" s="249" t="s">
        <v>197</v>
      </c>
      <c r="P90" s="250"/>
      <c r="Q90" s="269" t="s">
        <v>633</v>
      </c>
    </row>
    <row r="91" spans="1:17" s="293" customFormat="1">
      <c r="A91" s="255">
        <v>18</v>
      </c>
      <c r="B91" s="255" t="s">
        <v>672</v>
      </c>
      <c r="C91" s="255" t="s">
        <v>665</v>
      </c>
      <c r="D91" s="255" t="s">
        <v>672</v>
      </c>
      <c r="E91" s="267" t="s">
        <v>189</v>
      </c>
      <c r="F91" s="261">
        <v>220</v>
      </c>
      <c r="G91" s="261">
        <v>199</v>
      </c>
      <c r="H91" s="261">
        <v>158</v>
      </c>
      <c r="I91" s="255">
        <v>62</v>
      </c>
      <c r="J91" s="255">
        <v>121</v>
      </c>
      <c r="K91" s="258">
        <v>1.1850000000000001</v>
      </c>
      <c r="L91" s="259" t="s">
        <v>817</v>
      </c>
      <c r="M91" s="262">
        <v>1821.39</v>
      </c>
      <c r="N91" s="268" t="s">
        <v>190</v>
      </c>
      <c r="O91" s="249" t="s">
        <v>197</v>
      </c>
      <c r="P91" s="250"/>
      <c r="Q91" s="269" t="s">
        <v>634</v>
      </c>
    </row>
    <row r="92" spans="1:17" s="293" customFormat="1">
      <c r="A92" s="255">
        <v>19</v>
      </c>
      <c r="B92" s="255" t="s">
        <v>674</v>
      </c>
      <c r="C92" s="255" t="s">
        <v>673</v>
      </c>
      <c r="D92" s="255" t="s">
        <v>674</v>
      </c>
      <c r="E92" s="267" t="s">
        <v>189</v>
      </c>
      <c r="F92" s="261">
        <v>220</v>
      </c>
      <c r="G92" s="261">
        <v>199</v>
      </c>
      <c r="H92" s="261">
        <v>158</v>
      </c>
      <c r="I92" s="255">
        <v>62</v>
      </c>
      <c r="J92" s="255">
        <v>121</v>
      </c>
      <c r="K92" s="258">
        <v>1.1850000000000001</v>
      </c>
      <c r="L92" s="259" t="s">
        <v>817</v>
      </c>
      <c r="M92" s="262">
        <v>1999.14</v>
      </c>
      <c r="N92" s="268" t="s">
        <v>190</v>
      </c>
      <c r="O92" s="249" t="s">
        <v>197</v>
      </c>
      <c r="P92" s="250"/>
      <c r="Q92" s="269" t="s">
        <v>633</v>
      </c>
    </row>
    <row r="93" spans="1:17" s="293" customFormat="1">
      <c r="A93" s="255">
        <v>20</v>
      </c>
      <c r="B93" s="255" t="s">
        <v>739</v>
      </c>
      <c r="C93" s="255" t="s">
        <v>752</v>
      </c>
      <c r="D93" s="255" t="s">
        <v>739</v>
      </c>
      <c r="E93" s="267" t="s">
        <v>189</v>
      </c>
      <c r="F93" s="261">
        <v>220</v>
      </c>
      <c r="G93" s="261">
        <v>199</v>
      </c>
      <c r="H93" s="261">
        <v>158</v>
      </c>
      <c r="I93" s="255">
        <v>62</v>
      </c>
      <c r="J93" s="255">
        <v>121</v>
      </c>
      <c r="K93" s="258">
        <v>1.1850000000000001</v>
      </c>
      <c r="L93" s="259" t="s">
        <v>817</v>
      </c>
      <c r="M93" s="262">
        <v>2226.7600000000002</v>
      </c>
      <c r="N93" s="268" t="s">
        <v>190</v>
      </c>
      <c r="O93" s="249" t="s">
        <v>197</v>
      </c>
      <c r="P93" s="250"/>
      <c r="Q93" s="269" t="s">
        <v>634</v>
      </c>
    </row>
    <row r="94" spans="1:17" s="293" customFormat="1">
      <c r="A94" s="255">
        <v>21</v>
      </c>
      <c r="B94" s="255" t="s">
        <v>741</v>
      </c>
      <c r="C94" s="255" t="s">
        <v>754</v>
      </c>
      <c r="D94" s="255" t="s">
        <v>741</v>
      </c>
      <c r="E94" s="267" t="s">
        <v>189</v>
      </c>
      <c r="F94" s="261">
        <v>220</v>
      </c>
      <c r="G94" s="261">
        <v>199</v>
      </c>
      <c r="H94" s="261">
        <v>158</v>
      </c>
      <c r="I94" s="255">
        <v>62</v>
      </c>
      <c r="J94" s="255">
        <v>121</v>
      </c>
      <c r="K94" s="258">
        <v>1.1850000000000001</v>
      </c>
      <c r="L94" s="259" t="s">
        <v>817</v>
      </c>
      <c r="M94" s="262">
        <v>2228.86</v>
      </c>
      <c r="N94" s="268" t="s">
        <v>190</v>
      </c>
      <c r="O94" s="249" t="s">
        <v>197</v>
      </c>
      <c r="Q94" s="269" t="s">
        <v>634</v>
      </c>
    </row>
    <row r="95" spans="1:17" s="293" customFormat="1">
      <c r="A95" s="255">
        <v>22</v>
      </c>
      <c r="B95" s="255" t="s">
        <v>765</v>
      </c>
      <c r="C95" s="255" t="s">
        <v>764</v>
      </c>
      <c r="D95" s="255" t="s">
        <v>765</v>
      </c>
      <c r="E95" s="267" t="s">
        <v>189</v>
      </c>
      <c r="F95" s="261">
        <v>220</v>
      </c>
      <c r="G95" s="261">
        <v>199</v>
      </c>
      <c r="H95" s="261">
        <v>158</v>
      </c>
      <c r="I95" s="255">
        <v>62</v>
      </c>
      <c r="J95" s="255">
        <v>121</v>
      </c>
      <c r="K95" s="258">
        <v>1.1850000000000001</v>
      </c>
      <c r="L95" s="259" t="s">
        <v>817</v>
      </c>
      <c r="M95" s="262">
        <v>1860.92</v>
      </c>
      <c r="N95" s="268" t="s">
        <v>190</v>
      </c>
      <c r="O95" s="249" t="s">
        <v>197</v>
      </c>
      <c r="Q95" s="269" t="s">
        <v>634</v>
      </c>
    </row>
    <row r="96" spans="1:17" s="293" customFormat="1">
      <c r="A96" s="255">
        <v>23</v>
      </c>
      <c r="B96" s="255" t="s">
        <v>744</v>
      </c>
      <c r="C96" s="255" t="s">
        <v>757</v>
      </c>
      <c r="D96" s="255" t="s">
        <v>744</v>
      </c>
      <c r="E96" s="267" t="s">
        <v>189</v>
      </c>
      <c r="F96" s="261">
        <v>220</v>
      </c>
      <c r="G96" s="261">
        <v>199</v>
      </c>
      <c r="H96" s="261">
        <v>158</v>
      </c>
      <c r="I96" s="255">
        <v>62</v>
      </c>
      <c r="J96" s="255">
        <v>121</v>
      </c>
      <c r="K96" s="258">
        <v>1.1850000000000001</v>
      </c>
      <c r="L96" s="259" t="s">
        <v>817</v>
      </c>
      <c r="M96" s="262">
        <v>2166.2800000000002</v>
      </c>
      <c r="N96" s="268" t="s">
        <v>190</v>
      </c>
      <c r="O96" s="249" t="s">
        <v>197</v>
      </c>
      <c r="P96" s="250"/>
      <c r="Q96" s="269" t="s">
        <v>634</v>
      </c>
    </row>
    <row r="97" spans="1:17" s="293" customFormat="1">
      <c r="A97" s="255">
        <v>24</v>
      </c>
      <c r="B97" s="255" t="s">
        <v>746</v>
      </c>
      <c r="C97" s="255" t="s">
        <v>759</v>
      </c>
      <c r="D97" s="255" t="s">
        <v>746</v>
      </c>
      <c r="E97" s="267" t="s">
        <v>189</v>
      </c>
      <c r="F97" s="261">
        <v>220</v>
      </c>
      <c r="G97" s="261">
        <v>199</v>
      </c>
      <c r="H97" s="261">
        <v>158</v>
      </c>
      <c r="I97" s="255">
        <v>62</v>
      </c>
      <c r="J97" s="255">
        <v>121</v>
      </c>
      <c r="K97" s="258">
        <v>1.1850000000000001</v>
      </c>
      <c r="L97" s="259" t="s">
        <v>817</v>
      </c>
      <c r="M97" s="262">
        <v>2121.44</v>
      </c>
      <c r="N97" s="268" t="s">
        <v>190</v>
      </c>
      <c r="O97" s="249" t="s">
        <v>197</v>
      </c>
      <c r="P97" s="250"/>
      <c r="Q97" s="269" t="s">
        <v>634</v>
      </c>
    </row>
    <row r="98" spans="1:17" s="293" customFormat="1">
      <c r="A98" s="255">
        <v>25</v>
      </c>
      <c r="B98" s="255" t="s">
        <v>742</v>
      </c>
      <c r="C98" s="255" t="s">
        <v>755</v>
      </c>
      <c r="D98" s="255" t="s">
        <v>742</v>
      </c>
      <c r="E98" s="267" t="s">
        <v>189</v>
      </c>
      <c r="F98" s="261">
        <v>220</v>
      </c>
      <c r="G98" s="261">
        <v>199</v>
      </c>
      <c r="H98" s="261">
        <v>158</v>
      </c>
      <c r="I98" s="255">
        <v>62</v>
      </c>
      <c r="J98" s="255">
        <v>121</v>
      </c>
      <c r="K98" s="258">
        <v>1.1850000000000001</v>
      </c>
      <c r="L98" s="259" t="s">
        <v>817</v>
      </c>
      <c r="M98" s="262">
        <v>2099.4499999999998</v>
      </c>
      <c r="N98" s="268" t="s">
        <v>190</v>
      </c>
      <c r="O98" s="249" t="s">
        <v>197</v>
      </c>
      <c r="P98" s="250"/>
      <c r="Q98" s="269" t="s">
        <v>634</v>
      </c>
    </row>
    <row r="99" spans="1:17" s="293" customFormat="1">
      <c r="A99" s="255">
        <v>26</v>
      </c>
      <c r="B99" s="255" t="s">
        <v>470</v>
      </c>
      <c r="C99" s="255" t="s">
        <v>469</v>
      </c>
      <c r="D99" s="255" t="s">
        <v>470</v>
      </c>
      <c r="E99" s="267" t="s">
        <v>189</v>
      </c>
      <c r="F99" s="261">
        <v>215</v>
      </c>
      <c r="G99" s="261">
        <v>194</v>
      </c>
      <c r="H99" s="261">
        <v>158</v>
      </c>
      <c r="I99" s="255">
        <v>62</v>
      </c>
      <c r="J99" s="255">
        <v>121</v>
      </c>
      <c r="K99" s="258">
        <v>1.1850000000000001</v>
      </c>
      <c r="L99" s="259" t="s">
        <v>817</v>
      </c>
      <c r="M99" s="262">
        <v>1543.71</v>
      </c>
      <c r="N99" s="268" t="s">
        <v>190</v>
      </c>
      <c r="O99" s="249" t="s">
        <v>197</v>
      </c>
      <c r="P99" s="250"/>
      <c r="Q99" s="269" t="s">
        <v>634</v>
      </c>
    </row>
    <row r="100" spans="1:17" s="293" customFormat="1">
      <c r="A100" s="255">
        <v>27</v>
      </c>
      <c r="B100" s="255" t="s">
        <v>292</v>
      </c>
      <c r="C100" s="255" t="s">
        <v>291</v>
      </c>
      <c r="D100" s="255" t="s">
        <v>292</v>
      </c>
      <c r="E100" s="267" t="s">
        <v>189</v>
      </c>
      <c r="F100" s="261">
        <v>215</v>
      </c>
      <c r="G100" s="261">
        <v>194</v>
      </c>
      <c r="H100" s="261">
        <v>158</v>
      </c>
      <c r="I100" s="255">
        <v>62</v>
      </c>
      <c r="J100" s="255">
        <v>121</v>
      </c>
      <c r="K100" s="258">
        <v>1.1850000000000001</v>
      </c>
      <c r="L100" s="259" t="s">
        <v>817</v>
      </c>
      <c r="M100" s="262">
        <v>1579.4</v>
      </c>
      <c r="N100" s="268" t="s">
        <v>190</v>
      </c>
      <c r="O100" s="249" t="s">
        <v>197</v>
      </c>
      <c r="P100" s="250"/>
      <c r="Q100" s="269" t="s">
        <v>634</v>
      </c>
    </row>
    <row r="101" spans="1:17" s="293" customFormat="1">
      <c r="A101" s="255">
        <v>28</v>
      </c>
      <c r="B101" s="255" t="s">
        <v>558</v>
      </c>
      <c r="C101" s="255" t="s">
        <v>89</v>
      </c>
      <c r="D101" s="255" t="s">
        <v>558</v>
      </c>
      <c r="E101" s="267" t="s">
        <v>189</v>
      </c>
      <c r="F101" s="261">
        <v>215</v>
      </c>
      <c r="G101" s="261">
        <v>194</v>
      </c>
      <c r="H101" s="261">
        <v>158</v>
      </c>
      <c r="I101" s="255">
        <v>62</v>
      </c>
      <c r="J101" s="255">
        <v>121</v>
      </c>
      <c r="K101" s="258">
        <v>1.1850000000000001</v>
      </c>
      <c r="L101" s="259" t="s">
        <v>817</v>
      </c>
      <c r="M101" s="262">
        <v>2008.83</v>
      </c>
      <c r="N101" s="268" t="s">
        <v>190</v>
      </c>
      <c r="O101" s="249" t="s">
        <v>197</v>
      </c>
      <c r="P101" s="250"/>
      <c r="Q101" s="269" t="s">
        <v>634</v>
      </c>
    </row>
    <row r="102" spans="1:17" s="293" customFormat="1">
      <c r="A102" s="255">
        <v>29</v>
      </c>
      <c r="B102" s="255" t="s">
        <v>557</v>
      </c>
      <c r="C102" s="255" t="s">
        <v>90</v>
      </c>
      <c r="D102" s="255" t="s">
        <v>557</v>
      </c>
      <c r="E102" s="267" t="s">
        <v>189</v>
      </c>
      <c r="F102" s="261">
        <v>215</v>
      </c>
      <c r="G102" s="261">
        <v>194</v>
      </c>
      <c r="H102" s="261">
        <v>158</v>
      </c>
      <c r="I102" s="255">
        <v>62</v>
      </c>
      <c r="J102" s="255">
        <v>121</v>
      </c>
      <c r="K102" s="258">
        <v>1.1850000000000001</v>
      </c>
      <c r="L102" s="259" t="s">
        <v>817</v>
      </c>
      <c r="M102" s="262">
        <v>1755.04</v>
      </c>
      <c r="N102" s="268" t="s">
        <v>190</v>
      </c>
      <c r="O102" s="249" t="s">
        <v>197</v>
      </c>
      <c r="P102" s="250"/>
      <c r="Q102" s="269" t="s">
        <v>634</v>
      </c>
    </row>
    <row r="103" spans="1:17" s="293" customFormat="1">
      <c r="A103" s="255">
        <v>30</v>
      </c>
      <c r="B103" s="255" t="s">
        <v>705</v>
      </c>
      <c r="C103" s="255" t="s">
        <v>724</v>
      </c>
      <c r="D103" s="255" t="s">
        <v>705</v>
      </c>
      <c r="E103" s="267" t="s">
        <v>189</v>
      </c>
      <c r="F103" s="261">
        <v>220</v>
      </c>
      <c r="G103" s="261">
        <v>199</v>
      </c>
      <c r="H103" s="261">
        <v>158</v>
      </c>
      <c r="I103" s="255">
        <v>62</v>
      </c>
      <c r="J103" s="255">
        <v>121</v>
      </c>
      <c r="K103" s="258">
        <v>1.1850000000000001</v>
      </c>
      <c r="L103" s="259" t="s">
        <v>817</v>
      </c>
      <c r="M103" s="262">
        <v>1882.98</v>
      </c>
      <c r="N103" s="268" t="s">
        <v>190</v>
      </c>
      <c r="O103" s="249" t="s">
        <v>197</v>
      </c>
      <c r="P103" s="250"/>
      <c r="Q103" s="269" t="s">
        <v>634</v>
      </c>
    </row>
    <row r="104" spans="1:17" s="293" customFormat="1">
      <c r="A104" s="255">
        <v>31</v>
      </c>
      <c r="B104" s="255" t="s">
        <v>790</v>
      </c>
      <c r="C104" s="255" t="s">
        <v>788</v>
      </c>
      <c r="D104" s="255" t="s">
        <v>790</v>
      </c>
      <c r="E104" s="267" t="s">
        <v>189</v>
      </c>
      <c r="F104" s="261">
        <v>220</v>
      </c>
      <c r="G104" s="261">
        <v>194</v>
      </c>
      <c r="H104" s="261">
        <v>158</v>
      </c>
      <c r="I104" s="255">
        <v>62</v>
      </c>
      <c r="J104" s="255">
        <v>121</v>
      </c>
      <c r="K104" s="258">
        <v>1.1850000000000001</v>
      </c>
      <c r="L104" s="259" t="s">
        <v>817</v>
      </c>
      <c r="M104" s="262">
        <v>2310.9699999999998</v>
      </c>
      <c r="N104" s="268" t="s">
        <v>190</v>
      </c>
      <c r="O104" s="249" t="s">
        <v>197</v>
      </c>
      <c r="P104" s="250"/>
      <c r="Q104" s="269" t="s">
        <v>634</v>
      </c>
    </row>
    <row r="105" spans="1:17" s="293" customFormat="1">
      <c r="A105" s="255">
        <v>32</v>
      </c>
      <c r="B105" s="255" t="s">
        <v>791</v>
      </c>
      <c r="C105" s="255" t="s">
        <v>789</v>
      </c>
      <c r="D105" s="255" t="s">
        <v>791</v>
      </c>
      <c r="E105" s="267" t="s">
        <v>189</v>
      </c>
      <c r="F105" s="261">
        <v>220</v>
      </c>
      <c r="G105" s="261">
        <v>199</v>
      </c>
      <c r="H105" s="261">
        <v>158</v>
      </c>
      <c r="I105" s="255">
        <v>62</v>
      </c>
      <c r="J105" s="255">
        <v>121</v>
      </c>
      <c r="K105" s="258">
        <v>1.1850000000000001</v>
      </c>
      <c r="L105" s="259" t="s">
        <v>817</v>
      </c>
      <c r="M105" s="262">
        <v>2057.2600000000002</v>
      </c>
      <c r="N105" s="268" t="s">
        <v>190</v>
      </c>
      <c r="O105" s="249" t="s">
        <v>197</v>
      </c>
      <c r="Q105" s="269" t="s">
        <v>634</v>
      </c>
    </row>
    <row r="106" spans="1:17">
      <c r="A106" s="255"/>
      <c r="B106" s="255"/>
      <c r="C106" s="255"/>
      <c r="D106" s="255"/>
      <c r="E106" s="267" t="s">
        <v>189</v>
      </c>
      <c r="F106" s="261"/>
      <c r="G106" s="261"/>
      <c r="H106" s="261"/>
      <c r="I106" s="255"/>
      <c r="J106" s="255"/>
      <c r="K106" s="258"/>
      <c r="L106" s="259" t="s">
        <v>817</v>
      </c>
      <c r="M106" s="262"/>
      <c r="N106" s="268" t="s">
        <v>190</v>
      </c>
      <c r="O106" s="249" t="s">
        <v>197</v>
      </c>
      <c r="Q106" s="269"/>
    </row>
    <row r="107" spans="1:17">
      <c r="A107" s="255"/>
      <c r="B107" s="255"/>
      <c r="C107" s="255"/>
      <c r="D107" s="255"/>
      <c r="E107" s="267" t="s">
        <v>189</v>
      </c>
      <c r="F107" s="261"/>
      <c r="G107" s="261"/>
      <c r="H107" s="261"/>
      <c r="I107" s="255"/>
      <c r="J107" s="255"/>
      <c r="K107" s="258"/>
      <c r="L107" s="259" t="s">
        <v>817</v>
      </c>
      <c r="M107" s="262"/>
      <c r="N107" s="268" t="s">
        <v>190</v>
      </c>
      <c r="O107" s="249" t="s">
        <v>197</v>
      </c>
      <c r="Q107" s="269"/>
    </row>
    <row r="108" spans="1:17">
      <c r="A108" s="255"/>
      <c r="B108" s="255"/>
      <c r="C108" s="255"/>
      <c r="D108" s="255"/>
      <c r="E108" s="267" t="s">
        <v>189</v>
      </c>
      <c r="F108" s="261"/>
      <c r="G108" s="261"/>
      <c r="H108" s="261"/>
      <c r="I108" s="255"/>
      <c r="J108" s="255"/>
      <c r="K108" s="258"/>
      <c r="L108" s="259" t="s">
        <v>817</v>
      </c>
      <c r="M108" s="262"/>
      <c r="N108" s="268" t="s">
        <v>190</v>
      </c>
      <c r="O108" s="249" t="s">
        <v>197</v>
      </c>
      <c r="P108" s="250"/>
      <c r="Q108" s="269"/>
    </row>
    <row r="109" spans="1:17">
      <c r="A109" s="255"/>
      <c r="B109" s="255"/>
      <c r="C109" s="255"/>
      <c r="D109" s="255"/>
      <c r="E109" s="267" t="s">
        <v>189</v>
      </c>
      <c r="F109" s="261"/>
      <c r="G109" s="261"/>
      <c r="H109" s="261"/>
      <c r="I109" s="255"/>
      <c r="J109" s="255"/>
      <c r="K109" s="258"/>
      <c r="L109" s="259" t="s">
        <v>817</v>
      </c>
      <c r="M109" s="262"/>
      <c r="N109" s="268" t="s">
        <v>190</v>
      </c>
      <c r="O109" s="249" t="s">
        <v>197</v>
      </c>
      <c r="P109" s="250"/>
      <c r="Q109" s="269"/>
    </row>
    <row r="110" spans="1:17">
      <c r="A110" s="255"/>
      <c r="B110" s="255"/>
      <c r="C110" s="255"/>
      <c r="D110" s="255"/>
      <c r="E110" s="267" t="s">
        <v>189</v>
      </c>
      <c r="F110" s="261"/>
      <c r="G110" s="261"/>
      <c r="H110" s="261"/>
      <c r="I110" s="255"/>
      <c r="J110" s="255"/>
      <c r="K110" s="258"/>
      <c r="L110" s="259" t="s">
        <v>817</v>
      </c>
      <c r="M110" s="262"/>
      <c r="N110" s="268" t="s">
        <v>190</v>
      </c>
      <c r="O110" s="249" t="s">
        <v>197</v>
      </c>
      <c r="P110" s="250"/>
      <c r="Q110" s="269"/>
    </row>
    <row r="111" spans="1:17">
      <c r="A111" s="255"/>
      <c r="B111" s="255"/>
      <c r="C111" s="255"/>
      <c r="D111" s="255"/>
      <c r="E111" s="267" t="s">
        <v>189</v>
      </c>
      <c r="F111" s="261"/>
      <c r="G111" s="261"/>
      <c r="H111" s="261"/>
      <c r="I111" s="255"/>
      <c r="J111" s="255"/>
      <c r="K111" s="258"/>
      <c r="L111" s="259" t="s">
        <v>817</v>
      </c>
      <c r="M111" s="262"/>
      <c r="N111" s="268" t="s">
        <v>190</v>
      </c>
      <c r="O111" s="249" t="s">
        <v>197</v>
      </c>
      <c r="P111" s="250"/>
      <c r="Q111" s="269"/>
    </row>
    <row r="112" spans="1:17">
      <c r="A112" s="255"/>
      <c r="B112" s="255"/>
      <c r="C112" s="255"/>
      <c r="D112" s="255"/>
      <c r="E112" s="267" t="s">
        <v>189</v>
      </c>
      <c r="F112" s="261"/>
      <c r="G112" s="261"/>
      <c r="H112" s="261"/>
      <c r="I112" s="255"/>
      <c r="J112" s="255"/>
      <c r="K112" s="258"/>
      <c r="L112" s="259" t="s">
        <v>817</v>
      </c>
      <c r="M112" s="262"/>
      <c r="N112" s="268" t="s">
        <v>190</v>
      </c>
      <c r="O112" s="249" t="s">
        <v>197</v>
      </c>
      <c r="Q112" s="269"/>
    </row>
    <row r="113" spans="1:17">
      <c r="A113" s="255"/>
      <c r="B113" s="255"/>
      <c r="C113" s="255"/>
      <c r="D113" s="255"/>
      <c r="E113" s="267" t="s">
        <v>189</v>
      </c>
      <c r="F113" s="261"/>
      <c r="G113" s="261"/>
      <c r="H113" s="261"/>
      <c r="I113" s="255"/>
      <c r="J113" s="255"/>
      <c r="K113" s="258"/>
      <c r="L113" s="259" t="s">
        <v>817</v>
      </c>
      <c r="M113" s="262"/>
      <c r="N113" s="268" t="s">
        <v>190</v>
      </c>
      <c r="O113" s="249" t="s">
        <v>197</v>
      </c>
      <c r="Q113" s="269"/>
    </row>
    <row r="114" spans="1:17">
      <c r="A114" s="255"/>
      <c r="B114" s="255"/>
      <c r="C114" s="255"/>
      <c r="D114" s="255"/>
      <c r="E114" s="267" t="s">
        <v>189</v>
      </c>
      <c r="F114" s="261"/>
      <c r="G114" s="261"/>
      <c r="H114" s="261"/>
      <c r="I114" s="255"/>
      <c r="J114" s="255"/>
      <c r="K114" s="258"/>
      <c r="L114" s="259" t="s">
        <v>817</v>
      </c>
      <c r="M114" s="262"/>
      <c r="N114" s="268" t="s">
        <v>190</v>
      </c>
      <c r="O114" s="249" t="s">
        <v>197</v>
      </c>
      <c r="P114" s="250"/>
      <c r="Q114" s="269"/>
    </row>
    <row r="115" spans="1:17">
      <c r="A115" s="255"/>
      <c r="B115" s="255"/>
      <c r="C115" s="255"/>
      <c r="D115" s="255"/>
      <c r="E115" s="267" t="s">
        <v>189</v>
      </c>
      <c r="F115" s="261"/>
      <c r="G115" s="261"/>
      <c r="H115" s="261"/>
      <c r="I115" s="255"/>
      <c r="J115" s="255"/>
      <c r="K115" s="258"/>
      <c r="L115" s="259" t="s">
        <v>817</v>
      </c>
      <c r="M115" s="262"/>
      <c r="N115" s="268" t="s">
        <v>190</v>
      </c>
      <c r="O115" s="249" t="s">
        <v>197</v>
      </c>
      <c r="Q115" s="269"/>
    </row>
    <row r="116" spans="1:17" s="293" customFormat="1">
      <c r="A116" s="255">
        <v>1</v>
      </c>
      <c r="B116" s="255" t="s">
        <v>353</v>
      </c>
      <c r="C116" s="255" t="s">
        <v>352</v>
      </c>
      <c r="D116" s="255" t="s">
        <v>353</v>
      </c>
      <c r="E116" s="267" t="s">
        <v>189</v>
      </c>
      <c r="F116" s="261">
        <v>267</v>
      </c>
      <c r="G116" s="261">
        <v>242</v>
      </c>
      <c r="H116" s="261">
        <v>160</v>
      </c>
      <c r="I116" s="255">
        <v>71</v>
      </c>
      <c r="J116" s="255">
        <v>131</v>
      </c>
      <c r="K116" s="258">
        <v>1.488</v>
      </c>
      <c r="L116" s="259" t="s">
        <v>817</v>
      </c>
      <c r="M116" s="262">
        <v>1670.49</v>
      </c>
      <c r="N116" s="268" t="s">
        <v>190</v>
      </c>
      <c r="O116" s="249" t="s">
        <v>197</v>
      </c>
      <c r="P116" s="250"/>
      <c r="Q116" s="269" t="s">
        <v>633</v>
      </c>
    </row>
    <row r="117" spans="1:17" s="293" customFormat="1">
      <c r="A117" s="255">
        <v>2</v>
      </c>
      <c r="B117" s="255" t="s">
        <v>36</v>
      </c>
      <c r="C117" s="255" t="s">
        <v>33</v>
      </c>
      <c r="D117" s="255" t="s">
        <v>36</v>
      </c>
      <c r="E117" s="267" t="s">
        <v>189</v>
      </c>
      <c r="F117" s="261">
        <v>267</v>
      </c>
      <c r="G117" s="261">
        <v>242</v>
      </c>
      <c r="H117" s="261">
        <v>160</v>
      </c>
      <c r="I117" s="255">
        <v>71</v>
      </c>
      <c r="J117" s="255">
        <v>131</v>
      </c>
      <c r="K117" s="258">
        <v>1.488</v>
      </c>
      <c r="L117" s="259" t="s">
        <v>817</v>
      </c>
      <c r="M117" s="262">
        <v>1709.16</v>
      </c>
      <c r="N117" s="268" t="s">
        <v>190</v>
      </c>
      <c r="O117" s="249" t="s">
        <v>197</v>
      </c>
      <c r="Q117" s="269" t="s">
        <v>633</v>
      </c>
    </row>
    <row r="118" spans="1:17" s="293" customFormat="1">
      <c r="A118" s="255">
        <v>3</v>
      </c>
      <c r="B118" s="255" t="s">
        <v>393</v>
      </c>
      <c r="C118" s="255" t="s">
        <v>392</v>
      </c>
      <c r="D118" s="255" t="s">
        <v>393</v>
      </c>
      <c r="E118" s="267" t="s">
        <v>189</v>
      </c>
      <c r="F118" s="261">
        <v>267</v>
      </c>
      <c r="G118" s="261">
        <v>242</v>
      </c>
      <c r="H118" s="261">
        <v>160</v>
      </c>
      <c r="I118" s="255">
        <v>71</v>
      </c>
      <c r="J118" s="255">
        <v>131</v>
      </c>
      <c r="K118" s="258">
        <v>1.488</v>
      </c>
      <c r="L118" s="259" t="s">
        <v>817</v>
      </c>
      <c r="M118" s="262">
        <v>1921.24</v>
      </c>
      <c r="N118" s="268" t="s">
        <v>190</v>
      </c>
      <c r="O118" s="249" t="s">
        <v>197</v>
      </c>
      <c r="P118" s="250"/>
      <c r="Q118" s="269" t="s">
        <v>633</v>
      </c>
    </row>
    <row r="119" spans="1:17" s="293" customFormat="1">
      <c r="A119" s="255">
        <v>4</v>
      </c>
      <c r="B119" s="255" t="s">
        <v>30</v>
      </c>
      <c r="C119" s="255" t="s">
        <v>26</v>
      </c>
      <c r="D119" s="255" t="s">
        <v>30</v>
      </c>
      <c r="E119" s="267" t="s">
        <v>189</v>
      </c>
      <c r="F119" s="261">
        <v>267</v>
      </c>
      <c r="G119" s="261">
        <v>242</v>
      </c>
      <c r="H119" s="261">
        <v>160</v>
      </c>
      <c r="I119" s="255">
        <v>71</v>
      </c>
      <c r="J119" s="255">
        <v>131</v>
      </c>
      <c r="K119" s="258">
        <v>1.488</v>
      </c>
      <c r="L119" s="259" t="s">
        <v>817</v>
      </c>
      <c r="M119" s="262">
        <v>2008.42</v>
      </c>
      <c r="N119" s="268" t="s">
        <v>190</v>
      </c>
      <c r="O119" s="249" t="s">
        <v>197</v>
      </c>
      <c r="P119" s="250"/>
      <c r="Q119" s="269" t="s">
        <v>633</v>
      </c>
    </row>
    <row r="120" spans="1:17" s="293" customFormat="1">
      <c r="A120" s="255">
        <v>5</v>
      </c>
      <c r="B120" s="255" t="s">
        <v>37</v>
      </c>
      <c r="C120" s="255" t="s">
        <v>27</v>
      </c>
      <c r="D120" s="255" t="s">
        <v>37</v>
      </c>
      <c r="E120" s="267" t="s">
        <v>189</v>
      </c>
      <c r="F120" s="261">
        <v>267</v>
      </c>
      <c r="G120" s="261">
        <v>242</v>
      </c>
      <c r="H120" s="261">
        <v>160</v>
      </c>
      <c r="I120" s="255">
        <v>71</v>
      </c>
      <c r="J120" s="255">
        <v>131</v>
      </c>
      <c r="K120" s="258">
        <v>1.488</v>
      </c>
      <c r="L120" s="259" t="s">
        <v>817</v>
      </c>
      <c r="M120" s="262">
        <v>2011.65</v>
      </c>
      <c r="N120" s="268" t="s">
        <v>190</v>
      </c>
      <c r="O120" s="249" t="s">
        <v>197</v>
      </c>
      <c r="P120" s="250"/>
      <c r="Q120" s="269" t="s">
        <v>633</v>
      </c>
    </row>
    <row r="121" spans="1:17" s="293" customFormat="1">
      <c r="A121" s="255">
        <v>6</v>
      </c>
      <c r="B121" s="255" t="s">
        <v>485</v>
      </c>
      <c r="C121" s="255" t="s">
        <v>484</v>
      </c>
      <c r="D121" s="255" t="s">
        <v>485</v>
      </c>
      <c r="E121" s="267" t="s">
        <v>189</v>
      </c>
      <c r="F121" s="261">
        <v>262</v>
      </c>
      <c r="G121" s="261">
        <v>237</v>
      </c>
      <c r="H121" s="261">
        <v>160</v>
      </c>
      <c r="I121" s="255">
        <v>71</v>
      </c>
      <c r="J121" s="255">
        <v>131</v>
      </c>
      <c r="K121" s="258">
        <v>1.488</v>
      </c>
      <c r="L121" s="259" t="s">
        <v>817</v>
      </c>
      <c r="M121" s="262">
        <v>1676.44</v>
      </c>
      <c r="N121" s="268" t="s">
        <v>190</v>
      </c>
      <c r="O121" s="249" t="s">
        <v>197</v>
      </c>
      <c r="P121" s="250"/>
      <c r="Q121" s="269" t="s">
        <v>634</v>
      </c>
    </row>
    <row r="122" spans="1:17" s="293" customFormat="1">
      <c r="A122" s="255">
        <v>7</v>
      </c>
      <c r="B122" s="255" t="s">
        <v>487</v>
      </c>
      <c r="C122" s="255" t="s">
        <v>486</v>
      </c>
      <c r="D122" s="255" t="s">
        <v>487</v>
      </c>
      <c r="E122" s="267" t="s">
        <v>189</v>
      </c>
      <c r="F122" s="261">
        <v>262</v>
      </c>
      <c r="G122" s="261">
        <v>237</v>
      </c>
      <c r="H122" s="261">
        <v>160</v>
      </c>
      <c r="I122" s="255">
        <v>71</v>
      </c>
      <c r="J122" s="255">
        <v>131</v>
      </c>
      <c r="K122" s="258">
        <v>1.488</v>
      </c>
      <c r="L122" s="259" t="s">
        <v>817</v>
      </c>
      <c r="M122" s="262">
        <v>1991.79</v>
      </c>
      <c r="N122" s="268" t="s">
        <v>190</v>
      </c>
      <c r="O122" s="249" t="s">
        <v>197</v>
      </c>
      <c r="P122" s="250"/>
      <c r="Q122" s="269" t="s">
        <v>634</v>
      </c>
    </row>
    <row r="123" spans="1:17" s="293" customFormat="1">
      <c r="A123" s="255">
        <v>8</v>
      </c>
      <c r="B123" s="255" t="s">
        <v>489</v>
      </c>
      <c r="C123" s="255" t="s">
        <v>488</v>
      </c>
      <c r="D123" s="255" t="s">
        <v>489</v>
      </c>
      <c r="E123" s="267" t="s">
        <v>189</v>
      </c>
      <c r="F123" s="261">
        <v>262</v>
      </c>
      <c r="G123" s="261">
        <v>237</v>
      </c>
      <c r="H123" s="261">
        <v>160</v>
      </c>
      <c r="I123" s="255">
        <v>71</v>
      </c>
      <c r="J123" s="255">
        <v>131</v>
      </c>
      <c r="K123" s="258">
        <v>1.488</v>
      </c>
      <c r="L123" s="259" t="s">
        <v>817</v>
      </c>
      <c r="M123" s="262">
        <v>1907.66</v>
      </c>
      <c r="N123" s="268" t="s">
        <v>190</v>
      </c>
      <c r="O123" s="249" t="s">
        <v>197</v>
      </c>
      <c r="P123" s="250"/>
      <c r="Q123" s="269" t="s">
        <v>634</v>
      </c>
    </row>
    <row r="124" spans="1:17" s="293" customFormat="1">
      <c r="A124" s="255">
        <v>9</v>
      </c>
      <c r="B124" s="255" t="s">
        <v>491</v>
      </c>
      <c r="C124" s="255" t="s">
        <v>490</v>
      </c>
      <c r="D124" s="255" t="s">
        <v>491</v>
      </c>
      <c r="E124" s="267" t="s">
        <v>189</v>
      </c>
      <c r="F124" s="261">
        <v>262</v>
      </c>
      <c r="G124" s="261">
        <v>237</v>
      </c>
      <c r="H124" s="261">
        <v>160</v>
      </c>
      <c r="I124" s="255">
        <v>71</v>
      </c>
      <c r="J124" s="255">
        <v>131</v>
      </c>
      <c r="K124" s="258">
        <v>1.488</v>
      </c>
      <c r="L124" s="259" t="s">
        <v>817</v>
      </c>
      <c r="M124" s="262">
        <v>2024.27</v>
      </c>
      <c r="N124" s="268" t="s">
        <v>190</v>
      </c>
      <c r="O124" s="249" t="s">
        <v>197</v>
      </c>
      <c r="P124" s="250"/>
      <c r="Q124" s="269" t="s">
        <v>634</v>
      </c>
    </row>
    <row r="125" spans="1:17" s="293" customFormat="1">
      <c r="A125" s="255">
        <v>10</v>
      </c>
      <c r="B125" s="255" t="s">
        <v>493</v>
      </c>
      <c r="C125" s="255" t="s">
        <v>492</v>
      </c>
      <c r="D125" s="255" t="s">
        <v>493</v>
      </c>
      <c r="E125" s="267" t="s">
        <v>189</v>
      </c>
      <c r="F125" s="261">
        <v>262</v>
      </c>
      <c r="G125" s="261">
        <v>237</v>
      </c>
      <c r="H125" s="261">
        <v>160</v>
      </c>
      <c r="I125" s="255">
        <v>71</v>
      </c>
      <c r="J125" s="255">
        <v>131</v>
      </c>
      <c r="K125" s="258">
        <v>1.488</v>
      </c>
      <c r="L125" s="259" t="s">
        <v>817</v>
      </c>
      <c r="M125" s="262">
        <v>1948.89</v>
      </c>
      <c r="N125" s="268" t="s">
        <v>190</v>
      </c>
      <c r="O125" s="249" t="s">
        <v>197</v>
      </c>
      <c r="P125" s="250"/>
      <c r="Q125" s="269" t="s">
        <v>634</v>
      </c>
    </row>
    <row r="126" spans="1:17" s="293" customFormat="1">
      <c r="A126" s="255">
        <v>11</v>
      </c>
      <c r="B126" s="255" t="s">
        <v>679</v>
      </c>
      <c r="C126" s="255" t="s">
        <v>696</v>
      </c>
      <c r="D126" s="255" t="s">
        <v>679</v>
      </c>
      <c r="E126" s="267" t="s">
        <v>189</v>
      </c>
      <c r="F126" s="261">
        <v>272</v>
      </c>
      <c r="G126" s="261">
        <v>247</v>
      </c>
      <c r="H126" s="261">
        <v>160</v>
      </c>
      <c r="I126" s="255">
        <v>71</v>
      </c>
      <c r="J126" s="255">
        <v>131</v>
      </c>
      <c r="K126" s="258">
        <v>1.488</v>
      </c>
      <c r="L126" s="259" t="s">
        <v>817</v>
      </c>
      <c r="M126" s="262">
        <v>1994.14</v>
      </c>
      <c r="N126" s="268" t="s">
        <v>190</v>
      </c>
      <c r="O126" s="249" t="s">
        <v>197</v>
      </c>
      <c r="P126" s="250"/>
      <c r="Q126" s="269" t="s">
        <v>633</v>
      </c>
    </row>
    <row r="127" spans="1:17" s="293" customFormat="1">
      <c r="A127" s="255">
        <v>12</v>
      </c>
      <c r="B127" s="255" t="s">
        <v>778</v>
      </c>
      <c r="C127" s="255" t="s">
        <v>770</v>
      </c>
      <c r="D127" s="255" t="s">
        <v>778</v>
      </c>
      <c r="E127" s="267" t="s">
        <v>189</v>
      </c>
      <c r="F127" s="261">
        <v>272</v>
      </c>
      <c r="G127" s="261">
        <v>247</v>
      </c>
      <c r="H127" s="261">
        <v>160</v>
      </c>
      <c r="I127" s="255">
        <v>71</v>
      </c>
      <c r="J127" s="255">
        <v>131</v>
      </c>
      <c r="K127" s="258">
        <v>1.488</v>
      </c>
      <c r="L127" s="259" t="s">
        <v>817</v>
      </c>
      <c r="M127" s="262">
        <v>2033.46</v>
      </c>
      <c r="N127" s="268" t="s">
        <v>190</v>
      </c>
      <c r="O127" s="249" t="s">
        <v>197</v>
      </c>
      <c r="P127" s="250"/>
      <c r="Q127" s="269" t="s">
        <v>633</v>
      </c>
    </row>
    <row r="128" spans="1:17" s="293" customFormat="1">
      <c r="A128" s="255">
        <v>13</v>
      </c>
      <c r="B128" s="255" t="s">
        <v>779</v>
      </c>
      <c r="C128" s="255" t="s">
        <v>772</v>
      </c>
      <c r="D128" s="255" t="s">
        <v>779</v>
      </c>
      <c r="E128" s="267" t="s">
        <v>189</v>
      </c>
      <c r="F128" s="261">
        <v>272</v>
      </c>
      <c r="G128" s="261">
        <v>247</v>
      </c>
      <c r="H128" s="261">
        <v>160</v>
      </c>
      <c r="I128" s="255">
        <v>71</v>
      </c>
      <c r="J128" s="255">
        <v>131</v>
      </c>
      <c r="K128" s="258">
        <v>1.488</v>
      </c>
      <c r="L128" s="259" t="s">
        <v>817</v>
      </c>
      <c r="M128" s="262">
        <v>2332.34</v>
      </c>
      <c r="N128" s="268" t="s">
        <v>190</v>
      </c>
      <c r="O128" s="249" t="s">
        <v>197</v>
      </c>
      <c r="P128" s="250"/>
      <c r="Q128" s="269" t="s">
        <v>633</v>
      </c>
    </row>
    <row r="129" spans="1:17" s="293" customFormat="1">
      <c r="A129" s="255">
        <v>14</v>
      </c>
      <c r="B129" s="255" t="s">
        <v>780</v>
      </c>
      <c r="C129" s="255" t="s">
        <v>771</v>
      </c>
      <c r="D129" s="255" t="s">
        <v>780</v>
      </c>
      <c r="E129" s="267" t="s">
        <v>189</v>
      </c>
      <c r="F129" s="261">
        <v>272</v>
      </c>
      <c r="G129" s="261">
        <v>247</v>
      </c>
      <c r="H129" s="261">
        <v>160</v>
      </c>
      <c r="I129" s="255">
        <v>71</v>
      </c>
      <c r="J129" s="255">
        <v>131</v>
      </c>
      <c r="K129" s="258">
        <v>1.488</v>
      </c>
      <c r="L129" s="259" t="s">
        <v>817</v>
      </c>
      <c r="M129" s="262">
        <v>2335.56</v>
      </c>
      <c r="N129" s="268" t="s">
        <v>190</v>
      </c>
      <c r="O129" s="249" t="s">
        <v>197</v>
      </c>
      <c r="P129" s="250"/>
      <c r="Q129" s="269" t="s">
        <v>633</v>
      </c>
    </row>
    <row r="130" spans="1:17" s="293" customFormat="1">
      <c r="A130" s="255">
        <v>15</v>
      </c>
      <c r="B130" s="255" t="s">
        <v>676</v>
      </c>
      <c r="C130" s="255" t="s">
        <v>666</v>
      </c>
      <c r="D130" s="255" t="s">
        <v>676</v>
      </c>
      <c r="E130" s="267" t="s">
        <v>189</v>
      </c>
      <c r="F130" s="261">
        <v>267</v>
      </c>
      <c r="G130" s="261">
        <v>247</v>
      </c>
      <c r="H130" s="261">
        <v>160</v>
      </c>
      <c r="I130" s="255">
        <v>71</v>
      </c>
      <c r="J130" s="255">
        <v>131</v>
      </c>
      <c r="K130" s="258">
        <v>1.488</v>
      </c>
      <c r="L130" s="259" t="s">
        <v>817</v>
      </c>
      <c r="M130" s="262">
        <v>2011.68</v>
      </c>
      <c r="N130" s="268" t="s">
        <v>190</v>
      </c>
      <c r="O130" s="249" t="s">
        <v>197</v>
      </c>
      <c r="P130" s="250"/>
      <c r="Q130" s="269" t="s">
        <v>634</v>
      </c>
    </row>
    <row r="131" spans="1:17" s="288" customFormat="1">
      <c r="A131" s="255">
        <v>16</v>
      </c>
      <c r="B131" s="255" t="s">
        <v>678</v>
      </c>
      <c r="C131" s="255" t="s">
        <v>677</v>
      </c>
      <c r="D131" s="255" t="s">
        <v>678</v>
      </c>
      <c r="E131" s="267" t="s">
        <v>189</v>
      </c>
      <c r="F131" s="261">
        <v>267</v>
      </c>
      <c r="G131" s="261">
        <v>242</v>
      </c>
      <c r="H131" s="261">
        <v>160</v>
      </c>
      <c r="I131" s="255">
        <v>71</v>
      </c>
      <c r="J131" s="255">
        <v>131</v>
      </c>
      <c r="K131" s="258">
        <v>1.488</v>
      </c>
      <c r="L131" s="259" t="s">
        <v>817</v>
      </c>
      <c r="M131" s="262">
        <v>2242.09</v>
      </c>
      <c r="N131" s="268" t="s">
        <v>190</v>
      </c>
      <c r="O131" s="249" t="s">
        <v>197</v>
      </c>
      <c r="P131" s="250"/>
      <c r="Q131" s="269" t="s">
        <v>634</v>
      </c>
    </row>
    <row r="132" spans="1:17" s="288" customFormat="1">
      <c r="A132" s="255">
        <v>17</v>
      </c>
      <c r="B132" s="255" t="s">
        <v>807</v>
      </c>
      <c r="C132" s="255" t="s">
        <v>804</v>
      </c>
      <c r="D132" s="255" t="s">
        <v>807</v>
      </c>
      <c r="E132" s="267" t="s">
        <v>189</v>
      </c>
      <c r="F132" s="261">
        <v>272</v>
      </c>
      <c r="G132" s="261">
        <v>247</v>
      </c>
      <c r="H132" s="261">
        <v>160</v>
      </c>
      <c r="I132" s="255">
        <v>71</v>
      </c>
      <c r="J132" s="255">
        <v>131</v>
      </c>
      <c r="K132" s="258">
        <v>1.488</v>
      </c>
      <c r="L132" s="259" t="s">
        <v>817</v>
      </c>
      <c r="M132" s="262">
        <v>2244.14</v>
      </c>
      <c r="N132" s="268" t="s">
        <v>190</v>
      </c>
      <c r="O132" s="249" t="s">
        <v>197</v>
      </c>
      <c r="P132" s="250"/>
      <c r="Q132" s="269" t="s">
        <v>633</v>
      </c>
    </row>
    <row r="133" spans="1:17" s="288" customFormat="1">
      <c r="A133" s="255">
        <v>18</v>
      </c>
      <c r="B133" s="255" t="s">
        <v>740</v>
      </c>
      <c r="C133" s="255" t="s">
        <v>753</v>
      </c>
      <c r="D133" s="255" t="s">
        <v>740</v>
      </c>
      <c r="E133" s="267" t="s">
        <v>189</v>
      </c>
      <c r="F133" s="261">
        <v>267</v>
      </c>
      <c r="G133" s="261">
        <v>242</v>
      </c>
      <c r="H133" s="261">
        <v>160</v>
      </c>
      <c r="I133" s="255">
        <v>71</v>
      </c>
      <c r="J133" s="255">
        <v>131</v>
      </c>
      <c r="K133" s="258">
        <v>1.488</v>
      </c>
      <c r="L133" s="259" t="s">
        <v>817</v>
      </c>
      <c r="M133" s="262">
        <v>2327.3000000000002</v>
      </c>
      <c r="N133" s="268" t="s">
        <v>190</v>
      </c>
      <c r="O133" s="249" t="s">
        <v>197</v>
      </c>
      <c r="P133" s="250"/>
      <c r="Q133" s="269" t="s">
        <v>634</v>
      </c>
    </row>
    <row r="134" spans="1:17" s="288" customFormat="1">
      <c r="A134" s="255">
        <v>19</v>
      </c>
      <c r="B134" s="255" t="s">
        <v>763</v>
      </c>
      <c r="C134" s="255" t="s">
        <v>762</v>
      </c>
      <c r="D134" s="255" t="s">
        <v>763</v>
      </c>
      <c r="E134" s="267" t="s">
        <v>189</v>
      </c>
      <c r="F134" s="261">
        <v>267</v>
      </c>
      <c r="G134" s="261">
        <v>247</v>
      </c>
      <c r="H134" s="261">
        <v>160</v>
      </c>
      <c r="I134" s="255">
        <v>71</v>
      </c>
      <c r="J134" s="255">
        <v>131</v>
      </c>
      <c r="K134" s="258">
        <v>1.488</v>
      </c>
      <c r="L134" s="259" t="s">
        <v>817</v>
      </c>
      <c r="M134" s="262">
        <v>2051</v>
      </c>
      <c r="N134" s="268" t="s">
        <v>190</v>
      </c>
      <c r="O134" s="249" t="s">
        <v>197</v>
      </c>
      <c r="P134" s="293"/>
      <c r="Q134" s="269" t="s">
        <v>634</v>
      </c>
    </row>
    <row r="135" spans="1:17" s="288" customFormat="1">
      <c r="A135" s="255">
        <v>20</v>
      </c>
      <c r="B135" s="255" t="s">
        <v>745</v>
      </c>
      <c r="C135" s="255" t="s">
        <v>758</v>
      </c>
      <c r="D135" s="255" t="s">
        <v>745</v>
      </c>
      <c r="E135" s="267" t="s">
        <v>189</v>
      </c>
      <c r="F135" s="261">
        <v>267</v>
      </c>
      <c r="G135" s="261">
        <v>242</v>
      </c>
      <c r="H135" s="261">
        <v>160</v>
      </c>
      <c r="I135" s="255">
        <v>71</v>
      </c>
      <c r="J135" s="255">
        <v>131</v>
      </c>
      <c r="K135" s="258">
        <v>1.488</v>
      </c>
      <c r="L135" s="259" t="s">
        <v>817</v>
      </c>
      <c r="M135" s="262">
        <v>2359.7800000000002</v>
      </c>
      <c r="N135" s="268" t="s">
        <v>190</v>
      </c>
      <c r="O135" s="249" t="s">
        <v>197</v>
      </c>
      <c r="P135" s="293"/>
      <c r="Q135" s="269" t="s">
        <v>634</v>
      </c>
    </row>
    <row r="136" spans="1:17" s="288" customFormat="1">
      <c r="A136" s="255">
        <v>21</v>
      </c>
      <c r="B136" s="255" t="s">
        <v>743</v>
      </c>
      <c r="C136" s="255" t="s">
        <v>756</v>
      </c>
      <c r="D136" s="255" t="s">
        <v>743</v>
      </c>
      <c r="E136" s="267" t="s">
        <v>189</v>
      </c>
      <c r="F136" s="261">
        <v>267</v>
      </c>
      <c r="G136" s="261">
        <v>242</v>
      </c>
      <c r="H136" s="261">
        <v>160</v>
      </c>
      <c r="I136" s="255">
        <v>71</v>
      </c>
      <c r="J136" s="255">
        <v>131</v>
      </c>
      <c r="K136" s="258">
        <v>1.488</v>
      </c>
      <c r="L136" s="259" t="s">
        <v>817</v>
      </c>
      <c r="M136" s="262">
        <v>2284.4</v>
      </c>
      <c r="N136" s="268" t="s">
        <v>190</v>
      </c>
      <c r="O136" s="249" t="s">
        <v>197</v>
      </c>
      <c r="P136" s="250"/>
      <c r="Q136" s="269" t="s">
        <v>634</v>
      </c>
    </row>
    <row r="137" spans="1:17" s="288" customFormat="1">
      <c r="A137" s="255">
        <v>22</v>
      </c>
      <c r="B137" s="255" t="s">
        <v>553</v>
      </c>
      <c r="C137" s="255" t="s">
        <v>552</v>
      </c>
      <c r="D137" s="255" t="s">
        <v>553</v>
      </c>
      <c r="E137" s="267" t="s">
        <v>189</v>
      </c>
      <c r="F137" s="261">
        <v>262</v>
      </c>
      <c r="G137" s="261">
        <v>237</v>
      </c>
      <c r="H137" s="261">
        <v>160</v>
      </c>
      <c r="I137" s="255">
        <v>71</v>
      </c>
      <c r="J137" s="255">
        <v>131</v>
      </c>
      <c r="K137" s="258">
        <v>1.488</v>
      </c>
      <c r="L137" s="259" t="s">
        <v>817</v>
      </c>
      <c r="M137" s="262">
        <v>1715.75</v>
      </c>
      <c r="N137" s="268" t="s">
        <v>190</v>
      </c>
      <c r="O137" s="249" t="s">
        <v>197</v>
      </c>
      <c r="P137" s="250"/>
      <c r="Q137" s="269" t="s">
        <v>634</v>
      </c>
    </row>
    <row r="138" spans="1:17" s="288" customFormat="1">
      <c r="A138" s="255">
        <v>23</v>
      </c>
      <c r="B138" s="255" t="s">
        <v>555</v>
      </c>
      <c r="C138" s="255" t="s">
        <v>554</v>
      </c>
      <c r="D138" s="255" t="s">
        <v>555</v>
      </c>
      <c r="E138" s="267" t="s">
        <v>189</v>
      </c>
      <c r="F138" s="261">
        <v>277</v>
      </c>
      <c r="G138" s="261">
        <v>250</v>
      </c>
      <c r="H138" s="261">
        <v>165</v>
      </c>
      <c r="I138" s="255">
        <v>72</v>
      </c>
      <c r="J138" s="255">
        <v>132</v>
      </c>
      <c r="K138" s="258">
        <v>1.5680000000000001</v>
      </c>
      <c r="L138" s="259" t="s">
        <v>817</v>
      </c>
      <c r="M138" s="262">
        <v>1961.05</v>
      </c>
      <c r="N138" s="268" t="s">
        <v>190</v>
      </c>
      <c r="O138" s="249" t="s">
        <v>197</v>
      </c>
      <c r="P138" s="250"/>
      <c r="Q138" s="269" t="s">
        <v>634</v>
      </c>
    </row>
    <row r="139" spans="1:17" s="288" customFormat="1">
      <c r="A139" s="255">
        <v>24</v>
      </c>
      <c r="B139" s="255" t="s">
        <v>801</v>
      </c>
      <c r="C139" s="255" t="s">
        <v>798</v>
      </c>
      <c r="D139" s="255" t="s">
        <v>801</v>
      </c>
      <c r="E139" s="267" t="s">
        <v>189</v>
      </c>
      <c r="F139" s="261">
        <v>277</v>
      </c>
      <c r="G139" s="261">
        <v>250</v>
      </c>
      <c r="H139" s="261">
        <v>165</v>
      </c>
      <c r="I139" s="255">
        <v>72</v>
      </c>
      <c r="J139" s="255">
        <v>132</v>
      </c>
      <c r="K139" s="258">
        <v>1.5680000000000001</v>
      </c>
      <c r="L139" s="259" t="s">
        <v>817</v>
      </c>
      <c r="M139" s="262">
        <v>2313.1</v>
      </c>
      <c r="N139" s="268" t="s">
        <v>190</v>
      </c>
      <c r="O139" s="249" t="s">
        <v>197</v>
      </c>
      <c r="P139" s="250"/>
      <c r="Q139" s="269" t="s">
        <v>634</v>
      </c>
    </row>
    <row r="140" spans="1:17" s="288" customFormat="1">
      <c r="A140" s="255">
        <v>25</v>
      </c>
      <c r="B140" s="255" t="s">
        <v>294</v>
      </c>
      <c r="C140" s="255" t="s">
        <v>293</v>
      </c>
      <c r="D140" s="255" t="s">
        <v>294</v>
      </c>
      <c r="E140" s="267" t="s">
        <v>189</v>
      </c>
      <c r="F140" s="261">
        <v>262</v>
      </c>
      <c r="G140" s="261">
        <v>237</v>
      </c>
      <c r="H140" s="261">
        <v>160</v>
      </c>
      <c r="I140" s="255">
        <v>71</v>
      </c>
      <c r="J140" s="255">
        <v>131</v>
      </c>
      <c r="K140" s="258">
        <v>1.488</v>
      </c>
      <c r="L140" s="259" t="s">
        <v>817</v>
      </c>
      <c r="M140" s="262">
        <v>1753.37</v>
      </c>
      <c r="N140" s="268" t="s">
        <v>190</v>
      </c>
      <c r="O140" s="249" t="s">
        <v>197</v>
      </c>
      <c r="P140" s="250"/>
      <c r="Q140" s="269" t="s">
        <v>634</v>
      </c>
    </row>
    <row r="141" spans="1:17" s="288" customFormat="1">
      <c r="A141" s="255">
        <v>26</v>
      </c>
      <c r="B141" s="255" t="s">
        <v>704</v>
      </c>
      <c r="C141" s="255" t="s">
        <v>725</v>
      </c>
      <c r="D141" s="255" t="s">
        <v>704</v>
      </c>
      <c r="E141" s="267" t="s">
        <v>189</v>
      </c>
      <c r="F141" s="261">
        <v>267</v>
      </c>
      <c r="G141" s="261">
        <v>242</v>
      </c>
      <c r="H141" s="261">
        <v>160</v>
      </c>
      <c r="I141" s="255">
        <v>71</v>
      </c>
      <c r="J141" s="255">
        <v>131</v>
      </c>
      <c r="K141" s="258">
        <v>1.488</v>
      </c>
      <c r="L141" s="259" t="s">
        <v>817</v>
      </c>
      <c r="M141" s="262">
        <v>2074.14</v>
      </c>
      <c r="N141" s="268" t="s">
        <v>190</v>
      </c>
      <c r="O141" s="249" t="s">
        <v>197</v>
      </c>
      <c r="P141" s="250"/>
      <c r="Q141" s="269" t="s">
        <v>634</v>
      </c>
    </row>
    <row r="142" spans="1:17" s="288" customFormat="1">
      <c r="A142" s="255">
        <v>27</v>
      </c>
      <c r="B142" s="255" t="s">
        <v>632</v>
      </c>
      <c r="C142" s="255" t="s">
        <v>629</v>
      </c>
      <c r="D142" s="255" t="s">
        <v>632</v>
      </c>
      <c r="E142" s="267" t="s">
        <v>189</v>
      </c>
      <c r="F142" s="261">
        <v>262</v>
      </c>
      <c r="G142" s="261">
        <v>237</v>
      </c>
      <c r="H142" s="261">
        <v>160</v>
      </c>
      <c r="I142" s="255">
        <v>71</v>
      </c>
      <c r="J142" s="255">
        <v>131</v>
      </c>
      <c r="K142" s="258">
        <v>1.488</v>
      </c>
      <c r="L142" s="259" t="s">
        <v>817</v>
      </c>
      <c r="M142" s="262">
        <v>1742.93</v>
      </c>
      <c r="N142" s="268" t="s">
        <v>190</v>
      </c>
      <c r="O142" s="249" t="s">
        <v>197</v>
      </c>
      <c r="P142" s="293"/>
      <c r="Q142" s="269" t="s">
        <v>634</v>
      </c>
    </row>
    <row r="143" spans="1:17" s="288" customFormat="1">
      <c r="A143" s="255">
        <v>28</v>
      </c>
      <c r="B143" s="255" t="s">
        <v>631</v>
      </c>
      <c r="C143" s="255" t="s">
        <v>630</v>
      </c>
      <c r="D143" s="255" t="s">
        <v>631</v>
      </c>
      <c r="E143" s="267" t="s">
        <v>189</v>
      </c>
      <c r="F143" s="261">
        <v>262</v>
      </c>
      <c r="G143" s="261">
        <v>237</v>
      </c>
      <c r="H143" s="261">
        <v>160</v>
      </c>
      <c r="I143" s="255">
        <v>71</v>
      </c>
      <c r="J143" s="255">
        <v>131</v>
      </c>
      <c r="K143" s="258">
        <v>1.488</v>
      </c>
      <c r="L143" s="259" t="s">
        <v>817</v>
      </c>
      <c r="M143" s="262">
        <v>1742.93</v>
      </c>
      <c r="N143" s="268" t="s">
        <v>190</v>
      </c>
      <c r="O143" s="249" t="s">
        <v>197</v>
      </c>
      <c r="P143" s="293"/>
      <c r="Q143" s="269" t="s">
        <v>634</v>
      </c>
    </row>
    <row r="144" spans="1:17" s="288" customFormat="1">
      <c r="A144" s="255">
        <v>29</v>
      </c>
      <c r="B144" s="255" t="s">
        <v>304</v>
      </c>
      <c r="C144" s="255" t="s">
        <v>303</v>
      </c>
      <c r="D144" s="255" t="s">
        <v>304</v>
      </c>
      <c r="E144" s="267" t="s">
        <v>189</v>
      </c>
      <c r="F144" s="261">
        <v>259</v>
      </c>
      <c r="G144" s="261">
        <v>239</v>
      </c>
      <c r="H144" s="261">
        <v>160</v>
      </c>
      <c r="I144" s="255">
        <v>71</v>
      </c>
      <c r="J144" s="255">
        <v>131</v>
      </c>
      <c r="K144" s="258">
        <v>1.488</v>
      </c>
      <c r="L144" s="259" t="s">
        <v>817</v>
      </c>
      <c r="M144" s="262">
        <v>1922.95</v>
      </c>
      <c r="N144" s="268" t="s">
        <v>190</v>
      </c>
      <c r="O144" s="249" t="s">
        <v>197</v>
      </c>
      <c r="P144" s="250"/>
      <c r="Q144" s="269" t="s">
        <v>634</v>
      </c>
    </row>
    <row r="145" spans="1:17" s="288" customFormat="1">
      <c r="A145" s="255">
        <v>30</v>
      </c>
      <c r="B145" s="255" t="s">
        <v>22</v>
      </c>
      <c r="C145" s="255" t="s">
        <v>21</v>
      </c>
      <c r="D145" s="255" t="s">
        <v>22</v>
      </c>
      <c r="E145" s="267" t="s">
        <v>189</v>
      </c>
      <c r="F145" s="261">
        <v>266</v>
      </c>
      <c r="G145" s="261">
        <v>246</v>
      </c>
      <c r="H145" s="261">
        <v>160</v>
      </c>
      <c r="I145" s="255">
        <v>71</v>
      </c>
      <c r="J145" s="255">
        <v>131</v>
      </c>
      <c r="K145" s="258">
        <v>1.488</v>
      </c>
      <c r="L145" s="259" t="s">
        <v>817</v>
      </c>
      <c r="M145" s="262">
        <v>2237.4299999999998</v>
      </c>
      <c r="N145" s="268" t="s">
        <v>190</v>
      </c>
      <c r="O145" s="249" t="s">
        <v>197</v>
      </c>
      <c r="P145" s="250"/>
      <c r="Q145" s="269" t="s">
        <v>634</v>
      </c>
    </row>
    <row r="146" spans="1:17" s="293" customFormat="1">
      <c r="A146" s="255">
        <v>31</v>
      </c>
      <c r="B146" s="255" t="s">
        <v>239</v>
      </c>
      <c r="C146" s="255" t="s">
        <v>238</v>
      </c>
      <c r="D146" s="255" t="s">
        <v>239</v>
      </c>
      <c r="E146" s="267" t="s">
        <v>189</v>
      </c>
      <c r="F146" s="261">
        <v>266</v>
      </c>
      <c r="G146" s="261">
        <v>246</v>
      </c>
      <c r="H146" s="261">
        <v>160</v>
      </c>
      <c r="I146" s="255">
        <v>71</v>
      </c>
      <c r="J146" s="255">
        <v>131</v>
      </c>
      <c r="K146" s="258">
        <v>1.488</v>
      </c>
      <c r="L146" s="259" t="s">
        <v>817</v>
      </c>
      <c r="M146" s="262">
        <v>2007.44</v>
      </c>
      <c r="N146" s="268" t="s">
        <v>190</v>
      </c>
      <c r="O146" s="249" t="s">
        <v>197</v>
      </c>
      <c r="P146" s="250"/>
      <c r="Q146" s="269" t="s">
        <v>633</v>
      </c>
    </row>
    <row r="147" spans="1:17" s="293" customFormat="1">
      <c r="A147" s="255">
        <v>32</v>
      </c>
      <c r="B147" s="255" t="s">
        <v>241</v>
      </c>
      <c r="C147" s="255" t="s">
        <v>240</v>
      </c>
      <c r="D147" s="255" t="s">
        <v>241</v>
      </c>
      <c r="E147" s="267" t="s">
        <v>189</v>
      </c>
      <c r="F147" s="261">
        <v>266</v>
      </c>
      <c r="G147" s="261">
        <v>246</v>
      </c>
      <c r="H147" s="261">
        <v>160</v>
      </c>
      <c r="I147" s="255">
        <v>71</v>
      </c>
      <c r="J147" s="255">
        <v>131</v>
      </c>
      <c r="K147" s="258">
        <v>1.488</v>
      </c>
      <c r="L147" s="259" t="s">
        <v>817</v>
      </c>
      <c r="M147" s="262">
        <v>2007.44</v>
      </c>
      <c r="N147" s="268" t="s">
        <v>190</v>
      </c>
      <c r="O147" s="249" t="s">
        <v>197</v>
      </c>
      <c r="P147" s="250"/>
      <c r="Q147" s="269" t="s">
        <v>633</v>
      </c>
    </row>
    <row r="148" spans="1:17" s="288" customFormat="1">
      <c r="A148" s="255">
        <v>33</v>
      </c>
      <c r="B148" s="255" t="s">
        <v>690</v>
      </c>
      <c r="C148" s="255" t="s">
        <v>698</v>
      </c>
      <c r="D148" s="255" t="s">
        <v>690</v>
      </c>
      <c r="E148" s="267" t="s">
        <v>189</v>
      </c>
      <c r="F148" s="261">
        <v>276</v>
      </c>
      <c r="G148" s="261">
        <v>256</v>
      </c>
      <c r="H148" s="261">
        <v>160</v>
      </c>
      <c r="I148" s="255">
        <v>71</v>
      </c>
      <c r="J148" s="255">
        <v>131</v>
      </c>
      <c r="K148" s="258">
        <v>1.488</v>
      </c>
      <c r="L148" s="259" t="s">
        <v>817</v>
      </c>
      <c r="M148" s="262">
        <v>2322.35</v>
      </c>
      <c r="N148" s="268" t="s">
        <v>190</v>
      </c>
      <c r="O148" s="249" t="s">
        <v>197</v>
      </c>
      <c r="P148" s="250"/>
      <c r="Q148" s="269" t="s">
        <v>633</v>
      </c>
    </row>
    <row r="149" spans="1:17" s="288" customFormat="1">
      <c r="A149" s="255">
        <v>34</v>
      </c>
      <c r="B149" s="255" t="s">
        <v>689</v>
      </c>
      <c r="C149" s="255" t="s">
        <v>697</v>
      </c>
      <c r="D149" s="255" t="s">
        <v>689</v>
      </c>
      <c r="E149" s="267" t="s">
        <v>189</v>
      </c>
      <c r="F149" s="261">
        <v>276</v>
      </c>
      <c r="G149" s="261">
        <v>256</v>
      </c>
      <c r="H149" s="261">
        <v>160</v>
      </c>
      <c r="I149" s="255">
        <v>71</v>
      </c>
      <c r="J149" s="255">
        <v>131</v>
      </c>
      <c r="K149" s="258">
        <v>1.488</v>
      </c>
      <c r="L149" s="259" t="s">
        <v>817</v>
      </c>
      <c r="M149" s="262">
        <v>2322.35</v>
      </c>
      <c r="N149" s="268" t="s">
        <v>190</v>
      </c>
      <c r="O149" s="249" t="s">
        <v>197</v>
      </c>
      <c r="P149" s="250"/>
      <c r="Q149" s="269" t="s">
        <v>633</v>
      </c>
    </row>
    <row r="150" spans="1:17" s="293" customFormat="1">
      <c r="A150" s="255">
        <v>35</v>
      </c>
      <c r="B150" s="255" t="s">
        <v>815</v>
      </c>
      <c r="C150" s="255" t="s">
        <v>794</v>
      </c>
      <c r="D150" s="255" t="s">
        <v>815</v>
      </c>
      <c r="E150" s="267" t="s">
        <v>189</v>
      </c>
      <c r="F150" s="261">
        <v>276</v>
      </c>
      <c r="G150" s="261">
        <v>256</v>
      </c>
      <c r="H150" s="261">
        <v>160</v>
      </c>
      <c r="I150" s="255">
        <v>71</v>
      </c>
      <c r="J150" s="255">
        <v>131</v>
      </c>
      <c r="K150" s="258">
        <v>1.488</v>
      </c>
      <c r="L150" s="259" t="s">
        <v>817</v>
      </c>
      <c r="M150" s="262">
        <v>2329.5100000000002</v>
      </c>
      <c r="N150" s="268" t="s">
        <v>190</v>
      </c>
      <c r="O150" s="249" t="s">
        <v>197</v>
      </c>
      <c r="Q150" s="269" t="s">
        <v>633</v>
      </c>
    </row>
    <row r="151" spans="1:17" s="288" customFormat="1">
      <c r="A151" s="255">
        <v>36</v>
      </c>
      <c r="B151" s="255" t="s">
        <v>711</v>
      </c>
      <c r="C151" s="255" t="s">
        <v>712</v>
      </c>
      <c r="D151" s="255" t="s">
        <v>711</v>
      </c>
      <c r="E151" s="267" t="s">
        <v>189</v>
      </c>
      <c r="F151" s="261">
        <v>276</v>
      </c>
      <c r="G151" s="261">
        <v>256</v>
      </c>
      <c r="H151" s="261">
        <v>160</v>
      </c>
      <c r="I151" s="255">
        <v>71</v>
      </c>
      <c r="J151" s="255">
        <v>131</v>
      </c>
      <c r="K151" s="258">
        <v>1.488</v>
      </c>
      <c r="L151" s="259" t="s">
        <v>817</v>
      </c>
      <c r="M151" s="262">
        <v>2322.35</v>
      </c>
      <c r="N151" s="268" t="s">
        <v>190</v>
      </c>
      <c r="O151" s="249" t="s">
        <v>197</v>
      </c>
      <c r="P151" s="250"/>
      <c r="Q151" s="269" t="s">
        <v>633</v>
      </c>
    </row>
    <row r="152" spans="1:17" s="288" customFormat="1">
      <c r="A152" s="255">
        <v>37</v>
      </c>
      <c r="B152" s="255" t="s">
        <v>416</v>
      </c>
      <c r="C152" s="255" t="s">
        <v>415</v>
      </c>
      <c r="D152" s="255" t="s">
        <v>416</v>
      </c>
      <c r="E152" s="267" t="s">
        <v>189</v>
      </c>
      <c r="F152" s="261">
        <v>266</v>
      </c>
      <c r="G152" s="261">
        <v>246</v>
      </c>
      <c r="H152" s="261">
        <v>160</v>
      </c>
      <c r="I152" s="255">
        <v>71</v>
      </c>
      <c r="J152" s="255">
        <v>131</v>
      </c>
      <c r="K152" s="258">
        <v>1.488</v>
      </c>
      <c r="L152" s="259" t="s">
        <v>817</v>
      </c>
      <c r="M152" s="262">
        <v>2042.57</v>
      </c>
      <c r="N152" s="268" t="s">
        <v>190</v>
      </c>
      <c r="O152" s="249" t="s">
        <v>197</v>
      </c>
      <c r="P152" s="250"/>
      <c r="Q152" s="269" t="s">
        <v>633</v>
      </c>
    </row>
    <row r="153" spans="1:17" s="288" customFormat="1">
      <c r="A153" s="255">
        <v>38</v>
      </c>
      <c r="B153" s="255" t="s">
        <v>466</v>
      </c>
      <c r="C153" s="255" t="s">
        <v>417</v>
      </c>
      <c r="D153" s="255" t="s">
        <v>466</v>
      </c>
      <c r="E153" s="267" t="s">
        <v>189</v>
      </c>
      <c r="F153" s="261">
        <v>266</v>
      </c>
      <c r="G153" s="261">
        <v>246</v>
      </c>
      <c r="H153" s="261">
        <v>160</v>
      </c>
      <c r="I153" s="255">
        <v>71</v>
      </c>
      <c r="J153" s="255">
        <v>131</v>
      </c>
      <c r="K153" s="258">
        <v>1.488</v>
      </c>
      <c r="L153" s="259" t="s">
        <v>817</v>
      </c>
      <c r="M153" s="262">
        <v>2042.33</v>
      </c>
      <c r="N153" s="268" t="s">
        <v>190</v>
      </c>
      <c r="O153" s="249" t="s">
        <v>197</v>
      </c>
      <c r="P153" s="250"/>
      <c r="Q153" s="269" t="s">
        <v>633</v>
      </c>
    </row>
    <row r="154" spans="1:17" s="288" customFormat="1">
      <c r="A154" s="255">
        <v>39</v>
      </c>
      <c r="B154" s="255" t="s">
        <v>296</v>
      </c>
      <c r="C154" s="255" t="s">
        <v>295</v>
      </c>
      <c r="D154" s="255" t="s">
        <v>296</v>
      </c>
      <c r="E154" s="267" t="s">
        <v>189</v>
      </c>
      <c r="F154" s="261">
        <v>266</v>
      </c>
      <c r="G154" s="261">
        <v>246</v>
      </c>
      <c r="H154" s="261">
        <v>160</v>
      </c>
      <c r="I154" s="255">
        <v>71</v>
      </c>
      <c r="J154" s="255">
        <v>131</v>
      </c>
      <c r="K154" s="258">
        <v>1.488</v>
      </c>
      <c r="L154" s="259" t="s">
        <v>817</v>
      </c>
      <c r="M154" s="262">
        <v>2316.54</v>
      </c>
      <c r="N154" s="268" t="s">
        <v>190</v>
      </c>
      <c r="O154" s="249" t="s">
        <v>197</v>
      </c>
      <c r="P154" s="250"/>
      <c r="Q154" s="269" t="s">
        <v>633</v>
      </c>
    </row>
    <row r="155" spans="1:17" s="288" customFormat="1">
      <c r="A155" s="255">
        <v>40</v>
      </c>
      <c r="B155" s="255" t="s">
        <v>298</v>
      </c>
      <c r="C155" s="255" t="s">
        <v>297</v>
      </c>
      <c r="D155" s="255" t="s">
        <v>298</v>
      </c>
      <c r="E155" s="267" t="s">
        <v>189</v>
      </c>
      <c r="F155" s="261">
        <v>266</v>
      </c>
      <c r="G155" s="261">
        <v>246</v>
      </c>
      <c r="H155" s="261">
        <v>160</v>
      </c>
      <c r="I155" s="255">
        <v>71</v>
      </c>
      <c r="J155" s="255">
        <v>131</v>
      </c>
      <c r="K155" s="258">
        <v>1.488</v>
      </c>
      <c r="L155" s="259" t="s">
        <v>817</v>
      </c>
      <c r="M155" s="262">
        <v>2316.54</v>
      </c>
      <c r="N155" s="268" t="s">
        <v>190</v>
      </c>
      <c r="O155" s="249" t="s">
        <v>197</v>
      </c>
      <c r="P155" s="250"/>
      <c r="Q155" s="269" t="s">
        <v>633</v>
      </c>
    </row>
    <row r="156" spans="1:17" s="288" customFormat="1">
      <c r="A156" s="255">
        <v>41</v>
      </c>
      <c r="B156" s="255" t="s">
        <v>300</v>
      </c>
      <c r="C156" s="255" t="s">
        <v>299</v>
      </c>
      <c r="D156" s="255" t="s">
        <v>300</v>
      </c>
      <c r="E156" s="267" t="s">
        <v>189</v>
      </c>
      <c r="F156" s="261">
        <v>266</v>
      </c>
      <c r="G156" s="261">
        <v>246</v>
      </c>
      <c r="H156" s="261">
        <v>160</v>
      </c>
      <c r="I156" s="255">
        <v>71</v>
      </c>
      <c r="J156" s="255">
        <v>131</v>
      </c>
      <c r="K156" s="258">
        <v>1.488</v>
      </c>
      <c r="L156" s="259" t="s">
        <v>817</v>
      </c>
      <c r="M156" s="262">
        <v>2240.87</v>
      </c>
      <c r="N156" s="268" t="s">
        <v>190</v>
      </c>
      <c r="O156" s="249" t="s">
        <v>197</v>
      </c>
      <c r="P156" s="250"/>
      <c r="Q156" s="269" t="s">
        <v>633</v>
      </c>
    </row>
    <row r="157" spans="1:17" s="288" customFormat="1">
      <c r="A157" s="255">
        <v>42</v>
      </c>
      <c r="B157" s="255" t="s">
        <v>302</v>
      </c>
      <c r="C157" s="255" t="s">
        <v>301</v>
      </c>
      <c r="D157" s="255" t="s">
        <v>302</v>
      </c>
      <c r="E157" s="267" t="s">
        <v>189</v>
      </c>
      <c r="F157" s="261">
        <v>266</v>
      </c>
      <c r="G157" s="261">
        <v>246</v>
      </c>
      <c r="H157" s="261">
        <v>160</v>
      </c>
      <c r="I157" s="255">
        <v>71</v>
      </c>
      <c r="J157" s="255">
        <v>131</v>
      </c>
      <c r="K157" s="258">
        <v>1.488</v>
      </c>
      <c r="L157" s="259" t="s">
        <v>817</v>
      </c>
      <c r="M157" s="262">
        <v>2240.9899999999998</v>
      </c>
      <c r="N157" s="268" t="s">
        <v>190</v>
      </c>
      <c r="O157" s="249" t="s">
        <v>197</v>
      </c>
      <c r="P157" s="250"/>
      <c r="Q157" s="269" t="s">
        <v>633</v>
      </c>
    </row>
    <row r="158" spans="1:17" s="288" customFormat="1">
      <c r="A158" s="255">
        <v>43</v>
      </c>
      <c r="B158" s="255" t="s">
        <v>245</v>
      </c>
      <c r="C158" s="255" t="s">
        <v>242</v>
      </c>
      <c r="D158" s="255" t="s">
        <v>245</v>
      </c>
      <c r="E158" s="267" t="s">
        <v>189</v>
      </c>
      <c r="F158" s="261">
        <v>266</v>
      </c>
      <c r="G158" s="261">
        <v>246</v>
      </c>
      <c r="H158" s="261">
        <v>160</v>
      </c>
      <c r="I158" s="255">
        <v>71</v>
      </c>
      <c r="J158" s="255">
        <v>131</v>
      </c>
      <c r="K158" s="258">
        <v>1.488</v>
      </c>
      <c r="L158" s="259" t="s">
        <v>817</v>
      </c>
      <c r="M158" s="262">
        <v>2382.1799999999998</v>
      </c>
      <c r="N158" s="268" t="s">
        <v>190</v>
      </c>
      <c r="O158" s="249" t="s">
        <v>197</v>
      </c>
      <c r="P158" s="250"/>
      <c r="Q158" s="269" t="s">
        <v>633</v>
      </c>
    </row>
    <row r="159" spans="1:17" s="288" customFormat="1">
      <c r="A159" s="255">
        <v>44</v>
      </c>
      <c r="B159" s="255" t="s">
        <v>247</v>
      </c>
      <c r="C159" s="255" t="s">
        <v>246</v>
      </c>
      <c r="D159" s="255" t="s">
        <v>247</v>
      </c>
      <c r="E159" s="267" t="s">
        <v>189</v>
      </c>
      <c r="F159" s="261">
        <v>266</v>
      </c>
      <c r="G159" s="261">
        <v>246</v>
      </c>
      <c r="H159" s="261">
        <v>160</v>
      </c>
      <c r="I159" s="255">
        <v>71</v>
      </c>
      <c r="J159" s="255">
        <v>131</v>
      </c>
      <c r="K159" s="258">
        <v>1.488</v>
      </c>
      <c r="L159" s="259" t="s">
        <v>817</v>
      </c>
      <c r="M159" s="262">
        <v>2382.1799999999998</v>
      </c>
      <c r="N159" s="268" t="s">
        <v>190</v>
      </c>
      <c r="O159" s="249" t="s">
        <v>197</v>
      </c>
      <c r="P159" s="250"/>
      <c r="Q159" s="269"/>
    </row>
    <row r="160" spans="1:17" s="288" customFormat="1">
      <c r="A160" s="255">
        <v>45</v>
      </c>
      <c r="B160" s="255" t="s">
        <v>831</v>
      </c>
      <c r="C160" s="255" t="s">
        <v>829</v>
      </c>
      <c r="D160" s="255" t="s">
        <v>831</v>
      </c>
      <c r="E160" s="267" t="s">
        <v>189</v>
      </c>
      <c r="F160" s="261">
        <v>276</v>
      </c>
      <c r="G160" s="261">
        <v>256</v>
      </c>
      <c r="H160" s="261">
        <v>160</v>
      </c>
      <c r="I160" s="255">
        <v>71</v>
      </c>
      <c r="J160" s="255">
        <v>131</v>
      </c>
      <c r="K160" s="258">
        <v>1.488</v>
      </c>
      <c r="L160" s="259" t="s">
        <v>817</v>
      </c>
      <c r="M160" s="262">
        <v>2636.23</v>
      </c>
      <c r="N160" s="268" t="s">
        <v>190</v>
      </c>
      <c r="O160" s="249" t="s">
        <v>197</v>
      </c>
      <c r="P160" s="250"/>
      <c r="Q160" s="269" t="s">
        <v>633</v>
      </c>
    </row>
    <row r="161" spans="1:17" s="288" customFormat="1">
      <c r="A161" s="255">
        <v>46</v>
      </c>
      <c r="B161" s="255" t="s">
        <v>833</v>
      </c>
      <c r="C161" s="255" t="s">
        <v>832</v>
      </c>
      <c r="D161" s="255" t="s">
        <v>833</v>
      </c>
      <c r="E161" s="267" t="s">
        <v>189</v>
      </c>
      <c r="F161" s="261">
        <v>276</v>
      </c>
      <c r="G161" s="261">
        <v>256</v>
      </c>
      <c r="H161" s="261">
        <v>160</v>
      </c>
      <c r="I161" s="255">
        <v>71</v>
      </c>
      <c r="J161" s="255">
        <v>131</v>
      </c>
      <c r="K161" s="258">
        <v>1.488</v>
      </c>
      <c r="L161" s="259" t="s">
        <v>817</v>
      </c>
      <c r="M161" s="262">
        <v>2368.41</v>
      </c>
      <c r="N161" s="268" t="s">
        <v>190</v>
      </c>
      <c r="O161" s="249" t="s">
        <v>197</v>
      </c>
      <c r="P161" s="250"/>
      <c r="Q161" s="269" t="s">
        <v>633</v>
      </c>
    </row>
    <row r="162" spans="1:17" s="288" customFormat="1">
      <c r="A162" s="255">
        <v>47</v>
      </c>
      <c r="B162" s="255" t="s">
        <v>839</v>
      </c>
      <c r="C162" s="255" t="s">
        <v>838</v>
      </c>
      <c r="D162" s="255" t="s">
        <v>839</v>
      </c>
      <c r="E162" s="267" t="s">
        <v>189</v>
      </c>
      <c r="F162" s="261">
        <v>276</v>
      </c>
      <c r="G162" s="261">
        <v>256</v>
      </c>
      <c r="H162" s="261">
        <v>160</v>
      </c>
      <c r="I162" s="255">
        <v>71</v>
      </c>
      <c r="J162" s="255">
        <v>131</v>
      </c>
      <c r="K162" s="258">
        <v>1.488</v>
      </c>
      <c r="L162" s="259" t="s">
        <v>817</v>
      </c>
      <c r="M162" s="262">
        <v>2638.89</v>
      </c>
      <c r="N162" s="268" t="s">
        <v>190</v>
      </c>
      <c r="O162" s="249" t="s">
        <v>197</v>
      </c>
      <c r="P162" s="250"/>
      <c r="Q162" s="269" t="s">
        <v>633</v>
      </c>
    </row>
    <row r="163" spans="1:17" s="288" customFormat="1">
      <c r="A163" s="255"/>
      <c r="B163" s="255"/>
      <c r="C163" s="255"/>
      <c r="D163" s="255"/>
      <c r="E163" s="267" t="s">
        <v>189</v>
      </c>
      <c r="F163" s="261"/>
      <c r="G163" s="261"/>
      <c r="H163" s="261"/>
      <c r="I163" s="255"/>
      <c r="J163" s="255"/>
      <c r="K163" s="258"/>
      <c r="L163" s="259" t="s">
        <v>817</v>
      </c>
      <c r="M163" s="262"/>
      <c r="N163" s="268" t="s">
        <v>190</v>
      </c>
      <c r="O163" s="249" t="s">
        <v>197</v>
      </c>
      <c r="P163" s="250"/>
      <c r="Q163" s="269"/>
    </row>
    <row r="164" spans="1:17" s="288" customFormat="1">
      <c r="A164" s="255"/>
      <c r="B164" s="255"/>
      <c r="C164" s="255"/>
      <c r="D164" s="255"/>
      <c r="E164" s="267" t="s">
        <v>189</v>
      </c>
      <c r="F164" s="261"/>
      <c r="G164" s="261"/>
      <c r="H164" s="261"/>
      <c r="I164" s="255"/>
      <c r="J164" s="255"/>
      <c r="K164" s="258"/>
      <c r="L164" s="259" t="s">
        <v>817</v>
      </c>
      <c r="M164" s="262"/>
      <c r="N164" s="268" t="s">
        <v>190</v>
      </c>
      <c r="O164" s="249" t="s">
        <v>197</v>
      </c>
      <c r="P164" s="250"/>
      <c r="Q164" s="269"/>
    </row>
    <row r="165" spans="1:17" s="288" customFormat="1">
      <c r="A165" s="255">
        <v>1</v>
      </c>
      <c r="B165" s="255" t="s">
        <v>341</v>
      </c>
      <c r="C165" s="255" t="s">
        <v>340</v>
      </c>
      <c r="D165" s="255" t="s">
        <v>341</v>
      </c>
      <c r="E165" s="267" t="s">
        <v>189</v>
      </c>
      <c r="F165" s="261">
        <v>260</v>
      </c>
      <c r="G165" s="261">
        <v>235</v>
      </c>
      <c r="H165" s="261">
        <v>162</v>
      </c>
      <c r="I165" s="255">
        <v>70</v>
      </c>
      <c r="J165" s="255">
        <v>124</v>
      </c>
      <c r="K165" s="258">
        <v>1.407</v>
      </c>
      <c r="L165" s="259" t="s">
        <v>817</v>
      </c>
      <c r="M165" s="262">
        <v>1857.91</v>
      </c>
      <c r="N165" s="268" t="s">
        <v>190</v>
      </c>
      <c r="O165" s="249" t="s">
        <v>197</v>
      </c>
      <c r="P165" s="250"/>
      <c r="Q165" s="269" t="s">
        <v>633</v>
      </c>
    </row>
    <row r="166" spans="1:17" s="288" customFormat="1">
      <c r="A166" s="255">
        <v>2</v>
      </c>
      <c r="B166" s="255" t="s">
        <v>343</v>
      </c>
      <c r="C166" s="255" t="s">
        <v>342</v>
      </c>
      <c r="D166" s="255" t="s">
        <v>343</v>
      </c>
      <c r="E166" s="267" t="s">
        <v>189</v>
      </c>
      <c r="F166" s="261">
        <v>260</v>
      </c>
      <c r="G166" s="261">
        <v>235</v>
      </c>
      <c r="H166" s="261">
        <v>162</v>
      </c>
      <c r="I166" s="255">
        <v>70</v>
      </c>
      <c r="J166" s="255">
        <v>124</v>
      </c>
      <c r="K166" s="258">
        <v>1.407</v>
      </c>
      <c r="L166" s="259" t="s">
        <v>817</v>
      </c>
      <c r="M166" s="262">
        <v>2271.86</v>
      </c>
      <c r="N166" s="268" t="s">
        <v>190</v>
      </c>
      <c r="O166" s="249" t="s">
        <v>197</v>
      </c>
      <c r="P166" s="250"/>
      <c r="Q166" s="269" t="s">
        <v>633</v>
      </c>
    </row>
    <row r="167" spans="1:17" s="288" customFormat="1">
      <c r="A167" s="255">
        <v>3</v>
      </c>
      <c r="B167" s="255" t="s">
        <v>345</v>
      </c>
      <c r="C167" s="255" t="s">
        <v>344</v>
      </c>
      <c r="D167" s="255" t="s">
        <v>345</v>
      </c>
      <c r="E167" s="267" t="s">
        <v>189</v>
      </c>
      <c r="F167" s="261">
        <v>260</v>
      </c>
      <c r="G167" s="261">
        <v>235</v>
      </c>
      <c r="H167" s="261">
        <v>162</v>
      </c>
      <c r="I167" s="255">
        <v>70</v>
      </c>
      <c r="J167" s="255">
        <v>124</v>
      </c>
      <c r="K167" s="258">
        <v>1.407</v>
      </c>
      <c r="L167" s="259" t="s">
        <v>817</v>
      </c>
      <c r="M167" s="262">
        <v>2027.82</v>
      </c>
      <c r="N167" s="268" t="s">
        <v>190</v>
      </c>
      <c r="O167" s="249" t="s">
        <v>197</v>
      </c>
      <c r="P167" s="250"/>
      <c r="Q167" s="269" t="s">
        <v>633</v>
      </c>
    </row>
    <row r="168" spans="1:17" s="288" customFormat="1">
      <c r="A168" s="255">
        <v>4</v>
      </c>
      <c r="B168" s="255" t="s">
        <v>281</v>
      </c>
      <c r="C168" s="255" t="s">
        <v>280</v>
      </c>
      <c r="D168" s="255" t="s">
        <v>281</v>
      </c>
      <c r="E168" s="267" t="s">
        <v>189</v>
      </c>
      <c r="F168" s="261">
        <v>238</v>
      </c>
      <c r="G168" s="261">
        <v>216</v>
      </c>
      <c r="H168" s="261">
        <v>163</v>
      </c>
      <c r="I168" s="255">
        <v>65</v>
      </c>
      <c r="J168" s="255">
        <v>124</v>
      </c>
      <c r="K168" s="258">
        <v>1.3140000000000001</v>
      </c>
      <c r="L168" s="259" t="s">
        <v>817</v>
      </c>
      <c r="M168" s="262">
        <v>1762.09</v>
      </c>
      <c r="N168" s="268" t="s">
        <v>190</v>
      </c>
      <c r="O168" s="249" t="s">
        <v>197</v>
      </c>
      <c r="P168" s="250"/>
      <c r="Q168" s="269" t="s">
        <v>634</v>
      </c>
    </row>
    <row r="169" spans="1:17" s="288" customFormat="1">
      <c r="A169" s="255">
        <v>5</v>
      </c>
      <c r="B169" s="255" t="s">
        <v>283</v>
      </c>
      <c r="C169" s="255" t="s">
        <v>282</v>
      </c>
      <c r="D169" s="255" t="s">
        <v>283</v>
      </c>
      <c r="E169" s="267" t="s">
        <v>189</v>
      </c>
      <c r="F169" s="261">
        <v>238</v>
      </c>
      <c r="G169" s="261">
        <v>216</v>
      </c>
      <c r="H169" s="261">
        <v>163</v>
      </c>
      <c r="I169" s="255">
        <v>65</v>
      </c>
      <c r="J169" s="255">
        <v>124</v>
      </c>
      <c r="K169" s="258">
        <v>1.3140000000000001</v>
      </c>
      <c r="L169" s="259" t="s">
        <v>817</v>
      </c>
      <c r="M169" s="262">
        <v>1810.62</v>
      </c>
      <c r="N169" s="268" t="s">
        <v>190</v>
      </c>
      <c r="O169" s="249" t="s">
        <v>197</v>
      </c>
      <c r="P169" s="293"/>
      <c r="Q169" s="269" t="s">
        <v>634</v>
      </c>
    </row>
    <row r="170" spans="1:17" s="288" customFormat="1">
      <c r="A170" s="255">
        <v>6</v>
      </c>
      <c r="B170" s="255" t="s">
        <v>720</v>
      </c>
      <c r="C170" s="255" t="s">
        <v>716</v>
      </c>
      <c r="D170" s="255" t="s">
        <v>720</v>
      </c>
      <c r="E170" s="267" t="s">
        <v>189</v>
      </c>
      <c r="F170" s="261">
        <v>238</v>
      </c>
      <c r="G170" s="261">
        <v>216</v>
      </c>
      <c r="H170" s="261">
        <v>163</v>
      </c>
      <c r="I170" s="255">
        <v>65</v>
      </c>
      <c r="J170" s="255">
        <v>124</v>
      </c>
      <c r="K170" s="258">
        <v>1.3140000000000001</v>
      </c>
      <c r="L170" s="259" t="s">
        <v>817</v>
      </c>
      <c r="M170" s="262">
        <v>1763.16</v>
      </c>
      <c r="N170" s="268" t="s">
        <v>190</v>
      </c>
      <c r="O170" s="249" t="s">
        <v>197</v>
      </c>
      <c r="P170" s="293"/>
      <c r="Q170" s="269" t="s">
        <v>634</v>
      </c>
    </row>
    <row r="171" spans="1:17" s="288" customFormat="1">
      <c r="A171" s="255">
        <v>7</v>
      </c>
      <c r="B171" s="255" t="s">
        <v>721</v>
      </c>
      <c r="C171" s="255" t="s">
        <v>717</v>
      </c>
      <c r="D171" s="255" t="s">
        <v>721</v>
      </c>
      <c r="E171" s="267" t="s">
        <v>189</v>
      </c>
      <c r="F171" s="261">
        <v>238</v>
      </c>
      <c r="G171" s="261">
        <v>216</v>
      </c>
      <c r="H171" s="261">
        <v>163</v>
      </c>
      <c r="I171" s="255">
        <v>65</v>
      </c>
      <c r="J171" s="255">
        <v>124</v>
      </c>
      <c r="K171" s="258">
        <v>1.3140000000000001</v>
      </c>
      <c r="L171" s="259" t="s">
        <v>817</v>
      </c>
      <c r="M171" s="262">
        <v>1763.16</v>
      </c>
      <c r="N171" s="268" t="s">
        <v>190</v>
      </c>
      <c r="O171" s="249" t="s">
        <v>197</v>
      </c>
      <c r="P171" s="293"/>
      <c r="Q171" s="269" t="s">
        <v>634</v>
      </c>
    </row>
    <row r="172" spans="1:17" s="288" customFormat="1">
      <c r="A172" s="255">
        <v>8</v>
      </c>
      <c r="B172" s="255" t="s">
        <v>285</v>
      </c>
      <c r="C172" s="255" t="s">
        <v>284</v>
      </c>
      <c r="D172" s="255" t="s">
        <v>285</v>
      </c>
      <c r="E172" s="267" t="s">
        <v>189</v>
      </c>
      <c r="F172" s="261">
        <v>238</v>
      </c>
      <c r="G172" s="261">
        <v>216</v>
      </c>
      <c r="H172" s="261">
        <v>163</v>
      </c>
      <c r="I172" s="255">
        <v>65</v>
      </c>
      <c r="J172" s="255">
        <v>124</v>
      </c>
      <c r="K172" s="258">
        <v>1.3140000000000001</v>
      </c>
      <c r="L172" s="259" t="s">
        <v>817</v>
      </c>
      <c r="M172" s="262">
        <v>1936.91</v>
      </c>
      <c r="N172" s="268" t="s">
        <v>190</v>
      </c>
      <c r="O172" s="249" t="s">
        <v>197</v>
      </c>
      <c r="P172" s="293"/>
      <c r="Q172" s="269" t="s">
        <v>634</v>
      </c>
    </row>
    <row r="173" spans="1:17" s="288" customFormat="1">
      <c r="A173" s="255">
        <v>9</v>
      </c>
      <c r="B173" s="255" t="s">
        <v>273</v>
      </c>
      <c r="C173" s="255" t="s">
        <v>272</v>
      </c>
      <c r="D173" s="255" t="s">
        <v>273</v>
      </c>
      <c r="E173" s="267" t="s">
        <v>189</v>
      </c>
      <c r="F173" s="261">
        <v>254</v>
      </c>
      <c r="G173" s="261">
        <v>229</v>
      </c>
      <c r="H173" s="261">
        <v>163</v>
      </c>
      <c r="I173" s="255">
        <v>70</v>
      </c>
      <c r="J173" s="255">
        <v>130</v>
      </c>
      <c r="K173" s="258">
        <v>1.484</v>
      </c>
      <c r="L173" s="259" t="s">
        <v>817</v>
      </c>
      <c r="M173" s="262">
        <v>1932.62</v>
      </c>
      <c r="N173" s="268" t="s">
        <v>190</v>
      </c>
      <c r="O173" s="249" t="s">
        <v>197</v>
      </c>
      <c r="P173" s="250"/>
      <c r="Q173" s="269" t="s">
        <v>634</v>
      </c>
    </row>
    <row r="174" spans="1:17" s="288" customFormat="1">
      <c r="A174" s="255">
        <v>10</v>
      </c>
      <c r="B174" s="255" t="s">
        <v>275</v>
      </c>
      <c r="C174" s="255" t="s">
        <v>274</v>
      </c>
      <c r="D174" s="255" t="s">
        <v>275</v>
      </c>
      <c r="E174" s="267" t="s">
        <v>189</v>
      </c>
      <c r="F174" s="261">
        <v>254</v>
      </c>
      <c r="G174" s="261">
        <v>229</v>
      </c>
      <c r="H174" s="261">
        <v>163</v>
      </c>
      <c r="I174" s="255">
        <v>70</v>
      </c>
      <c r="J174" s="255">
        <v>130</v>
      </c>
      <c r="K174" s="258">
        <v>1.484</v>
      </c>
      <c r="L174" s="259" t="s">
        <v>817</v>
      </c>
      <c r="M174" s="262">
        <v>1981.59</v>
      </c>
      <c r="N174" s="268" t="s">
        <v>190</v>
      </c>
      <c r="O174" s="249" t="s">
        <v>197</v>
      </c>
      <c r="P174" s="250"/>
      <c r="Q174" s="269" t="s">
        <v>634</v>
      </c>
    </row>
    <row r="175" spans="1:17" s="293" customFormat="1">
      <c r="A175" s="255">
        <v>11</v>
      </c>
      <c r="B175" s="255" t="s">
        <v>722</v>
      </c>
      <c r="C175" s="255" t="s">
        <v>718</v>
      </c>
      <c r="D175" s="255" t="s">
        <v>722</v>
      </c>
      <c r="E175" s="267" t="s">
        <v>189</v>
      </c>
      <c r="F175" s="261">
        <v>254</v>
      </c>
      <c r="G175" s="261">
        <v>229</v>
      </c>
      <c r="H175" s="261">
        <v>163</v>
      </c>
      <c r="I175" s="255">
        <v>70</v>
      </c>
      <c r="J175" s="255">
        <v>130</v>
      </c>
      <c r="K175" s="258">
        <v>1.484</v>
      </c>
      <c r="L175" s="259" t="s">
        <v>817</v>
      </c>
      <c r="M175" s="262">
        <v>1911.01</v>
      </c>
      <c r="N175" s="268" t="s">
        <v>190</v>
      </c>
      <c r="O175" s="249" t="s">
        <v>197</v>
      </c>
      <c r="P175" s="250"/>
      <c r="Q175" s="269" t="s">
        <v>634</v>
      </c>
    </row>
    <row r="176" spans="1:17" s="293" customFormat="1">
      <c r="A176" s="255">
        <v>12</v>
      </c>
      <c r="B176" s="255" t="s">
        <v>723</v>
      </c>
      <c r="C176" s="255" t="s">
        <v>719</v>
      </c>
      <c r="D176" s="255" t="s">
        <v>723</v>
      </c>
      <c r="E176" s="267" t="s">
        <v>189</v>
      </c>
      <c r="F176" s="261">
        <v>254</v>
      </c>
      <c r="G176" s="261">
        <v>229</v>
      </c>
      <c r="H176" s="261">
        <v>163</v>
      </c>
      <c r="I176" s="255">
        <v>70</v>
      </c>
      <c r="J176" s="255">
        <v>130</v>
      </c>
      <c r="K176" s="258">
        <v>1.484</v>
      </c>
      <c r="L176" s="259" t="s">
        <v>817</v>
      </c>
      <c r="M176" s="262">
        <v>1911.01</v>
      </c>
      <c r="N176" s="268" t="s">
        <v>190</v>
      </c>
      <c r="O176" s="249" t="s">
        <v>197</v>
      </c>
      <c r="P176" s="250"/>
      <c r="Q176" s="269" t="s">
        <v>634</v>
      </c>
    </row>
    <row r="177" spans="1:17" s="293" customFormat="1">
      <c r="A177" s="255">
        <v>13</v>
      </c>
      <c r="B177" s="255" t="s">
        <v>277</v>
      </c>
      <c r="C177" s="255" t="s">
        <v>276</v>
      </c>
      <c r="D177" s="255" t="s">
        <v>277</v>
      </c>
      <c r="E177" s="267" t="s">
        <v>189</v>
      </c>
      <c r="F177" s="261">
        <v>254</v>
      </c>
      <c r="G177" s="261">
        <v>229</v>
      </c>
      <c r="H177" s="261">
        <v>163</v>
      </c>
      <c r="I177" s="255">
        <v>70</v>
      </c>
      <c r="J177" s="255">
        <v>130</v>
      </c>
      <c r="K177" s="258">
        <v>1.484</v>
      </c>
      <c r="L177" s="259" t="s">
        <v>817</v>
      </c>
      <c r="M177" s="262">
        <v>2119.6799999999998</v>
      </c>
      <c r="N177" s="268" t="s">
        <v>190</v>
      </c>
      <c r="O177" s="249" t="s">
        <v>197</v>
      </c>
      <c r="P177" s="250"/>
      <c r="Q177" s="269" t="s">
        <v>634</v>
      </c>
    </row>
    <row r="178" spans="1:17" s="293" customFormat="1">
      <c r="A178" s="255">
        <v>14</v>
      </c>
      <c r="B178" s="255" t="s">
        <v>310</v>
      </c>
      <c r="C178" s="255" t="s">
        <v>309</v>
      </c>
      <c r="D178" s="255" t="s">
        <v>310</v>
      </c>
      <c r="E178" s="267" t="s">
        <v>189</v>
      </c>
      <c r="F178" s="261">
        <v>254</v>
      </c>
      <c r="G178" s="261">
        <v>229</v>
      </c>
      <c r="H178" s="261">
        <v>163</v>
      </c>
      <c r="I178" s="255">
        <v>70</v>
      </c>
      <c r="J178" s="255">
        <v>130</v>
      </c>
      <c r="K178" s="258">
        <v>1.484</v>
      </c>
      <c r="L178" s="259" t="s">
        <v>817</v>
      </c>
      <c r="M178" s="262">
        <v>1971.94</v>
      </c>
      <c r="N178" s="268" t="s">
        <v>190</v>
      </c>
      <c r="O178" s="249" t="s">
        <v>197</v>
      </c>
      <c r="P178" s="250"/>
      <c r="Q178" s="269" t="s">
        <v>634</v>
      </c>
    </row>
    <row r="179" spans="1:17" s="288" customFormat="1">
      <c r="A179" s="255">
        <v>15</v>
      </c>
      <c r="B179" s="255" t="s">
        <v>730</v>
      </c>
      <c r="C179" s="255" t="s">
        <v>729</v>
      </c>
      <c r="D179" s="255" t="s">
        <v>730</v>
      </c>
      <c r="E179" s="267" t="s">
        <v>189</v>
      </c>
      <c r="F179" s="261">
        <v>259</v>
      </c>
      <c r="G179" s="261">
        <v>234</v>
      </c>
      <c r="H179" s="261">
        <v>163</v>
      </c>
      <c r="I179" s="255">
        <v>70</v>
      </c>
      <c r="J179" s="255">
        <v>130</v>
      </c>
      <c r="K179" s="258">
        <v>1.484</v>
      </c>
      <c r="L179" s="259" t="s">
        <v>817</v>
      </c>
      <c r="M179" s="262">
        <v>2325.4699999999998</v>
      </c>
      <c r="N179" s="268" t="s">
        <v>190</v>
      </c>
      <c r="O179" s="249" t="s">
        <v>197</v>
      </c>
      <c r="P179" s="250"/>
      <c r="Q179" s="269" t="s">
        <v>634</v>
      </c>
    </row>
    <row r="180" spans="1:17" s="293" customFormat="1">
      <c r="A180" s="255">
        <v>16</v>
      </c>
      <c r="B180" s="255" t="s">
        <v>287</v>
      </c>
      <c r="C180" s="255" t="s">
        <v>286</v>
      </c>
      <c r="D180" s="255" t="s">
        <v>287</v>
      </c>
      <c r="E180" s="267" t="s">
        <v>189</v>
      </c>
      <c r="F180" s="261">
        <v>238</v>
      </c>
      <c r="G180" s="261">
        <v>216</v>
      </c>
      <c r="H180" s="261">
        <v>163</v>
      </c>
      <c r="I180" s="255">
        <v>65</v>
      </c>
      <c r="J180" s="255">
        <v>124</v>
      </c>
      <c r="K180" s="258">
        <v>1.3140000000000001</v>
      </c>
      <c r="L180" s="259" t="s">
        <v>817</v>
      </c>
      <c r="M180" s="262">
        <v>1982.09</v>
      </c>
      <c r="N180" s="268" t="s">
        <v>190</v>
      </c>
      <c r="O180" s="249" t="s">
        <v>197</v>
      </c>
      <c r="P180" s="250"/>
      <c r="Q180" s="269" t="s">
        <v>634</v>
      </c>
    </row>
    <row r="181" spans="1:17" s="293" customFormat="1">
      <c r="A181" s="255">
        <v>17</v>
      </c>
      <c r="B181" s="255" t="s">
        <v>279</v>
      </c>
      <c r="C181" s="255" t="s">
        <v>278</v>
      </c>
      <c r="D181" s="255" t="s">
        <v>279</v>
      </c>
      <c r="E181" s="267" t="s">
        <v>189</v>
      </c>
      <c r="F181" s="261">
        <v>254</v>
      </c>
      <c r="G181" s="261">
        <v>229</v>
      </c>
      <c r="H181" s="261">
        <v>163</v>
      </c>
      <c r="I181" s="255">
        <v>70</v>
      </c>
      <c r="J181" s="255">
        <v>130</v>
      </c>
      <c r="K181" s="258">
        <v>1.484</v>
      </c>
      <c r="L181" s="259" t="s">
        <v>817</v>
      </c>
      <c r="M181" s="262">
        <v>2168.64</v>
      </c>
      <c r="N181" s="268" t="s">
        <v>190</v>
      </c>
      <c r="O181" s="249" t="s">
        <v>197</v>
      </c>
      <c r="P181" s="250"/>
      <c r="Q181" s="269" t="s">
        <v>634</v>
      </c>
    </row>
    <row r="182" spans="1:17" s="293" customFormat="1">
      <c r="A182" s="255">
        <v>18</v>
      </c>
      <c r="B182" s="255" t="s">
        <v>685</v>
      </c>
      <c r="C182" s="255" t="s">
        <v>681</v>
      </c>
      <c r="D182" s="255" t="s">
        <v>685</v>
      </c>
      <c r="E182" s="267" t="s">
        <v>189</v>
      </c>
      <c r="F182" s="261">
        <v>238</v>
      </c>
      <c r="G182" s="261">
        <v>216</v>
      </c>
      <c r="H182" s="261">
        <v>163</v>
      </c>
      <c r="I182" s="255">
        <v>65</v>
      </c>
      <c r="J182" s="255">
        <v>124</v>
      </c>
      <c r="K182" s="258">
        <v>1.3140000000000001</v>
      </c>
      <c r="L182" s="259" t="s">
        <v>817</v>
      </c>
      <c r="M182" s="262">
        <v>2109.62</v>
      </c>
      <c r="N182" s="268" t="s">
        <v>190</v>
      </c>
      <c r="O182" s="249" t="s">
        <v>197</v>
      </c>
      <c r="P182" s="250"/>
      <c r="Q182" s="269" t="s">
        <v>634</v>
      </c>
    </row>
    <row r="183" spans="1:17" s="293" customFormat="1">
      <c r="A183" s="255">
        <v>19</v>
      </c>
      <c r="B183" s="255" t="s">
        <v>731</v>
      </c>
      <c r="C183" s="255" t="s">
        <v>728</v>
      </c>
      <c r="D183" s="255" t="s">
        <v>731</v>
      </c>
      <c r="E183" s="267" t="s">
        <v>189</v>
      </c>
      <c r="F183" s="261">
        <v>243</v>
      </c>
      <c r="G183" s="261">
        <v>221</v>
      </c>
      <c r="H183" s="261">
        <v>163</v>
      </c>
      <c r="I183" s="255">
        <v>65</v>
      </c>
      <c r="J183" s="255">
        <v>124</v>
      </c>
      <c r="K183" s="258">
        <v>1.3140000000000001</v>
      </c>
      <c r="L183" s="259" t="s">
        <v>817</v>
      </c>
      <c r="M183" s="262">
        <v>2158.3000000000002</v>
      </c>
      <c r="N183" s="268" t="s">
        <v>190</v>
      </c>
      <c r="O183" s="249" t="s">
        <v>197</v>
      </c>
      <c r="P183" s="250"/>
      <c r="Q183" s="269" t="s">
        <v>634</v>
      </c>
    </row>
    <row r="184" spans="1:17" s="293" customFormat="1">
      <c r="A184" s="255">
        <v>20</v>
      </c>
      <c r="B184" s="255" t="s">
        <v>686</v>
      </c>
      <c r="C184" s="255" t="s">
        <v>682</v>
      </c>
      <c r="D184" s="255" t="s">
        <v>686</v>
      </c>
      <c r="E184" s="267" t="s">
        <v>189</v>
      </c>
      <c r="F184" s="261">
        <v>243</v>
      </c>
      <c r="G184" s="261">
        <v>221</v>
      </c>
      <c r="H184" s="261">
        <v>163</v>
      </c>
      <c r="I184" s="255">
        <v>65</v>
      </c>
      <c r="J184" s="255">
        <v>124</v>
      </c>
      <c r="K184" s="258">
        <v>1.3140000000000001</v>
      </c>
      <c r="L184" s="259" t="s">
        <v>817</v>
      </c>
      <c r="M184" s="262">
        <v>2289.52</v>
      </c>
      <c r="N184" s="268" t="s">
        <v>190</v>
      </c>
      <c r="O184" s="249" t="s">
        <v>197</v>
      </c>
      <c r="P184" s="250"/>
      <c r="Q184" s="269" t="s">
        <v>634</v>
      </c>
    </row>
    <row r="185" spans="1:17" s="293" customFormat="1">
      <c r="A185" s="255">
        <v>21</v>
      </c>
      <c r="B185" s="255" t="s">
        <v>799</v>
      </c>
      <c r="C185" s="255" t="s">
        <v>797</v>
      </c>
      <c r="D185" s="255" t="s">
        <v>799</v>
      </c>
      <c r="E185" s="267" t="s">
        <v>189</v>
      </c>
      <c r="F185" s="261">
        <v>243</v>
      </c>
      <c r="G185" s="261">
        <v>221</v>
      </c>
      <c r="H185" s="261">
        <v>163</v>
      </c>
      <c r="I185" s="255">
        <v>65</v>
      </c>
      <c r="J185" s="255">
        <v>124</v>
      </c>
      <c r="K185" s="258">
        <v>1.3140000000000001</v>
      </c>
      <c r="L185" s="259" t="s">
        <v>817</v>
      </c>
      <c r="M185" s="262">
        <v>2334.7600000000002</v>
      </c>
      <c r="N185" s="268" t="s">
        <v>190</v>
      </c>
      <c r="O185" s="249" t="s">
        <v>197</v>
      </c>
      <c r="Q185" s="269" t="s">
        <v>634</v>
      </c>
    </row>
    <row r="186" spans="1:17" s="293" customFormat="1">
      <c r="A186" s="255">
        <v>22</v>
      </c>
      <c r="B186" s="255" t="s">
        <v>687</v>
      </c>
      <c r="C186" s="255" t="s">
        <v>683</v>
      </c>
      <c r="D186" s="255" t="s">
        <v>687</v>
      </c>
      <c r="E186" s="267" t="s">
        <v>189</v>
      </c>
      <c r="F186" s="261">
        <v>254</v>
      </c>
      <c r="G186" s="261">
        <v>229</v>
      </c>
      <c r="H186" s="261">
        <v>163</v>
      </c>
      <c r="I186" s="255">
        <v>70</v>
      </c>
      <c r="J186" s="255">
        <v>130</v>
      </c>
      <c r="K186" s="258">
        <v>1.484</v>
      </c>
      <c r="L186" s="259" t="s">
        <v>817</v>
      </c>
      <c r="M186" s="262">
        <v>2286.0700000000002</v>
      </c>
      <c r="N186" s="268" t="s">
        <v>190</v>
      </c>
      <c r="O186" s="249" t="s">
        <v>197</v>
      </c>
      <c r="Q186" s="269" t="s">
        <v>634</v>
      </c>
    </row>
    <row r="187" spans="1:17" s="293" customFormat="1">
      <c r="A187" s="255">
        <v>23</v>
      </c>
      <c r="B187" s="255" t="s">
        <v>727</v>
      </c>
      <c r="C187" s="255" t="s">
        <v>726</v>
      </c>
      <c r="D187" s="255" t="s">
        <v>727</v>
      </c>
      <c r="E187" s="267" t="s">
        <v>189</v>
      </c>
      <c r="F187" s="261">
        <v>259</v>
      </c>
      <c r="G187" s="261">
        <v>234</v>
      </c>
      <c r="H187" s="261">
        <v>163</v>
      </c>
      <c r="I187" s="255">
        <v>70</v>
      </c>
      <c r="J187" s="255">
        <v>130</v>
      </c>
      <c r="K187" s="258">
        <v>1.484</v>
      </c>
      <c r="L187" s="259" t="s">
        <v>817</v>
      </c>
      <c r="M187" s="262">
        <v>2335.04</v>
      </c>
      <c r="N187" s="268" t="s">
        <v>190</v>
      </c>
      <c r="O187" s="249" t="s">
        <v>197</v>
      </c>
      <c r="Q187" s="269" t="s">
        <v>634</v>
      </c>
    </row>
    <row r="188" spans="1:17" s="293" customFormat="1">
      <c r="A188" s="255">
        <v>24</v>
      </c>
      <c r="B188" s="255" t="s">
        <v>688</v>
      </c>
      <c r="C188" s="255" t="s">
        <v>684</v>
      </c>
      <c r="D188" s="255" t="s">
        <v>688</v>
      </c>
      <c r="E188" s="267" t="s">
        <v>189</v>
      </c>
      <c r="F188" s="261">
        <v>259</v>
      </c>
      <c r="G188" s="261">
        <v>234</v>
      </c>
      <c r="H188" s="261">
        <v>163</v>
      </c>
      <c r="I188" s="255">
        <v>70</v>
      </c>
      <c r="J188" s="255">
        <v>130</v>
      </c>
      <c r="K188" s="258">
        <v>1.484</v>
      </c>
      <c r="L188" s="259" t="s">
        <v>817</v>
      </c>
      <c r="M188" s="262">
        <v>2478.0500000000002</v>
      </c>
      <c r="N188" s="268" t="s">
        <v>190</v>
      </c>
      <c r="O188" s="249" t="s">
        <v>197</v>
      </c>
      <c r="P188" s="250"/>
      <c r="Q188" s="269" t="s">
        <v>634</v>
      </c>
    </row>
    <row r="189" spans="1:17" s="293" customFormat="1">
      <c r="A189" s="255">
        <v>25</v>
      </c>
      <c r="B189" s="255" t="s">
        <v>800</v>
      </c>
      <c r="C189" s="255" t="s">
        <v>796</v>
      </c>
      <c r="D189" s="255" t="s">
        <v>800</v>
      </c>
      <c r="E189" s="267" t="s">
        <v>189</v>
      </c>
      <c r="F189" s="261">
        <v>259</v>
      </c>
      <c r="G189" s="261">
        <v>234</v>
      </c>
      <c r="H189" s="261">
        <v>163</v>
      </c>
      <c r="I189" s="255">
        <v>70</v>
      </c>
      <c r="J189" s="255">
        <v>130</v>
      </c>
      <c r="K189" s="258">
        <v>1.48</v>
      </c>
      <c r="L189" s="259" t="s">
        <v>817</v>
      </c>
      <c r="M189" s="262">
        <v>2527.0300000000002</v>
      </c>
      <c r="N189" s="268" t="s">
        <v>190</v>
      </c>
      <c r="O189" s="249" t="s">
        <v>197</v>
      </c>
      <c r="P189" s="250"/>
      <c r="Q189" s="269" t="s">
        <v>634</v>
      </c>
    </row>
    <row r="190" spans="1:17" s="293" customFormat="1">
      <c r="A190" s="255">
        <v>26</v>
      </c>
      <c r="B190" s="255" t="s">
        <v>257</v>
      </c>
      <c r="C190" s="255" t="s">
        <v>256</v>
      </c>
      <c r="D190" s="255" t="s">
        <v>257</v>
      </c>
      <c r="E190" s="267" t="s">
        <v>189</v>
      </c>
      <c r="F190" s="261">
        <v>223</v>
      </c>
      <c r="G190" s="261">
        <v>205</v>
      </c>
      <c r="H190" s="261">
        <v>156</v>
      </c>
      <c r="I190" s="255">
        <v>68</v>
      </c>
      <c r="J190" s="255">
        <v>119</v>
      </c>
      <c r="K190" s="258">
        <v>1.262</v>
      </c>
      <c r="L190" s="259" t="s">
        <v>817</v>
      </c>
      <c r="M190" s="262">
        <v>2438.2600000000002</v>
      </c>
      <c r="N190" s="268" t="s">
        <v>190</v>
      </c>
      <c r="O190" s="249" t="s">
        <v>197</v>
      </c>
      <c r="P190" s="250"/>
      <c r="Q190" s="269" t="s">
        <v>633</v>
      </c>
    </row>
    <row r="191" spans="1:17" s="293" customFormat="1">
      <c r="A191" s="255">
        <v>27</v>
      </c>
      <c r="B191" s="255" t="s">
        <v>249</v>
      </c>
      <c r="C191" s="255" t="s">
        <v>248</v>
      </c>
      <c r="D191" s="255" t="s">
        <v>249</v>
      </c>
      <c r="E191" s="267" t="s">
        <v>189</v>
      </c>
      <c r="F191" s="261">
        <v>223</v>
      </c>
      <c r="G191" s="261">
        <v>205</v>
      </c>
      <c r="H191" s="261">
        <v>156</v>
      </c>
      <c r="I191" s="255">
        <v>68</v>
      </c>
      <c r="J191" s="255">
        <v>119</v>
      </c>
      <c r="K191" s="258">
        <v>1.262</v>
      </c>
      <c r="L191" s="259" t="s">
        <v>817</v>
      </c>
      <c r="M191" s="262">
        <v>2438.67</v>
      </c>
      <c r="N191" s="268" t="s">
        <v>190</v>
      </c>
      <c r="O191" s="249" t="s">
        <v>197</v>
      </c>
      <c r="P191" s="250"/>
      <c r="Q191" s="269" t="s">
        <v>633</v>
      </c>
    </row>
    <row r="192" spans="1:17" s="293" customFormat="1">
      <c r="A192" s="255">
        <v>28</v>
      </c>
      <c r="B192" s="255" t="s">
        <v>253</v>
      </c>
      <c r="C192" s="255" t="s">
        <v>252</v>
      </c>
      <c r="D192" s="255" t="s">
        <v>253</v>
      </c>
      <c r="E192" s="267" t="s">
        <v>189</v>
      </c>
      <c r="F192" s="261">
        <v>223</v>
      </c>
      <c r="G192" s="261">
        <v>205</v>
      </c>
      <c r="H192" s="261">
        <v>156</v>
      </c>
      <c r="I192" s="255">
        <v>68</v>
      </c>
      <c r="J192" s="255">
        <v>119</v>
      </c>
      <c r="K192" s="258">
        <v>1.262</v>
      </c>
      <c r="L192" s="259" t="s">
        <v>817</v>
      </c>
      <c r="M192" s="262">
        <v>2437.5300000000002</v>
      </c>
      <c r="N192" s="268" t="s">
        <v>190</v>
      </c>
      <c r="O192" s="249" t="s">
        <v>197</v>
      </c>
      <c r="Q192" s="269" t="s">
        <v>633</v>
      </c>
    </row>
    <row r="193" spans="1:17" s="293" customFormat="1">
      <c r="A193" s="255">
        <v>29</v>
      </c>
      <c r="B193" s="255" t="s">
        <v>259</v>
      </c>
      <c r="C193" s="255" t="s">
        <v>258</v>
      </c>
      <c r="D193" s="255" t="s">
        <v>259</v>
      </c>
      <c r="E193" s="267" t="s">
        <v>189</v>
      </c>
      <c r="F193" s="261">
        <v>223</v>
      </c>
      <c r="G193" s="261">
        <v>205</v>
      </c>
      <c r="H193" s="261">
        <v>156</v>
      </c>
      <c r="I193" s="255">
        <v>68</v>
      </c>
      <c r="J193" s="255">
        <v>119</v>
      </c>
      <c r="K193" s="258">
        <v>1.262</v>
      </c>
      <c r="L193" s="259" t="s">
        <v>817</v>
      </c>
      <c r="M193" s="262">
        <v>2526.67</v>
      </c>
      <c r="N193" s="268" t="s">
        <v>190</v>
      </c>
      <c r="O193" s="249" t="s">
        <v>197</v>
      </c>
      <c r="P193" s="250"/>
      <c r="Q193" s="269" t="s">
        <v>633</v>
      </c>
    </row>
    <row r="194" spans="1:17" s="293" customFormat="1">
      <c r="A194" s="255">
        <v>30</v>
      </c>
      <c r="B194" s="255" t="s">
        <v>251</v>
      </c>
      <c r="C194" s="255" t="s">
        <v>250</v>
      </c>
      <c r="D194" s="255" t="s">
        <v>251</v>
      </c>
      <c r="E194" s="267" t="s">
        <v>189</v>
      </c>
      <c r="F194" s="261">
        <v>223</v>
      </c>
      <c r="G194" s="261">
        <v>205</v>
      </c>
      <c r="H194" s="261">
        <v>156</v>
      </c>
      <c r="I194" s="255">
        <v>68</v>
      </c>
      <c r="J194" s="255">
        <v>119</v>
      </c>
      <c r="K194" s="258">
        <v>1.262</v>
      </c>
      <c r="L194" s="259" t="s">
        <v>817</v>
      </c>
      <c r="M194" s="262">
        <v>2527.0700000000002</v>
      </c>
      <c r="N194" s="268" t="s">
        <v>190</v>
      </c>
      <c r="O194" s="249" t="s">
        <v>197</v>
      </c>
      <c r="P194" s="250"/>
      <c r="Q194" s="269" t="s">
        <v>633</v>
      </c>
    </row>
    <row r="195" spans="1:17" s="293" customFormat="1">
      <c r="A195" s="255">
        <v>31</v>
      </c>
      <c r="B195" s="255" t="s">
        <v>255</v>
      </c>
      <c r="C195" s="255" t="s">
        <v>254</v>
      </c>
      <c r="D195" s="255" t="s">
        <v>255</v>
      </c>
      <c r="E195" s="267" t="s">
        <v>189</v>
      </c>
      <c r="F195" s="261">
        <v>223</v>
      </c>
      <c r="G195" s="261">
        <v>205</v>
      </c>
      <c r="H195" s="261">
        <v>156</v>
      </c>
      <c r="I195" s="255">
        <v>68</v>
      </c>
      <c r="J195" s="255">
        <v>119</v>
      </c>
      <c r="K195" s="258">
        <v>1.262</v>
      </c>
      <c r="L195" s="259" t="s">
        <v>817</v>
      </c>
      <c r="M195" s="262">
        <v>2526.12</v>
      </c>
      <c r="N195" s="268" t="s">
        <v>190</v>
      </c>
      <c r="O195" s="249" t="s">
        <v>197</v>
      </c>
      <c r="P195" s="250"/>
      <c r="Q195" s="269" t="s">
        <v>633</v>
      </c>
    </row>
    <row r="196" spans="1:17" s="293" customFormat="1">
      <c r="A196" s="255">
        <v>32</v>
      </c>
      <c r="B196" s="255" t="s">
        <v>23</v>
      </c>
      <c r="C196" s="255" t="s">
        <v>543</v>
      </c>
      <c r="D196" s="255" t="s">
        <v>23</v>
      </c>
      <c r="E196" s="267" t="s">
        <v>189</v>
      </c>
      <c r="F196" s="261">
        <v>223</v>
      </c>
      <c r="G196" s="261">
        <v>205</v>
      </c>
      <c r="H196" s="261">
        <v>156</v>
      </c>
      <c r="I196" s="255">
        <v>68</v>
      </c>
      <c r="J196" s="255">
        <v>119</v>
      </c>
      <c r="K196" s="258">
        <v>1.262</v>
      </c>
      <c r="L196" s="259" t="s">
        <v>817</v>
      </c>
      <c r="M196" s="262">
        <v>2702.64</v>
      </c>
      <c r="N196" s="268" t="s">
        <v>190</v>
      </c>
      <c r="O196" s="249" t="s">
        <v>197</v>
      </c>
      <c r="Q196" s="269" t="s">
        <v>633</v>
      </c>
    </row>
    <row r="197" spans="1:17" s="293" customFormat="1">
      <c r="A197" s="255">
        <v>33</v>
      </c>
      <c r="B197" s="255" t="s">
        <v>819</v>
      </c>
      <c r="C197" s="255" t="s">
        <v>823</v>
      </c>
      <c r="D197" s="255" t="s">
        <v>819</v>
      </c>
      <c r="E197" s="267" t="s">
        <v>189</v>
      </c>
      <c r="F197" s="261">
        <v>232</v>
      </c>
      <c r="G197" s="261">
        <v>212</v>
      </c>
      <c r="H197" s="261">
        <v>156</v>
      </c>
      <c r="I197" s="255">
        <v>68</v>
      </c>
      <c r="J197" s="255">
        <v>119</v>
      </c>
      <c r="K197" s="258">
        <v>1.262</v>
      </c>
      <c r="L197" s="259" t="s">
        <v>817</v>
      </c>
      <c r="M197" s="262">
        <v>2827.91</v>
      </c>
      <c r="N197" s="286" t="s">
        <v>190</v>
      </c>
      <c r="O197" s="249" t="s">
        <v>197</v>
      </c>
      <c r="Q197" s="269" t="s">
        <v>633</v>
      </c>
    </row>
    <row r="198" spans="1:17" s="293" customFormat="1">
      <c r="A198" s="255">
        <v>34</v>
      </c>
      <c r="B198" s="255" t="s">
        <v>269</v>
      </c>
      <c r="C198" s="255" t="s">
        <v>268</v>
      </c>
      <c r="D198" s="255" t="s">
        <v>269</v>
      </c>
      <c r="E198" s="267" t="s">
        <v>189</v>
      </c>
      <c r="F198" s="261">
        <v>262</v>
      </c>
      <c r="G198" s="261">
        <v>242</v>
      </c>
      <c r="H198" s="261">
        <v>164</v>
      </c>
      <c r="I198" s="255">
        <v>73</v>
      </c>
      <c r="J198" s="255">
        <v>126</v>
      </c>
      <c r="K198" s="258">
        <v>1.518</v>
      </c>
      <c r="L198" s="259" t="s">
        <v>817</v>
      </c>
      <c r="M198" s="262">
        <v>2594.8000000000002</v>
      </c>
      <c r="N198" s="286" t="s">
        <v>190</v>
      </c>
      <c r="O198" s="249" t="s">
        <v>197</v>
      </c>
      <c r="P198" s="250"/>
      <c r="Q198" s="269" t="s">
        <v>633</v>
      </c>
    </row>
    <row r="199" spans="1:17" s="293" customFormat="1">
      <c r="A199" s="255">
        <v>35</v>
      </c>
      <c r="B199" s="255" t="s">
        <v>261</v>
      </c>
      <c r="C199" s="255" t="s">
        <v>260</v>
      </c>
      <c r="D199" s="255" t="s">
        <v>261</v>
      </c>
      <c r="E199" s="267" t="s">
        <v>189</v>
      </c>
      <c r="F199" s="261">
        <v>262</v>
      </c>
      <c r="G199" s="261">
        <v>242</v>
      </c>
      <c r="H199" s="261">
        <v>164</v>
      </c>
      <c r="I199" s="255">
        <v>73</v>
      </c>
      <c r="J199" s="255">
        <v>126</v>
      </c>
      <c r="K199" s="258">
        <v>1.518</v>
      </c>
      <c r="L199" s="259" t="s">
        <v>817</v>
      </c>
      <c r="M199" s="262">
        <v>2593.11</v>
      </c>
      <c r="N199" s="268" t="s">
        <v>190</v>
      </c>
      <c r="O199" s="249" t="s">
        <v>197</v>
      </c>
      <c r="P199" s="250"/>
      <c r="Q199" s="269" t="s">
        <v>633</v>
      </c>
    </row>
    <row r="200" spans="1:17" s="293" customFormat="1">
      <c r="A200" s="255">
        <v>36</v>
      </c>
      <c r="B200" s="255" t="s">
        <v>265</v>
      </c>
      <c r="C200" s="255" t="s">
        <v>264</v>
      </c>
      <c r="D200" s="255" t="s">
        <v>265</v>
      </c>
      <c r="E200" s="267" t="s">
        <v>189</v>
      </c>
      <c r="F200" s="261">
        <v>262</v>
      </c>
      <c r="G200" s="261">
        <v>242</v>
      </c>
      <c r="H200" s="261">
        <v>164</v>
      </c>
      <c r="I200" s="255">
        <v>73</v>
      </c>
      <c r="J200" s="255">
        <v>126</v>
      </c>
      <c r="K200" s="258">
        <v>1.518</v>
      </c>
      <c r="L200" s="259" t="s">
        <v>817</v>
      </c>
      <c r="M200" s="262">
        <v>2593.2199999999998</v>
      </c>
      <c r="N200" s="268" t="s">
        <v>190</v>
      </c>
      <c r="O200" s="249" t="s">
        <v>197</v>
      </c>
      <c r="P200" s="250"/>
      <c r="Q200" s="269" t="s">
        <v>633</v>
      </c>
    </row>
    <row r="201" spans="1:17" s="293" customFormat="1">
      <c r="A201" s="255">
        <v>37</v>
      </c>
      <c r="B201" s="255" t="s">
        <v>271</v>
      </c>
      <c r="C201" s="255" t="s">
        <v>270</v>
      </c>
      <c r="D201" s="255" t="s">
        <v>271</v>
      </c>
      <c r="E201" s="267" t="s">
        <v>189</v>
      </c>
      <c r="F201" s="261">
        <v>262</v>
      </c>
      <c r="G201" s="261">
        <v>242</v>
      </c>
      <c r="H201" s="261">
        <v>164</v>
      </c>
      <c r="I201" s="255">
        <v>73</v>
      </c>
      <c r="J201" s="255">
        <v>126</v>
      </c>
      <c r="K201" s="258">
        <v>1.518</v>
      </c>
      <c r="L201" s="259" t="s">
        <v>817</v>
      </c>
      <c r="M201" s="262">
        <v>2594.7800000000002</v>
      </c>
      <c r="N201" s="268" t="s">
        <v>190</v>
      </c>
      <c r="O201" s="249" t="s">
        <v>197</v>
      </c>
      <c r="P201" s="250"/>
      <c r="Q201" s="269" t="s">
        <v>633</v>
      </c>
    </row>
    <row r="202" spans="1:17" s="293" customFormat="1">
      <c r="A202" s="255">
        <v>38</v>
      </c>
      <c r="B202" s="255" t="s">
        <v>263</v>
      </c>
      <c r="C202" s="255" t="s">
        <v>262</v>
      </c>
      <c r="D202" s="255" t="s">
        <v>263</v>
      </c>
      <c r="E202" s="267" t="s">
        <v>189</v>
      </c>
      <c r="F202" s="261">
        <v>262</v>
      </c>
      <c r="G202" s="261">
        <v>242</v>
      </c>
      <c r="H202" s="261">
        <v>164</v>
      </c>
      <c r="I202" s="255">
        <v>73</v>
      </c>
      <c r="J202" s="255">
        <v>126</v>
      </c>
      <c r="K202" s="258">
        <v>1.518</v>
      </c>
      <c r="L202" s="259" t="s">
        <v>817</v>
      </c>
      <c r="M202" s="262">
        <v>2593.09</v>
      </c>
      <c r="N202" s="268" t="s">
        <v>190</v>
      </c>
      <c r="O202" s="249" t="s">
        <v>197</v>
      </c>
      <c r="P202" s="250"/>
      <c r="Q202" s="269" t="s">
        <v>633</v>
      </c>
    </row>
    <row r="203" spans="1:17" s="293" customFormat="1">
      <c r="A203" s="255">
        <v>39</v>
      </c>
      <c r="B203" s="255" t="s">
        <v>267</v>
      </c>
      <c r="C203" s="255" t="s">
        <v>266</v>
      </c>
      <c r="D203" s="255" t="s">
        <v>267</v>
      </c>
      <c r="E203" s="267" t="s">
        <v>189</v>
      </c>
      <c r="F203" s="261">
        <v>262</v>
      </c>
      <c r="G203" s="261">
        <v>242</v>
      </c>
      <c r="H203" s="261">
        <v>164</v>
      </c>
      <c r="I203" s="255">
        <v>73</v>
      </c>
      <c r="J203" s="255">
        <v>126</v>
      </c>
      <c r="K203" s="258">
        <v>1.518</v>
      </c>
      <c r="L203" s="259" t="s">
        <v>817</v>
      </c>
      <c r="M203" s="262">
        <v>2593.2199999999998</v>
      </c>
      <c r="N203" s="268" t="s">
        <v>190</v>
      </c>
      <c r="O203" s="249" t="s">
        <v>197</v>
      </c>
      <c r="P203" s="250"/>
      <c r="Q203" s="269" t="s">
        <v>633</v>
      </c>
    </row>
    <row r="204" spans="1:17" s="293" customFormat="1">
      <c r="A204" s="255">
        <v>40</v>
      </c>
      <c r="B204" s="255" t="s">
        <v>306</v>
      </c>
      <c r="C204" s="255" t="s">
        <v>305</v>
      </c>
      <c r="D204" s="255" t="s">
        <v>306</v>
      </c>
      <c r="E204" s="267" t="s">
        <v>189</v>
      </c>
      <c r="F204" s="261">
        <v>194</v>
      </c>
      <c r="G204" s="261">
        <v>174</v>
      </c>
      <c r="H204" s="261">
        <v>157</v>
      </c>
      <c r="I204" s="255">
        <v>62</v>
      </c>
      <c r="J204" s="255">
        <v>116</v>
      </c>
      <c r="K204" s="258">
        <v>1.129</v>
      </c>
      <c r="L204" s="259" t="s">
        <v>817</v>
      </c>
      <c r="M204" s="262">
        <v>1379.26</v>
      </c>
      <c r="N204" s="268" t="s">
        <v>190</v>
      </c>
      <c r="O204" s="249" t="s">
        <v>288</v>
      </c>
      <c r="P204" s="250"/>
      <c r="Q204" s="269" t="s">
        <v>634</v>
      </c>
    </row>
    <row r="205" spans="1:17" s="293" customFormat="1">
      <c r="A205" s="255">
        <v>41</v>
      </c>
      <c r="B205" s="255" t="s">
        <v>308</v>
      </c>
      <c r="C205" s="255" t="s">
        <v>307</v>
      </c>
      <c r="D205" s="255" t="s">
        <v>308</v>
      </c>
      <c r="E205" s="267" t="s">
        <v>189</v>
      </c>
      <c r="F205" s="261">
        <v>215</v>
      </c>
      <c r="G205" s="261">
        <v>194</v>
      </c>
      <c r="H205" s="261">
        <v>158</v>
      </c>
      <c r="I205" s="255">
        <v>62</v>
      </c>
      <c r="J205" s="255">
        <v>121</v>
      </c>
      <c r="K205" s="258">
        <v>1.1850000000000001</v>
      </c>
      <c r="L205" s="259" t="s">
        <v>817</v>
      </c>
      <c r="M205" s="262">
        <v>1481.8</v>
      </c>
      <c r="N205" s="268" t="s">
        <v>190</v>
      </c>
      <c r="O205" s="249" t="s">
        <v>288</v>
      </c>
      <c r="P205" s="250"/>
      <c r="Q205" s="269" t="s">
        <v>634</v>
      </c>
    </row>
    <row r="206" spans="1:17" s="293" customFormat="1">
      <c r="A206" s="255">
        <v>42</v>
      </c>
      <c r="B206" s="255" t="s">
        <v>548</v>
      </c>
      <c r="C206" s="255" t="s">
        <v>546</v>
      </c>
      <c r="D206" s="255" t="s">
        <v>548</v>
      </c>
      <c r="E206" s="267" t="s">
        <v>189</v>
      </c>
      <c r="F206" s="261">
        <v>193</v>
      </c>
      <c r="G206" s="261">
        <v>183</v>
      </c>
      <c r="H206" s="261">
        <v>157</v>
      </c>
      <c r="I206" s="255">
        <v>62</v>
      </c>
      <c r="J206" s="255">
        <v>116</v>
      </c>
      <c r="K206" s="258">
        <v>1.129</v>
      </c>
      <c r="L206" s="259" t="s">
        <v>817</v>
      </c>
      <c r="M206" s="262">
        <v>1508.08</v>
      </c>
      <c r="N206" s="268" t="s">
        <v>190</v>
      </c>
      <c r="O206" s="249" t="s">
        <v>288</v>
      </c>
      <c r="P206" s="250"/>
      <c r="Q206" s="269" t="s">
        <v>634</v>
      </c>
    </row>
    <row r="207" spans="1:17" s="293" customFormat="1">
      <c r="A207" s="255">
        <v>43</v>
      </c>
      <c r="B207" s="255" t="s">
        <v>549</v>
      </c>
      <c r="C207" s="255" t="s">
        <v>547</v>
      </c>
      <c r="D207" s="255" t="s">
        <v>549</v>
      </c>
      <c r="E207" s="267" t="s">
        <v>189</v>
      </c>
      <c r="F207" s="261">
        <v>213</v>
      </c>
      <c r="G207" s="261">
        <v>203</v>
      </c>
      <c r="H207" s="261">
        <v>158</v>
      </c>
      <c r="I207" s="255">
        <v>62</v>
      </c>
      <c r="J207" s="255">
        <v>121</v>
      </c>
      <c r="K207" s="258">
        <v>1.1850000000000001</v>
      </c>
      <c r="L207" s="259" t="s">
        <v>817</v>
      </c>
      <c r="M207" s="262">
        <v>1655.83</v>
      </c>
      <c r="N207" s="268" t="s">
        <v>190</v>
      </c>
      <c r="O207" s="249" t="s">
        <v>288</v>
      </c>
      <c r="P207" s="250"/>
      <c r="Q207" s="269" t="s">
        <v>634</v>
      </c>
    </row>
    <row r="208" spans="1:17" s="288" customFormat="1">
      <c r="A208" s="255">
        <v>1</v>
      </c>
      <c r="B208" s="255" t="s">
        <v>857</v>
      </c>
      <c r="C208" s="255" t="s">
        <v>868</v>
      </c>
      <c r="D208" s="255" t="s">
        <v>857</v>
      </c>
      <c r="E208" s="267" t="s">
        <v>189</v>
      </c>
      <c r="F208" s="261">
        <v>260</v>
      </c>
      <c r="G208" s="261">
        <v>235</v>
      </c>
      <c r="H208" s="261">
        <v>162</v>
      </c>
      <c r="I208" s="255">
        <v>70</v>
      </c>
      <c r="J208" s="255">
        <v>124</v>
      </c>
      <c r="K208" s="258">
        <v>1.407</v>
      </c>
      <c r="L208" s="259" t="s">
        <v>817</v>
      </c>
      <c r="M208" s="262">
        <v>2049.3000000000002</v>
      </c>
      <c r="N208" s="268" t="s">
        <v>190</v>
      </c>
      <c r="O208" s="249" t="s">
        <v>197</v>
      </c>
      <c r="P208" s="250"/>
      <c r="Q208" s="269" t="s">
        <v>633</v>
      </c>
    </row>
    <row r="209" spans="1:17" s="288" customFormat="1">
      <c r="A209" s="255">
        <v>2</v>
      </c>
      <c r="B209" s="255" t="s">
        <v>858</v>
      </c>
      <c r="C209" s="255" t="s">
        <v>865</v>
      </c>
      <c r="D209" s="255" t="s">
        <v>858</v>
      </c>
      <c r="E209" s="267" t="s">
        <v>189</v>
      </c>
      <c r="F209" s="261">
        <v>265</v>
      </c>
      <c r="G209" s="261">
        <v>240</v>
      </c>
      <c r="H209" s="261">
        <v>162</v>
      </c>
      <c r="I209" s="255">
        <v>70</v>
      </c>
      <c r="J209" s="255">
        <v>124</v>
      </c>
      <c r="K209" s="258">
        <v>1.407</v>
      </c>
      <c r="L209" s="259" t="s">
        <v>817</v>
      </c>
      <c r="M209" s="262">
        <v>2375.44</v>
      </c>
      <c r="N209" s="268" t="s">
        <v>190</v>
      </c>
      <c r="O209" s="249" t="s">
        <v>197</v>
      </c>
      <c r="P209" s="250"/>
      <c r="Q209" s="269" t="s">
        <v>633</v>
      </c>
    </row>
    <row r="210" spans="1:17" s="288" customFormat="1">
      <c r="A210" s="255">
        <v>3</v>
      </c>
      <c r="B210" s="255" t="s">
        <v>859</v>
      </c>
      <c r="C210" s="255" t="s">
        <v>863</v>
      </c>
      <c r="D210" s="255" t="s">
        <v>859</v>
      </c>
      <c r="E210" s="267" t="s">
        <v>189</v>
      </c>
      <c r="F210" s="261">
        <v>265</v>
      </c>
      <c r="G210" s="261">
        <v>240</v>
      </c>
      <c r="H210" s="261">
        <v>162</v>
      </c>
      <c r="I210" s="255">
        <v>70</v>
      </c>
      <c r="J210" s="255">
        <v>124</v>
      </c>
      <c r="K210" s="258">
        <v>1.407</v>
      </c>
      <c r="L210" s="259" t="s">
        <v>817</v>
      </c>
      <c r="M210" s="262">
        <v>2210.5700000000002</v>
      </c>
      <c r="N210" s="268" t="s">
        <v>190</v>
      </c>
      <c r="O210" s="249" t="s">
        <v>197</v>
      </c>
      <c r="P210" s="250"/>
      <c r="Q210" s="269" t="s">
        <v>633</v>
      </c>
    </row>
    <row r="211" spans="1:17">
      <c r="A211" s="255"/>
      <c r="B211" s="255" t="s">
        <v>860</v>
      </c>
      <c r="C211" s="255" t="s">
        <v>864</v>
      </c>
      <c r="D211" s="255" t="s">
        <v>860</v>
      </c>
      <c r="E211" s="267" t="s">
        <v>189</v>
      </c>
      <c r="F211" s="261">
        <v>265</v>
      </c>
      <c r="G211" s="261">
        <v>240</v>
      </c>
      <c r="H211" s="261">
        <v>162</v>
      </c>
      <c r="I211" s="255">
        <v>70</v>
      </c>
      <c r="J211" s="255">
        <v>124</v>
      </c>
      <c r="K211" s="258">
        <v>1.407</v>
      </c>
      <c r="L211" s="259" t="s">
        <v>817</v>
      </c>
      <c r="M211" s="262">
        <v>2608.91</v>
      </c>
      <c r="N211" s="268" t="s">
        <v>190</v>
      </c>
      <c r="O211" s="249" t="s">
        <v>197</v>
      </c>
      <c r="P211" s="250"/>
      <c r="Q211" s="269" t="s">
        <v>633</v>
      </c>
    </row>
    <row r="212" spans="1:17">
      <c r="A212" s="255"/>
      <c r="B212" s="255" t="s">
        <v>861</v>
      </c>
      <c r="C212" s="255" t="s">
        <v>866</v>
      </c>
      <c r="D212" s="255" t="s">
        <v>861</v>
      </c>
      <c r="E212" s="267" t="s">
        <v>189</v>
      </c>
      <c r="F212" s="261">
        <v>260</v>
      </c>
      <c r="G212" s="261">
        <v>235</v>
      </c>
      <c r="H212" s="261">
        <v>162</v>
      </c>
      <c r="I212" s="255">
        <v>70</v>
      </c>
      <c r="J212" s="255">
        <v>124</v>
      </c>
      <c r="K212" s="258">
        <v>1.407</v>
      </c>
      <c r="L212" s="259" t="s">
        <v>817</v>
      </c>
      <c r="M212" s="262">
        <v>1884.72</v>
      </c>
      <c r="N212" s="268" t="s">
        <v>190</v>
      </c>
      <c r="O212" s="249" t="s">
        <v>197</v>
      </c>
      <c r="P212" s="250"/>
      <c r="Q212" s="269" t="s">
        <v>633</v>
      </c>
    </row>
    <row r="213" spans="1:17">
      <c r="A213" s="255"/>
      <c r="B213" s="255" t="s">
        <v>862</v>
      </c>
      <c r="C213" s="255" t="s">
        <v>867</v>
      </c>
      <c r="D213" s="255" t="s">
        <v>862</v>
      </c>
      <c r="E213" s="267" t="s">
        <v>189</v>
      </c>
      <c r="F213" s="261">
        <v>260</v>
      </c>
      <c r="G213" s="261">
        <v>235</v>
      </c>
      <c r="H213" s="261">
        <v>162</v>
      </c>
      <c r="I213" s="255">
        <v>70</v>
      </c>
      <c r="J213" s="255">
        <v>124</v>
      </c>
      <c r="K213" s="258">
        <v>1.407</v>
      </c>
      <c r="L213" s="259" t="s">
        <v>817</v>
      </c>
      <c r="M213" s="262">
        <v>2283.0300000000002</v>
      </c>
      <c r="N213" s="268" t="s">
        <v>190</v>
      </c>
      <c r="O213" s="249" t="s">
        <v>197</v>
      </c>
      <c r="P213" s="250"/>
      <c r="Q213" s="269" t="s">
        <v>633</v>
      </c>
    </row>
    <row r="214" spans="1:17">
      <c r="A214" s="255"/>
      <c r="B214" s="255"/>
      <c r="C214" s="255"/>
      <c r="D214" s="255"/>
      <c r="E214" s="267" t="s">
        <v>189</v>
      </c>
      <c r="F214" s="261"/>
      <c r="G214" s="261"/>
      <c r="H214" s="261"/>
      <c r="I214" s="255"/>
      <c r="J214" s="255"/>
      <c r="K214" s="258"/>
      <c r="L214" s="259"/>
      <c r="M214" s="273"/>
      <c r="N214" s="268" t="s">
        <v>190</v>
      </c>
      <c r="O214" s="249"/>
      <c r="P214" s="250"/>
      <c r="Q214" s="269"/>
    </row>
    <row r="215" spans="1:17">
      <c r="A215" s="255"/>
      <c r="B215" s="255"/>
      <c r="C215" s="255"/>
      <c r="D215" s="255"/>
      <c r="E215" s="267" t="s">
        <v>189</v>
      </c>
      <c r="F215" s="261"/>
      <c r="G215" s="261"/>
      <c r="H215" s="261"/>
      <c r="I215" s="255"/>
      <c r="J215" s="255"/>
      <c r="K215" s="258"/>
      <c r="L215" s="259"/>
      <c r="M215" s="273"/>
      <c r="N215" s="268" t="s">
        <v>190</v>
      </c>
      <c r="O215" s="249"/>
      <c r="P215" s="250"/>
      <c r="Q215" s="269"/>
    </row>
    <row r="216" spans="1:17" s="293" customFormat="1">
      <c r="A216" s="255"/>
      <c r="B216" s="255"/>
      <c r="C216" s="255"/>
      <c r="D216" s="255"/>
      <c r="E216" s="267" t="s">
        <v>189</v>
      </c>
      <c r="F216" s="261"/>
      <c r="G216" s="261"/>
      <c r="H216" s="261"/>
      <c r="I216" s="255"/>
      <c r="J216" s="255"/>
      <c r="K216" s="258"/>
      <c r="L216" s="259"/>
      <c r="M216" s="262"/>
      <c r="N216" s="268" t="s">
        <v>190</v>
      </c>
      <c r="O216" s="249"/>
      <c r="P216" s="250"/>
      <c r="Q216" s="269"/>
    </row>
    <row r="217" spans="1:17" s="293" customFormat="1">
      <c r="A217" s="255">
        <v>1</v>
      </c>
      <c r="B217" s="255" t="s">
        <v>355</v>
      </c>
      <c r="C217" s="255" t="s">
        <v>354</v>
      </c>
      <c r="D217" s="255" t="s">
        <v>355</v>
      </c>
      <c r="E217" s="267" t="s">
        <v>189</v>
      </c>
      <c r="F217" s="261">
        <v>305</v>
      </c>
      <c r="G217" s="261">
        <v>269</v>
      </c>
      <c r="H217" s="261">
        <v>169</v>
      </c>
      <c r="I217" s="255">
        <v>55</v>
      </c>
      <c r="J217" s="255">
        <v>165</v>
      </c>
      <c r="K217" s="258">
        <v>1.534</v>
      </c>
      <c r="L217" s="259" t="s">
        <v>818</v>
      </c>
      <c r="M217" s="262">
        <v>3674.36</v>
      </c>
      <c r="N217" s="268" t="s">
        <v>190</v>
      </c>
      <c r="O217" s="249" t="s">
        <v>197</v>
      </c>
      <c r="P217" s="250"/>
      <c r="Q217" s="269" t="s">
        <v>633</v>
      </c>
    </row>
    <row r="218" spans="1:17" s="293" customFormat="1">
      <c r="A218" s="255">
        <v>2</v>
      </c>
      <c r="B218" s="255" t="s">
        <v>357</v>
      </c>
      <c r="C218" s="255" t="s">
        <v>356</v>
      </c>
      <c r="D218" s="255" t="s">
        <v>357</v>
      </c>
      <c r="E218" s="267" t="s">
        <v>189</v>
      </c>
      <c r="F218" s="261">
        <v>297</v>
      </c>
      <c r="G218" s="261">
        <v>262</v>
      </c>
      <c r="H218" s="261">
        <v>169</v>
      </c>
      <c r="I218" s="255">
        <v>55</v>
      </c>
      <c r="J218" s="255">
        <v>165</v>
      </c>
      <c r="K218" s="258">
        <v>1.534</v>
      </c>
      <c r="L218" s="259" t="s">
        <v>818</v>
      </c>
      <c r="M218" s="262">
        <v>3607.72</v>
      </c>
      <c r="N218" s="268" t="s">
        <v>190</v>
      </c>
      <c r="O218" s="249" t="s">
        <v>197</v>
      </c>
      <c r="P218" s="250"/>
      <c r="Q218" s="269" t="s">
        <v>634</v>
      </c>
    </row>
    <row r="219" spans="1:17" s="293" customFormat="1">
      <c r="A219" s="255">
        <v>3</v>
      </c>
      <c r="B219" s="255" t="s">
        <v>359</v>
      </c>
      <c r="C219" s="255" t="s">
        <v>358</v>
      </c>
      <c r="D219" s="255" t="s">
        <v>359</v>
      </c>
      <c r="E219" s="267" t="s">
        <v>189</v>
      </c>
      <c r="F219" s="261">
        <v>305</v>
      </c>
      <c r="G219" s="261">
        <v>269</v>
      </c>
      <c r="H219" s="261">
        <v>169</v>
      </c>
      <c r="I219" s="255">
        <v>55</v>
      </c>
      <c r="J219" s="255">
        <v>165</v>
      </c>
      <c r="K219" s="258">
        <v>1.534</v>
      </c>
      <c r="L219" s="259" t="s">
        <v>818</v>
      </c>
      <c r="M219" s="262">
        <v>3675.11</v>
      </c>
      <c r="N219" s="268" t="s">
        <v>190</v>
      </c>
      <c r="O219" s="249" t="s">
        <v>197</v>
      </c>
      <c r="P219" s="250"/>
      <c r="Q219" s="269" t="s">
        <v>633</v>
      </c>
    </row>
    <row r="220" spans="1:17" s="293" customFormat="1">
      <c r="A220" s="255">
        <v>4</v>
      </c>
      <c r="B220" s="255" t="s">
        <v>361</v>
      </c>
      <c r="C220" s="255" t="s">
        <v>360</v>
      </c>
      <c r="D220" s="255" t="s">
        <v>361</v>
      </c>
      <c r="E220" s="267" t="s">
        <v>189</v>
      </c>
      <c r="F220" s="261">
        <v>298</v>
      </c>
      <c r="G220" s="261">
        <v>262</v>
      </c>
      <c r="H220" s="261">
        <v>169</v>
      </c>
      <c r="I220" s="255">
        <v>55</v>
      </c>
      <c r="J220" s="255">
        <v>165</v>
      </c>
      <c r="K220" s="258">
        <v>1.534</v>
      </c>
      <c r="L220" s="259" t="s">
        <v>818</v>
      </c>
      <c r="M220" s="262">
        <v>3638.5</v>
      </c>
      <c r="N220" s="268" t="s">
        <v>190</v>
      </c>
      <c r="O220" s="249" t="s">
        <v>197</v>
      </c>
      <c r="P220" s="250"/>
      <c r="Q220" s="269" t="s">
        <v>634</v>
      </c>
    </row>
    <row r="221" spans="1:17" s="293" customFormat="1">
      <c r="A221" s="255">
        <v>5</v>
      </c>
      <c r="B221" s="255" t="s">
        <v>534</v>
      </c>
      <c r="C221" s="255" t="s">
        <v>533</v>
      </c>
      <c r="D221" s="255" t="s">
        <v>534</v>
      </c>
      <c r="E221" s="267" t="s">
        <v>189</v>
      </c>
      <c r="F221" s="261">
        <v>305</v>
      </c>
      <c r="G221" s="261">
        <v>269</v>
      </c>
      <c r="H221" s="261">
        <v>169</v>
      </c>
      <c r="I221" s="255">
        <v>55</v>
      </c>
      <c r="J221" s="255">
        <v>165</v>
      </c>
      <c r="K221" s="258">
        <v>1.534</v>
      </c>
      <c r="L221" s="259" t="s">
        <v>818</v>
      </c>
      <c r="M221" s="262">
        <v>4028.1</v>
      </c>
      <c r="N221" s="268" t="s">
        <v>190</v>
      </c>
      <c r="O221" s="249" t="s">
        <v>197</v>
      </c>
      <c r="P221" s="250"/>
      <c r="Q221" s="269" t="s">
        <v>633</v>
      </c>
    </row>
    <row r="222" spans="1:17" s="293" customFormat="1">
      <c r="A222" s="255">
        <v>6</v>
      </c>
      <c r="B222" s="255" t="s">
        <v>518</v>
      </c>
      <c r="C222" s="255" t="s">
        <v>517</v>
      </c>
      <c r="D222" s="255" t="s">
        <v>518</v>
      </c>
      <c r="E222" s="267" t="s">
        <v>189</v>
      </c>
      <c r="F222" s="261">
        <v>305</v>
      </c>
      <c r="G222" s="261">
        <v>269</v>
      </c>
      <c r="H222" s="261">
        <v>169</v>
      </c>
      <c r="I222" s="255">
        <v>55</v>
      </c>
      <c r="J222" s="255">
        <v>165</v>
      </c>
      <c r="K222" s="258">
        <v>1.534</v>
      </c>
      <c r="L222" s="259" t="s">
        <v>818</v>
      </c>
      <c r="M222" s="262">
        <v>3987.83</v>
      </c>
      <c r="N222" s="268" t="s">
        <v>190</v>
      </c>
      <c r="O222" s="249" t="s">
        <v>197</v>
      </c>
      <c r="P222" s="250"/>
      <c r="Q222" s="269" t="s">
        <v>634</v>
      </c>
    </row>
    <row r="223" spans="1:17" s="293" customFormat="1">
      <c r="A223" s="255">
        <v>7</v>
      </c>
      <c r="B223" s="255" t="s">
        <v>39</v>
      </c>
      <c r="C223" s="255" t="s">
        <v>38</v>
      </c>
      <c r="D223" s="255" t="s">
        <v>39</v>
      </c>
      <c r="E223" s="267" t="s">
        <v>189</v>
      </c>
      <c r="F223" s="261">
        <v>305</v>
      </c>
      <c r="G223" s="261">
        <v>269</v>
      </c>
      <c r="H223" s="261">
        <v>169</v>
      </c>
      <c r="I223" s="255">
        <v>55</v>
      </c>
      <c r="J223" s="255">
        <v>165</v>
      </c>
      <c r="K223" s="258">
        <v>1.534</v>
      </c>
      <c r="L223" s="259" t="s">
        <v>818</v>
      </c>
      <c r="M223" s="262">
        <v>4028.02</v>
      </c>
      <c r="N223" s="268" t="s">
        <v>190</v>
      </c>
      <c r="O223" s="249" t="s">
        <v>197</v>
      </c>
      <c r="P223" s="250"/>
      <c r="Q223" s="269" t="s">
        <v>633</v>
      </c>
    </row>
    <row r="224" spans="1:17" s="293" customFormat="1">
      <c r="A224" s="255">
        <v>8</v>
      </c>
      <c r="B224" s="255" t="s">
        <v>820</v>
      </c>
      <c r="C224" s="255" t="s">
        <v>824</v>
      </c>
      <c r="D224" s="255" t="s">
        <v>820</v>
      </c>
      <c r="E224" s="267" t="s">
        <v>189</v>
      </c>
      <c r="F224" s="261">
        <v>311</v>
      </c>
      <c r="G224" s="261">
        <v>275</v>
      </c>
      <c r="H224" s="261">
        <v>169</v>
      </c>
      <c r="I224" s="255">
        <v>55</v>
      </c>
      <c r="J224" s="255">
        <v>165</v>
      </c>
      <c r="K224" s="258">
        <v>1.534</v>
      </c>
      <c r="L224" s="259" t="s">
        <v>818</v>
      </c>
      <c r="M224" s="262">
        <v>5304.71</v>
      </c>
      <c r="N224" s="268" t="s">
        <v>190</v>
      </c>
      <c r="O224" s="249" t="s">
        <v>197</v>
      </c>
      <c r="P224" s="250"/>
      <c r="Q224" s="269" t="s">
        <v>633</v>
      </c>
    </row>
    <row r="225" spans="1:17" s="293" customFormat="1">
      <c r="A225" s="255">
        <v>9</v>
      </c>
      <c r="B225" s="255" t="s">
        <v>783</v>
      </c>
      <c r="C225" s="255" t="s">
        <v>782</v>
      </c>
      <c r="D225" s="255" t="s">
        <v>783</v>
      </c>
      <c r="E225" s="267" t="s">
        <v>189</v>
      </c>
      <c r="F225" s="261">
        <v>311</v>
      </c>
      <c r="G225" s="261">
        <v>275</v>
      </c>
      <c r="H225" s="261">
        <v>169</v>
      </c>
      <c r="I225" s="255">
        <v>55</v>
      </c>
      <c r="J225" s="255">
        <v>165</v>
      </c>
      <c r="K225" s="258">
        <v>1.534</v>
      </c>
      <c r="L225" s="259" t="s">
        <v>818</v>
      </c>
      <c r="M225" s="262">
        <v>5376.68</v>
      </c>
      <c r="N225" s="268" t="s">
        <v>190</v>
      </c>
      <c r="O225" s="249" t="s">
        <v>197</v>
      </c>
      <c r="P225" s="250"/>
      <c r="Q225" s="269" t="s">
        <v>633</v>
      </c>
    </row>
    <row r="226" spans="1:17" s="293" customFormat="1">
      <c r="A226" s="255">
        <v>10</v>
      </c>
      <c r="B226" s="255" t="s">
        <v>369</v>
      </c>
      <c r="C226" s="255" t="s">
        <v>368</v>
      </c>
      <c r="D226" s="255" t="s">
        <v>369</v>
      </c>
      <c r="E226" s="267" t="s">
        <v>189</v>
      </c>
      <c r="F226" s="261">
        <v>305</v>
      </c>
      <c r="G226" s="261">
        <v>269</v>
      </c>
      <c r="H226" s="261">
        <v>169</v>
      </c>
      <c r="I226" s="255">
        <v>55</v>
      </c>
      <c r="J226" s="255">
        <v>165</v>
      </c>
      <c r="K226" s="258">
        <v>1.534</v>
      </c>
      <c r="L226" s="259" t="s">
        <v>818</v>
      </c>
      <c r="M226" s="262">
        <v>4808.7</v>
      </c>
      <c r="N226" s="268" t="s">
        <v>190</v>
      </c>
      <c r="O226" s="249" t="s">
        <v>197</v>
      </c>
      <c r="P226" s="250"/>
      <c r="Q226" s="269" t="s">
        <v>633</v>
      </c>
    </row>
    <row r="227" spans="1:17" s="293" customFormat="1">
      <c r="A227" s="255">
        <v>11</v>
      </c>
      <c r="B227" s="255" t="s">
        <v>371</v>
      </c>
      <c r="C227" s="255" t="s">
        <v>370</v>
      </c>
      <c r="D227" s="255" t="s">
        <v>371</v>
      </c>
      <c r="E227" s="267" t="s">
        <v>189</v>
      </c>
      <c r="F227" s="261">
        <v>297</v>
      </c>
      <c r="G227" s="261">
        <v>262</v>
      </c>
      <c r="H227" s="261">
        <v>169</v>
      </c>
      <c r="I227" s="255">
        <v>55</v>
      </c>
      <c r="J227" s="255">
        <v>165</v>
      </c>
      <c r="K227" s="258">
        <v>1.534</v>
      </c>
      <c r="L227" s="259" t="s">
        <v>818</v>
      </c>
      <c r="M227" s="262">
        <v>4622.43</v>
      </c>
      <c r="N227" s="268" t="s">
        <v>190</v>
      </c>
      <c r="O227" s="249" t="s">
        <v>197</v>
      </c>
      <c r="P227" s="250"/>
      <c r="Q227" s="269" t="s">
        <v>634</v>
      </c>
    </row>
    <row r="228" spans="1:17" s="293" customFormat="1">
      <c r="A228" s="255">
        <v>12</v>
      </c>
      <c r="B228" s="255" t="s">
        <v>373</v>
      </c>
      <c r="C228" s="255" t="s">
        <v>372</v>
      </c>
      <c r="D228" s="255" t="s">
        <v>373</v>
      </c>
      <c r="E228" s="267" t="s">
        <v>189</v>
      </c>
      <c r="F228" s="261">
        <v>305</v>
      </c>
      <c r="G228" s="261">
        <v>269</v>
      </c>
      <c r="H228" s="261">
        <v>169</v>
      </c>
      <c r="I228" s="255">
        <v>55</v>
      </c>
      <c r="J228" s="255">
        <v>165</v>
      </c>
      <c r="K228" s="258">
        <v>1.534</v>
      </c>
      <c r="L228" s="259" t="s">
        <v>818</v>
      </c>
      <c r="M228" s="262">
        <v>4809.47</v>
      </c>
      <c r="N228" s="268" t="s">
        <v>190</v>
      </c>
      <c r="O228" s="249" t="s">
        <v>197</v>
      </c>
      <c r="P228" s="250"/>
      <c r="Q228" s="269" t="s">
        <v>633</v>
      </c>
    </row>
    <row r="229" spans="1:17" s="293" customFormat="1">
      <c r="A229" s="255">
        <v>13</v>
      </c>
      <c r="B229" s="255" t="s">
        <v>363</v>
      </c>
      <c r="C229" s="255" t="s">
        <v>362</v>
      </c>
      <c r="D229" s="255" t="s">
        <v>363</v>
      </c>
      <c r="E229" s="267" t="s">
        <v>189</v>
      </c>
      <c r="F229" s="261">
        <v>305</v>
      </c>
      <c r="G229" s="261">
        <v>269</v>
      </c>
      <c r="H229" s="261">
        <v>169</v>
      </c>
      <c r="I229" s="255">
        <v>55</v>
      </c>
      <c r="J229" s="255">
        <v>165</v>
      </c>
      <c r="K229" s="258">
        <v>1.534</v>
      </c>
      <c r="L229" s="259" t="s">
        <v>818</v>
      </c>
      <c r="M229" s="262">
        <v>4808.58</v>
      </c>
      <c r="N229" s="268" t="s">
        <v>190</v>
      </c>
      <c r="O229" s="249" t="s">
        <v>197</v>
      </c>
      <c r="P229" s="250"/>
      <c r="Q229" s="269" t="s">
        <v>633</v>
      </c>
    </row>
    <row r="230" spans="1:17" s="293" customFormat="1">
      <c r="A230" s="255">
        <v>14</v>
      </c>
      <c r="B230" s="255" t="s">
        <v>365</v>
      </c>
      <c r="C230" s="255" t="s">
        <v>364</v>
      </c>
      <c r="D230" s="255" t="s">
        <v>365</v>
      </c>
      <c r="E230" s="267" t="s">
        <v>189</v>
      </c>
      <c r="F230" s="261">
        <v>297</v>
      </c>
      <c r="G230" s="261">
        <v>262</v>
      </c>
      <c r="H230" s="261">
        <v>169</v>
      </c>
      <c r="I230" s="255">
        <v>55</v>
      </c>
      <c r="J230" s="255">
        <v>165</v>
      </c>
      <c r="K230" s="258">
        <v>1.534</v>
      </c>
      <c r="L230" s="259" t="s">
        <v>818</v>
      </c>
      <c r="M230" s="262">
        <v>4743.3100000000004</v>
      </c>
      <c r="N230" s="268" t="s">
        <v>190</v>
      </c>
      <c r="O230" s="249" t="s">
        <v>197</v>
      </c>
      <c r="P230" s="250"/>
      <c r="Q230" s="269" t="s">
        <v>634</v>
      </c>
    </row>
    <row r="231" spans="1:17" s="293" customFormat="1">
      <c r="A231" s="255">
        <v>15</v>
      </c>
      <c r="B231" s="255" t="s">
        <v>367</v>
      </c>
      <c r="C231" s="255" t="s">
        <v>366</v>
      </c>
      <c r="D231" s="255" t="s">
        <v>367</v>
      </c>
      <c r="E231" s="267" t="s">
        <v>189</v>
      </c>
      <c r="F231" s="261">
        <v>305</v>
      </c>
      <c r="G231" s="261">
        <v>269</v>
      </c>
      <c r="H231" s="261">
        <v>169</v>
      </c>
      <c r="I231" s="255">
        <v>55</v>
      </c>
      <c r="J231" s="255">
        <v>165</v>
      </c>
      <c r="K231" s="258">
        <v>1.534</v>
      </c>
      <c r="L231" s="259" t="s">
        <v>818</v>
      </c>
      <c r="M231" s="262">
        <v>4809.33</v>
      </c>
      <c r="N231" s="268" t="s">
        <v>190</v>
      </c>
      <c r="O231" s="249" t="s">
        <v>197</v>
      </c>
      <c r="P231" s="250"/>
      <c r="Q231" s="269" t="s">
        <v>633</v>
      </c>
    </row>
    <row r="232" spans="1:17" s="293" customFormat="1">
      <c r="A232" s="255">
        <v>16</v>
      </c>
      <c r="B232" s="255" t="s">
        <v>375</v>
      </c>
      <c r="C232" s="255" t="s">
        <v>374</v>
      </c>
      <c r="D232" s="255" t="s">
        <v>375</v>
      </c>
      <c r="E232" s="267" t="s">
        <v>189</v>
      </c>
      <c r="F232" s="261">
        <v>323</v>
      </c>
      <c r="G232" s="261">
        <v>285</v>
      </c>
      <c r="H232" s="261">
        <v>199</v>
      </c>
      <c r="I232" s="255">
        <v>55</v>
      </c>
      <c r="J232" s="255">
        <v>165</v>
      </c>
      <c r="K232" s="258">
        <v>1.806</v>
      </c>
      <c r="L232" s="259" t="s">
        <v>818</v>
      </c>
      <c r="M232" s="262">
        <v>5246.75</v>
      </c>
      <c r="N232" s="268" t="s">
        <v>190</v>
      </c>
      <c r="O232" s="249" t="s">
        <v>197</v>
      </c>
      <c r="P232" s="250"/>
      <c r="Q232" s="269" t="s">
        <v>633</v>
      </c>
    </row>
    <row r="233" spans="1:17" s="293" customFormat="1">
      <c r="A233" s="255">
        <v>17</v>
      </c>
      <c r="B233" s="255" t="s">
        <v>379</v>
      </c>
      <c r="C233" s="255" t="s">
        <v>378</v>
      </c>
      <c r="D233" s="255" t="s">
        <v>379</v>
      </c>
      <c r="E233" s="267" t="s">
        <v>189</v>
      </c>
      <c r="F233" s="261">
        <v>323</v>
      </c>
      <c r="G233" s="261">
        <v>285</v>
      </c>
      <c r="H233" s="261">
        <v>199</v>
      </c>
      <c r="I233" s="255">
        <v>55</v>
      </c>
      <c r="J233" s="255">
        <v>165</v>
      </c>
      <c r="K233" s="258">
        <v>1.806</v>
      </c>
      <c r="L233" s="259" t="s">
        <v>818</v>
      </c>
      <c r="M233" s="262">
        <v>5214.53</v>
      </c>
      <c r="N233" s="268" t="s">
        <v>190</v>
      </c>
      <c r="O233" s="249" t="s">
        <v>197</v>
      </c>
      <c r="P233" s="250"/>
      <c r="Q233" s="269" t="s">
        <v>633</v>
      </c>
    </row>
    <row r="234" spans="1:17" s="293" customFormat="1">
      <c r="A234" s="255">
        <v>18</v>
      </c>
      <c r="B234" s="255" t="s">
        <v>377</v>
      </c>
      <c r="C234" s="255" t="s">
        <v>376</v>
      </c>
      <c r="D234" s="255" t="s">
        <v>377</v>
      </c>
      <c r="E234" s="267" t="s">
        <v>189</v>
      </c>
      <c r="F234" s="261">
        <v>317</v>
      </c>
      <c r="G234" s="261">
        <v>279</v>
      </c>
      <c r="H234" s="261">
        <v>199</v>
      </c>
      <c r="I234" s="255">
        <v>55</v>
      </c>
      <c r="J234" s="255">
        <v>165</v>
      </c>
      <c r="K234" s="258">
        <v>1.806</v>
      </c>
      <c r="L234" s="259" t="s">
        <v>818</v>
      </c>
      <c r="M234" s="262">
        <v>5230.09</v>
      </c>
      <c r="N234" s="268" t="s">
        <v>190</v>
      </c>
      <c r="O234" s="249" t="s">
        <v>197</v>
      </c>
      <c r="P234" s="250"/>
      <c r="Q234" s="269" t="s">
        <v>633</v>
      </c>
    </row>
    <row r="235" spans="1:17" s="293" customFormat="1">
      <c r="A235" s="255">
        <v>19</v>
      </c>
      <c r="B235" s="255" t="s">
        <v>381</v>
      </c>
      <c r="C235" s="255" t="s">
        <v>380</v>
      </c>
      <c r="D235" s="255" t="s">
        <v>381</v>
      </c>
      <c r="E235" s="267" t="s">
        <v>189</v>
      </c>
      <c r="F235" s="261">
        <v>317</v>
      </c>
      <c r="G235" s="261">
        <v>279</v>
      </c>
      <c r="H235" s="261">
        <v>199</v>
      </c>
      <c r="I235" s="255">
        <v>55</v>
      </c>
      <c r="J235" s="255">
        <v>165</v>
      </c>
      <c r="K235" s="258">
        <v>1.806</v>
      </c>
      <c r="L235" s="259" t="s">
        <v>818</v>
      </c>
      <c r="M235" s="262">
        <v>5229.3900000000003</v>
      </c>
      <c r="N235" s="268" t="s">
        <v>190</v>
      </c>
      <c r="O235" s="249" t="s">
        <v>197</v>
      </c>
      <c r="P235" s="250"/>
      <c r="Q235" s="269" t="s">
        <v>633</v>
      </c>
    </row>
    <row r="236" spans="1:17" s="293" customFormat="1">
      <c r="A236" s="255">
        <v>20</v>
      </c>
      <c r="B236" s="255" t="s">
        <v>387</v>
      </c>
      <c r="C236" s="255" t="s">
        <v>386</v>
      </c>
      <c r="D236" s="255" t="s">
        <v>387</v>
      </c>
      <c r="E236" s="267" t="s">
        <v>189</v>
      </c>
      <c r="F236" s="261">
        <v>305</v>
      </c>
      <c r="G236" s="261">
        <v>269</v>
      </c>
      <c r="H236" s="261">
        <v>169</v>
      </c>
      <c r="I236" s="255">
        <v>55</v>
      </c>
      <c r="J236" s="255">
        <v>165</v>
      </c>
      <c r="K236" s="258">
        <v>1.534</v>
      </c>
      <c r="L236" s="259" t="s">
        <v>818</v>
      </c>
      <c r="M236" s="262">
        <v>3584.04</v>
      </c>
      <c r="N236" s="268" t="s">
        <v>190</v>
      </c>
      <c r="O236" s="249" t="s">
        <v>197</v>
      </c>
      <c r="Q236" s="269" t="s">
        <v>633</v>
      </c>
    </row>
    <row r="237" spans="1:17" s="293" customFormat="1">
      <c r="A237" s="255">
        <v>21</v>
      </c>
      <c r="B237" s="255" t="s">
        <v>385</v>
      </c>
      <c r="C237" s="255" t="s">
        <v>384</v>
      </c>
      <c r="D237" s="255" t="s">
        <v>385</v>
      </c>
      <c r="E237" s="267" t="s">
        <v>189</v>
      </c>
      <c r="F237" s="261">
        <v>305</v>
      </c>
      <c r="G237" s="261">
        <v>269</v>
      </c>
      <c r="H237" s="261">
        <v>169</v>
      </c>
      <c r="I237" s="255">
        <v>55</v>
      </c>
      <c r="J237" s="255">
        <v>165</v>
      </c>
      <c r="K237" s="258">
        <v>1.534</v>
      </c>
      <c r="L237" s="259" t="s">
        <v>818</v>
      </c>
      <c r="M237" s="262">
        <v>3584.04</v>
      </c>
      <c r="N237" s="268" t="s">
        <v>190</v>
      </c>
      <c r="O237" s="249" t="s">
        <v>197</v>
      </c>
      <c r="Q237" s="269" t="s">
        <v>633</v>
      </c>
    </row>
    <row r="238" spans="1:17" s="293" customFormat="1">
      <c r="A238" s="255">
        <v>22</v>
      </c>
      <c r="B238" s="255" t="s">
        <v>497</v>
      </c>
      <c r="C238" s="255" t="s">
        <v>496</v>
      </c>
      <c r="D238" s="255" t="s">
        <v>497</v>
      </c>
      <c r="E238" s="267" t="s">
        <v>189</v>
      </c>
      <c r="F238" s="261">
        <v>305</v>
      </c>
      <c r="G238" s="261">
        <v>269</v>
      </c>
      <c r="H238" s="261">
        <v>169</v>
      </c>
      <c r="I238" s="255">
        <v>55</v>
      </c>
      <c r="J238" s="255">
        <v>165</v>
      </c>
      <c r="K238" s="258">
        <v>1.534</v>
      </c>
      <c r="L238" s="259" t="s">
        <v>818</v>
      </c>
      <c r="M238" s="262">
        <v>3970.42</v>
      </c>
      <c r="N238" s="268" t="s">
        <v>190</v>
      </c>
      <c r="O238" s="249" t="s">
        <v>197</v>
      </c>
      <c r="Q238" s="269" t="s">
        <v>633</v>
      </c>
    </row>
    <row r="239" spans="1:17" s="293" customFormat="1">
      <c r="A239" s="255">
        <v>23</v>
      </c>
      <c r="B239" s="255" t="s">
        <v>495</v>
      </c>
      <c r="C239" s="255" t="s">
        <v>494</v>
      </c>
      <c r="D239" s="255" t="s">
        <v>495</v>
      </c>
      <c r="E239" s="267" t="s">
        <v>189</v>
      </c>
      <c r="F239" s="261">
        <v>305</v>
      </c>
      <c r="G239" s="261">
        <v>269</v>
      </c>
      <c r="H239" s="261">
        <v>169</v>
      </c>
      <c r="I239" s="255">
        <v>55</v>
      </c>
      <c r="J239" s="255">
        <v>165</v>
      </c>
      <c r="K239" s="258">
        <v>1.534</v>
      </c>
      <c r="L239" s="259" t="s">
        <v>818</v>
      </c>
      <c r="M239" s="262">
        <v>3970.83</v>
      </c>
      <c r="N239" s="268" t="s">
        <v>190</v>
      </c>
      <c r="O239" s="249" t="s">
        <v>197</v>
      </c>
      <c r="Q239" s="269" t="s">
        <v>633</v>
      </c>
    </row>
    <row r="240" spans="1:17" s="293" customFormat="1">
      <c r="A240" s="255">
        <v>24</v>
      </c>
      <c r="B240" s="255" t="s">
        <v>397</v>
      </c>
      <c r="C240" s="255" t="s">
        <v>396</v>
      </c>
      <c r="D240" s="255" t="s">
        <v>397</v>
      </c>
      <c r="E240" s="267" t="s">
        <v>189</v>
      </c>
      <c r="F240" s="261">
        <v>328</v>
      </c>
      <c r="G240" s="261">
        <v>292</v>
      </c>
      <c r="H240" s="261">
        <v>199</v>
      </c>
      <c r="I240" s="255">
        <v>55</v>
      </c>
      <c r="J240" s="255">
        <v>165</v>
      </c>
      <c r="K240" s="258">
        <v>1.806</v>
      </c>
      <c r="L240" s="259" t="s">
        <v>818</v>
      </c>
      <c r="M240" s="262">
        <v>3765.3</v>
      </c>
      <c r="N240" s="268" t="s">
        <v>190</v>
      </c>
      <c r="O240" s="249" t="s">
        <v>197</v>
      </c>
      <c r="Q240" s="269" t="s">
        <v>633</v>
      </c>
    </row>
    <row r="241" spans="1:17" s="293" customFormat="1">
      <c r="A241" s="255">
        <v>25</v>
      </c>
      <c r="B241" s="255" t="s">
        <v>395</v>
      </c>
      <c r="C241" s="255" t="s">
        <v>394</v>
      </c>
      <c r="D241" s="255" t="s">
        <v>395</v>
      </c>
      <c r="E241" s="267" t="s">
        <v>189</v>
      </c>
      <c r="F241" s="261">
        <v>328</v>
      </c>
      <c r="G241" s="261">
        <v>292</v>
      </c>
      <c r="H241" s="261">
        <v>199</v>
      </c>
      <c r="I241" s="255">
        <v>55</v>
      </c>
      <c r="J241" s="255">
        <v>165</v>
      </c>
      <c r="K241" s="258">
        <v>1.806</v>
      </c>
      <c r="L241" s="259" t="s">
        <v>818</v>
      </c>
      <c r="M241" s="262">
        <v>3765.4</v>
      </c>
      <c r="N241" s="268" t="s">
        <v>190</v>
      </c>
      <c r="O241" s="249" t="s">
        <v>197</v>
      </c>
      <c r="P241" s="250"/>
      <c r="Q241" s="269" t="s">
        <v>633</v>
      </c>
    </row>
    <row r="242" spans="1:17" s="293" customFormat="1">
      <c r="A242" s="255">
        <v>26</v>
      </c>
      <c r="B242" s="255" t="s">
        <v>501</v>
      </c>
      <c r="C242" s="255" t="s">
        <v>500</v>
      </c>
      <c r="D242" s="255" t="s">
        <v>501</v>
      </c>
      <c r="E242" s="267" t="s">
        <v>189</v>
      </c>
      <c r="F242" s="261">
        <v>328</v>
      </c>
      <c r="G242" s="261">
        <v>292</v>
      </c>
      <c r="H242" s="261">
        <v>199</v>
      </c>
      <c r="I242" s="255">
        <v>55</v>
      </c>
      <c r="J242" s="255">
        <v>165</v>
      </c>
      <c r="K242" s="258">
        <v>1.806</v>
      </c>
      <c r="L242" s="259" t="s">
        <v>818</v>
      </c>
      <c r="M242" s="262">
        <v>4176.8500000000004</v>
      </c>
      <c r="N242" s="268" t="s">
        <v>190</v>
      </c>
      <c r="O242" s="249" t="s">
        <v>197</v>
      </c>
      <c r="Q242" s="269" t="s">
        <v>633</v>
      </c>
    </row>
    <row r="243" spans="1:17" s="293" customFormat="1">
      <c r="A243" s="255">
        <v>27</v>
      </c>
      <c r="B243" s="255" t="s">
        <v>499</v>
      </c>
      <c r="C243" s="255" t="s">
        <v>498</v>
      </c>
      <c r="D243" s="255" t="s">
        <v>499</v>
      </c>
      <c r="E243" s="267" t="s">
        <v>189</v>
      </c>
      <c r="F243" s="261">
        <v>328</v>
      </c>
      <c r="G243" s="261">
        <v>292</v>
      </c>
      <c r="H243" s="261">
        <v>199</v>
      </c>
      <c r="I243" s="255">
        <v>55</v>
      </c>
      <c r="J243" s="255">
        <v>165</v>
      </c>
      <c r="K243" s="258">
        <v>1.806</v>
      </c>
      <c r="L243" s="259" t="s">
        <v>818</v>
      </c>
      <c r="M243" s="262">
        <v>4176.8500000000004</v>
      </c>
      <c r="N243" s="268" t="s">
        <v>190</v>
      </c>
      <c r="O243" s="249" t="s">
        <v>197</v>
      </c>
      <c r="Q243" s="269" t="s">
        <v>633</v>
      </c>
    </row>
    <row r="244" spans="1:17" s="293" customFormat="1">
      <c r="A244" s="255">
        <v>28</v>
      </c>
      <c r="B244" s="255" t="s">
        <v>544</v>
      </c>
      <c r="C244" s="255" t="s">
        <v>348</v>
      </c>
      <c r="D244" s="255" t="s">
        <v>544</v>
      </c>
      <c r="E244" s="267" t="s">
        <v>189</v>
      </c>
      <c r="F244" s="261">
        <v>338</v>
      </c>
      <c r="G244" s="261">
        <v>297</v>
      </c>
      <c r="H244" s="261">
        <v>199</v>
      </c>
      <c r="I244" s="255">
        <v>55</v>
      </c>
      <c r="J244" s="255">
        <v>165</v>
      </c>
      <c r="K244" s="258">
        <v>1.806</v>
      </c>
      <c r="L244" s="259" t="s">
        <v>818</v>
      </c>
      <c r="M244" s="262">
        <v>4933.43</v>
      </c>
      <c r="N244" s="268" t="s">
        <v>190</v>
      </c>
      <c r="O244" s="249" t="s">
        <v>197</v>
      </c>
      <c r="P244" s="250"/>
      <c r="Q244" s="269" t="s">
        <v>634</v>
      </c>
    </row>
    <row r="245" spans="1:17" s="293" customFormat="1">
      <c r="A245" s="255">
        <v>29</v>
      </c>
      <c r="B245" s="255" t="s">
        <v>403</v>
      </c>
      <c r="C245" s="255" t="s">
        <v>402</v>
      </c>
      <c r="D245" s="255" t="s">
        <v>403</v>
      </c>
      <c r="E245" s="267" t="s">
        <v>189</v>
      </c>
      <c r="F245" s="261">
        <v>338</v>
      </c>
      <c r="G245" s="261">
        <v>297</v>
      </c>
      <c r="H245" s="261">
        <v>199</v>
      </c>
      <c r="I245" s="255">
        <v>55</v>
      </c>
      <c r="J245" s="255">
        <v>165</v>
      </c>
      <c r="K245" s="258">
        <v>1.806</v>
      </c>
      <c r="L245" s="259" t="s">
        <v>818</v>
      </c>
      <c r="M245" s="262">
        <v>5653.13</v>
      </c>
      <c r="N245" s="268" t="s">
        <v>190</v>
      </c>
      <c r="O245" s="249" t="s">
        <v>197</v>
      </c>
      <c r="P245" s="250"/>
      <c r="Q245" s="269" t="s">
        <v>633</v>
      </c>
    </row>
    <row r="246" spans="1:17" s="293" customFormat="1">
      <c r="A246" s="255">
        <v>30</v>
      </c>
      <c r="B246" s="255" t="s">
        <v>407</v>
      </c>
      <c r="C246" s="255" t="s">
        <v>405</v>
      </c>
      <c r="D246" s="255" t="s">
        <v>407</v>
      </c>
      <c r="E246" s="267" t="s">
        <v>189</v>
      </c>
      <c r="F246" s="261">
        <v>338</v>
      </c>
      <c r="G246" s="261">
        <v>297</v>
      </c>
      <c r="H246" s="261">
        <v>199</v>
      </c>
      <c r="I246" s="255">
        <v>55</v>
      </c>
      <c r="J246" s="255">
        <v>165</v>
      </c>
      <c r="K246" s="258">
        <v>1.806</v>
      </c>
      <c r="L246" s="259" t="s">
        <v>818</v>
      </c>
      <c r="M246" s="262">
        <v>5585.35</v>
      </c>
      <c r="N246" s="268" t="s">
        <v>190</v>
      </c>
      <c r="O246" s="249" t="s">
        <v>197</v>
      </c>
      <c r="P246" s="250"/>
      <c r="Q246" s="269" t="s">
        <v>633</v>
      </c>
    </row>
    <row r="247" spans="1:17" s="293" customFormat="1">
      <c r="A247" s="255">
        <v>31</v>
      </c>
      <c r="B247" s="255" t="s">
        <v>406</v>
      </c>
      <c r="C247" s="255" t="s">
        <v>404</v>
      </c>
      <c r="D247" s="255" t="s">
        <v>406</v>
      </c>
      <c r="E247" s="267" t="s">
        <v>189</v>
      </c>
      <c r="F247" s="261">
        <v>345</v>
      </c>
      <c r="G247" s="261">
        <v>304</v>
      </c>
      <c r="H247" s="261">
        <v>199</v>
      </c>
      <c r="I247" s="255">
        <v>55</v>
      </c>
      <c r="J247" s="255">
        <v>165</v>
      </c>
      <c r="K247" s="258">
        <v>1.806</v>
      </c>
      <c r="L247" s="259" t="s">
        <v>818</v>
      </c>
      <c r="M247" s="262">
        <v>5477.59</v>
      </c>
      <c r="N247" s="268" t="s">
        <v>190</v>
      </c>
      <c r="O247" s="249" t="s">
        <v>197</v>
      </c>
      <c r="P247" s="250"/>
      <c r="Q247" s="269" t="s">
        <v>633</v>
      </c>
    </row>
    <row r="248" spans="1:17" s="293" customFormat="1">
      <c r="A248" s="255">
        <v>32</v>
      </c>
      <c r="B248" s="255" t="s">
        <v>399</v>
      </c>
      <c r="C248" s="255" t="s">
        <v>398</v>
      </c>
      <c r="D248" s="255" t="s">
        <v>399</v>
      </c>
      <c r="E248" s="267" t="s">
        <v>189</v>
      </c>
      <c r="F248" s="261">
        <v>345</v>
      </c>
      <c r="G248" s="261">
        <v>304</v>
      </c>
      <c r="H248" s="261">
        <v>199</v>
      </c>
      <c r="I248" s="255">
        <v>55</v>
      </c>
      <c r="J248" s="255">
        <v>165</v>
      </c>
      <c r="K248" s="258">
        <v>1.806</v>
      </c>
      <c r="L248" s="259" t="s">
        <v>818</v>
      </c>
      <c r="M248" s="262">
        <v>5479.94</v>
      </c>
      <c r="N248" s="268" t="s">
        <v>190</v>
      </c>
      <c r="O248" s="249" t="s">
        <v>197</v>
      </c>
      <c r="Q248" s="269" t="s">
        <v>633</v>
      </c>
    </row>
    <row r="249" spans="1:17" s="293" customFormat="1">
      <c r="A249" s="255">
        <v>33</v>
      </c>
      <c r="B249" s="255" t="s">
        <v>412</v>
      </c>
      <c r="C249" s="255" t="s">
        <v>408</v>
      </c>
      <c r="D249" s="255" t="s">
        <v>412</v>
      </c>
      <c r="E249" s="267" t="s">
        <v>189</v>
      </c>
      <c r="F249" s="261">
        <v>345</v>
      </c>
      <c r="G249" s="261">
        <v>304</v>
      </c>
      <c r="H249" s="261">
        <v>199</v>
      </c>
      <c r="I249" s="255">
        <v>55</v>
      </c>
      <c r="J249" s="255">
        <v>165</v>
      </c>
      <c r="K249" s="258">
        <v>1.806</v>
      </c>
      <c r="L249" s="259" t="s">
        <v>818</v>
      </c>
      <c r="M249" s="262">
        <v>5477.72</v>
      </c>
      <c r="N249" s="268" t="s">
        <v>190</v>
      </c>
      <c r="O249" s="249" t="s">
        <v>197</v>
      </c>
      <c r="Q249" s="269" t="s">
        <v>633</v>
      </c>
    </row>
    <row r="250" spans="1:17" s="293" customFormat="1">
      <c r="A250" s="255">
        <v>34</v>
      </c>
      <c r="B250" s="255" t="s">
        <v>414</v>
      </c>
      <c r="C250" s="255" t="s">
        <v>413</v>
      </c>
      <c r="D250" s="255" t="s">
        <v>414</v>
      </c>
      <c r="E250" s="267" t="s">
        <v>189</v>
      </c>
      <c r="F250" s="261">
        <v>345</v>
      </c>
      <c r="G250" s="261">
        <v>304</v>
      </c>
      <c r="H250" s="261">
        <v>199</v>
      </c>
      <c r="I250" s="255">
        <v>55</v>
      </c>
      <c r="J250" s="255">
        <v>165</v>
      </c>
      <c r="K250" s="258">
        <v>1.806</v>
      </c>
      <c r="L250" s="259" t="s">
        <v>818</v>
      </c>
      <c r="M250" s="262">
        <v>5474.79</v>
      </c>
      <c r="N250" s="268" t="s">
        <v>190</v>
      </c>
      <c r="O250" s="249" t="s">
        <v>197</v>
      </c>
      <c r="Q250" s="269" t="s">
        <v>633</v>
      </c>
    </row>
    <row r="251" spans="1:17" s="293" customFormat="1">
      <c r="A251" s="255">
        <v>35</v>
      </c>
      <c r="B251" s="255" t="s">
        <v>535</v>
      </c>
      <c r="C251" s="255" t="s">
        <v>660</v>
      </c>
      <c r="D251" s="255" t="s">
        <v>535</v>
      </c>
      <c r="E251" s="267" t="s">
        <v>189</v>
      </c>
      <c r="F251" s="261">
        <v>344</v>
      </c>
      <c r="G251" s="261">
        <v>303</v>
      </c>
      <c r="H251" s="261">
        <v>199</v>
      </c>
      <c r="I251" s="255">
        <v>55</v>
      </c>
      <c r="J251" s="255">
        <v>165</v>
      </c>
      <c r="K251" s="258">
        <v>1.806</v>
      </c>
      <c r="L251" s="259" t="s">
        <v>818</v>
      </c>
      <c r="M251" s="262">
        <v>4842.37</v>
      </c>
      <c r="N251" s="268" t="s">
        <v>190</v>
      </c>
      <c r="O251" s="249" t="s">
        <v>197</v>
      </c>
      <c r="Q251" s="269" t="s">
        <v>633</v>
      </c>
    </row>
    <row r="252" spans="1:17" s="293" customFormat="1">
      <c r="A252" s="255">
        <v>36</v>
      </c>
      <c r="B252" s="255" t="s">
        <v>536</v>
      </c>
      <c r="C252" s="255" t="s">
        <v>661</v>
      </c>
      <c r="D252" s="255" t="s">
        <v>536</v>
      </c>
      <c r="E252" s="267" t="s">
        <v>189</v>
      </c>
      <c r="F252" s="261">
        <v>344</v>
      </c>
      <c r="G252" s="261">
        <v>303</v>
      </c>
      <c r="H252" s="261">
        <v>199</v>
      </c>
      <c r="I252" s="255">
        <v>55</v>
      </c>
      <c r="J252" s="255">
        <v>165</v>
      </c>
      <c r="K252" s="258">
        <v>1.806</v>
      </c>
      <c r="L252" s="259" t="s">
        <v>818</v>
      </c>
      <c r="M252" s="262">
        <v>4842.92</v>
      </c>
      <c r="N252" s="268" t="s">
        <v>190</v>
      </c>
      <c r="O252" s="249" t="s">
        <v>197</v>
      </c>
      <c r="P252" s="250"/>
      <c r="Q252" s="269" t="s">
        <v>633</v>
      </c>
    </row>
    <row r="253" spans="1:17" s="293" customFormat="1">
      <c r="A253" s="255">
        <v>37</v>
      </c>
      <c r="B253" s="255" t="s">
        <v>635</v>
      </c>
      <c r="C253" s="255" t="s">
        <v>825</v>
      </c>
      <c r="D253" s="255" t="s">
        <v>635</v>
      </c>
      <c r="E253" s="267" t="s">
        <v>189</v>
      </c>
      <c r="F253" s="261">
        <v>345</v>
      </c>
      <c r="G253" s="261">
        <v>304</v>
      </c>
      <c r="H253" s="261">
        <v>199</v>
      </c>
      <c r="I253" s="255">
        <v>55</v>
      </c>
      <c r="J253" s="255">
        <v>165</v>
      </c>
      <c r="K253" s="258">
        <v>1.806</v>
      </c>
      <c r="L253" s="259" t="s">
        <v>818</v>
      </c>
      <c r="M253" s="262">
        <v>5527.17</v>
      </c>
      <c r="N253" s="268" t="s">
        <v>190</v>
      </c>
      <c r="O253" s="249" t="s">
        <v>197</v>
      </c>
      <c r="P253" s="250"/>
      <c r="Q253" s="269" t="s">
        <v>634</v>
      </c>
    </row>
    <row r="254" spans="1:17" s="288" customFormat="1">
      <c r="A254" s="255">
        <v>38</v>
      </c>
      <c r="B254" s="255" t="s">
        <v>636</v>
      </c>
      <c r="C254" s="255" t="s">
        <v>826</v>
      </c>
      <c r="D254" s="255" t="s">
        <v>636</v>
      </c>
      <c r="E254" s="267" t="s">
        <v>189</v>
      </c>
      <c r="F254" s="261">
        <v>345</v>
      </c>
      <c r="G254" s="261">
        <v>304</v>
      </c>
      <c r="H254" s="261">
        <v>199</v>
      </c>
      <c r="I254" s="255">
        <v>55</v>
      </c>
      <c r="J254" s="255">
        <v>165</v>
      </c>
      <c r="K254" s="258">
        <v>1.806</v>
      </c>
      <c r="L254" s="259" t="s">
        <v>818</v>
      </c>
      <c r="M254" s="262">
        <v>5527.27</v>
      </c>
      <c r="N254" s="268" t="s">
        <v>190</v>
      </c>
      <c r="O254" s="249" t="s">
        <v>197</v>
      </c>
      <c r="P254" s="250"/>
      <c r="Q254" s="269" t="s">
        <v>633</v>
      </c>
    </row>
    <row r="255" spans="1:17" s="293" customFormat="1">
      <c r="A255" s="255">
        <v>39</v>
      </c>
      <c r="B255" s="255" t="s">
        <v>312</v>
      </c>
      <c r="C255" s="255" t="s">
        <v>311</v>
      </c>
      <c r="D255" s="255" t="s">
        <v>312</v>
      </c>
      <c r="E255" s="267" t="s">
        <v>189</v>
      </c>
      <c r="F255" s="261">
        <v>345</v>
      </c>
      <c r="G255" s="261">
        <v>304</v>
      </c>
      <c r="H255" s="261">
        <v>199</v>
      </c>
      <c r="I255" s="255">
        <v>55</v>
      </c>
      <c r="J255" s="255">
        <v>165</v>
      </c>
      <c r="K255" s="258">
        <v>1.806</v>
      </c>
      <c r="L255" s="259" t="s">
        <v>818</v>
      </c>
      <c r="M255" s="262">
        <v>6107.15</v>
      </c>
      <c r="N255" s="268" t="s">
        <v>190</v>
      </c>
      <c r="O255" s="249" t="s">
        <v>197</v>
      </c>
      <c r="Q255" s="269" t="s">
        <v>633</v>
      </c>
    </row>
    <row r="256" spans="1:17" s="293" customFormat="1">
      <c r="A256" s="255">
        <v>40</v>
      </c>
      <c r="B256" s="255" t="s">
        <v>314</v>
      </c>
      <c r="C256" s="255" t="s">
        <v>313</v>
      </c>
      <c r="D256" s="255" t="s">
        <v>314</v>
      </c>
      <c r="E256" s="267" t="s">
        <v>189</v>
      </c>
      <c r="F256" s="261">
        <v>338</v>
      </c>
      <c r="G256" s="261">
        <v>297</v>
      </c>
      <c r="H256" s="261">
        <v>199</v>
      </c>
      <c r="I256" s="255">
        <v>55</v>
      </c>
      <c r="J256" s="255">
        <v>165</v>
      </c>
      <c r="K256" s="258">
        <v>1.806</v>
      </c>
      <c r="L256" s="259" t="s">
        <v>818</v>
      </c>
      <c r="M256" s="262">
        <v>6078.81</v>
      </c>
      <c r="N256" s="268" t="s">
        <v>190</v>
      </c>
      <c r="O256" s="249" t="s">
        <v>197</v>
      </c>
      <c r="Q256" s="269" t="s">
        <v>634</v>
      </c>
    </row>
    <row r="257" spans="1:17" s="293" customFormat="1">
      <c r="A257" s="255">
        <v>41</v>
      </c>
      <c r="B257" s="255" t="s">
        <v>316</v>
      </c>
      <c r="C257" s="255" t="s">
        <v>315</v>
      </c>
      <c r="D257" s="255" t="s">
        <v>316</v>
      </c>
      <c r="E257" s="267" t="s">
        <v>189</v>
      </c>
      <c r="F257" s="261">
        <v>345</v>
      </c>
      <c r="G257" s="261">
        <v>304</v>
      </c>
      <c r="H257" s="261">
        <v>199</v>
      </c>
      <c r="I257" s="255">
        <v>55</v>
      </c>
      <c r="J257" s="255">
        <v>165</v>
      </c>
      <c r="K257" s="258">
        <v>1.806</v>
      </c>
      <c r="L257" s="259" t="s">
        <v>818</v>
      </c>
      <c r="M257" s="262">
        <v>5930.91</v>
      </c>
      <c r="N257" s="268" t="s">
        <v>190</v>
      </c>
      <c r="O257" s="249" t="s">
        <v>197</v>
      </c>
      <c r="Q257" s="269" t="s">
        <v>633</v>
      </c>
    </row>
    <row r="258" spans="1:17" s="293" customFormat="1">
      <c r="A258" s="255">
        <v>42</v>
      </c>
      <c r="B258" s="255" t="s">
        <v>318</v>
      </c>
      <c r="C258" s="255" t="s">
        <v>317</v>
      </c>
      <c r="D258" s="255" t="s">
        <v>318</v>
      </c>
      <c r="E258" s="267" t="s">
        <v>189</v>
      </c>
      <c r="F258" s="261">
        <v>345</v>
      </c>
      <c r="G258" s="261">
        <v>304</v>
      </c>
      <c r="H258" s="261">
        <v>199</v>
      </c>
      <c r="I258" s="255">
        <v>55</v>
      </c>
      <c r="J258" s="255">
        <v>165</v>
      </c>
      <c r="K258" s="258">
        <v>1.806</v>
      </c>
      <c r="L258" s="259" t="s">
        <v>818</v>
      </c>
      <c r="M258" s="262">
        <v>5930.84</v>
      </c>
      <c r="N258" s="268" t="s">
        <v>190</v>
      </c>
      <c r="O258" s="249" t="s">
        <v>197</v>
      </c>
      <c r="Q258" s="269" t="s">
        <v>633</v>
      </c>
    </row>
    <row r="259" spans="1:17" s="293" customFormat="1">
      <c r="A259" s="255">
        <v>43</v>
      </c>
      <c r="B259" s="255" t="s">
        <v>401</v>
      </c>
      <c r="C259" s="255" t="s">
        <v>400</v>
      </c>
      <c r="D259" s="255" t="s">
        <v>401</v>
      </c>
      <c r="E259" s="267" t="s">
        <v>189</v>
      </c>
      <c r="F259" s="261">
        <v>345</v>
      </c>
      <c r="G259" s="261">
        <v>304</v>
      </c>
      <c r="H259" s="261">
        <v>199</v>
      </c>
      <c r="I259" s="255">
        <v>55</v>
      </c>
      <c r="J259" s="255">
        <v>165</v>
      </c>
      <c r="K259" s="258">
        <v>1.806</v>
      </c>
      <c r="L259" s="259" t="s">
        <v>818</v>
      </c>
      <c r="M259" s="262">
        <v>5931.18</v>
      </c>
      <c r="N259" s="268" t="s">
        <v>190</v>
      </c>
      <c r="O259" s="249" t="s">
        <v>197</v>
      </c>
      <c r="Q259" s="269" t="s">
        <v>633</v>
      </c>
    </row>
    <row r="260" spans="1:17" s="293" customFormat="1">
      <c r="A260" s="255">
        <v>44</v>
      </c>
      <c r="B260" s="255" t="s">
        <v>626</v>
      </c>
      <c r="C260" s="255" t="s">
        <v>625</v>
      </c>
      <c r="D260" s="255" t="s">
        <v>626</v>
      </c>
      <c r="E260" s="267" t="s">
        <v>189</v>
      </c>
      <c r="F260" s="261">
        <v>345</v>
      </c>
      <c r="G260" s="261">
        <v>304</v>
      </c>
      <c r="H260" s="261">
        <v>199</v>
      </c>
      <c r="I260" s="255">
        <v>55</v>
      </c>
      <c r="J260" s="255">
        <v>165</v>
      </c>
      <c r="K260" s="258">
        <v>1.806</v>
      </c>
      <c r="L260" s="259" t="s">
        <v>818</v>
      </c>
      <c r="M260" s="262">
        <v>5927.6</v>
      </c>
      <c r="N260" s="268" t="s">
        <v>190</v>
      </c>
      <c r="O260" s="249" t="s">
        <v>197</v>
      </c>
      <c r="Q260" s="269" t="s">
        <v>633</v>
      </c>
    </row>
    <row r="261" spans="1:17" s="293" customFormat="1">
      <c r="A261" s="255">
        <v>45</v>
      </c>
      <c r="B261" s="255" t="s">
        <v>609</v>
      </c>
      <c r="C261" s="255" t="s">
        <v>608</v>
      </c>
      <c r="D261" s="255" t="s">
        <v>609</v>
      </c>
      <c r="E261" s="267" t="s">
        <v>189</v>
      </c>
      <c r="F261" s="261">
        <v>345</v>
      </c>
      <c r="G261" s="261">
        <v>304</v>
      </c>
      <c r="H261" s="261">
        <v>199</v>
      </c>
      <c r="I261" s="255">
        <v>55</v>
      </c>
      <c r="J261" s="255">
        <v>165</v>
      </c>
      <c r="K261" s="258">
        <v>1.806</v>
      </c>
      <c r="L261" s="259" t="s">
        <v>818</v>
      </c>
      <c r="M261" s="262">
        <v>5980.84</v>
      </c>
      <c r="N261" s="268" t="s">
        <v>190</v>
      </c>
      <c r="O261" s="249" t="s">
        <v>197</v>
      </c>
      <c r="Q261" s="269" t="s">
        <v>633</v>
      </c>
    </row>
    <row r="262" spans="1:17" s="293" customFormat="1">
      <c r="A262" s="255">
        <v>46</v>
      </c>
      <c r="B262" s="255" t="s">
        <v>320</v>
      </c>
      <c r="C262" s="255" t="s">
        <v>319</v>
      </c>
      <c r="D262" s="255" t="s">
        <v>320</v>
      </c>
      <c r="E262" s="267" t="s">
        <v>189</v>
      </c>
      <c r="F262" s="261">
        <v>345</v>
      </c>
      <c r="G262" s="261">
        <v>304</v>
      </c>
      <c r="H262" s="261">
        <v>199</v>
      </c>
      <c r="I262" s="255">
        <v>55</v>
      </c>
      <c r="J262" s="255">
        <v>165</v>
      </c>
      <c r="K262" s="258">
        <v>1.806</v>
      </c>
      <c r="L262" s="259" t="s">
        <v>818</v>
      </c>
      <c r="M262" s="262">
        <v>6794.82</v>
      </c>
      <c r="N262" s="268" t="s">
        <v>190</v>
      </c>
      <c r="O262" s="249" t="s">
        <v>197</v>
      </c>
      <c r="P262" s="250"/>
      <c r="Q262" s="269" t="s">
        <v>633</v>
      </c>
    </row>
    <row r="263" spans="1:17" s="293" customFormat="1">
      <c r="A263" s="255">
        <v>47</v>
      </c>
      <c r="B263" s="255" t="s">
        <v>322</v>
      </c>
      <c r="C263" s="255" t="s">
        <v>321</v>
      </c>
      <c r="D263" s="255" t="s">
        <v>322</v>
      </c>
      <c r="E263" s="267" t="s">
        <v>189</v>
      </c>
      <c r="F263" s="261">
        <v>338</v>
      </c>
      <c r="G263" s="261">
        <v>297</v>
      </c>
      <c r="H263" s="261">
        <v>199</v>
      </c>
      <c r="I263" s="255">
        <v>55</v>
      </c>
      <c r="J263" s="255">
        <v>165</v>
      </c>
      <c r="K263" s="258">
        <v>1.806</v>
      </c>
      <c r="L263" s="259" t="s">
        <v>818</v>
      </c>
      <c r="M263" s="262">
        <v>6728.65</v>
      </c>
      <c r="N263" s="268" t="s">
        <v>190</v>
      </c>
      <c r="O263" s="249" t="s">
        <v>197</v>
      </c>
      <c r="Q263" s="269" t="s">
        <v>634</v>
      </c>
    </row>
    <row r="264" spans="1:17" s="293" customFormat="1">
      <c r="A264" s="255">
        <v>48</v>
      </c>
      <c r="B264" s="255" t="s">
        <v>324</v>
      </c>
      <c r="C264" s="255" t="s">
        <v>323</v>
      </c>
      <c r="D264" s="255" t="s">
        <v>324</v>
      </c>
      <c r="E264" s="267" t="s">
        <v>189</v>
      </c>
      <c r="F264" s="261">
        <v>345</v>
      </c>
      <c r="G264" s="261">
        <v>304</v>
      </c>
      <c r="H264" s="261">
        <v>199</v>
      </c>
      <c r="I264" s="255">
        <v>55</v>
      </c>
      <c r="J264" s="255">
        <v>165</v>
      </c>
      <c r="K264" s="258">
        <v>1.806</v>
      </c>
      <c r="L264" s="259" t="s">
        <v>818</v>
      </c>
      <c r="M264" s="262">
        <v>6497.78</v>
      </c>
      <c r="N264" s="268" t="s">
        <v>190</v>
      </c>
      <c r="O264" s="249" t="s">
        <v>197</v>
      </c>
      <c r="P264" s="250"/>
      <c r="Q264" s="269" t="s">
        <v>633</v>
      </c>
    </row>
    <row r="265" spans="1:17" s="293" customFormat="1">
      <c r="A265" s="255">
        <v>49</v>
      </c>
      <c r="B265" s="255" t="s">
        <v>326</v>
      </c>
      <c r="C265" s="255" t="s">
        <v>325</v>
      </c>
      <c r="D265" s="255" t="s">
        <v>326</v>
      </c>
      <c r="E265" s="267" t="s">
        <v>189</v>
      </c>
      <c r="F265" s="261">
        <v>345</v>
      </c>
      <c r="G265" s="261">
        <v>304</v>
      </c>
      <c r="H265" s="261">
        <v>199</v>
      </c>
      <c r="I265" s="255">
        <v>55</v>
      </c>
      <c r="J265" s="255">
        <v>165</v>
      </c>
      <c r="K265" s="258">
        <v>1.806</v>
      </c>
      <c r="L265" s="259" t="s">
        <v>818</v>
      </c>
      <c r="M265" s="262">
        <v>6610.45</v>
      </c>
      <c r="N265" s="268" t="s">
        <v>190</v>
      </c>
      <c r="O265" s="249" t="s">
        <v>197</v>
      </c>
      <c r="P265" s="250"/>
      <c r="Q265" s="269" t="s">
        <v>633</v>
      </c>
    </row>
    <row r="266" spans="1:17" s="293" customFormat="1">
      <c r="A266" s="255">
        <v>50</v>
      </c>
      <c r="B266" s="255" t="s">
        <v>327</v>
      </c>
      <c r="C266" s="255" t="s">
        <v>328</v>
      </c>
      <c r="D266" s="255" t="s">
        <v>327</v>
      </c>
      <c r="E266" s="267" t="s">
        <v>189</v>
      </c>
      <c r="F266" s="261">
        <v>345</v>
      </c>
      <c r="G266" s="261">
        <v>304</v>
      </c>
      <c r="H266" s="261">
        <v>199</v>
      </c>
      <c r="I266" s="255">
        <v>55</v>
      </c>
      <c r="J266" s="255">
        <v>165</v>
      </c>
      <c r="K266" s="258">
        <v>1.806</v>
      </c>
      <c r="L266" s="259" t="s">
        <v>818</v>
      </c>
      <c r="M266" s="262">
        <v>6793.14</v>
      </c>
      <c r="N266" s="268" t="s">
        <v>190</v>
      </c>
      <c r="O266" s="249" t="s">
        <v>197</v>
      </c>
      <c r="P266" s="250"/>
      <c r="Q266" s="269" t="s">
        <v>633</v>
      </c>
    </row>
    <row r="267" spans="1:17" s="295" customFormat="1">
      <c r="A267" s="255">
        <v>51</v>
      </c>
      <c r="B267" s="271" t="s">
        <v>330</v>
      </c>
      <c r="C267" s="255" t="s">
        <v>329</v>
      </c>
      <c r="D267" s="271" t="s">
        <v>330</v>
      </c>
      <c r="E267" s="272" t="s">
        <v>189</v>
      </c>
      <c r="F267" s="261">
        <v>338</v>
      </c>
      <c r="G267" s="261">
        <v>297</v>
      </c>
      <c r="H267" s="261">
        <v>199</v>
      </c>
      <c r="I267" s="255">
        <v>55</v>
      </c>
      <c r="J267" s="255">
        <v>165</v>
      </c>
      <c r="K267" s="258">
        <v>1.806</v>
      </c>
      <c r="L267" s="259" t="s">
        <v>818</v>
      </c>
      <c r="M267" s="262">
        <v>6727.07</v>
      </c>
      <c r="N267" s="268" t="s">
        <v>190</v>
      </c>
      <c r="O267" s="252" t="s">
        <v>197</v>
      </c>
      <c r="P267" s="294"/>
      <c r="Q267" s="269" t="s">
        <v>634</v>
      </c>
    </row>
    <row r="268" spans="1:17" s="293" customFormat="1">
      <c r="A268" s="255">
        <v>52</v>
      </c>
      <c r="B268" s="255" t="s">
        <v>332</v>
      </c>
      <c r="C268" s="255" t="s">
        <v>331</v>
      </c>
      <c r="D268" s="255" t="s">
        <v>332</v>
      </c>
      <c r="E268" s="267" t="s">
        <v>189</v>
      </c>
      <c r="F268" s="261">
        <v>345</v>
      </c>
      <c r="G268" s="261">
        <v>304</v>
      </c>
      <c r="H268" s="261">
        <v>199</v>
      </c>
      <c r="I268" s="255">
        <v>55</v>
      </c>
      <c r="J268" s="255">
        <v>165</v>
      </c>
      <c r="K268" s="258">
        <v>1.806</v>
      </c>
      <c r="L268" s="259" t="s">
        <v>818</v>
      </c>
      <c r="M268" s="262">
        <v>6617.66</v>
      </c>
      <c r="N268" s="268" t="s">
        <v>190</v>
      </c>
      <c r="O268" s="249" t="s">
        <v>197</v>
      </c>
      <c r="Q268" s="269" t="s">
        <v>633</v>
      </c>
    </row>
    <row r="269" spans="1:17" s="293" customFormat="1">
      <c r="A269" s="255">
        <v>53</v>
      </c>
      <c r="B269" s="255" t="s">
        <v>334</v>
      </c>
      <c r="C269" s="255" t="s">
        <v>333</v>
      </c>
      <c r="D269" s="255" t="s">
        <v>334</v>
      </c>
      <c r="E269" s="267" t="s">
        <v>189</v>
      </c>
      <c r="F269" s="261">
        <v>345</v>
      </c>
      <c r="G269" s="261">
        <v>304</v>
      </c>
      <c r="H269" s="261">
        <v>199</v>
      </c>
      <c r="I269" s="255">
        <v>55</v>
      </c>
      <c r="J269" s="255">
        <v>165</v>
      </c>
      <c r="K269" s="258">
        <v>1.806</v>
      </c>
      <c r="L269" s="259" t="s">
        <v>818</v>
      </c>
      <c r="M269" s="262">
        <v>6620</v>
      </c>
      <c r="N269" s="268" t="s">
        <v>190</v>
      </c>
      <c r="O269" s="249" t="s">
        <v>197</v>
      </c>
      <c r="Q269" s="269" t="s">
        <v>633</v>
      </c>
    </row>
    <row r="270" spans="1:17" s="293" customFormat="1">
      <c r="A270" s="255">
        <v>54</v>
      </c>
      <c r="B270" s="255" t="s">
        <v>336</v>
      </c>
      <c r="C270" s="255" t="s">
        <v>335</v>
      </c>
      <c r="D270" s="255" t="s">
        <v>336</v>
      </c>
      <c r="E270" s="267" t="s">
        <v>189</v>
      </c>
      <c r="F270" s="261">
        <v>345</v>
      </c>
      <c r="G270" s="261">
        <v>304</v>
      </c>
      <c r="H270" s="261">
        <v>199</v>
      </c>
      <c r="I270" s="255">
        <v>55</v>
      </c>
      <c r="J270" s="255">
        <v>165</v>
      </c>
      <c r="K270" s="258">
        <v>1.806</v>
      </c>
      <c r="L270" s="259" t="s">
        <v>818</v>
      </c>
      <c r="M270" s="262">
        <v>6617.58</v>
      </c>
      <c r="N270" s="268" t="s">
        <v>190</v>
      </c>
      <c r="O270" s="249" t="s">
        <v>197</v>
      </c>
      <c r="P270" s="250"/>
      <c r="Q270" s="269" t="s">
        <v>633</v>
      </c>
    </row>
    <row r="271" spans="1:17" s="293" customFormat="1">
      <c r="A271" s="255">
        <v>55</v>
      </c>
      <c r="B271" s="255" t="s">
        <v>538</v>
      </c>
      <c r="C271" s="255" t="s">
        <v>230</v>
      </c>
      <c r="D271" s="255" t="s">
        <v>538</v>
      </c>
      <c r="E271" s="267" t="s">
        <v>189</v>
      </c>
      <c r="F271" s="261">
        <v>344</v>
      </c>
      <c r="G271" s="261">
        <v>303</v>
      </c>
      <c r="H271" s="261">
        <v>199</v>
      </c>
      <c r="I271" s="255">
        <v>55</v>
      </c>
      <c r="J271" s="255">
        <v>165</v>
      </c>
      <c r="K271" s="258">
        <v>1.806</v>
      </c>
      <c r="L271" s="259" t="s">
        <v>818</v>
      </c>
      <c r="M271" s="262">
        <v>4807.88</v>
      </c>
      <c r="N271" s="268" t="s">
        <v>190</v>
      </c>
      <c r="O271" s="249" t="s">
        <v>197</v>
      </c>
      <c r="P271" s="250"/>
      <c r="Q271" s="269" t="s">
        <v>633</v>
      </c>
    </row>
    <row r="272" spans="1:17" s="293" customFormat="1">
      <c r="A272" s="255">
        <v>56</v>
      </c>
      <c r="B272" s="255" t="s">
        <v>537</v>
      </c>
      <c r="C272" s="255" t="s">
        <v>229</v>
      </c>
      <c r="D272" s="255" t="s">
        <v>537</v>
      </c>
      <c r="E272" s="267" t="s">
        <v>189</v>
      </c>
      <c r="F272" s="261">
        <v>344</v>
      </c>
      <c r="G272" s="261">
        <v>303</v>
      </c>
      <c r="H272" s="261">
        <v>199</v>
      </c>
      <c r="I272" s="255">
        <v>55</v>
      </c>
      <c r="J272" s="255">
        <v>165</v>
      </c>
      <c r="K272" s="258">
        <v>1.806</v>
      </c>
      <c r="L272" s="259" t="s">
        <v>818</v>
      </c>
      <c r="M272" s="262">
        <v>4811.41</v>
      </c>
      <c r="N272" s="268" t="s">
        <v>190</v>
      </c>
      <c r="O272" s="249" t="s">
        <v>197</v>
      </c>
      <c r="P272" s="250"/>
      <c r="Q272" s="269" t="s">
        <v>633</v>
      </c>
    </row>
    <row r="273" spans="1:17" s="293" customFormat="1">
      <c r="A273" s="255">
        <v>57</v>
      </c>
      <c r="B273" s="255" t="s">
        <v>693</v>
      </c>
      <c r="C273" s="255" t="s">
        <v>699</v>
      </c>
      <c r="D273" s="255" t="s">
        <v>693</v>
      </c>
      <c r="E273" s="267" t="s">
        <v>189</v>
      </c>
      <c r="F273" s="261">
        <v>310</v>
      </c>
      <c r="G273" s="261">
        <v>274</v>
      </c>
      <c r="H273" s="261">
        <v>169</v>
      </c>
      <c r="I273" s="255">
        <v>55</v>
      </c>
      <c r="J273" s="255">
        <v>165</v>
      </c>
      <c r="K273" s="258">
        <v>1.534</v>
      </c>
      <c r="L273" s="259" t="s">
        <v>818</v>
      </c>
      <c r="M273" s="262">
        <v>4241.92</v>
      </c>
      <c r="N273" s="268" t="s">
        <v>190</v>
      </c>
      <c r="O273" s="249" t="s">
        <v>197</v>
      </c>
      <c r="P273" s="250"/>
      <c r="Q273" s="269" t="s">
        <v>633</v>
      </c>
    </row>
    <row r="274" spans="1:17" s="293" customFormat="1">
      <c r="A274" s="255">
        <v>58</v>
      </c>
      <c r="B274" s="255" t="s">
        <v>680</v>
      </c>
      <c r="C274" s="255" t="s">
        <v>667</v>
      </c>
      <c r="D274" s="255" t="s">
        <v>680</v>
      </c>
      <c r="E274" s="267" t="s">
        <v>189</v>
      </c>
      <c r="F274" s="261">
        <v>302</v>
      </c>
      <c r="G274" s="261">
        <v>267</v>
      </c>
      <c r="H274" s="261">
        <v>169</v>
      </c>
      <c r="I274" s="255">
        <v>55</v>
      </c>
      <c r="J274" s="255">
        <v>165</v>
      </c>
      <c r="K274" s="258">
        <v>1.534</v>
      </c>
      <c r="L274" s="259" t="s">
        <v>818</v>
      </c>
      <c r="M274" s="262">
        <v>4173.6400000000003</v>
      </c>
      <c r="N274" s="268" t="s">
        <v>190</v>
      </c>
      <c r="O274" s="249" t="s">
        <v>197</v>
      </c>
      <c r="P274" s="250"/>
      <c r="Q274" s="269" t="s">
        <v>634</v>
      </c>
    </row>
    <row r="275" spans="1:17" s="293" customFormat="1">
      <c r="A275" s="255">
        <v>59</v>
      </c>
      <c r="B275" s="255" t="s">
        <v>781</v>
      </c>
      <c r="C275" s="255" t="s">
        <v>773</v>
      </c>
      <c r="D275" s="255" t="s">
        <v>781</v>
      </c>
      <c r="E275" s="267" t="s">
        <v>189</v>
      </c>
      <c r="F275" s="261">
        <v>310</v>
      </c>
      <c r="G275" s="261">
        <v>274</v>
      </c>
      <c r="H275" s="261">
        <v>169</v>
      </c>
      <c r="I275" s="255">
        <v>55</v>
      </c>
      <c r="J275" s="255">
        <v>165</v>
      </c>
      <c r="K275" s="258">
        <v>1.534</v>
      </c>
      <c r="L275" s="259" t="s">
        <v>818</v>
      </c>
      <c r="M275" s="262">
        <v>4234.6099999999997</v>
      </c>
      <c r="N275" s="286" t="s">
        <v>190</v>
      </c>
      <c r="O275" s="249" t="s">
        <v>197</v>
      </c>
      <c r="P275" s="250"/>
      <c r="Q275" s="269" t="s">
        <v>633</v>
      </c>
    </row>
    <row r="276" spans="1:17" s="293" customFormat="1">
      <c r="A276" s="255">
        <v>60</v>
      </c>
      <c r="B276" s="255" t="s">
        <v>761</v>
      </c>
      <c r="C276" s="255" t="s">
        <v>760</v>
      </c>
      <c r="D276" s="255" t="s">
        <v>761</v>
      </c>
      <c r="E276" s="267" t="s">
        <v>189</v>
      </c>
      <c r="F276" s="261">
        <v>310</v>
      </c>
      <c r="G276" s="261">
        <v>274</v>
      </c>
      <c r="H276" s="261">
        <v>169</v>
      </c>
      <c r="I276" s="255">
        <v>55</v>
      </c>
      <c r="J276" s="255">
        <v>165</v>
      </c>
      <c r="K276" s="258">
        <v>1.534</v>
      </c>
      <c r="L276" s="259" t="s">
        <v>818</v>
      </c>
      <c r="M276" s="262">
        <v>4234.6099999999997</v>
      </c>
      <c r="N276" s="286" t="s">
        <v>190</v>
      </c>
      <c r="O276" s="249" t="s">
        <v>197</v>
      </c>
      <c r="P276" s="250"/>
      <c r="Q276" s="269" t="s">
        <v>633</v>
      </c>
    </row>
    <row r="277" spans="1:17" s="293" customFormat="1">
      <c r="A277" s="255">
        <v>61</v>
      </c>
      <c r="B277" s="255" t="s">
        <v>816</v>
      </c>
      <c r="C277" s="255" t="s">
        <v>795</v>
      </c>
      <c r="D277" s="255" t="s">
        <v>816</v>
      </c>
      <c r="E277" s="267" t="s">
        <v>189</v>
      </c>
      <c r="F277" s="261">
        <v>310</v>
      </c>
      <c r="G277" s="261">
        <v>274</v>
      </c>
      <c r="H277" s="261">
        <v>169</v>
      </c>
      <c r="I277" s="255">
        <v>55</v>
      </c>
      <c r="J277" s="255">
        <v>165</v>
      </c>
      <c r="K277" s="258">
        <v>1.534</v>
      </c>
      <c r="L277" s="259" t="s">
        <v>818</v>
      </c>
      <c r="M277" s="262">
        <v>4241.6499999999996</v>
      </c>
      <c r="N277" s="286" t="s">
        <v>190</v>
      </c>
      <c r="O277" s="249" t="s">
        <v>197</v>
      </c>
      <c r="P277" s="250"/>
      <c r="Q277" s="269" t="s">
        <v>633</v>
      </c>
    </row>
    <row r="278" spans="1:17" s="293" customFormat="1">
      <c r="A278" s="255">
        <v>62</v>
      </c>
      <c r="B278" s="255" t="s">
        <v>714</v>
      </c>
      <c r="C278" s="255" t="s">
        <v>713</v>
      </c>
      <c r="D278" s="255" t="s">
        <v>714</v>
      </c>
      <c r="E278" s="267" t="s">
        <v>189</v>
      </c>
      <c r="F278" s="261">
        <v>310</v>
      </c>
      <c r="G278" s="261">
        <v>274</v>
      </c>
      <c r="H278" s="261">
        <v>169</v>
      </c>
      <c r="I278" s="255">
        <v>55</v>
      </c>
      <c r="J278" s="255">
        <v>165</v>
      </c>
      <c r="K278" s="258">
        <v>1.534</v>
      </c>
      <c r="L278" s="259" t="s">
        <v>818</v>
      </c>
      <c r="M278" s="262">
        <v>4234.6099999999997</v>
      </c>
      <c r="N278" s="286" t="s">
        <v>190</v>
      </c>
      <c r="O278" s="249" t="s">
        <v>197</v>
      </c>
      <c r="P278" s="250"/>
      <c r="Q278" s="269" t="s">
        <v>633</v>
      </c>
    </row>
    <row r="279" spans="1:17" s="293" customFormat="1">
      <c r="A279" s="255">
        <v>63</v>
      </c>
      <c r="B279" s="255" t="s">
        <v>809</v>
      </c>
      <c r="C279" s="255" t="s">
        <v>808</v>
      </c>
      <c r="D279" s="255" t="s">
        <v>809</v>
      </c>
      <c r="E279" s="267" t="s">
        <v>189</v>
      </c>
      <c r="F279" s="261">
        <v>302</v>
      </c>
      <c r="G279" s="261">
        <v>267</v>
      </c>
      <c r="H279" s="261">
        <v>169</v>
      </c>
      <c r="I279" s="255">
        <v>55</v>
      </c>
      <c r="J279" s="255">
        <v>165</v>
      </c>
      <c r="K279" s="258">
        <v>1.534</v>
      </c>
      <c r="L279" s="259" t="s">
        <v>818</v>
      </c>
      <c r="M279" s="262">
        <v>5308.78</v>
      </c>
      <c r="N279" s="286" t="s">
        <v>190</v>
      </c>
      <c r="O279" s="249" t="s">
        <v>197</v>
      </c>
      <c r="P279" s="250"/>
      <c r="Q279" s="269" t="s">
        <v>634</v>
      </c>
    </row>
    <row r="280" spans="1:17" s="293" customFormat="1">
      <c r="A280" s="255">
        <v>64</v>
      </c>
      <c r="B280" s="255" t="s">
        <v>821</v>
      </c>
      <c r="C280" s="255" t="s">
        <v>822</v>
      </c>
      <c r="D280" s="255" t="s">
        <v>821</v>
      </c>
      <c r="E280" s="267" t="s">
        <v>189</v>
      </c>
      <c r="F280" s="261">
        <v>302</v>
      </c>
      <c r="G280" s="261">
        <v>267</v>
      </c>
      <c r="H280" s="261">
        <v>169</v>
      </c>
      <c r="I280" s="255">
        <v>55</v>
      </c>
      <c r="J280" s="255">
        <v>165</v>
      </c>
      <c r="K280" s="258">
        <v>1.534</v>
      </c>
      <c r="L280" s="259" t="s">
        <v>818</v>
      </c>
      <c r="M280" s="262">
        <v>5376.94</v>
      </c>
      <c r="N280" s="286" t="s">
        <v>190</v>
      </c>
      <c r="O280" s="249" t="s">
        <v>197</v>
      </c>
      <c r="P280" s="250"/>
      <c r="Q280" s="269" t="s">
        <v>633</v>
      </c>
    </row>
    <row r="281" spans="1:17" s="293" customFormat="1">
      <c r="A281" s="255">
        <v>65</v>
      </c>
      <c r="B281" s="255" t="s">
        <v>692</v>
      </c>
      <c r="C281" s="255" t="s">
        <v>691</v>
      </c>
      <c r="D281" s="255" t="s">
        <v>692</v>
      </c>
      <c r="E281" s="267" t="s">
        <v>189</v>
      </c>
      <c r="F281" s="261">
        <v>302</v>
      </c>
      <c r="G281" s="261">
        <v>267</v>
      </c>
      <c r="H281" s="261">
        <v>169</v>
      </c>
      <c r="I281" s="255">
        <v>55</v>
      </c>
      <c r="J281" s="255">
        <v>165</v>
      </c>
      <c r="K281" s="258">
        <v>1.534</v>
      </c>
      <c r="L281" s="259" t="s">
        <v>818</v>
      </c>
      <c r="M281" s="262">
        <v>4553</v>
      </c>
      <c r="N281" s="286" t="s">
        <v>190</v>
      </c>
      <c r="O281" s="249" t="s">
        <v>197</v>
      </c>
      <c r="P281" s="250"/>
      <c r="Q281" s="269" t="s">
        <v>634</v>
      </c>
    </row>
    <row r="282" spans="1:17" s="293" customFormat="1">
      <c r="A282" s="255">
        <v>66</v>
      </c>
      <c r="B282" s="255" t="s">
        <v>834</v>
      </c>
      <c r="C282" s="255" t="s">
        <v>835</v>
      </c>
      <c r="D282" s="255" t="s">
        <v>834</v>
      </c>
      <c r="E282" s="267" t="s">
        <v>189</v>
      </c>
      <c r="F282" s="261">
        <v>310</v>
      </c>
      <c r="G282" s="261">
        <v>274</v>
      </c>
      <c r="H282" s="261">
        <v>169</v>
      </c>
      <c r="I282" s="255">
        <v>55</v>
      </c>
      <c r="J282" s="255">
        <v>165</v>
      </c>
      <c r="K282" s="258">
        <v>1.534</v>
      </c>
      <c r="L282" s="259" t="s">
        <v>818</v>
      </c>
      <c r="M282" s="262">
        <v>4621.8</v>
      </c>
      <c r="N282" s="268" t="s">
        <v>190</v>
      </c>
      <c r="O282" s="249" t="s">
        <v>197</v>
      </c>
      <c r="P282" s="250"/>
      <c r="Q282" s="269" t="s">
        <v>633</v>
      </c>
    </row>
    <row r="283" spans="1:17" s="293" customFormat="1">
      <c r="A283" s="255">
        <v>67</v>
      </c>
      <c r="B283" s="255" t="s">
        <v>871</v>
      </c>
      <c r="C283" s="255" t="s">
        <v>840</v>
      </c>
      <c r="D283" s="255" t="s">
        <v>871</v>
      </c>
      <c r="E283" s="267" t="s">
        <v>189</v>
      </c>
      <c r="F283" s="261">
        <v>310</v>
      </c>
      <c r="G283" s="261">
        <v>274</v>
      </c>
      <c r="H283" s="261">
        <v>169</v>
      </c>
      <c r="I283" s="255">
        <v>55</v>
      </c>
      <c r="J283" s="255">
        <v>165</v>
      </c>
      <c r="K283" s="258">
        <v>1.534</v>
      </c>
      <c r="L283" s="259" t="s">
        <v>818</v>
      </c>
      <c r="M283" s="262">
        <v>4624</v>
      </c>
      <c r="N283" s="268" t="s">
        <v>190</v>
      </c>
      <c r="O283" s="249" t="s">
        <v>197</v>
      </c>
      <c r="P283" s="250"/>
      <c r="Q283" s="269" t="s">
        <v>633</v>
      </c>
    </row>
    <row r="284" spans="1:17" s="293" customFormat="1">
      <c r="A284" s="255">
        <v>68</v>
      </c>
      <c r="B284" s="255" t="s">
        <v>873</v>
      </c>
      <c r="C284" s="255" t="s">
        <v>872</v>
      </c>
      <c r="D284" s="255" t="s">
        <v>873</v>
      </c>
      <c r="E284" s="267" t="s">
        <v>189</v>
      </c>
      <c r="F284" s="261">
        <v>310</v>
      </c>
      <c r="G284" s="261">
        <v>274</v>
      </c>
      <c r="H284" s="261">
        <v>169</v>
      </c>
      <c r="I284" s="255">
        <v>55</v>
      </c>
      <c r="J284" s="255">
        <v>165</v>
      </c>
      <c r="K284" s="258">
        <v>1.534</v>
      </c>
      <c r="L284" s="259" t="s">
        <v>818</v>
      </c>
      <c r="M284" s="262">
        <v>4776.24</v>
      </c>
      <c r="N284" s="268" t="s">
        <v>190</v>
      </c>
      <c r="O284" s="249" t="s">
        <v>197</v>
      </c>
      <c r="P284" s="250"/>
      <c r="Q284" s="269" t="s">
        <v>633</v>
      </c>
    </row>
    <row r="285" spans="1:17" s="293" customFormat="1">
      <c r="A285" s="255"/>
      <c r="B285" s="255"/>
      <c r="C285" s="254"/>
      <c r="D285" s="255"/>
      <c r="E285" s="267" t="s">
        <v>189</v>
      </c>
      <c r="F285" s="257"/>
      <c r="G285" s="255"/>
      <c r="H285" s="255"/>
      <c r="I285" s="255"/>
      <c r="J285" s="255"/>
      <c r="K285" s="258"/>
      <c r="L285" s="259"/>
      <c r="M285" s="262"/>
      <c r="N285" s="286" t="s">
        <v>190</v>
      </c>
      <c r="O285" s="249"/>
      <c r="Q285" s="251"/>
    </row>
    <row r="286" spans="1:17">
      <c r="A286" s="255"/>
      <c r="B286" s="255"/>
      <c r="C286" s="255"/>
      <c r="D286" s="255"/>
      <c r="E286" s="267" t="s">
        <v>189</v>
      </c>
      <c r="F286" s="290"/>
      <c r="G286" s="255"/>
      <c r="H286" s="255"/>
      <c r="I286" s="255"/>
      <c r="J286" s="255"/>
      <c r="K286" s="258"/>
      <c r="L286" s="259"/>
      <c r="M286" s="262"/>
      <c r="N286" s="286" t="s">
        <v>190</v>
      </c>
      <c r="O286" s="249"/>
      <c r="Q286" s="251"/>
    </row>
    <row r="287" spans="1:17">
      <c r="A287" s="255"/>
      <c r="B287" s="255"/>
      <c r="C287" s="254"/>
      <c r="D287" s="255"/>
      <c r="E287" s="267" t="s">
        <v>189</v>
      </c>
      <c r="F287" s="263"/>
      <c r="G287" s="260"/>
      <c r="H287" s="255"/>
      <c r="I287" s="255"/>
      <c r="J287" s="255"/>
      <c r="K287" s="258"/>
      <c r="L287" s="259"/>
      <c r="M287" s="262"/>
      <c r="N287" s="286" t="s">
        <v>190</v>
      </c>
      <c r="O287" s="249"/>
      <c r="Q287" s="251"/>
    </row>
    <row r="288" spans="1:17">
      <c r="A288" s="255"/>
      <c r="B288" s="255"/>
      <c r="C288" s="254"/>
      <c r="D288" s="255"/>
      <c r="E288" s="267" t="s">
        <v>189</v>
      </c>
      <c r="F288" s="263"/>
      <c r="G288" s="260"/>
      <c r="H288" s="255"/>
      <c r="I288" s="255"/>
      <c r="J288" s="255"/>
      <c r="K288" s="258"/>
      <c r="L288" s="259"/>
      <c r="M288" s="262"/>
      <c r="N288" s="286" t="s">
        <v>190</v>
      </c>
      <c r="O288" s="249"/>
      <c r="P288" s="250"/>
      <c r="Q288" s="251"/>
    </row>
    <row r="289" spans="1:17">
      <c r="A289" s="255"/>
      <c r="B289" s="255"/>
      <c r="C289" s="254"/>
      <c r="D289" s="255"/>
      <c r="E289" s="267" t="s">
        <v>189</v>
      </c>
      <c r="F289" s="263"/>
      <c r="G289" s="260"/>
      <c r="H289" s="255"/>
      <c r="I289" s="255"/>
      <c r="J289" s="255"/>
      <c r="K289" s="258"/>
      <c r="L289" s="259"/>
      <c r="M289" s="262"/>
      <c r="N289" s="286" t="s">
        <v>190</v>
      </c>
      <c r="O289" s="249"/>
      <c r="P289" s="250"/>
      <c r="Q289" s="251"/>
    </row>
    <row r="290" spans="1:17">
      <c r="A290" s="255"/>
      <c r="B290" s="255"/>
      <c r="C290" s="254"/>
      <c r="D290" s="255"/>
      <c r="E290" s="267" t="s">
        <v>189</v>
      </c>
      <c r="F290" s="263"/>
      <c r="G290" s="260"/>
      <c r="H290" s="255"/>
      <c r="I290" s="255"/>
      <c r="J290" s="255"/>
      <c r="K290" s="258"/>
      <c r="L290" s="259"/>
      <c r="M290" s="262"/>
      <c r="N290" s="286" t="s">
        <v>190</v>
      </c>
      <c r="O290" s="249"/>
      <c r="P290" s="250"/>
      <c r="Q290" s="251"/>
    </row>
    <row r="291" spans="1:17">
      <c r="A291" s="255"/>
      <c r="B291" s="255"/>
      <c r="C291" s="254"/>
      <c r="D291" s="255"/>
      <c r="E291" s="267" t="s">
        <v>189</v>
      </c>
      <c r="F291" s="263"/>
      <c r="G291" s="260"/>
      <c r="H291" s="255"/>
      <c r="I291" s="255"/>
      <c r="J291" s="255"/>
      <c r="K291" s="258"/>
      <c r="L291" s="259"/>
      <c r="M291" s="262"/>
      <c r="N291" s="286" t="s">
        <v>190</v>
      </c>
      <c r="O291" s="249"/>
      <c r="P291" s="250"/>
      <c r="Q291" s="251"/>
    </row>
    <row r="292" spans="1:17">
      <c r="A292" s="255">
        <v>1</v>
      </c>
      <c r="B292" s="255" t="s">
        <v>382</v>
      </c>
      <c r="C292" s="255" t="s">
        <v>77</v>
      </c>
      <c r="D292" s="255" t="s">
        <v>382</v>
      </c>
      <c r="E292" s="267" t="s">
        <v>189</v>
      </c>
      <c r="F292" s="261">
        <v>9.5</v>
      </c>
      <c r="G292" s="261">
        <v>7.5</v>
      </c>
      <c r="H292" s="261">
        <v>83</v>
      </c>
      <c r="I292" s="255">
        <v>43</v>
      </c>
      <c r="J292" s="255">
        <v>13</v>
      </c>
      <c r="K292" s="258">
        <v>4.5999999999999999E-2</v>
      </c>
      <c r="L292" s="259"/>
      <c r="M292" s="262">
        <v>74.33</v>
      </c>
      <c r="N292" s="286" t="s">
        <v>190</v>
      </c>
      <c r="O292" s="249"/>
      <c r="P292" s="250"/>
      <c r="Q292" s="251"/>
    </row>
    <row r="293" spans="1:17">
      <c r="A293" s="255">
        <v>2</v>
      </c>
      <c r="B293" s="255" t="s">
        <v>383</v>
      </c>
      <c r="C293" s="255" t="s">
        <v>78</v>
      </c>
      <c r="D293" s="255" t="s">
        <v>383</v>
      </c>
      <c r="E293" s="267" t="s">
        <v>189</v>
      </c>
      <c r="F293" s="261">
        <v>7</v>
      </c>
      <c r="G293" s="261">
        <v>6.4</v>
      </c>
      <c r="H293" s="261">
        <v>67</v>
      </c>
      <c r="I293" s="255">
        <v>35</v>
      </c>
      <c r="J293" s="255">
        <v>13.5</v>
      </c>
      <c r="K293" s="258">
        <v>3.2000000000000001E-2</v>
      </c>
      <c r="L293" s="259"/>
      <c r="M293" s="262">
        <v>92.65</v>
      </c>
      <c r="N293" s="286" t="s">
        <v>190</v>
      </c>
      <c r="O293" s="249"/>
      <c r="P293" s="250"/>
      <c r="Q293" s="251"/>
    </row>
    <row r="294" spans="1:17">
      <c r="A294" s="255">
        <v>3</v>
      </c>
      <c r="B294" s="255" t="s">
        <v>192</v>
      </c>
      <c r="C294" s="255" t="s">
        <v>191</v>
      </c>
      <c r="D294" s="255" t="s">
        <v>192</v>
      </c>
      <c r="E294" s="267" t="s">
        <v>189</v>
      </c>
      <c r="F294" s="261">
        <v>7</v>
      </c>
      <c r="G294" s="261">
        <v>6.4</v>
      </c>
      <c r="H294" s="261">
        <v>67</v>
      </c>
      <c r="I294" s="255">
        <v>35</v>
      </c>
      <c r="J294" s="255">
        <v>13.5</v>
      </c>
      <c r="K294" s="258">
        <v>3.2000000000000001E-2</v>
      </c>
      <c r="L294" s="259"/>
      <c r="M294" s="262">
        <v>49.08</v>
      </c>
      <c r="N294" s="286" t="s">
        <v>190</v>
      </c>
      <c r="O294" s="249"/>
      <c r="P294" s="250"/>
      <c r="Q294" s="251"/>
    </row>
    <row r="295" spans="1:17">
      <c r="A295" s="255">
        <v>4</v>
      </c>
      <c r="B295" s="255" t="s">
        <v>650</v>
      </c>
      <c r="C295" s="255" t="s">
        <v>637</v>
      </c>
      <c r="D295" s="255" t="s">
        <v>650</v>
      </c>
      <c r="E295" s="267" t="s">
        <v>189</v>
      </c>
      <c r="F295" s="261">
        <v>7</v>
      </c>
      <c r="G295" s="261">
        <v>6.4</v>
      </c>
      <c r="H295" s="261">
        <v>67</v>
      </c>
      <c r="I295" s="255">
        <v>35</v>
      </c>
      <c r="J295" s="255">
        <v>13.5</v>
      </c>
      <c r="K295" s="258">
        <v>3.2000000000000001E-2</v>
      </c>
      <c r="L295" s="259"/>
      <c r="M295" s="262">
        <v>71.02</v>
      </c>
      <c r="N295" s="268" t="s">
        <v>190</v>
      </c>
      <c r="O295" s="249"/>
      <c r="P295" s="250"/>
      <c r="Q295" s="289"/>
    </row>
    <row r="296" spans="1:17">
      <c r="A296" s="255">
        <v>5</v>
      </c>
      <c r="B296" s="255" t="s">
        <v>651</v>
      </c>
      <c r="C296" s="255" t="s">
        <v>638</v>
      </c>
      <c r="D296" s="255" t="s">
        <v>651</v>
      </c>
      <c r="E296" s="267" t="s">
        <v>189</v>
      </c>
      <c r="F296" s="261">
        <v>7</v>
      </c>
      <c r="G296" s="261">
        <v>6.4</v>
      </c>
      <c r="H296" s="261">
        <v>67</v>
      </c>
      <c r="I296" s="255">
        <v>35</v>
      </c>
      <c r="J296" s="255">
        <v>13.5</v>
      </c>
      <c r="K296" s="258">
        <v>3.2000000000000001E-2</v>
      </c>
      <c r="L296" s="259"/>
      <c r="M296" s="262">
        <v>70.650000000000006</v>
      </c>
      <c r="N296" s="286" t="s">
        <v>190</v>
      </c>
      <c r="O296" s="249"/>
      <c r="P296" s="250"/>
      <c r="Q296" s="251"/>
    </row>
    <row r="297" spans="1:17">
      <c r="A297" s="255">
        <v>6</v>
      </c>
      <c r="B297" s="255" t="s">
        <v>787</v>
      </c>
      <c r="C297" s="255" t="s">
        <v>786</v>
      </c>
      <c r="D297" s="255" t="s">
        <v>787</v>
      </c>
      <c r="E297" s="267" t="s">
        <v>189</v>
      </c>
      <c r="F297" s="261">
        <v>7</v>
      </c>
      <c r="G297" s="261">
        <v>6.4</v>
      </c>
      <c r="H297" s="261">
        <v>67</v>
      </c>
      <c r="I297" s="255">
        <v>35</v>
      </c>
      <c r="J297" s="255">
        <v>14</v>
      </c>
      <c r="K297" s="258">
        <v>3.3000000000000002E-2</v>
      </c>
      <c r="L297" s="259"/>
      <c r="M297" s="262">
        <v>68.709999999999994</v>
      </c>
      <c r="N297" s="286" t="s">
        <v>190</v>
      </c>
      <c r="O297" s="249"/>
      <c r="P297" s="250"/>
      <c r="Q297" s="289"/>
    </row>
    <row r="298" spans="1:17">
      <c r="A298" s="255">
        <v>7</v>
      </c>
      <c r="B298" s="255" t="s">
        <v>605</v>
      </c>
      <c r="C298" s="255" t="s">
        <v>639</v>
      </c>
      <c r="D298" s="255" t="s">
        <v>605</v>
      </c>
      <c r="E298" s="267" t="s">
        <v>189</v>
      </c>
      <c r="F298" s="261">
        <v>7</v>
      </c>
      <c r="G298" s="261">
        <v>6.4</v>
      </c>
      <c r="H298" s="261">
        <v>67</v>
      </c>
      <c r="I298" s="255">
        <v>35</v>
      </c>
      <c r="J298" s="255">
        <v>13.5</v>
      </c>
      <c r="K298" s="258">
        <v>3.2000000000000001E-2</v>
      </c>
      <c r="L298" s="259"/>
      <c r="M298" s="262">
        <v>86.47</v>
      </c>
      <c r="N298" s="286" t="s">
        <v>190</v>
      </c>
      <c r="O298" s="249"/>
      <c r="P298" s="250"/>
      <c r="Q298" s="289"/>
    </row>
    <row r="299" spans="1:17">
      <c r="A299" s="255">
        <v>8</v>
      </c>
      <c r="B299" s="255" t="s">
        <v>652</v>
      </c>
      <c r="C299" s="255" t="s">
        <v>640</v>
      </c>
      <c r="D299" s="255" t="s">
        <v>652</v>
      </c>
      <c r="E299" s="267" t="s">
        <v>189</v>
      </c>
      <c r="F299" s="261">
        <v>7.6</v>
      </c>
      <c r="G299" s="261">
        <v>7</v>
      </c>
      <c r="H299" s="261">
        <v>0</v>
      </c>
      <c r="I299" s="255">
        <v>0</v>
      </c>
      <c r="J299" s="255">
        <v>0</v>
      </c>
      <c r="K299" s="258">
        <v>0.04</v>
      </c>
      <c r="L299" s="259"/>
      <c r="M299" s="262">
        <v>88.99</v>
      </c>
      <c r="N299" s="286" t="s">
        <v>190</v>
      </c>
      <c r="O299" s="249"/>
      <c r="P299" s="250"/>
      <c r="Q299" s="289"/>
    </row>
    <row r="300" spans="1:17">
      <c r="A300" s="255">
        <v>9</v>
      </c>
      <c r="B300" s="255" t="s">
        <v>193</v>
      </c>
      <c r="C300" s="255" t="s">
        <v>641</v>
      </c>
      <c r="D300" s="255" t="s">
        <v>193</v>
      </c>
      <c r="E300" s="267" t="s">
        <v>189</v>
      </c>
      <c r="F300" s="261">
        <v>12.1</v>
      </c>
      <c r="G300" s="261">
        <v>10.1</v>
      </c>
      <c r="H300" s="261">
        <v>90.9</v>
      </c>
      <c r="I300" s="255">
        <v>42.4</v>
      </c>
      <c r="J300" s="255">
        <v>10</v>
      </c>
      <c r="K300" s="258">
        <v>3.9E-2</v>
      </c>
      <c r="L300" s="259"/>
      <c r="M300" s="262">
        <v>344.78</v>
      </c>
      <c r="N300" s="286" t="s">
        <v>190</v>
      </c>
      <c r="O300" s="249"/>
      <c r="P300" s="250"/>
      <c r="Q300" s="289"/>
    </row>
    <row r="301" spans="1:17">
      <c r="A301" s="255">
        <v>10</v>
      </c>
      <c r="B301" s="255" t="s">
        <v>194</v>
      </c>
      <c r="C301" s="255" t="s">
        <v>642</v>
      </c>
      <c r="D301" s="255" t="s">
        <v>194</v>
      </c>
      <c r="E301" s="267" t="s">
        <v>189</v>
      </c>
      <c r="F301" s="261">
        <v>11.6</v>
      </c>
      <c r="G301" s="261">
        <v>9.6</v>
      </c>
      <c r="H301" s="261">
        <v>90.9</v>
      </c>
      <c r="I301" s="255">
        <v>42.4</v>
      </c>
      <c r="J301" s="255">
        <v>10</v>
      </c>
      <c r="K301" s="258">
        <v>3.9E-2</v>
      </c>
      <c r="L301" s="259"/>
      <c r="M301" s="262">
        <v>333.29</v>
      </c>
      <c r="N301" s="286" t="s">
        <v>190</v>
      </c>
      <c r="O301" s="249"/>
      <c r="P301" s="250"/>
      <c r="Q301" s="289"/>
    </row>
    <row r="302" spans="1:17">
      <c r="A302" s="255">
        <v>11</v>
      </c>
      <c r="B302" s="255" t="s">
        <v>653</v>
      </c>
      <c r="C302" s="255" t="s">
        <v>643</v>
      </c>
      <c r="D302" s="255" t="s">
        <v>653</v>
      </c>
      <c r="E302" s="267" t="s">
        <v>189</v>
      </c>
      <c r="F302" s="261">
        <v>8</v>
      </c>
      <c r="G302" s="261">
        <v>7.6</v>
      </c>
      <c r="H302" s="2">
        <v>82</v>
      </c>
      <c r="I302" s="2">
        <v>42</v>
      </c>
      <c r="J302" s="2">
        <v>13</v>
      </c>
      <c r="K302" s="258">
        <v>4.4999999999999998E-2</v>
      </c>
      <c r="L302" s="259"/>
      <c r="M302" s="262">
        <v>85.02</v>
      </c>
      <c r="N302" s="286" t="s">
        <v>190</v>
      </c>
      <c r="O302" s="249"/>
      <c r="P302" s="250"/>
      <c r="Q302" s="289"/>
    </row>
    <row r="303" spans="1:17">
      <c r="A303" s="255">
        <v>12</v>
      </c>
      <c r="B303" s="255" t="s">
        <v>654</v>
      </c>
      <c r="C303" s="255" t="s">
        <v>644</v>
      </c>
      <c r="D303" s="255" t="s">
        <v>654</v>
      </c>
      <c r="E303" s="267" t="s">
        <v>189</v>
      </c>
      <c r="F303" s="261">
        <v>7.6</v>
      </c>
      <c r="G303" s="261">
        <v>7</v>
      </c>
      <c r="H303" s="261">
        <v>0</v>
      </c>
      <c r="I303" s="255">
        <v>0</v>
      </c>
      <c r="J303" s="255">
        <v>0</v>
      </c>
      <c r="K303" s="258">
        <v>0.04</v>
      </c>
      <c r="L303" s="259"/>
      <c r="M303" s="262">
        <v>79.25</v>
      </c>
      <c r="N303" s="286" t="s">
        <v>190</v>
      </c>
      <c r="O303" s="249"/>
      <c r="P303" s="250"/>
      <c r="Q303" s="251"/>
    </row>
    <row r="304" spans="1:17">
      <c r="A304" s="255">
        <v>13</v>
      </c>
      <c r="B304" s="255" t="s">
        <v>611</v>
      </c>
      <c r="C304" s="255" t="s">
        <v>612</v>
      </c>
      <c r="D304" s="255" t="s">
        <v>611</v>
      </c>
      <c r="E304" s="267" t="s">
        <v>189</v>
      </c>
      <c r="F304" s="261">
        <v>7</v>
      </c>
      <c r="G304" s="261">
        <v>6.4</v>
      </c>
      <c r="H304" s="261">
        <v>67</v>
      </c>
      <c r="I304" s="255">
        <v>35</v>
      </c>
      <c r="J304" s="255">
        <v>13.5</v>
      </c>
      <c r="K304" s="258">
        <v>3.2000000000000001E-2</v>
      </c>
      <c r="L304" s="259"/>
      <c r="M304" s="262">
        <v>137.32</v>
      </c>
      <c r="N304" s="286" t="s">
        <v>190</v>
      </c>
      <c r="O304" s="249"/>
      <c r="P304" s="250"/>
      <c r="Q304" s="251"/>
    </row>
    <row r="305" spans="1:20">
      <c r="A305" s="255">
        <v>14</v>
      </c>
      <c r="B305" s="255" t="s">
        <v>15</v>
      </c>
      <c r="C305" s="255" t="s">
        <v>16</v>
      </c>
      <c r="D305" s="255" t="s">
        <v>15</v>
      </c>
      <c r="E305" s="267" t="s">
        <v>189</v>
      </c>
      <c r="F305" s="261">
        <v>8</v>
      </c>
      <c r="G305" s="261">
        <v>7.6</v>
      </c>
      <c r="H305" s="261">
        <v>82</v>
      </c>
      <c r="I305" s="255">
        <v>42</v>
      </c>
      <c r="J305" s="255">
        <v>13</v>
      </c>
      <c r="K305" s="258">
        <v>4.4771999999999999E-2</v>
      </c>
      <c r="L305" s="259"/>
      <c r="M305" s="262">
        <v>92.66</v>
      </c>
      <c r="N305" s="286" t="s">
        <v>190</v>
      </c>
      <c r="O305" s="249"/>
      <c r="P305" s="250"/>
      <c r="Q305" s="251"/>
    </row>
    <row r="306" spans="1:20">
      <c r="A306" s="255">
        <v>15</v>
      </c>
      <c r="B306" s="255" t="s">
        <v>655</v>
      </c>
      <c r="C306" s="255" t="s">
        <v>645</v>
      </c>
      <c r="D306" s="255" t="s">
        <v>655</v>
      </c>
      <c r="E306" s="267" t="s">
        <v>189</v>
      </c>
      <c r="F306" s="261">
        <v>7.6</v>
      </c>
      <c r="G306" s="261">
        <v>7</v>
      </c>
      <c r="H306" s="261">
        <v>0</v>
      </c>
      <c r="I306" s="255">
        <v>0</v>
      </c>
      <c r="J306" s="255">
        <v>0</v>
      </c>
      <c r="K306" s="258">
        <v>0.04</v>
      </c>
      <c r="L306" s="259"/>
      <c r="M306" s="262">
        <v>193.54</v>
      </c>
      <c r="N306" s="286" t="s">
        <v>190</v>
      </c>
      <c r="O306" s="249"/>
      <c r="P306" s="250"/>
      <c r="Q306" s="251"/>
    </row>
    <row r="307" spans="1:20">
      <c r="A307" s="255">
        <v>16</v>
      </c>
      <c r="B307" s="255" t="s">
        <v>656</v>
      </c>
      <c r="C307" s="255" t="s">
        <v>646</v>
      </c>
      <c r="D307" s="255" t="s">
        <v>656</v>
      </c>
      <c r="E307" s="267" t="s">
        <v>189</v>
      </c>
      <c r="F307" s="261">
        <v>0</v>
      </c>
      <c r="G307" s="261">
        <v>0</v>
      </c>
      <c r="H307" s="261">
        <v>0</v>
      </c>
      <c r="I307" s="255">
        <v>0</v>
      </c>
      <c r="J307" s="255">
        <v>0</v>
      </c>
      <c r="K307" s="258">
        <v>0</v>
      </c>
      <c r="L307" s="259"/>
      <c r="M307" s="262">
        <v>92.02</v>
      </c>
      <c r="N307" s="286" t="s">
        <v>190</v>
      </c>
      <c r="O307" s="249"/>
      <c r="P307" s="250"/>
      <c r="Q307" s="251"/>
    </row>
    <row r="308" spans="1:20">
      <c r="A308" s="255">
        <v>17</v>
      </c>
      <c r="B308" s="266" t="s">
        <v>657</v>
      </c>
      <c r="C308" s="255" t="s">
        <v>647</v>
      </c>
      <c r="D308" s="266" t="s">
        <v>657</v>
      </c>
      <c r="E308" s="267" t="s">
        <v>189</v>
      </c>
      <c r="F308" s="261">
        <v>0</v>
      </c>
      <c r="G308" s="261">
        <v>0</v>
      </c>
      <c r="H308" s="261">
        <v>0</v>
      </c>
      <c r="I308" s="255">
        <v>0</v>
      </c>
      <c r="J308" s="255">
        <v>0</v>
      </c>
      <c r="K308" s="258">
        <v>0</v>
      </c>
      <c r="L308" s="265"/>
      <c r="M308" s="262">
        <v>92.02</v>
      </c>
      <c r="N308" s="286" t="s">
        <v>190</v>
      </c>
      <c r="O308" s="249"/>
      <c r="P308" s="250"/>
      <c r="Q308" s="251"/>
    </row>
    <row r="309" spans="1:20">
      <c r="A309" s="255">
        <v>18</v>
      </c>
      <c r="B309" s="255" t="s">
        <v>658</v>
      </c>
      <c r="C309" s="255" t="s">
        <v>648</v>
      </c>
      <c r="D309" s="255" t="s">
        <v>658</v>
      </c>
      <c r="E309" s="267" t="s">
        <v>189</v>
      </c>
      <c r="F309" s="261">
        <v>0</v>
      </c>
      <c r="G309" s="261">
        <v>0</v>
      </c>
      <c r="H309" s="261">
        <v>0</v>
      </c>
      <c r="I309" s="255">
        <v>0</v>
      </c>
      <c r="J309" s="255">
        <v>0</v>
      </c>
      <c r="K309" s="258">
        <v>0</v>
      </c>
      <c r="L309" s="259"/>
      <c r="M309" s="262">
        <v>90.36</v>
      </c>
      <c r="N309" s="286" t="s">
        <v>190</v>
      </c>
      <c r="O309" s="249"/>
      <c r="P309" s="250"/>
      <c r="Q309" s="251"/>
    </row>
    <row r="310" spans="1:20">
      <c r="A310" s="255">
        <v>19</v>
      </c>
      <c r="B310" s="255" t="s">
        <v>659</v>
      </c>
      <c r="C310" s="255" t="s">
        <v>649</v>
      </c>
      <c r="D310" s="255" t="s">
        <v>659</v>
      </c>
      <c r="E310" s="267" t="s">
        <v>189</v>
      </c>
      <c r="F310" s="261">
        <v>0</v>
      </c>
      <c r="G310" s="261">
        <v>0</v>
      </c>
      <c r="H310" s="261">
        <v>0</v>
      </c>
      <c r="I310" s="255">
        <v>0</v>
      </c>
      <c r="J310" s="255">
        <v>0</v>
      </c>
      <c r="K310" s="258">
        <v>0</v>
      </c>
      <c r="L310" s="259"/>
      <c r="M310" s="262">
        <v>117.5</v>
      </c>
      <c r="N310" s="286" t="s">
        <v>190</v>
      </c>
      <c r="O310" s="249"/>
      <c r="P310" s="250"/>
      <c r="Q310" s="251"/>
    </row>
    <row r="311" spans="1:20">
      <c r="A311" s="257"/>
      <c r="B311" s="255"/>
      <c r="C311" s="254"/>
      <c r="D311" s="255"/>
      <c r="E311" s="267" t="s">
        <v>189</v>
      </c>
      <c r="F311" s="257"/>
      <c r="G311" s="255"/>
      <c r="H311" s="255"/>
      <c r="I311" s="255"/>
      <c r="J311" s="255"/>
      <c r="K311" s="258"/>
      <c r="L311" s="259"/>
      <c r="M311" s="262"/>
      <c r="N311" s="268" t="s">
        <v>190</v>
      </c>
      <c r="O311" s="249"/>
      <c r="Q311" s="289"/>
    </row>
    <row r="312" spans="1:20">
      <c r="A312" s="257"/>
      <c r="B312" s="266"/>
      <c r="C312" s="254"/>
      <c r="D312" s="266"/>
      <c r="E312" s="267" t="s">
        <v>189</v>
      </c>
      <c r="F312" s="257"/>
      <c r="G312" s="255"/>
      <c r="H312" s="255"/>
      <c r="I312" s="255"/>
      <c r="J312" s="255"/>
      <c r="K312" s="258"/>
      <c r="L312" s="265"/>
      <c r="M312" s="264"/>
      <c r="N312" s="268" t="s">
        <v>190</v>
      </c>
      <c r="O312" s="249"/>
      <c r="P312" s="250"/>
      <c r="Q312" s="289"/>
    </row>
    <row r="313" spans="1:20">
      <c r="A313" s="257">
        <v>1</v>
      </c>
      <c r="B313" s="255" t="s">
        <v>14</v>
      </c>
      <c r="C313" s="2" t="s">
        <v>188</v>
      </c>
      <c r="D313" s="255" t="s">
        <v>14</v>
      </c>
      <c r="E313" s="133" t="s">
        <v>189</v>
      </c>
      <c r="F313" s="130">
        <v>8</v>
      </c>
      <c r="G313" s="2">
        <v>7.6</v>
      </c>
      <c r="H313" s="2">
        <v>82</v>
      </c>
      <c r="I313" s="2">
        <v>42</v>
      </c>
      <c r="J313" s="2">
        <v>13</v>
      </c>
      <c r="K313" s="127">
        <v>4.4999999999999998E-2</v>
      </c>
      <c r="L313" s="265"/>
      <c r="M313" s="264">
        <v>110.68</v>
      </c>
      <c r="N313" s="268" t="s">
        <v>190</v>
      </c>
      <c r="O313" s="249"/>
      <c r="Q313" s="289"/>
      <c r="R313" s="253">
        <v>82</v>
      </c>
      <c r="S313" s="253">
        <v>126</v>
      </c>
      <c r="T313" s="253">
        <v>91</v>
      </c>
    </row>
    <row r="314" spans="1:20">
      <c r="A314" s="257">
        <v>2</v>
      </c>
      <c r="B314" s="255" t="s">
        <v>582</v>
      </c>
      <c r="C314" s="254" t="s">
        <v>556</v>
      </c>
      <c r="D314" s="255" t="s">
        <v>582</v>
      </c>
      <c r="E314" s="133" t="s">
        <v>189</v>
      </c>
      <c r="F314" s="263">
        <v>0.6071428571428571</v>
      </c>
      <c r="G314" s="260">
        <v>0.5714285714285714</v>
      </c>
      <c r="H314" s="255">
        <v>0</v>
      </c>
      <c r="I314" s="255">
        <v>0</v>
      </c>
      <c r="J314" s="255">
        <v>0</v>
      </c>
      <c r="K314" s="258">
        <v>3.0000000000000001E-3</v>
      </c>
      <c r="L314" s="265"/>
      <c r="M314" s="264">
        <v>8.02</v>
      </c>
      <c r="N314" s="268" t="s">
        <v>190</v>
      </c>
      <c r="O314" s="249"/>
      <c r="P314" s="250"/>
      <c r="Q314" s="289"/>
      <c r="R314" s="253">
        <v>92</v>
      </c>
      <c r="S314" s="253">
        <v>136</v>
      </c>
      <c r="T314" s="253">
        <v>101</v>
      </c>
    </row>
    <row r="315" spans="1:20" s="288" customFormat="1">
      <c r="A315" s="257">
        <v>3</v>
      </c>
      <c r="B315" s="255" t="s">
        <v>19</v>
      </c>
      <c r="C315" s="254" t="s">
        <v>596</v>
      </c>
      <c r="D315" s="255" t="s">
        <v>19</v>
      </c>
      <c r="E315" s="133" t="s">
        <v>189</v>
      </c>
      <c r="F315" s="263">
        <v>1.1200000000000001</v>
      </c>
      <c r="G315" s="260">
        <v>1.1000000000000001</v>
      </c>
      <c r="H315" s="255">
        <v>95</v>
      </c>
      <c r="I315" s="255">
        <v>63</v>
      </c>
      <c r="J315" s="255">
        <v>30</v>
      </c>
      <c r="K315" s="258">
        <v>3.64E-3</v>
      </c>
      <c r="L315" s="259"/>
      <c r="M315" s="262">
        <v>26.14</v>
      </c>
      <c r="N315" s="268" t="s">
        <v>190</v>
      </c>
      <c r="O315" s="249"/>
      <c r="P315" s="250"/>
      <c r="Q315" s="251"/>
      <c r="R315" s="288">
        <v>92</v>
      </c>
      <c r="S315" s="288">
        <v>136</v>
      </c>
      <c r="T315" s="288">
        <v>101</v>
      </c>
    </row>
    <row r="316" spans="1:20">
      <c r="A316" s="257">
        <v>4</v>
      </c>
      <c r="B316" s="255" t="s">
        <v>565</v>
      </c>
      <c r="C316" s="254" t="s">
        <v>13</v>
      </c>
      <c r="D316" s="255" t="s">
        <v>565</v>
      </c>
      <c r="E316" s="133" t="s">
        <v>189</v>
      </c>
      <c r="F316" s="263">
        <v>5.0999999999999996</v>
      </c>
      <c r="G316" s="260">
        <v>4.5</v>
      </c>
      <c r="H316" s="255">
        <v>100</v>
      </c>
      <c r="I316" s="255">
        <v>70</v>
      </c>
      <c r="J316" s="255">
        <v>83</v>
      </c>
      <c r="K316" s="258">
        <v>5.8099999999999999E-2</v>
      </c>
      <c r="L316" s="259"/>
      <c r="M316" s="262">
        <v>92.94</v>
      </c>
      <c r="N316" s="268" t="s">
        <v>190</v>
      </c>
      <c r="O316" s="249"/>
      <c r="P316" s="250"/>
      <c r="Q316" s="251"/>
    </row>
    <row r="317" spans="1:20">
      <c r="A317" s="257">
        <v>5</v>
      </c>
      <c r="B317" s="255" t="s">
        <v>595</v>
      </c>
      <c r="C317" s="254" t="s">
        <v>10</v>
      </c>
      <c r="D317" s="255" t="s">
        <v>595</v>
      </c>
      <c r="E317" s="133" t="s">
        <v>189</v>
      </c>
      <c r="F317" s="263">
        <v>5.0999999999999996</v>
      </c>
      <c r="G317" s="260">
        <v>4.5</v>
      </c>
      <c r="H317" s="255">
        <v>100</v>
      </c>
      <c r="I317" s="255">
        <v>70</v>
      </c>
      <c r="J317" s="255">
        <v>83</v>
      </c>
      <c r="K317" s="258">
        <v>5.8099999999999999E-2</v>
      </c>
      <c r="L317" s="259"/>
      <c r="M317" s="262">
        <v>93.25</v>
      </c>
      <c r="N317" s="268" t="s">
        <v>190</v>
      </c>
      <c r="O317" s="249"/>
      <c r="P317" s="250"/>
      <c r="Q317" s="251"/>
    </row>
    <row r="318" spans="1:20">
      <c r="A318" s="257">
        <v>6</v>
      </c>
      <c r="B318" s="255" t="s">
        <v>563</v>
      </c>
      <c r="C318" s="254" t="s">
        <v>337</v>
      </c>
      <c r="D318" s="255" t="s">
        <v>563</v>
      </c>
      <c r="E318" s="133" t="s">
        <v>189</v>
      </c>
      <c r="F318" s="263">
        <v>6.6</v>
      </c>
      <c r="G318" s="260">
        <v>6.5</v>
      </c>
      <c r="H318" s="255">
        <v>142</v>
      </c>
      <c r="I318" s="255">
        <v>98</v>
      </c>
      <c r="J318" s="255">
        <v>52</v>
      </c>
      <c r="K318" s="258">
        <v>1.3419E-2</v>
      </c>
      <c r="L318" s="259"/>
      <c r="M318" s="262">
        <v>97.55</v>
      </c>
      <c r="N318" s="268" t="s">
        <v>190</v>
      </c>
    </row>
    <row r="319" spans="1:20">
      <c r="A319" s="257">
        <v>7</v>
      </c>
      <c r="B319" s="255" t="s">
        <v>599</v>
      </c>
      <c r="C319" s="254" t="s">
        <v>598</v>
      </c>
      <c r="D319" s="255" t="s">
        <v>599</v>
      </c>
      <c r="E319" s="133" t="s">
        <v>189</v>
      </c>
      <c r="F319" s="263">
        <v>6.5</v>
      </c>
      <c r="G319" s="260">
        <v>6</v>
      </c>
      <c r="H319" s="255">
        <v>142</v>
      </c>
      <c r="I319" s="255">
        <v>98</v>
      </c>
      <c r="J319" s="255">
        <v>52</v>
      </c>
      <c r="K319" s="258">
        <v>3.6200000000000003E-2</v>
      </c>
      <c r="L319" s="259"/>
      <c r="M319" s="262">
        <v>98.23</v>
      </c>
      <c r="N319" s="268" t="s">
        <v>190</v>
      </c>
      <c r="O319" s="249"/>
    </row>
    <row r="320" spans="1:20">
      <c r="A320" s="257">
        <v>8</v>
      </c>
      <c r="B320" s="255" t="s">
        <v>564</v>
      </c>
      <c r="C320" s="254" t="s">
        <v>349</v>
      </c>
      <c r="D320" s="255" t="s">
        <v>564</v>
      </c>
      <c r="E320" s="133" t="s">
        <v>189</v>
      </c>
      <c r="F320" s="263">
        <v>6.6</v>
      </c>
      <c r="G320" s="260">
        <v>6.5</v>
      </c>
      <c r="H320" s="255">
        <v>142</v>
      </c>
      <c r="I320" s="255">
        <v>98</v>
      </c>
      <c r="J320" s="255">
        <v>52</v>
      </c>
      <c r="K320" s="258">
        <v>1.3419E-2</v>
      </c>
      <c r="L320" s="259"/>
      <c r="M320" s="262">
        <v>96.81</v>
      </c>
      <c r="N320" s="268" t="s">
        <v>190</v>
      </c>
      <c r="O320" s="249"/>
    </row>
    <row r="321" spans="1:17">
      <c r="A321" s="257">
        <v>9</v>
      </c>
      <c r="B321" s="255" t="s">
        <v>575</v>
      </c>
      <c r="C321" s="254" t="s">
        <v>11</v>
      </c>
      <c r="D321" s="255" t="s">
        <v>575</v>
      </c>
      <c r="E321" s="133" t="s">
        <v>189</v>
      </c>
      <c r="F321" s="263">
        <v>2.1666666666666665</v>
      </c>
      <c r="G321" s="260">
        <v>2</v>
      </c>
      <c r="H321" s="255">
        <v>0</v>
      </c>
      <c r="I321" s="255">
        <v>0</v>
      </c>
      <c r="J321" s="255">
        <v>0</v>
      </c>
      <c r="K321" s="258">
        <v>8.0000000000000002E-3</v>
      </c>
      <c r="L321" s="259"/>
      <c r="M321" s="264">
        <v>10.74</v>
      </c>
      <c r="N321" s="268" t="s">
        <v>190</v>
      </c>
      <c r="O321" s="249"/>
    </row>
    <row r="322" spans="1:17">
      <c r="A322" s="257">
        <v>10</v>
      </c>
      <c r="B322" s="255" t="s">
        <v>597</v>
      </c>
      <c r="C322" s="254" t="s">
        <v>545</v>
      </c>
      <c r="D322" s="255" t="s">
        <v>597</v>
      </c>
      <c r="E322" s="133" t="s">
        <v>189</v>
      </c>
      <c r="F322" s="263">
        <v>2.1666666666666665</v>
      </c>
      <c r="G322" s="260">
        <v>2</v>
      </c>
      <c r="H322" s="255">
        <v>0</v>
      </c>
      <c r="I322" s="255">
        <v>0</v>
      </c>
      <c r="J322" s="255">
        <v>0</v>
      </c>
      <c r="K322" s="258">
        <v>8.0000000000000002E-3</v>
      </c>
      <c r="L322" s="259"/>
      <c r="M322" s="264">
        <v>10.52</v>
      </c>
      <c r="N322" s="268" t="s">
        <v>190</v>
      </c>
      <c r="O322" s="249"/>
    </row>
    <row r="323" spans="1:17">
      <c r="A323" s="257">
        <v>11</v>
      </c>
      <c r="B323" s="255" t="s">
        <v>559</v>
      </c>
      <c r="C323" s="254" t="s">
        <v>587</v>
      </c>
      <c r="D323" s="255" t="s">
        <v>559</v>
      </c>
      <c r="E323" s="133" t="s">
        <v>189</v>
      </c>
      <c r="F323" s="263">
        <v>2.2000000000000002</v>
      </c>
      <c r="G323" s="260">
        <v>1</v>
      </c>
      <c r="H323" s="255">
        <v>87</v>
      </c>
      <c r="I323" s="255">
        <v>75</v>
      </c>
      <c r="J323" s="255">
        <v>52</v>
      </c>
      <c r="K323" s="258">
        <v>3.4000000000000002E-3</v>
      </c>
      <c r="L323" s="259"/>
      <c r="M323" s="264">
        <v>23.95</v>
      </c>
      <c r="N323" s="268" t="s">
        <v>190</v>
      </c>
      <c r="O323" s="249"/>
    </row>
    <row r="324" spans="1:17">
      <c r="A324" s="257">
        <v>12</v>
      </c>
      <c r="B324" s="255" t="s">
        <v>560</v>
      </c>
      <c r="C324" s="254" t="s">
        <v>588</v>
      </c>
      <c r="D324" s="255" t="s">
        <v>560</v>
      </c>
      <c r="E324" s="133" t="s">
        <v>189</v>
      </c>
      <c r="F324" s="257">
        <v>0</v>
      </c>
      <c r="G324" s="255">
        <v>1</v>
      </c>
      <c r="H324" s="255">
        <v>0</v>
      </c>
      <c r="I324" s="255">
        <v>0</v>
      </c>
      <c r="J324" s="255">
        <v>0</v>
      </c>
      <c r="K324" s="258">
        <v>3.4000000000000002E-3</v>
      </c>
      <c r="L324" s="259"/>
      <c r="M324" s="262">
        <v>23.95</v>
      </c>
      <c r="N324" s="286" t="s">
        <v>190</v>
      </c>
    </row>
    <row r="325" spans="1:17">
      <c r="A325" s="257">
        <v>13</v>
      </c>
      <c r="B325" s="255" t="s">
        <v>18</v>
      </c>
      <c r="C325" s="254" t="s">
        <v>590</v>
      </c>
      <c r="D325" s="255" t="s">
        <v>18</v>
      </c>
      <c r="E325" s="133" t="s">
        <v>189</v>
      </c>
      <c r="F325" s="257">
        <v>2.2000000000000002</v>
      </c>
      <c r="G325" s="255">
        <v>1</v>
      </c>
      <c r="H325" s="255">
        <v>87</v>
      </c>
      <c r="I325" s="255">
        <v>75</v>
      </c>
      <c r="J325" s="255">
        <v>52</v>
      </c>
      <c r="K325" s="258">
        <v>3.4000000000000002E-3</v>
      </c>
      <c r="L325" s="259"/>
      <c r="M325" s="262">
        <v>23.89</v>
      </c>
      <c r="N325" s="286" t="s">
        <v>190</v>
      </c>
    </row>
    <row r="326" spans="1:17">
      <c r="A326" s="257">
        <v>14</v>
      </c>
      <c r="B326" s="255" t="s">
        <v>17</v>
      </c>
      <c r="C326" s="254" t="s">
        <v>589</v>
      </c>
      <c r="D326" s="255" t="s">
        <v>17</v>
      </c>
      <c r="E326" s="133" t="s">
        <v>189</v>
      </c>
      <c r="F326" s="257">
        <v>0</v>
      </c>
      <c r="G326" s="255">
        <v>1</v>
      </c>
      <c r="H326" s="255">
        <v>0</v>
      </c>
      <c r="I326" s="255">
        <v>0</v>
      </c>
      <c r="J326" s="255">
        <v>0</v>
      </c>
      <c r="K326" s="258">
        <v>3.4000000000000002E-3</v>
      </c>
      <c r="L326" s="259"/>
      <c r="M326" s="262">
        <v>23.89</v>
      </c>
      <c r="N326" s="286" t="s">
        <v>190</v>
      </c>
    </row>
    <row r="327" spans="1:17">
      <c r="A327" s="257">
        <v>15</v>
      </c>
      <c r="B327" s="255" t="s">
        <v>574</v>
      </c>
      <c r="C327" s="254" t="s">
        <v>601</v>
      </c>
      <c r="D327" s="255" t="s">
        <v>574</v>
      </c>
      <c r="E327" s="133" t="s">
        <v>189</v>
      </c>
      <c r="F327" s="257">
        <v>0</v>
      </c>
      <c r="G327" s="255">
        <v>1</v>
      </c>
      <c r="H327" s="255">
        <v>0</v>
      </c>
      <c r="I327" s="255">
        <v>0</v>
      </c>
      <c r="J327" s="255">
        <v>0</v>
      </c>
      <c r="K327" s="258">
        <v>3.4000000000000002E-3</v>
      </c>
      <c r="L327" s="265"/>
      <c r="M327" s="264">
        <v>24.73</v>
      </c>
      <c r="N327" s="286" t="s">
        <v>190</v>
      </c>
    </row>
    <row r="328" spans="1:17">
      <c r="A328" s="257">
        <v>16</v>
      </c>
      <c r="B328" s="255" t="s">
        <v>573</v>
      </c>
      <c r="C328" s="254" t="s">
        <v>600</v>
      </c>
      <c r="D328" s="255" t="s">
        <v>573</v>
      </c>
      <c r="E328" s="133" t="s">
        <v>189</v>
      </c>
      <c r="F328" s="257">
        <v>2.2000000000000002</v>
      </c>
      <c r="G328" s="255">
        <v>1</v>
      </c>
      <c r="H328" s="255">
        <v>87</v>
      </c>
      <c r="I328" s="255">
        <v>75</v>
      </c>
      <c r="J328" s="255">
        <v>52</v>
      </c>
      <c r="K328" s="258">
        <v>3.4000000000000002E-3</v>
      </c>
      <c r="L328" s="259"/>
      <c r="M328" s="262">
        <v>24.73</v>
      </c>
      <c r="N328" s="286" t="s">
        <v>190</v>
      </c>
    </row>
    <row r="329" spans="1:17">
      <c r="A329" s="257">
        <v>17</v>
      </c>
      <c r="B329" s="255" t="s">
        <v>561</v>
      </c>
      <c r="C329" s="254" t="s">
        <v>591</v>
      </c>
      <c r="D329" s="255" t="s">
        <v>561</v>
      </c>
      <c r="E329" s="133" t="s">
        <v>189</v>
      </c>
      <c r="F329" s="257">
        <v>1.5</v>
      </c>
      <c r="G329" s="255">
        <v>0.65</v>
      </c>
      <c r="H329" s="255">
        <v>110</v>
      </c>
      <c r="I329" s="255">
        <v>65</v>
      </c>
      <c r="J329" s="255">
        <v>55</v>
      </c>
      <c r="K329" s="258">
        <v>3.9399999999999999E-3</v>
      </c>
      <c r="L329" s="259"/>
      <c r="M329" s="262">
        <v>22.97</v>
      </c>
      <c r="N329" s="268" t="s">
        <v>190</v>
      </c>
      <c r="O329" s="249"/>
      <c r="P329" s="250"/>
      <c r="Q329" s="289"/>
    </row>
    <row r="330" spans="1:17">
      <c r="A330" s="257">
        <v>18</v>
      </c>
      <c r="B330" s="255" t="s">
        <v>562</v>
      </c>
      <c r="C330" s="254" t="s">
        <v>592</v>
      </c>
      <c r="D330" s="255" t="s">
        <v>562</v>
      </c>
      <c r="E330" s="133" t="s">
        <v>189</v>
      </c>
      <c r="F330" s="257">
        <v>0</v>
      </c>
      <c r="G330" s="255">
        <v>0.65</v>
      </c>
      <c r="H330" s="255">
        <v>0</v>
      </c>
      <c r="I330" s="255">
        <v>0</v>
      </c>
      <c r="J330" s="255">
        <v>0</v>
      </c>
      <c r="K330" s="258">
        <v>3.9399999999999999E-3</v>
      </c>
      <c r="L330" s="259"/>
      <c r="M330" s="262">
        <v>22.97</v>
      </c>
      <c r="N330" s="268" t="s">
        <v>190</v>
      </c>
      <c r="O330" s="249"/>
      <c r="P330" s="250"/>
      <c r="Q330" s="289"/>
    </row>
    <row r="331" spans="1:17">
      <c r="A331" s="257">
        <v>19</v>
      </c>
      <c r="B331" s="255" t="s">
        <v>585</v>
      </c>
      <c r="C331" s="254" t="s">
        <v>594</v>
      </c>
      <c r="D331" s="255" t="s">
        <v>585</v>
      </c>
      <c r="E331" s="133" t="s">
        <v>189</v>
      </c>
      <c r="F331" s="257">
        <v>0</v>
      </c>
      <c r="G331" s="255">
        <v>0.65</v>
      </c>
      <c r="H331" s="255">
        <v>0</v>
      </c>
      <c r="I331" s="255">
        <v>0</v>
      </c>
      <c r="J331" s="255">
        <v>0</v>
      </c>
      <c r="K331" s="258">
        <v>3.9399999999999999E-3</v>
      </c>
      <c r="L331" s="259"/>
      <c r="M331" s="264">
        <v>22.97</v>
      </c>
      <c r="N331" s="268" t="s">
        <v>190</v>
      </c>
      <c r="O331" s="249"/>
      <c r="P331" s="250"/>
      <c r="Q331" s="289"/>
    </row>
    <row r="332" spans="1:17">
      <c r="A332" s="257">
        <v>20</v>
      </c>
      <c r="B332" s="255" t="s">
        <v>584</v>
      </c>
      <c r="C332" s="254" t="s">
        <v>593</v>
      </c>
      <c r="D332" s="255" t="s">
        <v>584</v>
      </c>
      <c r="E332" s="133" t="s">
        <v>189</v>
      </c>
      <c r="F332" s="257">
        <v>1.5</v>
      </c>
      <c r="G332" s="255">
        <v>0.65</v>
      </c>
      <c r="H332" s="255">
        <v>110</v>
      </c>
      <c r="I332" s="255">
        <v>65</v>
      </c>
      <c r="J332" s="255">
        <v>55</v>
      </c>
      <c r="K332" s="258">
        <v>3.9399999999999999E-3</v>
      </c>
      <c r="L332" s="259"/>
      <c r="M332" s="264">
        <v>22.97</v>
      </c>
      <c r="N332" s="268" t="s">
        <v>190</v>
      </c>
      <c r="O332" s="249"/>
      <c r="P332" s="250"/>
      <c r="Q332" s="289"/>
    </row>
    <row r="333" spans="1:17" s="314" customFormat="1">
      <c r="A333" s="303">
        <v>21</v>
      </c>
      <c r="B333" s="305" t="s">
        <v>569</v>
      </c>
      <c r="C333" s="304" t="s">
        <v>539</v>
      </c>
      <c r="D333" s="305" t="s">
        <v>569</v>
      </c>
      <c r="E333" s="306" t="s">
        <v>189</v>
      </c>
      <c r="F333" s="303">
        <v>0.75</v>
      </c>
      <c r="G333" s="305">
        <v>0.7</v>
      </c>
      <c r="H333" s="305">
        <v>0</v>
      </c>
      <c r="I333" s="305">
        <v>0</v>
      </c>
      <c r="J333" s="305">
        <v>0</v>
      </c>
      <c r="K333" s="307">
        <v>7.0000000000000001E-3</v>
      </c>
      <c r="L333" s="308"/>
      <c r="M333" s="315">
        <v>8.69</v>
      </c>
      <c r="N333" s="310" t="s">
        <v>190</v>
      </c>
      <c r="O333" s="311"/>
      <c r="P333" s="312"/>
      <c r="Q333" s="316"/>
    </row>
    <row r="334" spans="1:17">
      <c r="A334" s="257">
        <v>22</v>
      </c>
      <c r="B334" s="255" t="s">
        <v>570</v>
      </c>
      <c r="C334" s="254" t="s">
        <v>540</v>
      </c>
      <c r="D334" s="255" t="s">
        <v>570</v>
      </c>
      <c r="E334" s="133" t="s">
        <v>189</v>
      </c>
      <c r="F334" s="257">
        <v>0.75</v>
      </c>
      <c r="G334" s="255">
        <v>0.7</v>
      </c>
      <c r="H334" s="255">
        <v>0</v>
      </c>
      <c r="I334" s="255">
        <v>0</v>
      </c>
      <c r="J334" s="255">
        <v>0</v>
      </c>
      <c r="K334" s="258">
        <v>7.0000000000000001E-3</v>
      </c>
      <c r="L334" s="259"/>
      <c r="M334" s="262">
        <v>6.04</v>
      </c>
      <c r="N334" s="268" t="s">
        <v>190</v>
      </c>
      <c r="O334" s="249"/>
      <c r="P334" s="250"/>
      <c r="Q334" s="289"/>
    </row>
    <row r="335" spans="1:17">
      <c r="A335" s="257">
        <v>23</v>
      </c>
      <c r="B335" s="255" t="s">
        <v>165</v>
      </c>
      <c r="C335" s="254" t="s">
        <v>613</v>
      </c>
      <c r="D335" s="255" t="s">
        <v>165</v>
      </c>
      <c r="E335" s="133" t="s">
        <v>189</v>
      </c>
      <c r="F335" s="257">
        <v>17.2</v>
      </c>
      <c r="G335" s="255">
        <v>8.6</v>
      </c>
      <c r="H335" s="255">
        <v>158</v>
      </c>
      <c r="I335" s="255">
        <v>59</v>
      </c>
      <c r="J335" s="255">
        <v>26</v>
      </c>
      <c r="K335" s="258">
        <v>2.6930222222222223E-2</v>
      </c>
      <c r="L335" s="259"/>
      <c r="M335" s="264">
        <v>17.27</v>
      </c>
      <c r="N335" s="268" t="s">
        <v>190</v>
      </c>
      <c r="O335" s="249"/>
      <c r="P335" s="250"/>
      <c r="Q335" s="251"/>
    </row>
    <row r="336" spans="1:17">
      <c r="A336" s="257">
        <v>24</v>
      </c>
      <c r="B336" s="255" t="s">
        <v>166</v>
      </c>
      <c r="C336" s="254" t="s">
        <v>614</v>
      </c>
      <c r="D336" s="255" t="s">
        <v>166</v>
      </c>
      <c r="E336" s="133" t="s">
        <v>189</v>
      </c>
      <c r="F336" s="257">
        <v>10.35</v>
      </c>
      <c r="G336" s="255">
        <v>8.1999999999999993</v>
      </c>
      <c r="H336" s="255">
        <v>158</v>
      </c>
      <c r="I336" s="255">
        <v>59</v>
      </c>
      <c r="J336" s="255">
        <v>26</v>
      </c>
      <c r="K336" s="258">
        <v>2.6930222222222223E-2</v>
      </c>
      <c r="L336" s="259"/>
      <c r="M336" s="264">
        <v>17.41</v>
      </c>
      <c r="N336" s="268" t="s">
        <v>190</v>
      </c>
      <c r="O336" s="249"/>
      <c r="P336" s="250"/>
      <c r="Q336" s="251"/>
    </row>
    <row r="337" spans="1:17">
      <c r="A337" s="257">
        <v>25</v>
      </c>
      <c r="B337" s="255" t="s">
        <v>167</v>
      </c>
      <c r="C337" s="254" t="s">
        <v>615</v>
      </c>
      <c r="D337" s="255" t="s">
        <v>167</v>
      </c>
      <c r="E337" s="133" t="s">
        <v>189</v>
      </c>
      <c r="F337" s="257">
        <v>1.03</v>
      </c>
      <c r="G337" s="255">
        <v>0.4</v>
      </c>
      <c r="H337" s="255" t="s">
        <v>483</v>
      </c>
      <c r="I337" s="255" t="s">
        <v>483</v>
      </c>
      <c r="J337" s="255" t="s">
        <v>483</v>
      </c>
      <c r="K337" s="258">
        <v>8.2000000000000003E-2</v>
      </c>
      <c r="L337" s="259"/>
      <c r="M337" s="264">
        <v>3.51</v>
      </c>
      <c r="N337" s="268" t="s">
        <v>190</v>
      </c>
      <c r="O337" s="249"/>
      <c r="P337" s="250"/>
      <c r="Q337" s="251"/>
    </row>
    <row r="338" spans="1:17">
      <c r="A338" s="257">
        <v>26</v>
      </c>
      <c r="B338" s="255" t="s">
        <v>168</v>
      </c>
      <c r="C338" s="254" t="s">
        <v>616</v>
      </c>
      <c r="D338" s="255" t="s">
        <v>168</v>
      </c>
      <c r="E338" s="133" t="s">
        <v>189</v>
      </c>
      <c r="F338" s="257">
        <v>1.1399999999999999</v>
      </c>
      <c r="G338" s="255">
        <v>0.51</v>
      </c>
      <c r="H338" s="255" t="s">
        <v>483</v>
      </c>
      <c r="I338" s="255" t="s">
        <v>483</v>
      </c>
      <c r="J338" s="255" t="s">
        <v>483</v>
      </c>
      <c r="K338" s="258">
        <v>8.2000000000000003E-2</v>
      </c>
      <c r="L338" s="259"/>
      <c r="M338" s="262">
        <v>3.4</v>
      </c>
      <c r="N338" s="268" t="s">
        <v>190</v>
      </c>
      <c r="O338" s="249"/>
      <c r="P338" s="250"/>
      <c r="Q338" s="251"/>
    </row>
    <row r="339" spans="1:17">
      <c r="A339" s="257">
        <v>27</v>
      </c>
      <c r="B339" s="255" t="s">
        <v>169</v>
      </c>
      <c r="C339" s="254" t="s">
        <v>610</v>
      </c>
      <c r="D339" s="255" t="s">
        <v>169</v>
      </c>
      <c r="E339" s="133" t="s">
        <v>189</v>
      </c>
      <c r="F339" s="257">
        <v>15</v>
      </c>
      <c r="G339" s="255">
        <v>6.4</v>
      </c>
      <c r="H339" s="255">
        <v>158</v>
      </c>
      <c r="I339" s="255">
        <v>59</v>
      </c>
      <c r="J339" s="255">
        <v>26</v>
      </c>
      <c r="K339" s="258">
        <v>3.0296500000000001E-2</v>
      </c>
      <c r="L339" s="259"/>
      <c r="M339" s="262">
        <v>19.54</v>
      </c>
      <c r="N339" s="268" t="s">
        <v>190</v>
      </c>
      <c r="O339" s="249"/>
      <c r="P339" s="250"/>
      <c r="Q339" s="251"/>
    </row>
    <row r="340" spans="1:17">
      <c r="A340" s="257">
        <v>28</v>
      </c>
      <c r="B340" s="255" t="s">
        <v>170</v>
      </c>
      <c r="C340" s="254" t="s">
        <v>155</v>
      </c>
      <c r="D340" s="255" t="s">
        <v>170</v>
      </c>
      <c r="E340" s="133" t="s">
        <v>189</v>
      </c>
      <c r="F340" s="257">
        <v>5.45</v>
      </c>
      <c r="G340" s="255">
        <v>1.25</v>
      </c>
      <c r="H340" s="255">
        <v>158</v>
      </c>
      <c r="I340" s="255">
        <v>23</v>
      </c>
      <c r="J340" s="255">
        <v>14</v>
      </c>
      <c r="K340" s="258">
        <v>1.0175199999999999E-2</v>
      </c>
      <c r="L340" s="259"/>
      <c r="M340" s="262">
        <v>11.1</v>
      </c>
      <c r="N340" s="268" t="s">
        <v>190</v>
      </c>
      <c r="O340" s="249"/>
      <c r="P340" s="250"/>
      <c r="Q340" s="251"/>
    </row>
    <row r="341" spans="1:17" s="314" customFormat="1">
      <c r="A341" s="303">
        <v>29</v>
      </c>
      <c r="B341" s="305" t="s">
        <v>171</v>
      </c>
      <c r="C341" s="304" t="s">
        <v>156</v>
      </c>
      <c r="D341" s="305" t="s">
        <v>171</v>
      </c>
      <c r="E341" s="306" t="s">
        <v>189</v>
      </c>
      <c r="F341" s="303">
        <v>5.65</v>
      </c>
      <c r="G341" s="305">
        <v>4.4000000000000004</v>
      </c>
      <c r="H341" s="305">
        <v>158</v>
      </c>
      <c r="I341" s="305">
        <v>23</v>
      </c>
      <c r="J341" s="305">
        <v>14</v>
      </c>
      <c r="K341" s="307">
        <v>1.0175199999999999E-2</v>
      </c>
      <c r="L341" s="308"/>
      <c r="M341" s="309">
        <v>11.24</v>
      </c>
      <c r="N341" s="310" t="s">
        <v>190</v>
      </c>
      <c r="O341" s="311"/>
      <c r="P341" s="312"/>
      <c r="Q341" s="313"/>
    </row>
    <row r="342" spans="1:17">
      <c r="A342" s="257">
        <v>30</v>
      </c>
      <c r="B342" s="255" t="s">
        <v>172</v>
      </c>
      <c r="C342" s="254" t="s">
        <v>157</v>
      </c>
      <c r="D342" s="255" t="s">
        <v>172</v>
      </c>
      <c r="E342" s="133" t="s">
        <v>189</v>
      </c>
      <c r="F342" s="257">
        <v>5.05</v>
      </c>
      <c r="G342" s="255">
        <v>3.8</v>
      </c>
      <c r="H342" s="255">
        <v>158</v>
      </c>
      <c r="I342" s="255">
        <v>23</v>
      </c>
      <c r="J342" s="255">
        <v>14</v>
      </c>
      <c r="K342" s="258">
        <v>2.5437999999999999E-2</v>
      </c>
      <c r="L342" s="259"/>
      <c r="M342" s="262">
        <v>33.35</v>
      </c>
      <c r="N342" s="268" t="s">
        <v>190</v>
      </c>
      <c r="O342" s="249"/>
      <c r="P342" s="250"/>
      <c r="Q342" s="251"/>
    </row>
    <row r="343" spans="1:17">
      <c r="A343" s="257">
        <v>31</v>
      </c>
      <c r="B343" s="255" t="s">
        <v>173</v>
      </c>
      <c r="C343" s="254" t="s">
        <v>158</v>
      </c>
      <c r="D343" s="255" t="s">
        <v>173</v>
      </c>
      <c r="E343" s="133" t="s">
        <v>189</v>
      </c>
      <c r="F343" s="257">
        <v>5.05</v>
      </c>
      <c r="G343" s="255">
        <v>3.8</v>
      </c>
      <c r="H343" s="255">
        <v>158</v>
      </c>
      <c r="I343" s="255">
        <v>23</v>
      </c>
      <c r="J343" s="255">
        <v>14</v>
      </c>
      <c r="K343" s="258">
        <v>2.5437999999999999E-2</v>
      </c>
      <c r="L343" s="259"/>
      <c r="M343" s="262">
        <v>31.13</v>
      </c>
      <c r="N343" s="268" t="s">
        <v>190</v>
      </c>
      <c r="O343" s="249"/>
      <c r="P343" s="250"/>
      <c r="Q343" s="251"/>
    </row>
    <row r="344" spans="1:17">
      <c r="A344" s="257">
        <v>32</v>
      </c>
      <c r="B344" s="255" t="s">
        <v>174</v>
      </c>
      <c r="C344" s="254" t="s">
        <v>159</v>
      </c>
      <c r="D344" s="255" t="s">
        <v>174</v>
      </c>
      <c r="E344" s="133" t="s">
        <v>189</v>
      </c>
      <c r="F344" s="257">
        <v>4.5</v>
      </c>
      <c r="G344" s="255">
        <v>4</v>
      </c>
      <c r="H344" s="255">
        <v>158</v>
      </c>
      <c r="I344" s="255">
        <v>23</v>
      </c>
      <c r="J344" s="255">
        <v>14</v>
      </c>
      <c r="K344" s="258">
        <v>2.5437999999999999E-2</v>
      </c>
      <c r="L344" s="259"/>
      <c r="M344" s="262">
        <v>32.26</v>
      </c>
      <c r="N344" s="268" t="s">
        <v>190</v>
      </c>
      <c r="O344" s="249"/>
      <c r="P344" s="250"/>
      <c r="Q344" s="251"/>
    </row>
    <row r="345" spans="1:17">
      <c r="A345" s="257">
        <v>33</v>
      </c>
      <c r="B345" s="255" t="s">
        <v>175</v>
      </c>
      <c r="C345" s="254" t="s">
        <v>160</v>
      </c>
      <c r="D345" s="255" t="s">
        <v>175</v>
      </c>
      <c r="E345" s="133" t="s">
        <v>189</v>
      </c>
      <c r="F345" s="257">
        <v>5</v>
      </c>
      <c r="G345" s="255">
        <v>4</v>
      </c>
      <c r="H345" s="255">
        <v>158</v>
      </c>
      <c r="I345" s="255">
        <v>23</v>
      </c>
      <c r="J345" s="255">
        <v>14</v>
      </c>
      <c r="K345" s="258">
        <v>2.5437999999999999E-2</v>
      </c>
      <c r="L345" s="259"/>
      <c r="M345" s="262">
        <v>30.04</v>
      </c>
      <c r="N345" s="268" t="s">
        <v>190</v>
      </c>
      <c r="O345" s="249"/>
      <c r="P345" s="250"/>
      <c r="Q345" s="251"/>
    </row>
    <row r="346" spans="1:17">
      <c r="A346" s="257">
        <v>34</v>
      </c>
      <c r="B346" s="255" t="s">
        <v>176</v>
      </c>
      <c r="C346" s="254" t="s">
        <v>161</v>
      </c>
      <c r="D346" s="255" t="s">
        <v>176</v>
      </c>
      <c r="E346" s="133" t="s">
        <v>189</v>
      </c>
      <c r="F346" s="257">
        <v>5.05</v>
      </c>
      <c r="G346" s="255">
        <v>3.8</v>
      </c>
      <c r="H346" s="255">
        <v>158</v>
      </c>
      <c r="I346" s="255">
        <v>23</v>
      </c>
      <c r="J346" s="255">
        <v>14</v>
      </c>
      <c r="K346" s="258">
        <v>2.5437999999999999E-2</v>
      </c>
      <c r="L346" s="259"/>
      <c r="M346" s="262">
        <v>33.159999999999997</v>
      </c>
      <c r="N346" s="268" t="s">
        <v>190</v>
      </c>
      <c r="O346" s="249"/>
      <c r="P346" s="250"/>
      <c r="Q346" s="251"/>
    </row>
    <row r="347" spans="1:17">
      <c r="A347" s="257">
        <v>35</v>
      </c>
      <c r="B347" s="255" t="s">
        <v>177</v>
      </c>
      <c r="C347" s="254" t="s">
        <v>162</v>
      </c>
      <c r="D347" s="255" t="s">
        <v>177</v>
      </c>
      <c r="E347" s="133" t="s">
        <v>189</v>
      </c>
      <c r="F347" s="257">
        <v>5.05</v>
      </c>
      <c r="G347" s="255">
        <v>3.8</v>
      </c>
      <c r="H347" s="255">
        <v>158</v>
      </c>
      <c r="I347" s="255">
        <v>23</v>
      </c>
      <c r="J347" s="255">
        <v>14</v>
      </c>
      <c r="K347" s="258">
        <v>2.5437999999999999E-2</v>
      </c>
      <c r="L347" s="259"/>
      <c r="M347" s="262">
        <v>33.21</v>
      </c>
      <c r="N347" s="268" t="s">
        <v>190</v>
      </c>
      <c r="O347" s="249"/>
      <c r="P347" s="250"/>
      <c r="Q347" s="251"/>
    </row>
    <row r="348" spans="1:17">
      <c r="A348" s="257">
        <v>36</v>
      </c>
      <c r="B348" s="255" t="s">
        <v>178</v>
      </c>
      <c r="C348" s="254" t="s">
        <v>163</v>
      </c>
      <c r="D348" s="255" t="s">
        <v>178</v>
      </c>
      <c r="E348" s="133" t="s">
        <v>189</v>
      </c>
      <c r="F348" s="257">
        <v>2</v>
      </c>
      <c r="G348" s="255">
        <v>1.4</v>
      </c>
      <c r="H348" s="255">
        <v>158</v>
      </c>
      <c r="I348" s="255">
        <v>59</v>
      </c>
      <c r="J348" s="255">
        <v>26</v>
      </c>
      <c r="K348" s="258">
        <v>0.242372</v>
      </c>
      <c r="L348" s="259"/>
      <c r="M348" s="262">
        <v>20.6</v>
      </c>
      <c r="N348" s="268" t="s">
        <v>190</v>
      </c>
      <c r="O348" s="249"/>
      <c r="P348" s="250"/>
      <c r="Q348" s="251"/>
    </row>
    <row r="349" spans="1:17">
      <c r="A349" s="257">
        <v>37</v>
      </c>
      <c r="B349" s="255" t="s">
        <v>179</v>
      </c>
      <c r="C349" s="254" t="s">
        <v>164</v>
      </c>
      <c r="D349" s="255" t="s">
        <v>179</v>
      </c>
      <c r="E349" s="133" t="s">
        <v>189</v>
      </c>
      <c r="F349" s="257">
        <v>4</v>
      </c>
      <c r="G349" s="255">
        <v>3</v>
      </c>
      <c r="H349" s="255">
        <v>158</v>
      </c>
      <c r="I349" s="255">
        <v>59</v>
      </c>
      <c r="J349" s="255">
        <v>26</v>
      </c>
      <c r="K349" s="258">
        <v>0.242372</v>
      </c>
      <c r="L349" s="259"/>
      <c r="M349" s="262">
        <v>35.15</v>
      </c>
      <c r="N349" s="268" t="s">
        <v>190</v>
      </c>
      <c r="O349" s="249"/>
      <c r="P349" s="250"/>
      <c r="Q349" s="251"/>
    </row>
    <row r="350" spans="1:17">
      <c r="A350" s="257">
        <v>38</v>
      </c>
      <c r="B350" s="255" t="s">
        <v>140</v>
      </c>
      <c r="C350" s="254" t="s">
        <v>125</v>
      </c>
      <c r="D350" s="255" t="s">
        <v>140</v>
      </c>
      <c r="E350" s="133" t="s">
        <v>189</v>
      </c>
      <c r="F350" s="257">
        <v>7.4599999999999991</v>
      </c>
      <c r="G350" s="255">
        <v>4.5999999999999996</v>
      </c>
      <c r="H350" s="255">
        <v>153</v>
      </c>
      <c r="I350" s="255">
        <v>59</v>
      </c>
      <c r="J350" s="255">
        <v>26</v>
      </c>
      <c r="K350" s="258">
        <v>1.17E-2</v>
      </c>
      <c r="L350" s="259"/>
      <c r="M350" s="262">
        <v>44.17</v>
      </c>
      <c r="N350" s="268" t="s">
        <v>190</v>
      </c>
      <c r="O350" s="249"/>
      <c r="P350" s="250"/>
      <c r="Q350" s="251"/>
    </row>
    <row r="351" spans="1:17">
      <c r="A351" s="257">
        <v>39</v>
      </c>
      <c r="B351" s="255" t="s">
        <v>141</v>
      </c>
      <c r="C351" s="254" t="s">
        <v>126</v>
      </c>
      <c r="D351" s="255" t="s">
        <v>141</v>
      </c>
      <c r="E351" s="133" t="s">
        <v>189</v>
      </c>
      <c r="F351" s="257">
        <v>9.34</v>
      </c>
      <c r="G351" s="255">
        <v>9</v>
      </c>
      <c r="H351" s="255">
        <v>158</v>
      </c>
      <c r="I351" s="255">
        <v>59</v>
      </c>
      <c r="J351" s="255">
        <v>26</v>
      </c>
      <c r="K351" s="258">
        <v>2.4799999999999999E-2</v>
      </c>
      <c r="L351" s="259"/>
      <c r="M351" s="262">
        <v>37.85</v>
      </c>
      <c r="N351" s="268" t="s">
        <v>190</v>
      </c>
      <c r="O351" s="249"/>
      <c r="P351" s="250"/>
      <c r="Q351" s="251"/>
    </row>
    <row r="352" spans="1:17">
      <c r="A352" s="257">
        <v>40</v>
      </c>
      <c r="B352" s="255" t="s">
        <v>142</v>
      </c>
      <c r="C352" s="254" t="s">
        <v>127</v>
      </c>
      <c r="D352" s="255" t="s">
        <v>142</v>
      </c>
      <c r="E352" s="133" t="s">
        <v>189</v>
      </c>
      <c r="F352" s="257">
        <v>9.14</v>
      </c>
      <c r="G352" s="255">
        <v>8.8000000000000007</v>
      </c>
      <c r="H352" s="255">
        <v>153</v>
      </c>
      <c r="I352" s="255">
        <v>106</v>
      </c>
      <c r="J352" s="255">
        <v>53</v>
      </c>
      <c r="K352" s="258">
        <v>2.1600000000000001E-2</v>
      </c>
      <c r="L352" s="259"/>
      <c r="M352" s="262">
        <v>32.99</v>
      </c>
      <c r="N352" s="268" t="s">
        <v>190</v>
      </c>
      <c r="O352" s="249"/>
      <c r="P352" s="250"/>
      <c r="Q352" s="251"/>
    </row>
    <row r="353" spans="1:17">
      <c r="A353" s="257">
        <v>41</v>
      </c>
      <c r="B353" s="255" t="s">
        <v>143</v>
      </c>
      <c r="C353" s="254" t="s">
        <v>128</v>
      </c>
      <c r="D353" s="255" t="s">
        <v>143</v>
      </c>
      <c r="E353" s="133" t="s">
        <v>189</v>
      </c>
      <c r="F353" s="257">
        <v>9.14</v>
      </c>
      <c r="G353" s="255">
        <v>8.6</v>
      </c>
      <c r="H353" s="255">
        <v>153</v>
      </c>
      <c r="I353" s="255">
        <v>106</v>
      </c>
      <c r="J353" s="255">
        <v>53</v>
      </c>
      <c r="K353" s="258">
        <v>2.1600000000000001E-2</v>
      </c>
      <c r="L353" s="259"/>
      <c r="M353" s="262">
        <v>31.26</v>
      </c>
      <c r="N353" s="268" t="s">
        <v>190</v>
      </c>
      <c r="O353" s="249"/>
      <c r="P353" s="250"/>
      <c r="Q353" s="251"/>
    </row>
    <row r="354" spans="1:17">
      <c r="A354" s="257">
        <v>42</v>
      </c>
      <c r="B354" s="255" t="s">
        <v>144</v>
      </c>
      <c r="C354" s="254" t="s">
        <v>129</v>
      </c>
      <c r="D354" s="255" t="s">
        <v>144</v>
      </c>
      <c r="E354" s="133" t="s">
        <v>189</v>
      </c>
      <c r="F354" s="257">
        <v>2.0230000000000001</v>
      </c>
      <c r="G354" s="255">
        <v>0.69</v>
      </c>
      <c r="H354" s="255">
        <v>22</v>
      </c>
      <c r="I354" s="255">
        <v>15</v>
      </c>
      <c r="J354" s="255">
        <v>11</v>
      </c>
      <c r="K354" s="258">
        <v>1.2099999999999999E-3</v>
      </c>
      <c r="L354" s="259"/>
      <c r="M354" s="262">
        <v>12.23</v>
      </c>
      <c r="N354" s="268" t="s">
        <v>190</v>
      </c>
      <c r="O354" s="249"/>
      <c r="P354" s="250"/>
      <c r="Q354" s="251"/>
    </row>
    <row r="355" spans="1:17" s="314" customFormat="1">
      <c r="A355" s="303">
        <v>43</v>
      </c>
      <c r="B355" s="305" t="s">
        <v>145</v>
      </c>
      <c r="C355" s="304" t="s">
        <v>130</v>
      </c>
      <c r="D355" s="305" t="s">
        <v>145</v>
      </c>
      <c r="E355" s="306" t="s">
        <v>189</v>
      </c>
      <c r="F355" s="303">
        <v>7.15</v>
      </c>
      <c r="G355" s="305">
        <v>6.8</v>
      </c>
      <c r="H355" s="305">
        <v>153</v>
      </c>
      <c r="I355" s="305">
        <v>106</v>
      </c>
      <c r="J355" s="305">
        <v>53</v>
      </c>
      <c r="K355" s="307">
        <v>2.1600000000000001E-2</v>
      </c>
      <c r="L355" s="308"/>
      <c r="M355" s="309">
        <v>33.75</v>
      </c>
      <c r="N355" s="310" t="s">
        <v>190</v>
      </c>
      <c r="O355" s="311"/>
      <c r="P355" s="312"/>
      <c r="Q355" s="313"/>
    </row>
    <row r="356" spans="1:17" s="314" customFormat="1">
      <c r="A356" s="303">
        <v>44</v>
      </c>
      <c r="B356" s="305" t="s">
        <v>146</v>
      </c>
      <c r="C356" s="304" t="s">
        <v>131</v>
      </c>
      <c r="D356" s="305" t="s">
        <v>146</v>
      </c>
      <c r="E356" s="306" t="s">
        <v>189</v>
      </c>
      <c r="F356" s="303">
        <v>4.8099999999999996</v>
      </c>
      <c r="G356" s="305">
        <v>4.4000000000000004</v>
      </c>
      <c r="H356" s="305">
        <v>153</v>
      </c>
      <c r="I356" s="305">
        <v>59</v>
      </c>
      <c r="J356" s="305">
        <v>26</v>
      </c>
      <c r="K356" s="307">
        <v>1.17E-2</v>
      </c>
      <c r="L356" s="308"/>
      <c r="M356" s="309">
        <v>28.09</v>
      </c>
      <c r="N356" s="310" t="s">
        <v>190</v>
      </c>
      <c r="O356" s="311"/>
      <c r="P356" s="312"/>
      <c r="Q356" s="313"/>
    </row>
    <row r="357" spans="1:17">
      <c r="A357" s="257">
        <v>45</v>
      </c>
      <c r="B357" s="255" t="s">
        <v>147</v>
      </c>
      <c r="C357" s="254" t="s">
        <v>132</v>
      </c>
      <c r="D357" s="255" t="s">
        <v>147</v>
      </c>
      <c r="E357" s="133" t="s">
        <v>189</v>
      </c>
      <c r="F357" s="257">
        <v>5</v>
      </c>
      <c r="G357" s="255">
        <v>4.5999999999999996</v>
      </c>
      <c r="H357" s="255">
        <v>153</v>
      </c>
      <c r="I357" s="255">
        <v>59</v>
      </c>
      <c r="J357" s="255">
        <v>26</v>
      </c>
      <c r="K357" s="258">
        <v>1.15E-2</v>
      </c>
      <c r="L357" s="259"/>
      <c r="M357" s="262">
        <v>23.91</v>
      </c>
      <c r="N357" s="268" t="s">
        <v>190</v>
      </c>
      <c r="O357" s="249"/>
      <c r="P357" s="250"/>
      <c r="Q357" s="251"/>
    </row>
    <row r="358" spans="1:17" s="291" customFormat="1">
      <c r="A358" s="257">
        <v>46</v>
      </c>
      <c r="B358" s="255" t="s">
        <v>148</v>
      </c>
      <c r="C358" s="254" t="s">
        <v>133</v>
      </c>
      <c r="D358" s="255" t="s">
        <v>148</v>
      </c>
      <c r="E358" s="133" t="s">
        <v>189</v>
      </c>
      <c r="F358" s="257">
        <v>4.54</v>
      </c>
      <c r="G358" s="255">
        <v>4.2</v>
      </c>
      <c r="H358" s="255">
        <v>153</v>
      </c>
      <c r="I358" s="255">
        <v>106</v>
      </c>
      <c r="J358" s="255">
        <v>53</v>
      </c>
      <c r="K358" s="258">
        <v>1.2999999999999999E-2</v>
      </c>
      <c r="L358" s="255"/>
      <c r="M358" s="262">
        <v>77.25</v>
      </c>
      <c r="N358" s="297" t="s">
        <v>190</v>
      </c>
    </row>
    <row r="359" spans="1:17" s="291" customFormat="1">
      <c r="A359" s="257">
        <v>47</v>
      </c>
      <c r="B359" s="255" t="s">
        <v>149</v>
      </c>
      <c r="C359" s="254" t="s">
        <v>134</v>
      </c>
      <c r="D359" s="255" t="s">
        <v>149</v>
      </c>
      <c r="E359" s="133" t="s">
        <v>189</v>
      </c>
      <c r="F359" s="257">
        <v>4.54</v>
      </c>
      <c r="G359" s="255">
        <v>4.2</v>
      </c>
      <c r="H359" s="255">
        <v>153</v>
      </c>
      <c r="I359" s="255">
        <v>106</v>
      </c>
      <c r="J359" s="255">
        <v>53</v>
      </c>
      <c r="K359" s="258">
        <v>1.2999999999999999E-2</v>
      </c>
      <c r="L359" s="255"/>
      <c r="M359" s="262">
        <v>75.03</v>
      </c>
      <c r="N359" s="297" t="s">
        <v>190</v>
      </c>
    </row>
    <row r="360" spans="1:17" s="291" customFormat="1">
      <c r="A360" s="257">
        <v>48</v>
      </c>
      <c r="B360" s="255" t="s">
        <v>150</v>
      </c>
      <c r="C360" s="254" t="s">
        <v>135</v>
      </c>
      <c r="D360" s="255" t="s">
        <v>150</v>
      </c>
      <c r="E360" s="133" t="s">
        <v>189</v>
      </c>
      <c r="F360" s="257">
        <v>4.54</v>
      </c>
      <c r="G360" s="255">
        <v>4.2</v>
      </c>
      <c r="H360" s="255">
        <v>153</v>
      </c>
      <c r="I360" s="255">
        <v>106</v>
      </c>
      <c r="J360" s="255">
        <v>53</v>
      </c>
      <c r="K360" s="258">
        <v>1.2999999999999999E-2</v>
      </c>
      <c r="L360" s="255"/>
      <c r="M360" s="262">
        <v>77.459999999999994</v>
      </c>
      <c r="N360" s="297" t="s">
        <v>190</v>
      </c>
    </row>
    <row r="361" spans="1:17" s="291" customFormat="1">
      <c r="A361" s="257">
        <v>49</v>
      </c>
      <c r="B361" s="255" t="s">
        <v>151</v>
      </c>
      <c r="C361" s="254" t="s">
        <v>136</v>
      </c>
      <c r="D361" s="255" t="s">
        <v>151</v>
      </c>
      <c r="E361" s="133" t="s">
        <v>189</v>
      </c>
      <c r="F361" s="257">
        <v>4.54</v>
      </c>
      <c r="G361" s="255">
        <v>4.2</v>
      </c>
      <c r="H361" s="255">
        <v>153</v>
      </c>
      <c r="I361" s="255">
        <v>106</v>
      </c>
      <c r="J361" s="255">
        <v>53</v>
      </c>
      <c r="K361" s="258">
        <v>1.2999999999999999E-2</v>
      </c>
      <c r="L361" s="255"/>
      <c r="M361" s="262">
        <v>75.25</v>
      </c>
      <c r="N361" s="297" t="s">
        <v>190</v>
      </c>
    </row>
    <row r="362" spans="1:17" s="291" customFormat="1">
      <c r="A362" s="257">
        <v>50</v>
      </c>
      <c r="B362" s="255" t="s">
        <v>152</v>
      </c>
      <c r="C362" s="254" t="s">
        <v>137</v>
      </c>
      <c r="D362" s="255" t="s">
        <v>152</v>
      </c>
      <c r="E362" s="133" t="s">
        <v>189</v>
      </c>
      <c r="F362" s="257">
        <v>4.54</v>
      </c>
      <c r="G362" s="255">
        <v>4.2</v>
      </c>
      <c r="H362" s="255">
        <v>153</v>
      </c>
      <c r="I362" s="255">
        <v>106</v>
      </c>
      <c r="J362" s="255">
        <v>53</v>
      </c>
      <c r="K362" s="258">
        <v>1.2999999999999999E-2</v>
      </c>
      <c r="L362" s="255"/>
      <c r="M362" s="262">
        <v>76.849999999999994</v>
      </c>
      <c r="N362" s="297" t="s">
        <v>190</v>
      </c>
    </row>
    <row r="363" spans="1:17" s="291" customFormat="1">
      <c r="A363" s="257">
        <v>51</v>
      </c>
      <c r="B363" s="255" t="s">
        <v>153</v>
      </c>
      <c r="C363" s="254" t="s">
        <v>138</v>
      </c>
      <c r="D363" s="255" t="s">
        <v>153</v>
      </c>
      <c r="E363" s="133" t="s">
        <v>189</v>
      </c>
      <c r="F363" s="257">
        <v>4.54</v>
      </c>
      <c r="G363" s="255">
        <v>4.2</v>
      </c>
      <c r="H363" s="255">
        <v>153</v>
      </c>
      <c r="I363" s="255">
        <v>106</v>
      </c>
      <c r="J363" s="255">
        <v>53</v>
      </c>
      <c r="K363" s="258">
        <v>1.2999999999999999E-2</v>
      </c>
      <c r="L363" s="255"/>
      <c r="M363" s="262">
        <v>75.41</v>
      </c>
      <c r="N363" s="297" t="s">
        <v>190</v>
      </c>
    </row>
    <row r="364" spans="1:17" s="291" customFormat="1">
      <c r="A364" s="257">
        <v>52</v>
      </c>
      <c r="B364" s="255" t="s">
        <v>154</v>
      </c>
      <c r="C364" s="254" t="s">
        <v>139</v>
      </c>
      <c r="D364" s="255" t="s">
        <v>154</v>
      </c>
      <c r="E364" s="133" t="s">
        <v>189</v>
      </c>
      <c r="F364" s="257">
        <v>4.54</v>
      </c>
      <c r="G364" s="255">
        <v>4.2</v>
      </c>
      <c r="H364" s="255">
        <v>153</v>
      </c>
      <c r="I364" s="255">
        <v>106</v>
      </c>
      <c r="J364" s="255">
        <v>53</v>
      </c>
      <c r="K364" s="258">
        <v>1.2999999999999999E-2</v>
      </c>
      <c r="L364" s="255"/>
      <c r="M364" s="262">
        <v>80.069999999999993</v>
      </c>
      <c r="N364" s="297" t="s">
        <v>190</v>
      </c>
    </row>
    <row r="365" spans="1:17" s="291" customFormat="1">
      <c r="A365" s="257">
        <v>53</v>
      </c>
      <c r="B365" s="255" t="s">
        <v>347</v>
      </c>
      <c r="C365" s="254" t="s">
        <v>346</v>
      </c>
      <c r="D365" s="255" t="s">
        <v>347</v>
      </c>
      <c r="E365" s="133" t="s">
        <v>189</v>
      </c>
      <c r="F365" s="257">
        <v>0.7</v>
      </c>
      <c r="G365" s="255">
        <v>0.6</v>
      </c>
      <c r="H365" s="255">
        <v>0</v>
      </c>
      <c r="I365" s="255">
        <v>0</v>
      </c>
      <c r="J365" s="255">
        <v>0</v>
      </c>
      <c r="K365" s="258">
        <v>3.5000000000000003E-2</v>
      </c>
      <c r="L365" s="255"/>
      <c r="M365" s="262">
        <v>6.13</v>
      </c>
      <c r="N365" s="297" t="s">
        <v>190</v>
      </c>
    </row>
    <row r="366" spans="1:17" s="291" customFormat="1">
      <c r="A366" s="257">
        <v>54</v>
      </c>
      <c r="B366" s="255" t="s">
        <v>621</v>
      </c>
      <c r="C366" s="254" t="s">
        <v>618</v>
      </c>
      <c r="D366" s="255" t="s">
        <v>621</v>
      </c>
      <c r="E366" s="133" t="s">
        <v>189</v>
      </c>
      <c r="F366" s="257">
        <v>3</v>
      </c>
      <c r="G366" s="255">
        <v>2</v>
      </c>
      <c r="H366" s="255">
        <v>135</v>
      </c>
      <c r="I366" s="255">
        <v>45</v>
      </c>
      <c r="J366" s="255">
        <v>26</v>
      </c>
      <c r="K366" s="258">
        <v>3.1E-2</v>
      </c>
      <c r="L366" s="255"/>
      <c r="M366" s="262">
        <v>103.82</v>
      </c>
      <c r="N366" s="297" t="s">
        <v>190</v>
      </c>
    </row>
    <row r="367" spans="1:17" s="291" customFormat="1">
      <c r="A367" s="257">
        <v>55</v>
      </c>
      <c r="B367" s="255" t="s">
        <v>622</v>
      </c>
      <c r="C367" s="254" t="s">
        <v>619</v>
      </c>
      <c r="D367" s="255" t="s">
        <v>622</v>
      </c>
      <c r="E367" s="133" t="s">
        <v>189</v>
      </c>
      <c r="F367" s="257">
        <v>3</v>
      </c>
      <c r="G367" s="255">
        <v>2</v>
      </c>
      <c r="H367" s="255">
        <v>135</v>
      </c>
      <c r="I367" s="255">
        <v>45</v>
      </c>
      <c r="J367" s="255">
        <v>26</v>
      </c>
      <c r="K367" s="258">
        <v>3.1E-2</v>
      </c>
      <c r="L367" s="259"/>
      <c r="M367" s="262">
        <v>130.78</v>
      </c>
      <c r="N367" s="268" t="s">
        <v>190</v>
      </c>
      <c r="O367" s="249"/>
    </row>
    <row r="368" spans="1:17" s="291" customFormat="1">
      <c r="A368" s="257">
        <v>56</v>
      </c>
      <c r="B368" s="255" t="s">
        <v>623</v>
      </c>
      <c r="C368" s="254" t="s">
        <v>620</v>
      </c>
      <c r="D368" s="255" t="s">
        <v>623</v>
      </c>
      <c r="E368" s="133" t="s">
        <v>189</v>
      </c>
      <c r="F368" s="257">
        <v>3</v>
      </c>
      <c r="G368" s="255">
        <v>2</v>
      </c>
      <c r="H368" s="255">
        <v>135</v>
      </c>
      <c r="I368" s="255">
        <v>45</v>
      </c>
      <c r="J368" s="255">
        <v>26</v>
      </c>
      <c r="K368" s="258">
        <v>3.1E-2</v>
      </c>
      <c r="L368" s="259"/>
      <c r="M368" s="262">
        <v>103.54</v>
      </c>
      <c r="N368" s="268" t="s">
        <v>190</v>
      </c>
      <c r="O368" s="249"/>
    </row>
    <row r="369" spans="1:15" s="291" customFormat="1">
      <c r="A369" s="257">
        <v>57</v>
      </c>
      <c r="B369" s="255" t="s">
        <v>607</v>
      </c>
      <c r="C369" s="254" t="s">
        <v>606</v>
      </c>
      <c r="D369" s="255" t="s">
        <v>607</v>
      </c>
      <c r="E369" s="133" t="s">
        <v>189</v>
      </c>
      <c r="F369" s="257">
        <v>1.5</v>
      </c>
      <c r="G369" s="255">
        <v>1</v>
      </c>
      <c r="H369" s="255">
        <v>125</v>
      </c>
      <c r="I369" s="255">
        <v>28</v>
      </c>
      <c r="J369" s="255">
        <v>27</v>
      </c>
      <c r="K369" s="258">
        <v>9.4000000000000004E-3</v>
      </c>
      <c r="L369" s="259"/>
      <c r="M369" s="262">
        <v>56.83</v>
      </c>
      <c r="N369" s="268" t="s">
        <v>190</v>
      </c>
      <c r="O369" s="249"/>
    </row>
    <row r="370" spans="1:15" s="291" customFormat="1">
      <c r="A370" s="257">
        <v>58</v>
      </c>
      <c r="B370" s="255" t="s">
        <v>628</v>
      </c>
      <c r="C370" s="254" t="s">
        <v>627</v>
      </c>
      <c r="D370" s="255" t="s">
        <v>628</v>
      </c>
      <c r="E370" s="133" t="s">
        <v>189</v>
      </c>
      <c r="F370" s="257">
        <v>3.5</v>
      </c>
      <c r="G370" s="255">
        <v>0.59</v>
      </c>
      <c r="H370" s="255">
        <v>47</v>
      </c>
      <c r="I370" s="255">
        <v>30</v>
      </c>
      <c r="J370" s="255">
        <v>14</v>
      </c>
      <c r="K370" s="258">
        <v>2.1000000000000001E-2</v>
      </c>
      <c r="L370" s="259"/>
      <c r="M370" s="262">
        <v>1.24</v>
      </c>
      <c r="N370" s="268" t="s">
        <v>190</v>
      </c>
      <c r="O370" s="249"/>
    </row>
    <row r="371" spans="1:15" s="291" customFormat="1">
      <c r="A371" s="257">
        <v>59</v>
      </c>
      <c r="B371" s="255" t="s">
        <v>15</v>
      </c>
      <c r="C371" s="254" t="s">
        <v>16</v>
      </c>
      <c r="D371" s="255" t="s">
        <v>15</v>
      </c>
      <c r="E371" s="133" t="s">
        <v>189</v>
      </c>
      <c r="F371" s="257">
        <v>8</v>
      </c>
      <c r="G371" s="255">
        <v>7.6</v>
      </c>
      <c r="H371" s="255">
        <v>42</v>
      </c>
      <c r="I371" s="255">
        <v>30</v>
      </c>
      <c r="J371" s="255">
        <v>13</v>
      </c>
      <c r="K371" s="258">
        <v>4.4771999999999999E-2</v>
      </c>
      <c r="L371" s="259"/>
      <c r="M371" s="262">
        <v>92.66</v>
      </c>
      <c r="N371" s="268" t="s">
        <v>190</v>
      </c>
      <c r="O371" s="249"/>
    </row>
    <row r="372" spans="1:15" s="291" customFormat="1">
      <c r="A372" s="257">
        <v>60</v>
      </c>
      <c r="B372" s="255" t="s">
        <v>542</v>
      </c>
      <c r="C372" s="254" t="s">
        <v>541</v>
      </c>
      <c r="D372" s="255" t="s">
        <v>542</v>
      </c>
      <c r="E372" s="133" t="s">
        <v>189</v>
      </c>
      <c r="F372" s="263">
        <v>4.21</v>
      </c>
      <c r="G372" s="255">
        <v>4.12</v>
      </c>
      <c r="H372" s="255">
        <v>146</v>
      </c>
      <c r="I372" s="255">
        <v>95</v>
      </c>
      <c r="J372" s="255">
        <v>85</v>
      </c>
      <c r="K372" s="258">
        <v>9.3571428571428573E-3</v>
      </c>
      <c r="L372" s="259"/>
      <c r="M372" s="262"/>
      <c r="N372" s="268" t="s">
        <v>190</v>
      </c>
      <c r="O372" s="249"/>
    </row>
    <row r="373" spans="1:15" s="292" customFormat="1">
      <c r="A373" s="257">
        <v>61</v>
      </c>
      <c r="B373" s="255" t="s">
        <v>617</v>
      </c>
      <c r="C373" s="254" t="s">
        <v>624</v>
      </c>
      <c r="D373" s="255" t="s">
        <v>617</v>
      </c>
      <c r="E373" s="133" t="s">
        <v>189</v>
      </c>
      <c r="F373" s="263">
        <v>4.21</v>
      </c>
      <c r="G373" s="255">
        <v>4.12</v>
      </c>
      <c r="H373" s="255">
        <v>95</v>
      </c>
      <c r="I373" s="255">
        <v>150</v>
      </c>
      <c r="J373" s="255">
        <v>76</v>
      </c>
      <c r="K373" s="258">
        <v>9.3571428571428573E-3</v>
      </c>
      <c r="L373" s="259"/>
      <c r="M373" s="262">
        <v>23.24</v>
      </c>
      <c r="N373" s="268" t="s">
        <v>190</v>
      </c>
      <c r="O373" s="249"/>
    </row>
    <row r="374" spans="1:15" s="291" customFormat="1">
      <c r="A374" s="257">
        <v>62</v>
      </c>
      <c r="B374" s="255" t="s">
        <v>290</v>
      </c>
      <c r="C374" s="254" t="s">
        <v>289</v>
      </c>
      <c r="D374" s="255" t="s">
        <v>290</v>
      </c>
      <c r="E374" s="133" t="s">
        <v>189</v>
      </c>
      <c r="F374" s="263">
        <v>4.21</v>
      </c>
      <c r="G374" s="255">
        <v>4.12</v>
      </c>
      <c r="H374" s="255">
        <v>146</v>
      </c>
      <c r="I374" s="255">
        <v>95</v>
      </c>
      <c r="J374" s="255">
        <v>85</v>
      </c>
      <c r="K374" s="258">
        <v>9.3571428571428573E-3</v>
      </c>
      <c r="L374" s="259"/>
      <c r="M374" s="262">
        <v>31.28</v>
      </c>
      <c r="N374" s="268" t="s">
        <v>190</v>
      </c>
      <c r="O374" s="249"/>
    </row>
    <row r="375" spans="1:15" s="291" customFormat="1">
      <c r="A375" s="257">
        <v>63</v>
      </c>
      <c r="B375" s="255" t="s">
        <v>583</v>
      </c>
      <c r="C375" s="254" t="s">
        <v>577</v>
      </c>
      <c r="D375" s="255" t="s">
        <v>583</v>
      </c>
      <c r="E375" s="133" t="s">
        <v>189</v>
      </c>
      <c r="F375" s="263">
        <v>3.59</v>
      </c>
      <c r="G375" s="255">
        <v>3.5</v>
      </c>
      <c r="H375" s="255">
        <v>146</v>
      </c>
      <c r="I375" s="255">
        <v>95</v>
      </c>
      <c r="J375" s="255">
        <v>85</v>
      </c>
      <c r="K375" s="258">
        <v>9.3571428571428573E-3</v>
      </c>
      <c r="L375" s="259"/>
      <c r="M375" s="262">
        <v>26.27</v>
      </c>
      <c r="N375" s="268" t="s">
        <v>190</v>
      </c>
      <c r="O375" s="249"/>
    </row>
    <row r="376" spans="1:15" s="291" customFormat="1">
      <c r="A376" s="257">
        <v>64</v>
      </c>
      <c r="B376" s="255" t="s">
        <v>572</v>
      </c>
      <c r="C376" s="254" t="s">
        <v>571</v>
      </c>
      <c r="D376" s="255" t="s">
        <v>572</v>
      </c>
      <c r="E376" s="133" t="s">
        <v>189</v>
      </c>
      <c r="F376" s="263">
        <v>3.59</v>
      </c>
      <c r="G376" s="255">
        <v>3.5</v>
      </c>
      <c r="H376" s="255">
        <v>146</v>
      </c>
      <c r="I376" s="255">
        <v>95</v>
      </c>
      <c r="J376" s="255">
        <v>85</v>
      </c>
      <c r="K376" s="258">
        <v>9.8250000000000004E-3</v>
      </c>
      <c r="L376" s="259"/>
      <c r="M376" s="262">
        <v>24.16</v>
      </c>
      <c r="N376" s="268" t="s">
        <v>190</v>
      </c>
      <c r="O376" s="249"/>
    </row>
    <row r="377" spans="1:15" s="292" customFormat="1">
      <c r="A377" s="257">
        <v>65</v>
      </c>
      <c r="B377" s="255" t="s">
        <v>5</v>
      </c>
      <c r="C377" s="254" t="s">
        <v>0</v>
      </c>
      <c r="D377" s="255" t="s">
        <v>5</v>
      </c>
      <c r="E377" s="133" t="s">
        <v>189</v>
      </c>
      <c r="F377" s="263">
        <v>3.59</v>
      </c>
      <c r="G377" s="255">
        <v>3.5</v>
      </c>
      <c r="H377" s="255">
        <v>96</v>
      </c>
      <c r="I377" s="255">
        <v>67</v>
      </c>
      <c r="J377" s="255">
        <v>90</v>
      </c>
      <c r="K377" s="258">
        <v>0.57887999999999995</v>
      </c>
      <c r="L377" s="259"/>
      <c r="M377" s="262">
        <v>14.77</v>
      </c>
      <c r="N377" s="268" t="s">
        <v>190</v>
      </c>
      <c r="O377" s="249"/>
    </row>
    <row r="378" spans="1:15" s="291" customFormat="1">
      <c r="A378" s="257">
        <v>66</v>
      </c>
      <c r="B378" s="255" t="s">
        <v>581</v>
      </c>
      <c r="C378" s="254" t="s">
        <v>1</v>
      </c>
      <c r="D378" s="255" t="s">
        <v>581</v>
      </c>
      <c r="E378" s="133" t="s">
        <v>189</v>
      </c>
      <c r="F378" s="257">
        <v>1.1000000000000001</v>
      </c>
      <c r="G378" s="255">
        <v>1</v>
      </c>
      <c r="H378" s="255">
        <v>96</v>
      </c>
      <c r="I378" s="255">
        <v>67</v>
      </c>
      <c r="J378" s="255">
        <v>90</v>
      </c>
      <c r="K378" s="258">
        <v>0.57887999999999995</v>
      </c>
      <c r="L378" s="259"/>
      <c r="M378" s="262">
        <v>13.1</v>
      </c>
      <c r="N378" s="268" t="s">
        <v>190</v>
      </c>
      <c r="O378" s="249"/>
    </row>
    <row r="379" spans="1:15" s="291" customFormat="1">
      <c r="A379" s="257">
        <v>67</v>
      </c>
      <c r="B379" s="255" t="s">
        <v>6</v>
      </c>
      <c r="C379" s="254" t="s">
        <v>2</v>
      </c>
      <c r="D379" s="255" t="s">
        <v>6</v>
      </c>
      <c r="E379" s="133" t="s">
        <v>189</v>
      </c>
      <c r="F379" s="257">
        <v>1.6</v>
      </c>
      <c r="G379" s="255">
        <v>1.5</v>
      </c>
      <c r="H379" s="255">
        <v>96</v>
      </c>
      <c r="I379" s="255">
        <v>67</v>
      </c>
      <c r="J379" s="255">
        <v>90</v>
      </c>
      <c r="K379" s="258">
        <v>0.57887999999999995</v>
      </c>
      <c r="L379" s="259"/>
      <c r="M379" s="262">
        <v>14.03</v>
      </c>
      <c r="N379" s="268" t="s">
        <v>190</v>
      </c>
      <c r="O379" s="249"/>
    </row>
    <row r="380" spans="1:15" s="291" customFormat="1">
      <c r="A380" s="257">
        <v>68</v>
      </c>
      <c r="B380" s="255" t="s">
        <v>7</v>
      </c>
      <c r="C380" s="254" t="s">
        <v>3</v>
      </c>
      <c r="D380" s="255" t="s">
        <v>7</v>
      </c>
      <c r="E380" s="133" t="s">
        <v>189</v>
      </c>
      <c r="F380" s="257">
        <v>0</v>
      </c>
      <c r="G380" s="255">
        <v>0</v>
      </c>
      <c r="H380" s="255">
        <v>0</v>
      </c>
      <c r="I380" s="255">
        <v>0</v>
      </c>
      <c r="J380" s="255">
        <v>0</v>
      </c>
      <c r="K380" s="258">
        <v>0</v>
      </c>
      <c r="L380" s="259"/>
      <c r="M380" s="262">
        <v>10.45</v>
      </c>
      <c r="N380" s="268" t="s">
        <v>190</v>
      </c>
      <c r="O380" s="249"/>
    </row>
    <row r="381" spans="1:15" s="291" customFormat="1">
      <c r="A381" s="257">
        <v>69</v>
      </c>
      <c r="B381" s="255" t="s">
        <v>8</v>
      </c>
      <c r="C381" s="254" t="s">
        <v>4</v>
      </c>
      <c r="D381" s="255" t="s">
        <v>8</v>
      </c>
      <c r="E381" s="133" t="s">
        <v>189</v>
      </c>
      <c r="F381" s="257">
        <v>0</v>
      </c>
      <c r="G381" s="255">
        <v>0</v>
      </c>
      <c r="H381" s="255">
        <v>0</v>
      </c>
      <c r="I381" s="255">
        <v>0</v>
      </c>
      <c r="J381" s="255">
        <v>0</v>
      </c>
      <c r="K381" s="258">
        <v>0</v>
      </c>
      <c r="L381" s="259"/>
      <c r="M381" s="262">
        <v>10.45</v>
      </c>
      <c r="N381" s="268" t="s">
        <v>190</v>
      </c>
      <c r="O381" s="249"/>
    </row>
    <row r="382" spans="1:15" s="291" customFormat="1">
      <c r="A382" s="257">
        <v>70</v>
      </c>
      <c r="B382" s="255" t="s">
        <v>580</v>
      </c>
      <c r="C382" s="254" t="s">
        <v>602</v>
      </c>
      <c r="D382" s="255" t="s">
        <v>580</v>
      </c>
      <c r="E382" s="133" t="s">
        <v>189</v>
      </c>
      <c r="F382" s="257">
        <v>0.3</v>
      </c>
      <c r="G382" s="255">
        <v>0.25</v>
      </c>
      <c r="H382" s="255">
        <v>99</v>
      </c>
      <c r="I382" s="255">
        <v>58</v>
      </c>
      <c r="J382" s="255">
        <v>60</v>
      </c>
      <c r="K382" s="258">
        <v>0.34451999999999999</v>
      </c>
      <c r="L382" s="259"/>
      <c r="M382" s="273">
        <v>7</v>
      </c>
      <c r="N382" s="268" t="s">
        <v>190</v>
      </c>
      <c r="O382" s="249"/>
    </row>
    <row r="383" spans="1:15" s="291" customFormat="1">
      <c r="A383" s="257">
        <v>71</v>
      </c>
      <c r="B383" s="255" t="s">
        <v>579</v>
      </c>
      <c r="C383" s="254" t="s">
        <v>603</v>
      </c>
      <c r="D383" s="255" t="s">
        <v>579</v>
      </c>
      <c r="E383" s="133" t="s">
        <v>189</v>
      </c>
      <c r="F383" s="257">
        <v>0.6</v>
      </c>
      <c r="G383" s="255">
        <v>0.5</v>
      </c>
      <c r="H383" s="255">
        <v>99</v>
      </c>
      <c r="I383" s="255">
        <v>58</v>
      </c>
      <c r="J383" s="255">
        <v>60</v>
      </c>
      <c r="K383" s="258">
        <v>0.34451999999999999</v>
      </c>
      <c r="L383" s="259"/>
      <c r="M383" s="273">
        <v>5.36</v>
      </c>
      <c r="N383" s="268" t="s">
        <v>190</v>
      </c>
      <c r="O383" s="249"/>
    </row>
    <row r="384" spans="1:15" s="291" customFormat="1">
      <c r="A384" s="257">
        <v>72</v>
      </c>
      <c r="B384" s="255" t="s">
        <v>578</v>
      </c>
      <c r="C384" s="254" t="s">
        <v>604</v>
      </c>
      <c r="D384" s="255" t="s">
        <v>578</v>
      </c>
      <c r="E384" s="133" t="s">
        <v>189</v>
      </c>
      <c r="F384" s="257">
        <v>0.6</v>
      </c>
      <c r="G384" s="255">
        <v>0.5</v>
      </c>
      <c r="H384" s="255">
        <v>99</v>
      </c>
      <c r="I384" s="255">
        <v>58</v>
      </c>
      <c r="J384" s="255">
        <v>60</v>
      </c>
      <c r="K384" s="258">
        <v>0.34451999999999999</v>
      </c>
      <c r="L384" s="259"/>
      <c r="M384" s="273">
        <v>6</v>
      </c>
      <c r="N384" s="268" t="s">
        <v>190</v>
      </c>
      <c r="O384" s="249"/>
    </row>
    <row r="385" spans="1:17">
      <c r="A385" s="257">
        <v>73</v>
      </c>
      <c r="B385" s="255" t="s">
        <v>662</v>
      </c>
      <c r="C385" s="254" t="s">
        <v>663</v>
      </c>
      <c r="D385" s="255" t="s">
        <v>662</v>
      </c>
      <c r="E385" s="133" t="s">
        <v>810</v>
      </c>
      <c r="F385" s="257">
        <v>8.82</v>
      </c>
      <c r="G385" s="255">
        <v>8.7200000000000006</v>
      </c>
      <c r="H385" s="255">
        <v>0</v>
      </c>
      <c r="I385" s="255">
        <v>0</v>
      </c>
      <c r="J385" s="255">
        <v>0</v>
      </c>
      <c r="K385" s="258">
        <v>1.5859999999999999E-2</v>
      </c>
      <c r="L385" s="255"/>
      <c r="M385" s="262">
        <v>26.4</v>
      </c>
      <c r="N385" s="268" t="s">
        <v>190</v>
      </c>
      <c r="O385" s="249"/>
      <c r="P385" s="250"/>
      <c r="Q385" s="269"/>
    </row>
    <row r="386" spans="1:17">
      <c r="A386" s="257">
        <v>74</v>
      </c>
      <c r="B386" s="255" t="s">
        <v>586</v>
      </c>
      <c r="C386" s="254" t="s">
        <v>12</v>
      </c>
      <c r="D386" s="255" t="s">
        <v>586</v>
      </c>
      <c r="E386" s="133" t="s">
        <v>810</v>
      </c>
      <c r="F386" s="257">
        <v>8.82</v>
      </c>
      <c r="G386" s="255">
        <v>8.7200000000000006</v>
      </c>
      <c r="H386" s="255">
        <v>122</v>
      </c>
      <c r="I386" s="255">
        <v>100</v>
      </c>
      <c r="J386" s="255">
        <v>60</v>
      </c>
      <c r="K386" s="258">
        <v>1.5859999999999999E-2</v>
      </c>
      <c r="L386" s="265"/>
      <c r="M386" s="262">
        <v>13.25</v>
      </c>
      <c r="N386" s="268" t="s">
        <v>190</v>
      </c>
      <c r="O386" s="249"/>
      <c r="P386" s="250"/>
      <c r="Q386" s="269"/>
    </row>
    <row r="387" spans="1:17" s="291" customFormat="1">
      <c r="A387" s="257">
        <v>75</v>
      </c>
      <c r="B387" s="256" t="s">
        <v>9</v>
      </c>
      <c r="C387" s="254" t="s">
        <v>827</v>
      </c>
      <c r="D387" s="256" t="s">
        <v>9</v>
      </c>
      <c r="E387" s="133" t="s">
        <v>189</v>
      </c>
      <c r="F387" s="257">
        <v>0.03</v>
      </c>
      <c r="G387" s="255">
        <v>0.02</v>
      </c>
      <c r="H387" s="255">
        <v>0</v>
      </c>
      <c r="I387" s="255">
        <v>0</v>
      </c>
      <c r="J387" s="255">
        <v>0</v>
      </c>
      <c r="K387" s="258">
        <v>1.8000000000000001E-4</v>
      </c>
      <c r="L387" s="265"/>
      <c r="M387" s="262">
        <v>0.72</v>
      </c>
      <c r="N387" s="297" t="s">
        <v>190</v>
      </c>
      <c r="O387" s="249"/>
    </row>
    <row r="388" spans="1:17">
      <c r="A388" s="257"/>
      <c r="B388" s="256" t="s">
        <v>895</v>
      </c>
      <c r="C388" s="256" t="s">
        <v>894</v>
      </c>
      <c r="D388" s="256" t="s">
        <v>895</v>
      </c>
      <c r="E388" s="267" t="s">
        <v>189</v>
      </c>
      <c r="F388" s="261">
        <v>9.8000000000000007</v>
      </c>
      <c r="G388" s="261">
        <v>9</v>
      </c>
      <c r="H388" s="261">
        <v>61</v>
      </c>
      <c r="I388" s="255">
        <v>40</v>
      </c>
      <c r="J388" s="255">
        <v>15</v>
      </c>
      <c r="K388" s="258">
        <v>3.5999999999999997E-2</v>
      </c>
      <c r="L388" s="259"/>
      <c r="M388" s="262">
        <v>223.75</v>
      </c>
      <c r="N388" s="297" t="s">
        <v>190</v>
      </c>
      <c r="O388" s="249"/>
    </row>
    <row r="389" spans="1:17">
      <c r="A389" s="257"/>
      <c r="B389" s="256" t="s">
        <v>848</v>
      </c>
      <c r="C389" s="256" t="s">
        <v>841</v>
      </c>
      <c r="D389" s="256" t="s">
        <v>848</v>
      </c>
      <c r="E389" s="267" t="s">
        <v>189</v>
      </c>
      <c r="F389" s="263">
        <v>7.49</v>
      </c>
      <c r="G389" s="261">
        <v>7</v>
      </c>
      <c r="H389" s="261">
        <v>149</v>
      </c>
      <c r="I389" s="255">
        <v>102</v>
      </c>
      <c r="J389" s="255">
        <v>45</v>
      </c>
      <c r="K389" s="258">
        <v>1.5198E-2</v>
      </c>
      <c r="L389" s="259"/>
      <c r="M389" s="273">
        <v>8</v>
      </c>
      <c r="N389" s="297" t="s">
        <v>190</v>
      </c>
      <c r="O389" s="249"/>
    </row>
    <row r="390" spans="1:17">
      <c r="A390" s="257"/>
      <c r="B390" s="255" t="s">
        <v>849</v>
      </c>
      <c r="C390" s="255" t="s">
        <v>842</v>
      </c>
      <c r="D390" s="255" t="s">
        <v>849</v>
      </c>
      <c r="E390" s="267" t="s">
        <v>189</v>
      </c>
      <c r="F390" s="263">
        <v>7.2</v>
      </c>
      <c r="G390" s="261">
        <v>6.8</v>
      </c>
      <c r="H390" s="261">
        <v>149</v>
      </c>
      <c r="I390" s="255">
        <v>102</v>
      </c>
      <c r="J390" s="255">
        <v>45</v>
      </c>
      <c r="K390" s="258">
        <v>1.2665000000000001E-2</v>
      </c>
      <c r="L390" s="259"/>
      <c r="M390" s="262">
        <v>9.24</v>
      </c>
      <c r="N390" s="268" t="s">
        <v>190</v>
      </c>
      <c r="O390" s="249"/>
      <c r="P390" s="250"/>
      <c r="Q390" s="269"/>
    </row>
    <row r="391" spans="1:17">
      <c r="A391" s="257"/>
      <c r="B391" s="255" t="s">
        <v>850</v>
      </c>
      <c r="C391" s="255" t="s">
        <v>843</v>
      </c>
      <c r="D391" s="255" t="s">
        <v>850</v>
      </c>
      <c r="E391" s="267" t="s">
        <v>189</v>
      </c>
      <c r="F391" s="263">
        <v>7.4</v>
      </c>
      <c r="G391" s="261">
        <v>7</v>
      </c>
      <c r="H391" s="261">
        <v>149</v>
      </c>
      <c r="I391" s="255">
        <v>102</v>
      </c>
      <c r="J391" s="255">
        <v>45</v>
      </c>
      <c r="K391" s="258">
        <v>1.2665000000000001E-2</v>
      </c>
      <c r="L391" s="259"/>
      <c r="M391" s="262">
        <v>10.47</v>
      </c>
      <c r="N391" s="268" t="s">
        <v>190</v>
      </c>
      <c r="O391" s="249"/>
      <c r="P391" s="250"/>
      <c r="Q391" s="269"/>
    </row>
    <row r="392" spans="1:17">
      <c r="A392" s="257"/>
      <c r="B392" s="255" t="s">
        <v>851</v>
      </c>
      <c r="C392" s="255" t="s">
        <v>844</v>
      </c>
      <c r="D392" s="255" t="s">
        <v>851</v>
      </c>
      <c r="E392" s="267" t="s">
        <v>189</v>
      </c>
      <c r="F392" s="263">
        <v>6.3</v>
      </c>
      <c r="G392" s="261">
        <v>6</v>
      </c>
      <c r="H392" s="261">
        <v>149</v>
      </c>
      <c r="I392" s="255">
        <v>102</v>
      </c>
      <c r="J392" s="255">
        <v>45</v>
      </c>
      <c r="K392" s="258">
        <v>9.4987500000000002E-3</v>
      </c>
      <c r="L392" s="259"/>
      <c r="M392" s="262">
        <v>8.9499999999999993</v>
      </c>
      <c r="N392" s="268" t="s">
        <v>190</v>
      </c>
      <c r="O392" s="249"/>
      <c r="P392" s="250"/>
      <c r="Q392" s="269"/>
    </row>
    <row r="393" spans="1:17">
      <c r="B393" s="256" t="s">
        <v>852</v>
      </c>
      <c r="C393" s="255" t="s">
        <v>845</v>
      </c>
      <c r="D393" s="256" t="s">
        <v>852</v>
      </c>
      <c r="E393" s="267" t="s">
        <v>189</v>
      </c>
      <c r="F393" s="263">
        <v>2.4</v>
      </c>
      <c r="G393" s="261">
        <v>2.2000000000000002</v>
      </c>
      <c r="H393" s="261">
        <v>158</v>
      </c>
      <c r="I393" s="255">
        <v>57</v>
      </c>
      <c r="J393" s="255">
        <v>20</v>
      </c>
      <c r="K393" s="258">
        <v>4.5030000000000001E-3</v>
      </c>
      <c r="L393" s="259"/>
      <c r="M393" s="262">
        <v>5.96</v>
      </c>
      <c r="N393" s="297" t="s">
        <v>190</v>
      </c>
      <c r="O393" s="249"/>
    </row>
    <row r="394" spans="1:17">
      <c r="A394" s="254"/>
      <c r="B394" s="256" t="s">
        <v>853</v>
      </c>
      <c r="C394" s="256" t="s">
        <v>846</v>
      </c>
      <c r="D394" s="256" t="s">
        <v>853</v>
      </c>
      <c r="E394" s="267" t="s">
        <v>189</v>
      </c>
      <c r="F394" s="263">
        <v>4.8</v>
      </c>
      <c r="G394" s="261">
        <v>4.4000000000000004</v>
      </c>
      <c r="H394" s="261">
        <v>158</v>
      </c>
      <c r="I394" s="255">
        <v>57</v>
      </c>
      <c r="J394" s="255">
        <v>20</v>
      </c>
      <c r="K394" s="258">
        <v>7.2047999999999999E-3</v>
      </c>
      <c r="L394" s="259"/>
      <c r="M394" s="262">
        <v>8.68</v>
      </c>
      <c r="N394" s="268" t="s">
        <v>190</v>
      </c>
      <c r="O394" s="249"/>
      <c r="P394" s="250"/>
      <c r="Q394" s="251"/>
    </row>
    <row r="395" spans="1:17">
      <c r="A395" s="254"/>
      <c r="B395" s="256" t="s">
        <v>854</v>
      </c>
      <c r="C395" s="256" t="s">
        <v>847</v>
      </c>
      <c r="D395" s="256" t="s">
        <v>854</v>
      </c>
      <c r="E395" s="267" t="s">
        <v>189</v>
      </c>
      <c r="F395" s="263">
        <v>2.6</v>
      </c>
      <c r="G395" s="261">
        <v>2.5</v>
      </c>
      <c r="H395" s="261">
        <v>49</v>
      </c>
      <c r="I395" s="255">
        <v>59</v>
      </c>
      <c r="J395" s="255">
        <v>22</v>
      </c>
      <c r="K395" s="258">
        <v>9.0860000000000003E-3</v>
      </c>
      <c r="L395" s="259"/>
      <c r="M395" s="262">
        <v>3.71</v>
      </c>
      <c r="N395" s="268" t="s">
        <v>190</v>
      </c>
      <c r="O395" s="249"/>
      <c r="P395" s="250"/>
      <c r="Q395" s="251"/>
    </row>
    <row r="396" spans="1:17" s="291" customFormat="1">
      <c r="A396" s="257"/>
      <c r="B396" s="255" t="s">
        <v>856</v>
      </c>
      <c r="C396" s="255" t="s">
        <v>855</v>
      </c>
      <c r="D396" s="255" t="s">
        <v>856</v>
      </c>
      <c r="E396" s="267" t="s">
        <v>189</v>
      </c>
      <c r="F396" s="263">
        <v>6.6</v>
      </c>
      <c r="G396" s="261">
        <v>6.2</v>
      </c>
      <c r="H396" s="261">
        <v>149</v>
      </c>
      <c r="I396" s="255">
        <v>102</v>
      </c>
      <c r="J396" s="255">
        <v>45</v>
      </c>
      <c r="K396" s="258">
        <v>1.2665000000000001E-2</v>
      </c>
      <c r="L396" s="259"/>
      <c r="M396" s="262">
        <v>7.18</v>
      </c>
      <c r="N396" s="268" t="s">
        <v>190</v>
      </c>
      <c r="O396" s="249"/>
    </row>
    <row r="397" spans="1:17" s="291" customFormat="1">
      <c r="A397" s="257"/>
      <c r="B397" s="255"/>
      <c r="C397" s="255"/>
      <c r="D397" s="255"/>
      <c r="E397" s="267" t="s">
        <v>189</v>
      </c>
      <c r="F397" s="261"/>
      <c r="G397" s="261"/>
      <c r="H397" s="261"/>
      <c r="I397" s="255"/>
      <c r="J397" s="255"/>
      <c r="K397" s="258"/>
      <c r="L397" s="259"/>
      <c r="M397" s="262"/>
      <c r="N397" s="268" t="s">
        <v>190</v>
      </c>
      <c r="O397" s="249"/>
    </row>
    <row r="398" spans="1:17">
      <c r="B398" s="247"/>
      <c r="C398" s="247"/>
      <c r="D398" s="247"/>
      <c r="E398" s="267" t="s">
        <v>189</v>
      </c>
      <c r="F398" s="261"/>
      <c r="G398" s="261"/>
      <c r="H398" s="261"/>
      <c r="I398" s="255"/>
      <c r="J398" s="255"/>
      <c r="K398" s="258"/>
      <c r="L398" s="247"/>
      <c r="M398" s="262"/>
      <c r="N398" s="268" t="s">
        <v>190</v>
      </c>
      <c r="O398" s="249"/>
    </row>
    <row r="399" spans="1:17">
      <c r="B399" s="247"/>
      <c r="C399" s="247"/>
      <c r="D399" s="247"/>
      <c r="E399" s="267" t="s">
        <v>189</v>
      </c>
      <c r="F399" s="261"/>
      <c r="G399" s="261"/>
      <c r="H399" s="261"/>
      <c r="I399" s="255"/>
      <c r="J399" s="255"/>
      <c r="K399" s="258"/>
      <c r="L399" s="247"/>
      <c r="M399" s="262"/>
      <c r="N399" s="268" t="s">
        <v>190</v>
      </c>
      <c r="O399" s="249"/>
    </row>
    <row r="400" spans="1:17">
      <c r="B400" s="247"/>
      <c r="C400" s="247"/>
      <c r="D400" s="247"/>
      <c r="E400" s="267" t="s">
        <v>189</v>
      </c>
      <c r="F400" s="261"/>
      <c r="G400" s="261"/>
      <c r="H400" s="261"/>
      <c r="I400" s="255"/>
      <c r="J400" s="255"/>
      <c r="K400" s="258"/>
      <c r="L400" s="247"/>
      <c r="M400" s="262"/>
      <c r="N400" s="268" t="s">
        <v>190</v>
      </c>
      <c r="O400" s="249"/>
    </row>
    <row r="401" spans="1:17">
      <c r="B401" s="247"/>
      <c r="C401" s="247"/>
      <c r="D401" s="247"/>
      <c r="E401" s="267" t="s">
        <v>189</v>
      </c>
      <c r="F401" s="261"/>
      <c r="G401" s="261"/>
      <c r="H401" s="261"/>
      <c r="I401" s="255"/>
      <c r="J401" s="255"/>
      <c r="K401" s="258"/>
      <c r="L401" s="247"/>
      <c r="M401" s="262"/>
      <c r="N401" s="268" t="s">
        <v>190</v>
      </c>
      <c r="O401" s="249"/>
    </row>
    <row r="402" spans="1:17">
      <c r="B402" s="247"/>
      <c r="C402" s="247"/>
      <c r="D402" s="247"/>
      <c r="E402" s="267" t="s">
        <v>189</v>
      </c>
      <c r="F402" s="261"/>
      <c r="G402" s="261"/>
      <c r="H402" s="261"/>
      <c r="I402" s="255"/>
      <c r="J402" s="255"/>
      <c r="K402" s="258"/>
      <c r="L402" s="247"/>
      <c r="M402" s="262"/>
      <c r="N402" s="268" t="s">
        <v>190</v>
      </c>
      <c r="O402" s="249"/>
    </row>
    <row r="403" spans="1:17">
      <c r="B403" s="247"/>
      <c r="C403" s="247"/>
      <c r="D403" s="247"/>
      <c r="E403" s="267" t="s">
        <v>189</v>
      </c>
      <c r="F403" s="261"/>
      <c r="G403" s="261"/>
      <c r="H403" s="261"/>
      <c r="I403" s="255"/>
      <c r="J403" s="255"/>
      <c r="K403" s="258"/>
      <c r="L403" s="247"/>
      <c r="M403" s="262"/>
      <c r="N403" s="268" t="s">
        <v>190</v>
      </c>
      <c r="O403" s="249"/>
    </row>
    <row r="404" spans="1:17">
      <c r="B404" s="247"/>
      <c r="C404" s="247"/>
      <c r="D404" s="247"/>
      <c r="E404" s="267" t="s">
        <v>189</v>
      </c>
      <c r="F404" s="261"/>
      <c r="G404" s="261"/>
      <c r="H404" s="261"/>
      <c r="I404" s="255"/>
      <c r="J404" s="255"/>
      <c r="K404" s="258"/>
      <c r="L404" s="247"/>
      <c r="M404" s="262"/>
      <c r="N404" s="268" t="s">
        <v>190</v>
      </c>
      <c r="O404" s="249"/>
    </row>
    <row r="405" spans="1:17">
      <c r="B405" s="247"/>
      <c r="C405" s="247"/>
      <c r="D405" s="247"/>
      <c r="E405" s="267" t="s">
        <v>189</v>
      </c>
      <c r="F405" s="261"/>
      <c r="G405" s="261"/>
      <c r="H405" s="261"/>
      <c r="I405" s="255"/>
      <c r="J405" s="255"/>
      <c r="K405" s="258"/>
      <c r="L405" s="247"/>
      <c r="M405" s="262"/>
      <c r="N405" s="268" t="s">
        <v>190</v>
      </c>
      <c r="O405" s="249"/>
    </row>
    <row r="406" spans="1:17">
      <c r="B406" s="247"/>
      <c r="C406" s="247"/>
      <c r="D406" s="247"/>
      <c r="E406" s="267" t="s">
        <v>189</v>
      </c>
      <c r="F406" s="261"/>
      <c r="G406" s="261"/>
      <c r="H406" s="261"/>
      <c r="I406" s="255"/>
      <c r="J406" s="255"/>
      <c r="K406" s="258"/>
      <c r="L406" s="247"/>
      <c r="M406" s="262"/>
      <c r="N406" s="268" t="s">
        <v>190</v>
      </c>
      <c r="O406" s="249"/>
    </row>
    <row r="407" spans="1:17">
      <c r="B407" s="247"/>
      <c r="C407" s="247"/>
      <c r="D407" s="247"/>
      <c r="E407" s="267" t="s">
        <v>189</v>
      </c>
      <c r="F407" s="261"/>
      <c r="G407" s="261"/>
      <c r="H407" s="261"/>
      <c r="I407" s="255"/>
      <c r="J407" s="255"/>
      <c r="K407" s="258"/>
      <c r="L407" s="247"/>
      <c r="M407" s="262"/>
      <c r="N407" s="268" t="s">
        <v>190</v>
      </c>
      <c r="O407" s="249"/>
    </row>
    <row r="408" spans="1:17">
      <c r="B408" s="247"/>
      <c r="C408" s="247"/>
      <c r="D408" s="247"/>
      <c r="E408" s="267" t="s">
        <v>189</v>
      </c>
      <c r="F408" s="261"/>
      <c r="G408" s="261"/>
      <c r="H408" s="261"/>
      <c r="I408" s="255"/>
      <c r="J408" s="255"/>
      <c r="K408" s="258"/>
      <c r="L408" s="247"/>
      <c r="M408" s="262"/>
      <c r="N408" s="268" t="s">
        <v>190</v>
      </c>
      <c r="O408" s="249"/>
    </row>
    <row r="409" spans="1:17">
      <c r="B409" s="247"/>
      <c r="C409" s="247"/>
      <c r="D409" s="247"/>
      <c r="E409" s="267" t="s">
        <v>189</v>
      </c>
      <c r="F409" s="261"/>
      <c r="G409" s="261"/>
      <c r="H409" s="261"/>
      <c r="I409" s="255"/>
      <c r="J409" s="255"/>
      <c r="K409" s="258"/>
      <c r="L409" s="247"/>
      <c r="M409" s="262"/>
      <c r="N409" s="268" t="s">
        <v>190</v>
      </c>
      <c r="O409" s="249"/>
    </row>
    <row r="410" spans="1:17">
      <c r="B410" s="247"/>
      <c r="C410" s="247"/>
      <c r="D410" s="247"/>
      <c r="E410" s="267" t="s">
        <v>189</v>
      </c>
      <c r="F410" s="261"/>
      <c r="G410" s="261"/>
      <c r="H410" s="261"/>
      <c r="I410" s="255"/>
      <c r="J410" s="255"/>
      <c r="K410" s="258"/>
      <c r="L410" s="247"/>
      <c r="M410" s="262"/>
      <c r="N410" s="268" t="s">
        <v>190</v>
      </c>
      <c r="O410" s="249"/>
    </row>
    <row r="411" spans="1:17">
      <c r="A411" s="257"/>
      <c r="B411" s="255"/>
      <c r="C411" s="255"/>
      <c r="D411" s="255"/>
      <c r="E411" s="267" t="s">
        <v>189</v>
      </c>
      <c r="F411" s="261"/>
      <c r="G411" s="261"/>
      <c r="H411" s="261"/>
      <c r="I411" s="255"/>
      <c r="J411" s="255"/>
      <c r="K411" s="258"/>
      <c r="L411" s="259"/>
      <c r="M411" s="273"/>
      <c r="N411" s="268" t="s">
        <v>190</v>
      </c>
      <c r="O411" s="249"/>
      <c r="Q411" s="269"/>
    </row>
    <row r="412" spans="1:17" s="292" customFormat="1">
      <c r="A412" s="257"/>
      <c r="B412" s="255"/>
      <c r="C412" s="255"/>
      <c r="D412" s="255"/>
      <c r="E412" s="267" t="s">
        <v>189</v>
      </c>
      <c r="F412" s="261"/>
      <c r="G412" s="261"/>
      <c r="H412" s="261"/>
      <c r="I412" s="255"/>
      <c r="J412" s="255"/>
      <c r="K412" s="258"/>
      <c r="L412" s="259"/>
      <c r="M412" s="262"/>
      <c r="N412" s="268" t="s">
        <v>190</v>
      </c>
      <c r="O412" s="249"/>
    </row>
    <row r="413" spans="1:17">
      <c r="B413" s="248"/>
      <c r="C413" s="255"/>
      <c r="D413" s="248"/>
      <c r="E413" s="267" t="s">
        <v>189</v>
      </c>
      <c r="F413" s="261"/>
      <c r="G413" s="261"/>
      <c r="H413" s="261"/>
      <c r="I413" s="255"/>
      <c r="J413" s="255"/>
      <c r="K413" s="258"/>
      <c r="L413" s="247"/>
      <c r="M413" s="262"/>
      <c r="N413" s="268" t="s">
        <v>190</v>
      </c>
      <c r="O413" s="249"/>
    </row>
    <row r="414" spans="1:17" s="291" customFormat="1">
      <c r="A414" s="257"/>
      <c r="B414" s="255"/>
      <c r="C414" s="255"/>
      <c r="D414" s="255"/>
      <c r="E414" s="267" t="s">
        <v>189</v>
      </c>
      <c r="F414" s="261"/>
      <c r="G414" s="261"/>
      <c r="H414" s="261"/>
      <c r="I414" s="255"/>
      <c r="J414" s="255"/>
      <c r="K414" s="258"/>
      <c r="L414" s="259"/>
      <c r="M414" s="262"/>
      <c r="N414" s="268" t="s">
        <v>190</v>
      </c>
      <c r="O414" s="249"/>
    </row>
    <row r="415" spans="1:17" s="291" customFormat="1">
      <c r="A415" s="257"/>
      <c r="B415" s="255"/>
      <c r="C415" s="255"/>
      <c r="D415" s="255"/>
      <c r="E415" s="267" t="s">
        <v>189</v>
      </c>
      <c r="F415" s="261"/>
      <c r="G415" s="261"/>
      <c r="H415" s="261"/>
      <c r="I415" s="255"/>
      <c r="J415" s="255"/>
      <c r="K415" s="258"/>
      <c r="L415" s="259"/>
      <c r="M415" s="262"/>
      <c r="N415" s="268" t="s">
        <v>190</v>
      </c>
      <c r="O415" s="249"/>
    </row>
    <row r="416" spans="1:17">
      <c r="A416" s="257"/>
      <c r="B416" s="255"/>
      <c r="C416" s="255"/>
      <c r="D416" s="255"/>
      <c r="E416" s="267" t="s">
        <v>189</v>
      </c>
      <c r="F416" s="261"/>
      <c r="G416" s="261"/>
      <c r="H416" s="261"/>
      <c r="I416" s="255"/>
      <c r="J416" s="255"/>
      <c r="K416" s="258"/>
      <c r="L416" s="259"/>
      <c r="M416" s="262"/>
      <c r="N416" s="268" t="s">
        <v>190</v>
      </c>
      <c r="O416" s="249"/>
      <c r="Q416" s="269"/>
    </row>
    <row r="417" spans="1:17">
      <c r="B417" s="255"/>
      <c r="C417" s="255"/>
      <c r="D417" s="255"/>
      <c r="E417" s="267" t="s">
        <v>189</v>
      </c>
      <c r="F417" s="261"/>
      <c r="G417" s="261"/>
      <c r="H417" s="261"/>
      <c r="I417" s="255"/>
      <c r="J417" s="255"/>
      <c r="K417" s="258"/>
      <c r="L417" s="259"/>
      <c r="M417" s="262"/>
      <c r="N417" s="268" t="s">
        <v>190</v>
      </c>
      <c r="O417" s="249"/>
    </row>
    <row r="418" spans="1:17" s="291" customFormat="1">
      <c r="A418" s="257"/>
      <c r="B418" s="255"/>
      <c r="C418" s="255"/>
      <c r="D418" s="255"/>
      <c r="E418" s="267" t="s">
        <v>189</v>
      </c>
      <c r="F418" s="261"/>
      <c r="G418" s="261"/>
      <c r="H418" s="261"/>
      <c r="I418" s="255"/>
      <c r="J418" s="255"/>
      <c r="K418" s="258"/>
      <c r="L418" s="259"/>
      <c r="M418" s="262"/>
      <c r="N418" s="268" t="s">
        <v>190</v>
      </c>
      <c r="O418" s="249"/>
    </row>
    <row r="419" spans="1:17">
      <c r="A419" s="257"/>
      <c r="B419" s="255"/>
      <c r="C419" s="255"/>
      <c r="D419" s="255"/>
      <c r="E419" s="267" t="s">
        <v>189</v>
      </c>
      <c r="F419" s="261"/>
      <c r="G419" s="261"/>
      <c r="H419" s="261"/>
      <c r="I419" s="255"/>
      <c r="J419" s="255"/>
      <c r="K419" s="258"/>
      <c r="L419" s="259"/>
      <c r="M419" s="262"/>
      <c r="N419" s="268" t="s">
        <v>190</v>
      </c>
      <c r="O419" s="249"/>
      <c r="P419" s="250"/>
      <c r="Q419" s="269"/>
    </row>
    <row r="420" spans="1:17">
      <c r="A420" s="257"/>
      <c r="B420" s="255"/>
      <c r="C420" s="255"/>
      <c r="D420" s="255"/>
      <c r="E420" s="267" t="s">
        <v>189</v>
      </c>
      <c r="F420" s="261"/>
      <c r="G420" s="261"/>
      <c r="H420" s="261"/>
      <c r="I420" s="255"/>
      <c r="J420" s="255"/>
      <c r="K420" s="258"/>
      <c r="L420" s="259"/>
      <c r="M420" s="262"/>
      <c r="N420" s="268" t="s">
        <v>190</v>
      </c>
      <c r="O420" s="249"/>
      <c r="P420" s="250"/>
      <c r="Q420" s="269"/>
    </row>
    <row r="421" spans="1:17" s="291" customFormat="1">
      <c r="A421" s="257"/>
      <c r="B421" s="255"/>
      <c r="C421" s="255"/>
      <c r="D421" s="255"/>
      <c r="E421" s="267" t="s">
        <v>189</v>
      </c>
      <c r="F421" s="261"/>
      <c r="G421" s="261"/>
      <c r="H421" s="261"/>
      <c r="I421" s="255"/>
      <c r="J421" s="255"/>
      <c r="K421" s="258"/>
      <c r="L421" s="259"/>
      <c r="M421" s="273"/>
      <c r="N421" s="268" t="s">
        <v>190</v>
      </c>
      <c r="O421" s="249"/>
    </row>
    <row r="422" spans="1:17" s="291" customFormat="1">
      <c r="A422" s="257"/>
      <c r="B422" s="255"/>
      <c r="C422" s="255"/>
      <c r="D422" s="255"/>
      <c r="E422" s="267" t="s">
        <v>189</v>
      </c>
      <c r="F422" s="261"/>
      <c r="G422" s="261"/>
      <c r="H422" s="261"/>
      <c r="I422" s="255"/>
      <c r="J422" s="255"/>
      <c r="K422" s="258"/>
      <c r="L422" s="259"/>
      <c r="M422" s="273"/>
      <c r="N422" s="268" t="s">
        <v>190</v>
      </c>
      <c r="O422" s="249"/>
    </row>
    <row r="423" spans="1:17">
      <c r="A423" s="257"/>
      <c r="B423" s="255"/>
      <c r="C423" s="255"/>
      <c r="D423" s="255"/>
      <c r="E423" s="267" t="s">
        <v>189</v>
      </c>
      <c r="F423" s="261"/>
      <c r="G423" s="261"/>
      <c r="H423" s="261"/>
      <c r="I423" s="255"/>
      <c r="J423" s="255"/>
      <c r="K423" s="258"/>
      <c r="L423" s="259"/>
      <c r="M423" s="262"/>
      <c r="N423" s="268" t="s">
        <v>190</v>
      </c>
      <c r="O423" s="249"/>
      <c r="Q423" s="269"/>
    </row>
    <row r="424" spans="1:17">
      <c r="A424" s="257"/>
      <c r="B424" s="255"/>
      <c r="C424" s="255"/>
      <c r="D424" s="255"/>
      <c r="E424" s="267" t="s">
        <v>189</v>
      </c>
      <c r="F424" s="261"/>
      <c r="G424" s="261"/>
      <c r="H424" s="261"/>
      <c r="I424" s="255"/>
      <c r="J424" s="255"/>
      <c r="K424" s="258"/>
      <c r="L424" s="259"/>
      <c r="M424" s="262"/>
      <c r="N424" s="268" t="s">
        <v>190</v>
      </c>
      <c r="O424" s="249"/>
      <c r="Q424" s="269"/>
    </row>
    <row r="425" spans="1:17">
      <c r="A425" s="257"/>
      <c r="B425" s="255"/>
      <c r="C425" s="255"/>
      <c r="D425" s="255"/>
      <c r="E425" s="267" t="s">
        <v>189</v>
      </c>
      <c r="F425" s="261"/>
      <c r="G425" s="261"/>
      <c r="H425" s="261"/>
      <c r="I425" s="255"/>
      <c r="J425" s="255"/>
      <c r="K425" s="258"/>
      <c r="L425" s="259"/>
      <c r="M425" s="262"/>
      <c r="N425" s="268" t="s">
        <v>190</v>
      </c>
      <c r="O425" s="249"/>
      <c r="Q425" s="269"/>
    </row>
    <row r="426" spans="1:17">
      <c r="A426" s="257"/>
      <c r="B426" s="255"/>
      <c r="C426" s="255"/>
      <c r="D426" s="255"/>
      <c r="E426" s="267" t="s">
        <v>189</v>
      </c>
      <c r="F426" s="261"/>
      <c r="G426" s="261"/>
      <c r="H426" s="261"/>
      <c r="I426" s="255"/>
      <c r="J426" s="255"/>
      <c r="K426" s="258"/>
      <c r="L426" s="259"/>
      <c r="M426" s="262"/>
      <c r="N426" s="268" t="s">
        <v>190</v>
      </c>
      <c r="O426" s="249"/>
      <c r="Q426" s="269"/>
    </row>
    <row r="427" spans="1:17">
      <c r="A427" s="257"/>
      <c r="B427" s="255"/>
      <c r="C427" s="255"/>
      <c r="D427" s="255"/>
      <c r="E427" s="267" t="s">
        <v>189</v>
      </c>
      <c r="F427" s="261"/>
      <c r="G427" s="261"/>
      <c r="H427" s="261"/>
      <c r="I427" s="255"/>
      <c r="J427" s="255"/>
      <c r="K427" s="258"/>
      <c r="L427" s="259"/>
      <c r="M427" s="262"/>
      <c r="N427" s="268" t="s">
        <v>190</v>
      </c>
      <c r="O427" s="249"/>
      <c r="Q427" s="269"/>
    </row>
    <row r="428" spans="1:17">
      <c r="A428" s="257"/>
      <c r="B428" s="255"/>
      <c r="C428" s="255"/>
      <c r="D428" s="255"/>
      <c r="E428" s="267" t="s">
        <v>189</v>
      </c>
      <c r="F428" s="261"/>
      <c r="G428" s="261"/>
      <c r="H428" s="261"/>
      <c r="I428" s="255"/>
      <c r="J428" s="255"/>
      <c r="K428" s="258"/>
      <c r="L428" s="259"/>
      <c r="M428" s="262"/>
      <c r="N428" s="268" t="s">
        <v>190</v>
      </c>
      <c r="O428" s="249"/>
      <c r="Q428" s="269"/>
    </row>
    <row r="429" spans="1:17">
      <c r="A429" s="257"/>
      <c r="B429" s="255"/>
      <c r="C429" s="255"/>
      <c r="D429" s="255"/>
      <c r="E429" s="267" t="s">
        <v>189</v>
      </c>
      <c r="F429" s="261"/>
      <c r="G429" s="261"/>
      <c r="H429" s="261"/>
      <c r="I429" s="255"/>
      <c r="J429" s="255"/>
      <c r="K429" s="258"/>
      <c r="L429" s="259"/>
      <c r="M429" s="262"/>
      <c r="N429" s="268" t="s">
        <v>190</v>
      </c>
      <c r="O429" s="249"/>
      <c r="Q429" s="269"/>
    </row>
    <row r="430" spans="1:17" s="288" customFormat="1">
      <c r="A430" s="257"/>
      <c r="B430" s="255"/>
      <c r="C430" s="255"/>
      <c r="D430" s="255"/>
      <c r="E430" s="267" t="s">
        <v>189</v>
      </c>
      <c r="F430" s="261"/>
      <c r="G430" s="261"/>
      <c r="H430" s="261"/>
      <c r="I430" s="255"/>
      <c r="J430" s="255"/>
      <c r="K430" s="258"/>
      <c r="L430" s="259"/>
      <c r="M430" s="273"/>
      <c r="N430" s="268" t="s">
        <v>190</v>
      </c>
      <c r="O430" s="249"/>
      <c r="P430" s="250"/>
      <c r="Q430" s="269"/>
    </row>
    <row r="431" spans="1:17" s="288" customFormat="1">
      <c r="A431" s="257"/>
      <c r="B431" s="255"/>
      <c r="C431" s="255"/>
      <c r="D431" s="255"/>
      <c r="E431" s="267" t="s">
        <v>189</v>
      </c>
      <c r="F431" s="261"/>
      <c r="G431" s="261"/>
      <c r="H431" s="261"/>
      <c r="I431" s="255"/>
      <c r="J431" s="255"/>
      <c r="K431" s="258"/>
      <c r="L431" s="259"/>
      <c r="M431" s="262"/>
      <c r="N431" s="268" t="s">
        <v>190</v>
      </c>
      <c r="O431" s="249"/>
      <c r="P431" s="250"/>
      <c r="Q431" s="269"/>
    </row>
    <row r="432" spans="1:17" s="288" customFormat="1">
      <c r="A432" s="257"/>
      <c r="B432" s="255"/>
      <c r="C432" s="255"/>
      <c r="D432" s="255"/>
      <c r="E432" s="267" t="s">
        <v>189</v>
      </c>
      <c r="F432" s="261"/>
      <c r="G432" s="261"/>
      <c r="H432" s="261"/>
      <c r="I432" s="255"/>
      <c r="J432" s="255"/>
      <c r="K432" s="258"/>
      <c r="L432" s="259"/>
      <c r="M432" s="262"/>
      <c r="N432" s="268" t="s">
        <v>190</v>
      </c>
      <c r="O432" s="249"/>
      <c r="P432" s="250"/>
      <c r="Q432" s="269"/>
    </row>
    <row r="433" spans="1:17">
      <c r="A433" s="257"/>
      <c r="B433" s="255"/>
      <c r="C433" s="255"/>
      <c r="D433" s="255"/>
      <c r="E433" s="267" t="s">
        <v>189</v>
      </c>
      <c r="F433" s="261"/>
      <c r="G433" s="261"/>
      <c r="H433" s="261"/>
      <c r="I433" s="255"/>
      <c r="J433" s="255"/>
      <c r="K433" s="258"/>
      <c r="L433" s="259"/>
      <c r="M433" s="262"/>
      <c r="N433" s="268" t="s">
        <v>190</v>
      </c>
      <c r="O433" s="249"/>
      <c r="P433" s="250"/>
      <c r="Q433" s="269"/>
    </row>
    <row r="434" spans="1:17">
      <c r="A434" s="257"/>
      <c r="B434" s="255"/>
      <c r="C434" s="255"/>
      <c r="D434" s="255"/>
      <c r="E434" s="267" t="s">
        <v>189</v>
      </c>
      <c r="F434" s="261"/>
      <c r="G434" s="261"/>
      <c r="H434" s="261"/>
      <c r="I434" s="255"/>
      <c r="J434" s="255"/>
      <c r="K434" s="258"/>
      <c r="L434" s="259"/>
      <c r="M434" s="262"/>
      <c r="N434" s="268" t="s">
        <v>190</v>
      </c>
      <c r="O434" s="249"/>
      <c r="Q434" s="269"/>
    </row>
    <row r="435" spans="1:17">
      <c r="A435" s="257"/>
      <c r="B435" s="255"/>
      <c r="C435" s="255"/>
      <c r="D435" s="255"/>
      <c r="E435" s="267" t="s">
        <v>189</v>
      </c>
      <c r="F435" s="261"/>
      <c r="G435" s="261"/>
      <c r="H435" s="261"/>
      <c r="I435" s="255"/>
      <c r="J435" s="255"/>
      <c r="K435" s="258"/>
      <c r="L435" s="259"/>
      <c r="M435" s="262"/>
      <c r="N435" s="268" t="s">
        <v>190</v>
      </c>
      <c r="O435" s="249"/>
      <c r="Q435" s="269"/>
    </row>
    <row r="436" spans="1:17">
      <c r="A436" s="257"/>
      <c r="B436" s="255"/>
      <c r="C436" s="255"/>
      <c r="D436" s="255"/>
      <c r="E436" s="267" t="s">
        <v>189</v>
      </c>
      <c r="F436" s="261"/>
      <c r="G436" s="261"/>
      <c r="H436" s="261"/>
      <c r="I436" s="255"/>
      <c r="J436" s="255"/>
      <c r="K436" s="258"/>
      <c r="L436" s="259"/>
      <c r="M436" s="262"/>
      <c r="N436" s="268" t="s">
        <v>190</v>
      </c>
      <c r="O436" s="249"/>
      <c r="P436" s="250"/>
      <c r="Q436" s="269"/>
    </row>
    <row r="437" spans="1:17" s="291" customFormat="1">
      <c r="A437" s="257"/>
      <c r="B437" s="255"/>
      <c r="C437" s="255"/>
      <c r="D437" s="255"/>
      <c r="E437" s="267" t="s">
        <v>189</v>
      </c>
      <c r="F437" s="261"/>
      <c r="G437" s="261"/>
      <c r="H437" s="261"/>
      <c r="I437" s="255"/>
      <c r="J437" s="255"/>
      <c r="K437" s="258"/>
      <c r="L437" s="259"/>
      <c r="M437" s="273"/>
      <c r="N437" s="268" t="s">
        <v>190</v>
      </c>
      <c r="O437" s="249"/>
      <c r="Q437" s="269"/>
    </row>
    <row r="438" spans="1:17">
      <c r="A438" s="257"/>
      <c r="B438" s="255"/>
      <c r="C438" s="255"/>
      <c r="D438" s="255"/>
      <c r="E438" s="267" t="s">
        <v>189</v>
      </c>
      <c r="F438" s="261"/>
      <c r="G438" s="261"/>
      <c r="H438" s="261"/>
      <c r="I438" s="255"/>
      <c r="J438" s="255"/>
      <c r="K438" s="258"/>
      <c r="L438" s="259"/>
      <c r="M438" s="262"/>
      <c r="N438" s="268" t="s">
        <v>190</v>
      </c>
      <c r="O438" s="249"/>
      <c r="P438" s="250"/>
      <c r="Q438" s="269"/>
    </row>
  </sheetData>
  <autoFilter ref="A4:T4" xr:uid="{00000000-0009-0000-0000-000006000000}"/>
  <mergeCells count="6">
    <mergeCell ref="N2:N3"/>
    <mergeCell ref="F2:F3"/>
    <mergeCell ref="G2:G3"/>
    <mergeCell ref="H2:J2"/>
    <mergeCell ref="L2:L3"/>
    <mergeCell ref="M2:M3"/>
  </mergeCells>
  <phoneticPr fontId="77"/>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W51"/>
  <sheetViews>
    <sheetView topLeftCell="A16" zoomScale="70" zoomScaleNormal="70" zoomScaleSheetLayoutView="85" workbookViewId="0">
      <selection activeCell="G16" sqref="G16"/>
    </sheetView>
  </sheetViews>
  <sheetFormatPr defaultColWidth="9.1796875" defaultRowHeight="12.5"/>
  <cols>
    <col min="1" max="1" width="5.089843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898</v>
      </c>
      <c r="C18" s="325"/>
      <c r="D18" s="227"/>
      <c r="E18" s="232"/>
      <c r="F18" s="226"/>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v>1</v>
      </c>
      <c r="B19" s="324" t="s">
        <v>220</v>
      </c>
      <c r="C19" s="230" t="str">
        <f>IF(E19="","",VLOOKUP(B19,Data!$B$5:$N$503,13,FALSE))</f>
        <v>Ymh</v>
      </c>
      <c r="D19" s="223" t="str">
        <f>IF(E19="","",VLOOKUP(B19,Data!$B$5:$L$503,2,FALSE))</f>
        <v>AAE6337</v>
      </c>
      <c r="E19" s="232">
        <v>15</v>
      </c>
      <c r="F19" s="226" t="s">
        <v>523</v>
      </c>
      <c r="G19" s="223">
        <f>IF(E19="","",VLOOKUP(B19,Data!$B$5:$L$503,11,FALSE))</f>
        <v>1646.63</v>
      </c>
      <c r="H19" s="228">
        <f t="shared" ref="H19:H33" si="0">IF(E19&gt;0,E19*G19,"-")</f>
        <v>24699.45</v>
      </c>
      <c r="I19" s="229" t="str">
        <f>IF(E19="","",VLOOKUP(B19,Data!$B$5:$D$503,3,FALSE))</f>
        <v>C/T</v>
      </c>
      <c r="J19" s="220" t="str">
        <f>IF(E19="","",VLOOKUP(B19,Data!$B$5:$M$503,12,FALSE))</f>
        <v>Indonesia</v>
      </c>
      <c r="K19" s="328" t="s">
        <v>880</v>
      </c>
      <c r="L19" s="221">
        <f>IF(E19="","",VLOOKUP(B19,Data!$B$5:$E$503,4,FALSE)*E19)</f>
        <v>2910</v>
      </c>
      <c r="M19" s="221">
        <f>IF(E19="","",VLOOKUP(B19,Data!$B$5:$F$503,5,FALSE)*E19)</f>
        <v>2610</v>
      </c>
      <c r="N19" s="224" t="e">
        <f>IF(B19=Data!#REF!,Data!#REF!,(IF(B19=Data!#REF!,Data!#REF!,(IF(B19=Data!#REF!,Data!#REF!,(IF(B19=Data!#REF!,Data!#REF!,(IF(B19=Data!#REF!,Data!#REF!,(IF(B19=Data!B258,Data!G258,(IF(B19=Data!B260,Data!G260,(IF(B19=Data!#REF!,Data!#REF!,Data!#REF!)))))))))))))))&amp;IF(B19=Data!#REF!,Data!#REF!,(IF(B19=Data!#REF!,Data!#REF!,(IF(B19=Data!#REF!,Data!#REF!,(IF(B19=Data!#REF!,Data!#REF!,(IF(B19=Data!#REF!,Data!#REF!,(IF(B19=Data!#REF!,Data!G936,(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258,Data!H258,(IF(B19=Data!B260,Data!H260,(IF(B19=Data!#REF!,Data!#REF!,Data!#REF!)))))))))))))))&amp;IF(B19=Data!#REF!,Data!#REF!,(IF(B19=Data!#REF!,Data!#REF!,(IF(B19=Data!#REF!,Data!#REF!,(IF(B19=Data!#REF!,Data!#REF!,(IF(B19=Data!#REF!,Data!#REF!,(IF(B19=Data!#REF!,Data!H936,(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258,Data!I258,(IF(B19=Data!B260,Data!I260,(IF(B19=Data!#REF!,Data!#REF!,Data!#REF!)))))))))))))))&amp;IF(B19=Data!#REF!,Data!#REF!,(IF(B19=Data!#REF!,Data!#REF!,(IF(B19=Data!#REF!,Data!#REF!,(IF(B19=Data!#REF!,Data!#REF!,(IF(B19=Data!#REF!,Data!#REF!,(IF(B19=Data!#REF!,Data!I936,(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258,Data!J258,(IF(B19=Data!B260,Data!J260,(IF(B19=Data!#REF!,Data!#REF!,Data!#REF!)))))))))))))))&amp;IF(B19=Data!#REF!,Data!#REF!,(IF(B19=Data!#REF!,Data!#REF!,(IF(B19=Data!#REF!,Data!#REF!,(IF(B19=Data!#REF!,Data!#REF!,(IF(B19=Data!#REF!,Data!#REF!,(IF(B19=Data!#REF!,Data!J936,(IF(B19=Data!#REF!,Data!#REF!,(IF(B19=Data!#REF!,Data!#REF!,Data!#REF!)))))))))))))))&amp;IF(B19=Data!#REF!,Data!#REF!,(IF(B19=Data!#REF!,Data!#REF!,(IF(B19=Data!#REF!,Data!#REF!,(IF(B19=Data!#REF!,Data!#REF!,(IF(B19=Data!#REF!,Data!#REF!,Data!#REF!)))))))))</f>
        <v>#REF!</v>
      </c>
      <c r="W19" s="222">
        <f>IF(E19="","",VLOOKUP(B19,Data!$B$5:$J$503,9,FALSE)*E19)</f>
        <v>16.934999999999999</v>
      </c>
    </row>
    <row r="20" spans="1:23" s="234" customFormat="1" ht="20.149999999999999" customHeight="1">
      <c r="A20" s="334">
        <v>2</v>
      </c>
      <c r="B20" s="324" t="s">
        <v>222</v>
      </c>
      <c r="C20" s="230" t="str">
        <f>IF(E20="","",VLOOKUP(B20,Data!$B$5:$N$503,13,FALSE))</f>
        <v>Ymh</v>
      </c>
      <c r="D20" s="223" t="str">
        <f>IF(E20="","",VLOOKUP(B20,Data!$B$5:$L$503,2,FALSE))</f>
        <v>WV62290</v>
      </c>
      <c r="E20" s="232">
        <v>1</v>
      </c>
      <c r="F20" s="226"/>
      <c r="G20" s="223">
        <f>IF(E20="","",VLOOKUP(B20,Data!$B$5:$L$503,11,FALSE))</f>
        <v>1690.21</v>
      </c>
      <c r="H20" s="228">
        <f t="shared" si="0"/>
        <v>1690.21</v>
      </c>
      <c r="I20" s="229" t="str">
        <f>IF(E20="","",VLOOKUP(B20,Data!$B$5:$D$503,3,FALSE))</f>
        <v>C/T</v>
      </c>
      <c r="J20" s="220" t="str">
        <f>IF(E20="","",VLOOKUP(B20,Data!$B$5:$M$503,12,FALSE))</f>
        <v>Indonesia</v>
      </c>
      <c r="K20" s="328" t="s">
        <v>880</v>
      </c>
      <c r="L20" s="221">
        <f>IF(E20="","",VLOOKUP(B20,Data!$B$5:$E$503,4,FALSE)*E20)</f>
        <v>194</v>
      </c>
      <c r="M20" s="221">
        <f>IF(E20="","",VLOOKUP(B20,Data!$B$5:$F$503,5,FALSE)*E20)</f>
        <v>174</v>
      </c>
      <c r="N20" s="224" t="e">
        <f>IF(B20=Data!#REF!,Data!#REF!,(IF(B20=Data!#REF!,Data!#REF!,(IF(B20=Data!#REF!,Data!#REF!,(IF(B20=Data!#REF!,Data!#REF!,(IF(B20=Data!#REF!,Data!#REF!,(IF(B20=Data!B262,Data!G262,(IF(B20=Data!B264,Data!G264,(IF(B20=Data!#REF!,Data!#REF!,Data!#REF!)))))))))))))))&amp;IF(B20=Data!#REF!,Data!#REF!,(IF(B20=Data!#REF!,Data!#REF!,(IF(B20=Data!#REF!,Data!#REF!,(IF(B20=Data!#REF!,Data!#REF!,(IF(B20=Data!#REF!,Data!#REF!,(IF(B20=Data!#REF!,Data!G940,(IF(B20=Data!#REF!,Data!#REF!,(IF(B20=Data!#REF!,Data!#REF!,Data!#REF!)))))))))))))))&amp;IF(B20=Data!#REF!,Data!#REF!,(IF(B20=Data!#REF!,Data!#REF!,(IF(B20=Data!#REF!,Data!#REF!,(IF(B20=Data!#REF!,Data!#REF!,(IF(B20=Data!#REF!,Data!#REF!,Data!#REF!)))))))))</f>
        <v>#REF!</v>
      </c>
      <c r="O20" s="339"/>
      <c r="P20" s="340"/>
      <c r="Q20" s="225" t="e">
        <f>IF(B20=Data!#REF!,Data!#REF!,(IF(B20=Data!#REF!,Data!#REF!,(IF(B20=Data!#REF!,Data!#REF!,(IF(B20=Data!#REF!,Data!#REF!,(IF(B20=Data!#REF!,Data!#REF!,(IF(B20=Data!B262,Data!H262,(IF(B20=Data!B264,Data!H264,(IF(B20=Data!#REF!,Data!#REF!,Data!#REF!)))))))))))))))&amp;IF(B20=Data!#REF!,Data!#REF!,(IF(B20=Data!#REF!,Data!#REF!,(IF(B20=Data!#REF!,Data!#REF!,(IF(B20=Data!#REF!,Data!#REF!,(IF(B20=Data!#REF!,Data!#REF!,(IF(B20=Data!#REF!,Data!H940,(IF(B20=Data!#REF!,Data!#REF!,(IF(B20=Data!#REF!,Data!#REF!,Data!#REF!)))))))))))))))&amp;IF(B20=Data!#REF!,Data!#REF!,(IF(B20=Data!#REF!,Data!#REF!,(IF(B20=Data!#REF!,Data!#REF!,(IF(B20=Data!#REF!,Data!#REF!,(IF(B20=Data!#REF!,Data!#REF!,Data!#REF!)))))))))</f>
        <v>#REF!</v>
      </c>
      <c r="R20" s="340"/>
      <c r="S20" s="340"/>
      <c r="T20" s="225" t="e">
        <f>IF(B20=Data!#REF!,Data!#REF!,(IF(B20=Data!#REF!,Data!#REF!,(IF(B20=Data!#REF!,Data!#REF!,(IF(B20=Data!#REF!,Data!#REF!,(IF(B20=Data!#REF!,Data!#REF!,(IF(B20=Data!B262,Data!I262,(IF(B20=Data!B264,Data!I264,(IF(B20=Data!#REF!,Data!#REF!,Data!#REF!)))))))))))))))&amp;IF(B20=Data!#REF!,Data!#REF!,(IF(B20=Data!#REF!,Data!#REF!,(IF(B20=Data!#REF!,Data!#REF!,(IF(B20=Data!#REF!,Data!#REF!,(IF(B20=Data!#REF!,Data!#REF!,(IF(B20=Data!#REF!,Data!I940,(IF(B20=Data!#REF!,Data!#REF!,(IF(B20=Data!#REF!,Data!#REF!,Data!#REF!)))))))))))))))&amp;IF(B20=Data!#REF!,Data!#REF!,(IF(B20=Data!#REF!,Data!#REF!,(IF(B20=Data!#REF!,Data!#REF!,(IF(B20=Data!#REF!,Data!#REF!,(IF(B20=Data!#REF!,Data!#REF!,Data!#REF!)))))))))</f>
        <v>#REF!</v>
      </c>
      <c r="U20" s="341"/>
      <c r="V20" s="225" t="e">
        <f>IF(B20=Data!#REF!,Data!#REF!,(IF(B20=Data!#REF!,Data!#REF!,(IF(B20=Data!#REF!,Data!#REF!,(IF(B20=Data!#REF!,Data!#REF!,(IF(B20=Data!#REF!,Data!#REF!,(IF(B20=Data!B262,Data!J262,(IF(B20=Data!B264,Data!J264,(IF(B20=Data!#REF!,Data!#REF!,Data!#REF!)))))))))))))))&amp;IF(B20=Data!#REF!,Data!#REF!,(IF(B20=Data!#REF!,Data!#REF!,(IF(B20=Data!#REF!,Data!#REF!,(IF(B20=Data!#REF!,Data!#REF!,(IF(B20=Data!#REF!,Data!#REF!,(IF(B20=Data!#REF!,Data!J940,(IF(B20=Data!#REF!,Data!#REF!,(IF(B20=Data!#REF!,Data!#REF!,Data!#REF!)))))))))))))))&amp;IF(B20=Data!#REF!,Data!#REF!,(IF(B20=Data!#REF!,Data!#REF!,(IF(B20=Data!#REF!,Data!#REF!,(IF(B20=Data!#REF!,Data!#REF!,(IF(B20=Data!#REF!,Data!#REF!,Data!#REF!)))))))))</f>
        <v>#REF!</v>
      </c>
      <c r="W20" s="222">
        <f>IF(E20="","",VLOOKUP(B20,Data!$B$5:$J$503,9,FALSE)*E20)</f>
        <v>1.129</v>
      </c>
    </row>
    <row r="21" spans="1:23" s="234" customFormat="1" ht="20.149999999999999" customHeight="1">
      <c r="A21" s="334">
        <v>3</v>
      </c>
      <c r="B21" s="324" t="s">
        <v>226</v>
      </c>
      <c r="C21" s="230" t="str">
        <f>IF(E21="","",VLOOKUP(B21,Data!$B$5:$N$503,13,FALSE))</f>
        <v>Ymh</v>
      </c>
      <c r="D21" s="223" t="str">
        <f>IF(E21="","",VLOOKUP(B21,Data!$B$5:$L$503,2,FALSE))</f>
        <v>AAE6339</v>
      </c>
      <c r="E21" s="232">
        <v>1</v>
      </c>
      <c r="F21" s="233" t="s">
        <v>524</v>
      </c>
      <c r="G21" s="223">
        <f>IF(E21="","",VLOOKUP(B21,Data!$B$5:$L$503,11,FALSE))</f>
        <v>2055.02</v>
      </c>
      <c r="H21" s="228">
        <f t="shared" si="0"/>
        <v>2055.02</v>
      </c>
      <c r="I21" s="229" t="str">
        <f>IF(E21="","",VLOOKUP(B21,Data!$B$5:$D$503,3,FALSE))</f>
        <v>C/T</v>
      </c>
      <c r="J21" s="220" t="str">
        <f>IF(E21="","",VLOOKUP(B21,Data!$B$5:$M$503,12,FALSE))</f>
        <v>Indonesia</v>
      </c>
      <c r="K21" s="328" t="s">
        <v>880</v>
      </c>
      <c r="L21" s="221">
        <f>IF(E21="","",VLOOKUP(B21,Data!$B$5:$E$503,4,FALSE)*E21)</f>
        <v>199</v>
      </c>
      <c r="M21" s="221">
        <f>IF(E21="","",VLOOKUP(B21,Data!$B$5:$F$503,5,FALSE)*E21)</f>
        <v>174</v>
      </c>
      <c r="N21" s="224" t="e">
        <f>IF(B21=Data!#REF!,Data!#REF!,(IF(B21=Data!#REF!,Data!#REF!,(IF(B21=Data!#REF!,Data!#REF!,(IF(B21=Data!#REF!,Data!#REF!,(IF(B21=Data!#REF!,Data!#REF!,(IF(B21=Data!B261,Data!G261,(IF(B21=Data!B263,Data!G263,(IF(B21=Data!#REF!,Data!#REF!,Data!#REF!)))))))))))))))&amp;IF(B21=Data!#REF!,Data!#REF!,(IF(B21=Data!#REF!,Data!#REF!,(IF(B21=Data!#REF!,Data!#REF!,(IF(B21=Data!#REF!,Data!#REF!,(IF(B21=Data!#REF!,Data!#REF!,(IF(B21=Data!#REF!,Data!G939,(IF(B21=Data!#REF!,Data!#REF!,(IF(B21=Data!#REF!,Data!#REF!,Data!#REF!)))))))))))))))&amp;IF(B21=Data!#REF!,Data!#REF!,(IF(B21=Data!#REF!,Data!#REF!,(IF(B21=Data!#REF!,Data!#REF!,(IF(B21=Data!#REF!,Data!#REF!,(IF(B21=Data!#REF!,Data!#REF!,Data!#REF!)))))))))</f>
        <v>#REF!</v>
      </c>
      <c r="O21" s="339"/>
      <c r="P21" s="340"/>
      <c r="Q21" s="225" t="e">
        <f>IF(B21=Data!#REF!,Data!#REF!,(IF(B21=Data!#REF!,Data!#REF!,(IF(B21=Data!#REF!,Data!#REF!,(IF(B21=Data!#REF!,Data!#REF!,(IF(B21=Data!#REF!,Data!#REF!,(IF(B21=Data!B261,Data!H261,(IF(B21=Data!B263,Data!H263,(IF(B21=Data!#REF!,Data!#REF!,Data!#REF!)))))))))))))))&amp;IF(B21=Data!#REF!,Data!#REF!,(IF(B21=Data!#REF!,Data!#REF!,(IF(B21=Data!#REF!,Data!#REF!,(IF(B21=Data!#REF!,Data!#REF!,(IF(B21=Data!#REF!,Data!#REF!,(IF(B21=Data!#REF!,Data!H939,(IF(B21=Data!#REF!,Data!#REF!,(IF(B21=Data!#REF!,Data!#REF!,Data!#REF!)))))))))))))))&amp;IF(B21=Data!#REF!,Data!#REF!,(IF(B21=Data!#REF!,Data!#REF!,(IF(B21=Data!#REF!,Data!#REF!,(IF(B21=Data!#REF!,Data!#REF!,(IF(B21=Data!#REF!,Data!#REF!,Data!#REF!)))))))))</f>
        <v>#REF!</v>
      </c>
      <c r="R21" s="340"/>
      <c r="S21" s="340"/>
      <c r="T21" s="225" t="e">
        <f>IF(B21=Data!#REF!,Data!#REF!,(IF(B21=Data!#REF!,Data!#REF!,(IF(B21=Data!#REF!,Data!#REF!,(IF(B21=Data!#REF!,Data!#REF!,(IF(B21=Data!#REF!,Data!#REF!,(IF(B21=Data!B261,Data!I261,(IF(B21=Data!B263,Data!I263,(IF(B21=Data!#REF!,Data!#REF!,Data!#REF!)))))))))))))))&amp;IF(B21=Data!#REF!,Data!#REF!,(IF(B21=Data!#REF!,Data!#REF!,(IF(B21=Data!#REF!,Data!#REF!,(IF(B21=Data!#REF!,Data!#REF!,(IF(B21=Data!#REF!,Data!#REF!,(IF(B21=Data!#REF!,Data!I939,(IF(B21=Data!#REF!,Data!#REF!,(IF(B21=Data!#REF!,Data!#REF!,Data!#REF!)))))))))))))))&amp;IF(B21=Data!#REF!,Data!#REF!,(IF(B21=Data!#REF!,Data!#REF!,(IF(B21=Data!#REF!,Data!#REF!,(IF(B21=Data!#REF!,Data!#REF!,(IF(B21=Data!#REF!,Data!#REF!,Data!#REF!)))))))))</f>
        <v>#REF!</v>
      </c>
      <c r="U21" s="341"/>
      <c r="V21" s="225" t="e">
        <f>IF(B21=Data!#REF!,Data!#REF!,(IF(B21=Data!#REF!,Data!#REF!,(IF(B21=Data!#REF!,Data!#REF!,(IF(B21=Data!#REF!,Data!#REF!,(IF(B21=Data!#REF!,Data!#REF!,(IF(B21=Data!B261,Data!J261,(IF(B21=Data!B263,Data!J263,(IF(B21=Data!#REF!,Data!#REF!,Data!#REF!)))))))))))))))&amp;IF(B21=Data!#REF!,Data!#REF!,(IF(B21=Data!#REF!,Data!#REF!,(IF(B21=Data!#REF!,Data!#REF!,(IF(B21=Data!#REF!,Data!#REF!,(IF(B21=Data!#REF!,Data!#REF!,(IF(B21=Data!#REF!,Data!J939,(IF(B21=Data!#REF!,Data!#REF!,(IF(B21=Data!#REF!,Data!#REF!,Data!#REF!)))))))))))))))&amp;IF(B21=Data!#REF!,Data!#REF!,(IF(B21=Data!#REF!,Data!#REF!,(IF(B21=Data!#REF!,Data!#REF!,(IF(B21=Data!#REF!,Data!#REF!,(IF(B21=Data!#REF!,Data!#REF!,Data!#REF!)))))))))</f>
        <v>#REF!</v>
      </c>
      <c r="W21" s="222">
        <f>IF(E21="","",VLOOKUP(B21,Data!$B$5:$J$503,9,FALSE)*E21)</f>
        <v>1.129</v>
      </c>
    </row>
    <row r="22" spans="1:23" s="234" customFormat="1" ht="20.149999999999999" customHeight="1">
      <c r="A22" s="334">
        <v>4</v>
      </c>
      <c r="B22" s="324" t="s">
        <v>228</v>
      </c>
      <c r="C22" s="325" t="str">
        <f>IF(E22="","",VLOOKUP(B22,Data!$B$5:$N$503,13,FALSE))</f>
        <v>Ymh</v>
      </c>
      <c r="D22" s="227" t="str">
        <f>IF(E22="","",VLOOKUP(B22,Data!$B$5:$L$503,2,FALSE))</f>
        <v>WN49720</v>
      </c>
      <c r="E22" s="232">
        <v>2</v>
      </c>
      <c r="F22" s="318"/>
      <c r="G22" s="227">
        <f>IF(E22="","",VLOOKUP(B22,Data!$B$5:$L$503,11,FALSE))</f>
        <v>1776.21</v>
      </c>
      <c r="H22" s="326">
        <f t="shared" si="0"/>
        <v>3552.42</v>
      </c>
      <c r="I22" s="327" t="str">
        <f>IF(E22="","",VLOOKUP(B22,Data!$B$5:$D$503,3,FALSE))</f>
        <v>C/T</v>
      </c>
      <c r="J22" s="235" t="str">
        <f>IF(E22="","",VLOOKUP(B22,Data!$B$5:$M$503,12,FALSE))</f>
        <v>Indonesia</v>
      </c>
      <c r="K22" s="328" t="s">
        <v>880</v>
      </c>
      <c r="L22" s="219">
        <f>IF(E22="","",VLOOKUP(B22,Data!$B$5:$E$503,4,FALSE)*E22)</f>
        <v>388</v>
      </c>
      <c r="M22" s="219">
        <f>IF(E22="","",VLOOKUP(B22,Data!$B$5:$F$503,5,FALSE)*E22)</f>
        <v>348</v>
      </c>
      <c r="N22" s="329" t="e">
        <f>IF(B22=Data!#REF!,Data!#REF!,(IF(B22=Data!#REF!,Data!#REF!,(IF(B22=Data!#REF!,Data!#REF!,(IF(B22=Data!#REF!,Data!#REF!,(IF(B22=Data!#REF!,Data!#REF!,(IF(B22=Data!B258,Data!G258,(IF(B22=Data!B260,Data!G260,(IF(B22=Data!#REF!,Data!#REF!,Data!#REF!)))))))))))))))&amp;IF(B22=Data!#REF!,Data!#REF!,(IF(B22=Data!#REF!,Data!#REF!,(IF(B22=Data!#REF!,Data!#REF!,(IF(B22=Data!#REF!,Data!#REF!,(IF(B22=Data!#REF!,Data!#REF!,(IF(B22=Data!#REF!,Data!G936,(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258,Data!H258,(IF(B22=Data!B260,Data!H260,(IF(B22=Data!#REF!,Data!#REF!,Data!#REF!)))))))))))))))&amp;IF(B22=Data!#REF!,Data!#REF!,(IF(B22=Data!#REF!,Data!#REF!,(IF(B22=Data!#REF!,Data!#REF!,(IF(B22=Data!#REF!,Data!#REF!,(IF(B22=Data!#REF!,Data!#REF!,(IF(B22=Data!#REF!,Data!H936,(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258,Data!I258,(IF(B22=Data!B260,Data!I260,(IF(B22=Data!#REF!,Data!#REF!,Data!#REF!)))))))))))))))&amp;IF(B22=Data!#REF!,Data!#REF!,(IF(B22=Data!#REF!,Data!#REF!,(IF(B22=Data!#REF!,Data!#REF!,(IF(B22=Data!#REF!,Data!#REF!,(IF(B22=Data!#REF!,Data!#REF!,(IF(B22=Data!#REF!,Data!I936,(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258,Data!J258,(IF(B22=Data!B260,Data!J260,(IF(B22=Data!#REF!,Data!#REF!,Data!#REF!)))))))))))))))&amp;IF(B22=Data!#REF!,Data!#REF!,(IF(B22=Data!#REF!,Data!#REF!,(IF(B22=Data!#REF!,Data!#REF!,(IF(B22=Data!#REF!,Data!#REF!,(IF(B22=Data!#REF!,Data!#REF!,(IF(B22=Data!#REF!,Data!J936,(IF(B22=Data!#REF!,Data!#REF!,(IF(B22=Data!#REF!,Data!#REF!,Data!#REF!)))))))))))))))&amp;IF(B22=Data!#REF!,Data!#REF!,(IF(B22=Data!#REF!,Data!#REF!,(IF(B22=Data!#REF!,Data!#REF!,(IF(B22=Data!#REF!,Data!#REF!,(IF(B22=Data!#REF!,Data!#REF!,Data!#REF!)))))))))</f>
        <v>#REF!</v>
      </c>
      <c r="W22" s="236">
        <f>IF(E22="","",VLOOKUP(B22,Data!$B$5:$J$503,9,FALSE)*E22)</f>
        <v>2.258</v>
      </c>
    </row>
    <row r="23" spans="1:23" s="234" customFormat="1" ht="20.149999999999999" customHeight="1">
      <c r="A23" s="334">
        <v>5</v>
      </c>
      <c r="B23" s="324" t="s">
        <v>664</v>
      </c>
      <c r="C23" s="325" t="str">
        <f>IF(E23="","",VLOOKUP(B23,Data!$B$5:$N$503,13,FALSE))</f>
        <v>Ymh</v>
      </c>
      <c r="D23" s="227" t="str">
        <f>IF(E23="","",VLOOKUP(B23,Data!$B$5:$L$503,2,FALSE))</f>
        <v>VAC9480</v>
      </c>
      <c r="E23" s="232">
        <v>5</v>
      </c>
      <c r="F23" s="318" t="s">
        <v>530</v>
      </c>
      <c r="G23" s="227">
        <f>IF(E23="","",VLOOKUP(B23,Data!$B$5:$L$503,11,FALSE))</f>
        <v>2008.01</v>
      </c>
      <c r="H23" s="326">
        <f t="shared" si="0"/>
        <v>10040.049999999999</v>
      </c>
      <c r="I23" s="327" t="str">
        <f>IF(E23="","",VLOOKUP(B23,Data!$B$5:$D$503,3,FALSE))</f>
        <v>C/T</v>
      </c>
      <c r="J23" s="235" t="str">
        <f>IF(E23="","",VLOOKUP(B23,Data!$B$5:$M$503,12,FALSE))</f>
        <v>Indonesia</v>
      </c>
      <c r="K23" s="328" t="s">
        <v>880</v>
      </c>
      <c r="L23" s="219">
        <f>IF(E23="","",VLOOKUP(B23,Data!$B$5:$E$503,4,FALSE)*E23)</f>
        <v>995</v>
      </c>
      <c r="M23" s="219">
        <f>IF(E23="","",VLOOKUP(B23,Data!$B$5:$F$503,5,FALSE)*E23)</f>
        <v>895</v>
      </c>
      <c r="N23" s="329" t="e">
        <f>IF(B23=Data!#REF!,Data!#REF!,(IF(B23=Data!#REF!,Data!#REF!,(IF(B23=Data!#REF!,Data!#REF!,(IF(B23=Data!#REF!,Data!#REF!,(IF(B23=Data!#REF!,Data!#REF!,(IF(B23=Data!B239,Data!G239,(IF(B23=Data!B241,Data!G241,(IF(B23=Data!#REF!,Data!#REF!,Data!#REF!)))))))))))))))&amp;IF(B23=Data!#REF!,Data!#REF!,(IF(B23=Data!#REF!,Data!#REF!,(IF(B23=Data!#REF!,Data!#REF!,(IF(B23=Data!#REF!,Data!#REF!,(IF(B23=Data!#REF!,Data!#REF!,(IF(B23=Data!#REF!,Data!G917,(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239,Data!H239,(IF(B23=Data!B241,Data!H241,(IF(B23=Data!#REF!,Data!#REF!,Data!#REF!)))))))))))))))&amp;IF(B23=Data!#REF!,Data!#REF!,(IF(B23=Data!#REF!,Data!#REF!,(IF(B23=Data!#REF!,Data!#REF!,(IF(B23=Data!#REF!,Data!#REF!,(IF(B23=Data!#REF!,Data!#REF!,(IF(B23=Data!#REF!,Data!H917,(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239,Data!I239,(IF(B23=Data!B241,Data!I241,(IF(B23=Data!#REF!,Data!#REF!,Data!#REF!)))))))))))))))&amp;IF(B23=Data!#REF!,Data!#REF!,(IF(B23=Data!#REF!,Data!#REF!,(IF(B23=Data!#REF!,Data!#REF!,(IF(B23=Data!#REF!,Data!#REF!,(IF(B23=Data!#REF!,Data!#REF!,(IF(B23=Data!#REF!,Data!I917,(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239,Data!J239,(IF(B23=Data!B241,Data!J241,(IF(B23=Data!#REF!,Data!#REF!,Data!#REF!)))))))))))))))&amp;IF(B23=Data!#REF!,Data!#REF!,(IF(B23=Data!#REF!,Data!#REF!,(IF(B23=Data!#REF!,Data!#REF!,(IF(B23=Data!#REF!,Data!#REF!,(IF(B23=Data!#REF!,Data!#REF!,(IF(B23=Data!#REF!,Data!J917,(IF(B23=Data!#REF!,Data!#REF!,(IF(B23=Data!#REF!,Data!#REF!,Data!#REF!)))))))))))))))&amp;IF(B23=Data!#REF!,Data!#REF!,(IF(B23=Data!#REF!,Data!#REF!,(IF(B23=Data!#REF!,Data!#REF!,(IF(B23=Data!#REF!,Data!#REF!,(IF(B23=Data!#REF!,Data!#REF!,Data!#REF!)))))))))</f>
        <v>#REF!</v>
      </c>
      <c r="W23" s="236">
        <f>IF(E23="","",VLOOKUP(B23,Data!$B$5:$J$503,9,FALSE)*E23)</f>
        <v>5.6449999999999996</v>
      </c>
    </row>
    <row r="24" spans="1:23" s="234" customFormat="1" ht="20.149999999999999" customHeight="1">
      <c r="A24" s="334">
        <v>6</v>
      </c>
      <c r="B24" s="324" t="s">
        <v>732</v>
      </c>
      <c r="C24" s="325" t="str">
        <f>IF(E24="","",VLOOKUP(B24,Data!$B$5:$N$503,13,FALSE))</f>
        <v>Ymh</v>
      </c>
      <c r="D24" s="227" t="str">
        <f>IF(E24="","",VLOOKUP(B24,Data!$B$5:$L$503,2,FALSE))</f>
        <v>VAK6550</v>
      </c>
      <c r="E24" s="232">
        <v>1</v>
      </c>
      <c r="F24" s="318"/>
      <c r="G24" s="227">
        <f>IF(E24="","",VLOOKUP(B24,Data!$B$5:$L$503,11,FALSE))</f>
        <v>2051.59</v>
      </c>
      <c r="H24" s="326">
        <f t="shared" si="0"/>
        <v>2051.59</v>
      </c>
      <c r="I24" s="327" t="str">
        <f>IF(E24="","",VLOOKUP(B24,Data!$B$5:$D$503,3,FALSE))</f>
        <v>C/T</v>
      </c>
      <c r="J24" s="235" t="str">
        <f>IF(E24="","",VLOOKUP(B24,Data!$B$5:$M$503,12,FALSE))</f>
        <v>Indonesia</v>
      </c>
      <c r="K24" s="328" t="s">
        <v>880</v>
      </c>
      <c r="L24" s="219">
        <f>IF(E24="","",VLOOKUP(B24,Data!$B$5:$E$503,4,FALSE)*E24)</f>
        <v>199</v>
      </c>
      <c r="M24" s="219">
        <f>IF(E24="","",VLOOKUP(B24,Data!$B$5:$F$503,5,FALSE)*E24)</f>
        <v>179</v>
      </c>
      <c r="N24" s="329" t="e">
        <f>IF(B24=Data!#REF!,Data!#REF!,(IF(B24=Data!#REF!,Data!#REF!,(IF(B24=Data!#REF!,Data!#REF!,(IF(B24=Data!#REF!,Data!#REF!,(IF(B24=Data!#REF!,Data!#REF!,(IF(B24=Data!B240,Data!G240,(IF(B24=Data!B242,Data!G242,(IF(B24=Data!#REF!,Data!#REF!,Data!#REF!)))))))))))))))&amp;IF(B24=Data!#REF!,Data!#REF!,(IF(B24=Data!#REF!,Data!#REF!,(IF(B24=Data!#REF!,Data!#REF!,(IF(B24=Data!#REF!,Data!#REF!,(IF(B24=Data!#REF!,Data!#REF!,(IF(B24=Data!#REF!,Data!G918,(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240,Data!H240,(IF(B24=Data!B242,Data!H242,(IF(B24=Data!#REF!,Data!#REF!,Data!#REF!)))))))))))))))&amp;IF(B24=Data!#REF!,Data!#REF!,(IF(B24=Data!#REF!,Data!#REF!,(IF(B24=Data!#REF!,Data!#REF!,(IF(B24=Data!#REF!,Data!#REF!,(IF(B24=Data!#REF!,Data!#REF!,(IF(B24=Data!#REF!,Data!H918,(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240,Data!I240,(IF(B24=Data!B242,Data!I242,(IF(B24=Data!#REF!,Data!#REF!,Data!#REF!)))))))))))))))&amp;IF(B24=Data!#REF!,Data!#REF!,(IF(B24=Data!#REF!,Data!#REF!,(IF(B24=Data!#REF!,Data!#REF!,(IF(B24=Data!#REF!,Data!#REF!,(IF(B24=Data!#REF!,Data!#REF!,(IF(B24=Data!#REF!,Data!I918,(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240,Data!J240,(IF(B24=Data!B242,Data!J242,(IF(B24=Data!#REF!,Data!#REF!,Data!#REF!)))))))))))))))&amp;IF(B24=Data!#REF!,Data!#REF!,(IF(B24=Data!#REF!,Data!#REF!,(IF(B24=Data!#REF!,Data!#REF!,(IF(B24=Data!#REF!,Data!#REF!,(IF(B24=Data!#REF!,Data!#REF!,(IF(B24=Data!#REF!,Data!J918,(IF(B24=Data!#REF!,Data!#REF!,(IF(B24=Data!#REF!,Data!#REF!,Data!#REF!)))))))))))))))&amp;IF(B24=Data!#REF!,Data!#REF!,(IF(B24=Data!#REF!,Data!#REF!,(IF(B24=Data!#REF!,Data!#REF!,(IF(B24=Data!#REF!,Data!#REF!,(IF(B24=Data!#REF!,Data!#REF!,Data!#REF!)))))))))</f>
        <v>#REF!</v>
      </c>
      <c r="W24" s="236">
        <f>IF(E24="","",VLOOKUP(B24,Data!$B$5:$J$503,9,FALSE)*E24)</f>
        <v>1.129</v>
      </c>
    </row>
    <row r="25" spans="1:23" s="234" customFormat="1" ht="20.149999999999999" customHeight="1">
      <c r="A25" s="334">
        <v>7</v>
      </c>
      <c r="B25" s="324" t="s">
        <v>467</v>
      </c>
      <c r="C25" s="325" t="str">
        <f>IF(E25="","",VLOOKUP(B25,Data!$B$5:$N$503,13,FALSE))</f>
        <v>Ymh</v>
      </c>
      <c r="D25" s="227" t="str">
        <f>IF(E25="","",VLOOKUP(B25,Data!$B$5:$L$503,2,FALSE))</f>
        <v>ZH66310</v>
      </c>
      <c r="E25" s="232">
        <v>6</v>
      </c>
      <c r="F25" s="318"/>
      <c r="G25" s="227">
        <f>IF(E25="","",VLOOKUP(B25,Data!$B$5:$L$503,11,FALSE))</f>
        <v>1933.89</v>
      </c>
      <c r="H25" s="326">
        <f t="shared" si="0"/>
        <v>11603.34</v>
      </c>
      <c r="I25" s="327" t="str">
        <f>IF(E25="","",VLOOKUP(B25,Data!$B$5:$D$503,3,FALSE))</f>
        <v>C/T</v>
      </c>
      <c r="J25" s="235" t="str">
        <f>IF(E25="","",VLOOKUP(B25,Data!$B$5:$M$503,12,FALSE))</f>
        <v>Indonesia</v>
      </c>
      <c r="K25" s="328" t="s">
        <v>880</v>
      </c>
      <c r="L25" s="219">
        <f>IF(E25="","",VLOOKUP(B25,Data!$B$5:$E$503,4,FALSE)*E25)</f>
        <v>1290</v>
      </c>
      <c r="M25" s="219">
        <f>IF(E25="","",VLOOKUP(B25,Data!$B$5:$F$503,5,FALSE)*E25)</f>
        <v>1164</v>
      </c>
      <c r="N25" s="329" t="e">
        <f>IF(B25=Data!#REF!,Data!#REF!,(IF(B25=Data!#REF!,Data!#REF!,(IF(B25=Data!#REF!,Data!#REF!,(IF(B25=Data!#REF!,Data!#REF!,(IF(B25=Data!#REF!,Data!#REF!,(IF(B25=Data!B241,Data!G241,(IF(B25=Data!B243,Data!G243,(IF(B25=Data!#REF!,Data!#REF!,Data!#REF!)))))))))))))))&amp;IF(B25=Data!#REF!,Data!#REF!,(IF(B25=Data!#REF!,Data!#REF!,(IF(B25=Data!#REF!,Data!#REF!,(IF(B25=Data!#REF!,Data!#REF!,(IF(B25=Data!#REF!,Data!#REF!,(IF(B25=Data!#REF!,Data!G919,(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241,Data!H241,(IF(B25=Data!B243,Data!H243,(IF(B25=Data!#REF!,Data!#REF!,Data!#REF!)))))))))))))))&amp;IF(B25=Data!#REF!,Data!#REF!,(IF(B25=Data!#REF!,Data!#REF!,(IF(B25=Data!#REF!,Data!#REF!,(IF(B25=Data!#REF!,Data!#REF!,(IF(B25=Data!#REF!,Data!#REF!,(IF(B25=Data!#REF!,Data!H919,(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241,Data!I241,(IF(B25=Data!B243,Data!I243,(IF(B25=Data!#REF!,Data!#REF!,Data!#REF!)))))))))))))))&amp;IF(B25=Data!#REF!,Data!#REF!,(IF(B25=Data!#REF!,Data!#REF!,(IF(B25=Data!#REF!,Data!#REF!,(IF(B25=Data!#REF!,Data!#REF!,(IF(B25=Data!#REF!,Data!#REF!,(IF(B25=Data!#REF!,Data!I919,(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241,Data!J241,(IF(B25=Data!B243,Data!J243,(IF(B25=Data!#REF!,Data!#REF!,Data!#REF!)))))))))))))))&amp;IF(B25=Data!#REF!,Data!#REF!,(IF(B25=Data!#REF!,Data!#REF!,(IF(B25=Data!#REF!,Data!#REF!,(IF(B25=Data!#REF!,Data!#REF!,(IF(B25=Data!#REF!,Data!#REF!,(IF(B25=Data!#REF!,Data!J919,(IF(B25=Data!#REF!,Data!#REF!,(IF(B25=Data!#REF!,Data!#REF!,Data!#REF!)))))))))))))))&amp;IF(B25=Data!#REF!,Data!#REF!,(IF(B25=Data!#REF!,Data!#REF!,(IF(B25=Data!#REF!,Data!#REF!,(IF(B25=Data!#REF!,Data!#REF!,(IF(B25=Data!#REF!,Data!#REF!,Data!#REF!)))))))))</f>
        <v>#REF!</v>
      </c>
      <c r="W25" s="236">
        <f>IF(E25="","",VLOOKUP(B25,Data!$B$5:$J$503,9,FALSE)*E25)</f>
        <v>7.11</v>
      </c>
    </row>
    <row r="26" spans="1:23" s="234" customFormat="1" ht="20.149999999999999" customHeight="1">
      <c r="A26" s="334">
        <v>8</v>
      </c>
      <c r="B26" s="324" t="s">
        <v>469</v>
      </c>
      <c r="C26" s="325" t="str">
        <f>IF(E26="","",VLOOKUP(B26,Data!$B$5:$N$503,13,FALSE))</f>
        <v>Ymh</v>
      </c>
      <c r="D26" s="227" t="str">
        <f>IF(E26="","",VLOOKUP(B26,Data!$B$5:$L$503,2,FALSE))</f>
        <v>ZH66290</v>
      </c>
      <c r="E26" s="232">
        <v>2</v>
      </c>
      <c r="F26" s="318"/>
      <c r="G26" s="227">
        <f>IF(E26="","",VLOOKUP(B26,Data!$B$5:$L$503,11,FALSE))</f>
        <v>1975.79</v>
      </c>
      <c r="H26" s="326">
        <f t="shared" si="0"/>
        <v>3951.58</v>
      </c>
      <c r="I26" s="327" t="str">
        <f>IF(E26="","",VLOOKUP(B26,Data!$B$5:$D$503,3,FALSE))</f>
        <v>C/T</v>
      </c>
      <c r="J26" s="235" t="str">
        <f>IF(E26="","",VLOOKUP(B26,Data!$B$5:$M$503,12,FALSE))</f>
        <v>Indonesia</v>
      </c>
      <c r="K26" s="328" t="s">
        <v>880</v>
      </c>
      <c r="L26" s="219">
        <f>IF(E26="","",VLOOKUP(B26,Data!$B$5:$E$503,4,FALSE)*E26)</f>
        <v>430</v>
      </c>
      <c r="M26" s="219">
        <f>IF(E26="","",VLOOKUP(B26,Data!$B$5:$F$503,5,FALSE)*E26)</f>
        <v>388</v>
      </c>
      <c r="N26" s="329" t="e">
        <f>IF(B26=Data!#REF!,Data!#REF!,(IF(B26=Data!#REF!,Data!#REF!,(IF(B26=Data!#REF!,Data!#REF!,(IF(B26=Data!#REF!,Data!#REF!,(IF(B26=Data!#REF!,Data!#REF!,(IF(B26=Data!B242,Data!G242,(IF(B26=Data!B244,Data!G244,(IF(B26=Data!#REF!,Data!#REF!,Data!#REF!)))))))))))))))&amp;IF(B26=Data!#REF!,Data!#REF!,(IF(B26=Data!#REF!,Data!#REF!,(IF(B26=Data!#REF!,Data!#REF!,(IF(B26=Data!#REF!,Data!#REF!,(IF(B26=Data!#REF!,Data!#REF!,(IF(B26=Data!#REF!,Data!G920,(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242,Data!H242,(IF(B26=Data!B244,Data!H244,(IF(B26=Data!#REF!,Data!#REF!,Data!#REF!)))))))))))))))&amp;IF(B26=Data!#REF!,Data!#REF!,(IF(B26=Data!#REF!,Data!#REF!,(IF(B26=Data!#REF!,Data!#REF!,(IF(B26=Data!#REF!,Data!#REF!,(IF(B26=Data!#REF!,Data!#REF!,(IF(B26=Data!#REF!,Data!H920,(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242,Data!I242,(IF(B26=Data!B244,Data!I244,(IF(B26=Data!#REF!,Data!#REF!,Data!#REF!)))))))))))))))&amp;IF(B26=Data!#REF!,Data!#REF!,(IF(B26=Data!#REF!,Data!#REF!,(IF(B26=Data!#REF!,Data!#REF!,(IF(B26=Data!#REF!,Data!#REF!,(IF(B26=Data!#REF!,Data!#REF!,(IF(B26=Data!#REF!,Data!I920,(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242,Data!J242,(IF(B26=Data!B244,Data!J244,(IF(B26=Data!#REF!,Data!#REF!,Data!#REF!)))))))))))))))&amp;IF(B26=Data!#REF!,Data!#REF!,(IF(B26=Data!#REF!,Data!#REF!,(IF(B26=Data!#REF!,Data!#REF!,(IF(B26=Data!#REF!,Data!#REF!,(IF(B26=Data!#REF!,Data!#REF!,(IF(B26=Data!#REF!,Data!J920,(IF(B26=Data!#REF!,Data!#REF!,(IF(B26=Data!#REF!,Data!#REF!,Data!#REF!)))))))))))))))&amp;IF(B26=Data!#REF!,Data!#REF!,(IF(B26=Data!#REF!,Data!#REF!,(IF(B26=Data!#REF!,Data!#REF!,(IF(B26=Data!#REF!,Data!#REF!,(IF(B26=Data!#REF!,Data!#REF!,Data!#REF!)))))))))</f>
        <v>#REF!</v>
      </c>
      <c r="W26" s="236">
        <f>IF(E26="","",VLOOKUP(B26,Data!$B$5:$J$503,9,FALSE)*E26)</f>
        <v>2.37</v>
      </c>
    </row>
    <row r="27" spans="1:23" s="234" customFormat="1" ht="20.149999999999999" customHeight="1">
      <c r="A27" s="334">
        <v>9</v>
      </c>
      <c r="B27" s="324" t="s">
        <v>665</v>
      </c>
      <c r="C27" s="325" t="str">
        <f>IF(E27="","",VLOOKUP(B27,Data!$B$5:$N$503,13,FALSE))</f>
        <v>Ymh</v>
      </c>
      <c r="D27" s="227" t="str">
        <f>IF(E27="","",VLOOKUP(B27,Data!$B$5:$L$503,2,FALSE))</f>
        <v>VAC9490</v>
      </c>
      <c r="E27" s="232">
        <v>2</v>
      </c>
      <c r="F27" s="318"/>
      <c r="G27" s="227">
        <f>IF(E27="","",VLOOKUP(B27,Data!$B$5:$L$503,11,FALSE))</f>
        <v>2297.34</v>
      </c>
      <c r="H27" s="326">
        <f t="shared" si="0"/>
        <v>4594.68</v>
      </c>
      <c r="I27" s="327" t="str">
        <f>IF(E27="","",VLOOKUP(B27,Data!$B$5:$D$503,3,FALSE))</f>
        <v>C/T</v>
      </c>
      <c r="J27" s="235" t="str">
        <f>IF(E27="","",VLOOKUP(B27,Data!$B$5:$M$503,12,FALSE))</f>
        <v>Indonesia</v>
      </c>
      <c r="K27" s="328" t="s">
        <v>880</v>
      </c>
      <c r="L27" s="219">
        <f>IF(E27="","",VLOOKUP(B27,Data!$B$5:$E$503,4,FALSE)*E27)</f>
        <v>440</v>
      </c>
      <c r="M27" s="219">
        <f>IF(E27="","",VLOOKUP(B27,Data!$B$5:$F$503,5,FALSE)*E27)</f>
        <v>398</v>
      </c>
      <c r="N27" s="329" t="e">
        <f>IF(B27=Data!#REF!,Data!#REF!,(IF(B27=Data!#REF!,Data!#REF!,(IF(B27=Data!#REF!,Data!#REF!,(IF(B27=Data!#REF!,Data!#REF!,(IF(B27=Data!#REF!,Data!#REF!,(IF(B27=Data!B243,Data!G243,(IF(B27=Data!B245,Data!G245,(IF(B27=Data!#REF!,Data!#REF!,Data!#REF!)))))))))))))))&amp;IF(B27=Data!#REF!,Data!#REF!,(IF(B27=Data!#REF!,Data!#REF!,(IF(B27=Data!#REF!,Data!#REF!,(IF(B27=Data!#REF!,Data!#REF!,(IF(B27=Data!#REF!,Data!#REF!,(IF(B27=Data!#REF!,Data!G921,(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243,Data!H243,(IF(B27=Data!B245,Data!H245,(IF(B27=Data!#REF!,Data!#REF!,Data!#REF!)))))))))))))))&amp;IF(B27=Data!#REF!,Data!#REF!,(IF(B27=Data!#REF!,Data!#REF!,(IF(B27=Data!#REF!,Data!#REF!,(IF(B27=Data!#REF!,Data!#REF!,(IF(B27=Data!#REF!,Data!#REF!,(IF(B27=Data!#REF!,Data!H921,(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243,Data!I243,(IF(B27=Data!B245,Data!I245,(IF(B27=Data!#REF!,Data!#REF!,Data!#REF!)))))))))))))))&amp;IF(B27=Data!#REF!,Data!#REF!,(IF(B27=Data!#REF!,Data!#REF!,(IF(B27=Data!#REF!,Data!#REF!,(IF(B27=Data!#REF!,Data!#REF!,(IF(B27=Data!#REF!,Data!#REF!,(IF(B27=Data!#REF!,Data!I921,(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243,Data!J243,(IF(B27=Data!B245,Data!J245,(IF(B27=Data!#REF!,Data!#REF!,Data!#REF!)))))))))))))))&amp;IF(B27=Data!#REF!,Data!#REF!,(IF(B27=Data!#REF!,Data!#REF!,(IF(B27=Data!#REF!,Data!#REF!,(IF(B27=Data!#REF!,Data!#REF!,(IF(B27=Data!#REF!,Data!#REF!,(IF(B27=Data!#REF!,Data!J921,(IF(B27=Data!#REF!,Data!#REF!,(IF(B27=Data!#REF!,Data!#REF!,Data!#REF!)))))))))))))))&amp;IF(B27=Data!#REF!,Data!#REF!,(IF(B27=Data!#REF!,Data!#REF!,(IF(B27=Data!#REF!,Data!#REF!,(IF(B27=Data!#REF!,Data!#REF!,(IF(B27=Data!#REF!,Data!#REF!,Data!#REF!)))))))))</f>
        <v>#REF!</v>
      </c>
      <c r="W27" s="236">
        <f>IF(E27="","",VLOOKUP(B27,Data!$B$5:$J$503,9,FALSE)*E27)</f>
        <v>2.37</v>
      </c>
    </row>
    <row r="28" spans="1:23" s="234" customFormat="1" ht="20.149999999999999" customHeight="1">
      <c r="A28" s="334">
        <v>10</v>
      </c>
      <c r="B28" s="324" t="s">
        <v>484</v>
      </c>
      <c r="C28" s="325" t="str">
        <f>IF(E28="","",VLOOKUP(B28,Data!$B$5:$N$503,13,FALSE))</f>
        <v>Ymh</v>
      </c>
      <c r="D28" s="227" t="str">
        <f>IF(E28="","",VLOOKUP(B28,Data!$B$5:$L$503,2,FALSE))</f>
        <v>ZH66250</v>
      </c>
      <c r="E28" s="232">
        <v>8</v>
      </c>
      <c r="F28" s="318"/>
      <c r="G28" s="227">
        <f>IF(E28="","",VLOOKUP(B28,Data!$B$5:$L$503,11,FALSE))</f>
        <v>2244.61</v>
      </c>
      <c r="H28" s="326">
        <f t="shared" si="0"/>
        <v>17956.88</v>
      </c>
      <c r="I28" s="327" t="str">
        <f>IF(E28="","",VLOOKUP(B28,Data!$B$5:$D$503,3,FALSE))</f>
        <v>C/T</v>
      </c>
      <c r="J28" s="235" t="str">
        <f>IF(E28="","",VLOOKUP(B28,Data!$B$5:$M$503,12,FALSE))</f>
        <v>Indonesia</v>
      </c>
      <c r="K28" s="328" t="s">
        <v>880</v>
      </c>
      <c r="L28" s="219">
        <f>IF(E28="","",VLOOKUP(B28,Data!$B$5:$E$503,4,FALSE)*E28)</f>
        <v>2096</v>
      </c>
      <c r="M28" s="219">
        <f>IF(E28="","",VLOOKUP(B28,Data!$B$5:$F$503,5,FALSE)*E28)</f>
        <v>1896</v>
      </c>
      <c r="N28" s="329" t="e">
        <f>IF(B28=Data!#REF!,Data!#REF!,(IF(B28=Data!#REF!,Data!#REF!,(IF(B28=Data!#REF!,Data!#REF!,(IF(B28=Data!#REF!,Data!#REF!,(IF(B28=Data!#REF!,Data!#REF!,(IF(B28=Data!B244,Data!G244,(IF(B28=Data!B246,Data!G246,(IF(B28=Data!#REF!,Data!#REF!,Data!#REF!)))))))))))))))&amp;IF(B28=Data!#REF!,Data!#REF!,(IF(B28=Data!#REF!,Data!#REF!,(IF(B28=Data!#REF!,Data!#REF!,(IF(B28=Data!#REF!,Data!#REF!,(IF(B28=Data!#REF!,Data!#REF!,(IF(B28=Data!#REF!,Data!G922,(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244,Data!H244,(IF(B28=Data!B246,Data!H246,(IF(B28=Data!#REF!,Data!#REF!,Data!#REF!)))))))))))))))&amp;IF(B28=Data!#REF!,Data!#REF!,(IF(B28=Data!#REF!,Data!#REF!,(IF(B28=Data!#REF!,Data!#REF!,(IF(B28=Data!#REF!,Data!#REF!,(IF(B28=Data!#REF!,Data!#REF!,(IF(B28=Data!#REF!,Data!H922,(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244,Data!I244,(IF(B28=Data!B246,Data!I246,(IF(B28=Data!#REF!,Data!#REF!,Data!#REF!)))))))))))))))&amp;IF(B28=Data!#REF!,Data!#REF!,(IF(B28=Data!#REF!,Data!#REF!,(IF(B28=Data!#REF!,Data!#REF!,(IF(B28=Data!#REF!,Data!#REF!,(IF(B28=Data!#REF!,Data!#REF!,(IF(B28=Data!#REF!,Data!I922,(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244,Data!J244,(IF(B28=Data!B246,Data!J246,(IF(B28=Data!#REF!,Data!#REF!,Data!#REF!)))))))))))))))&amp;IF(B28=Data!#REF!,Data!#REF!,(IF(B28=Data!#REF!,Data!#REF!,(IF(B28=Data!#REF!,Data!#REF!,(IF(B28=Data!#REF!,Data!#REF!,(IF(B28=Data!#REF!,Data!#REF!,(IF(B28=Data!#REF!,Data!J922,(IF(B28=Data!#REF!,Data!#REF!,(IF(B28=Data!#REF!,Data!#REF!,Data!#REF!)))))))))))))))&amp;IF(B28=Data!#REF!,Data!#REF!,(IF(B28=Data!#REF!,Data!#REF!,(IF(B28=Data!#REF!,Data!#REF!,(IF(B28=Data!#REF!,Data!#REF!,(IF(B28=Data!#REF!,Data!#REF!,Data!#REF!)))))))))</f>
        <v>#REF!</v>
      </c>
      <c r="W28" s="236">
        <f>IF(E28="","",VLOOKUP(B28,Data!$B$5:$J$503,9,FALSE)*E28)</f>
        <v>11.904</v>
      </c>
    </row>
    <row r="29" spans="1:23" s="234" customFormat="1" ht="20.149999999999999" customHeight="1">
      <c r="A29" s="334">
        <v>11</v>
      </c>
      <c r="B29" s="324" t="s">
        <v>552</v>
      </c>
      <c r="C29" s="325" t="str">
        <f>IF(E29="","",VLOOKUP(B29,Data!$B$5:$N$503,13,FALSE))</f>
        <v>Ymh</v>
      </c>
      <c r="D29" s="227" t="str">
        <f>IF(E29="","",VLOOKUP(B29,Data!$B$5:$L$503,2,FALSE))</f>
        <v>ZN12160</v>
      </c>
      <c r="E29" s="232">
        <v>2</v>
      </c>
      <c r="F29" s="318"/>
      <c r="G29" s="227">
        <f>IF(E29="","",VLOOKUP(B29,Data!$B$5:$L$503,11,FALSE))</f>
        <v>2286.36</v>
      </c>
      <c r="H29" s="326">
        <f t="shared" si="0"/>
        <v>4572.72</v>
      </c>
      <c r="I29" s="327" t="str">
        <f>IF(E29="","",VLOOKUP(B29,Data!$B$5:$D$503,3,FALSE))</f>
        <v>C/T</v>
      </c>
      <c r="J29" s="235" t="str">
        <f>IF(E29="","",VLOOKUP(B29,Data!$B$5:$M$503,12,FALSE))</f>
        <v>Indonesia</v>
      </c>
      <c r="K29" s="328" t="s">
        <v>880</v>
      </c>
      <c r="L29" s="219">
        <f>IF(E29="","",VLOOKUP(B29,Data!$B$5:$E$503,4,FALSE)*E29)</f>
        <v>524</v>
      </c>
      <c r="M29" s="219">
        <f>IF(E29="","",VLOOKUP(B29,Data!$B$5:$F$503,5,FALSE)*E29)</f>
        <v>474</v>
      </c>
      <c r="N29" s="329" t="e">
        <f>IF(B29=Data!#REF!,Data!#REF!,(IF(B29=Data!#REF!,Data!#REF!,(IF(B29=Data!#REF!,Data!#REF!,(IF(B29=Data!#REF!,Data!#REF!,(IF(B29=Data!#REF!,Data!#REF!,(IF(B29=Data!B239,Data!G239,(IF(B29=Data!B241,Data!G241,(IF(B29=Data!#REF!,Data!#REF!,Data!#REF!)))))))))))))))&amp;IF(B29=Data!#REF!,Data!#REF!,(IF(B29=Data!#REF!,Data!#REF!,(IF(B29=Data!#REF!,Data!#REF!,(IF(B29=Data!#REF!,Data!#REF!,(IF(B29=Data!#REF!,Data!#REF!,(IF(B29=Data!#REF!,Data!G917,(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239,Data!H239,(IF(B29=Data!B241,Data!H241,(IF(B29=Data!#REF!,Data!#REF!,Data!#REF!)))))))))))))))&amp;IF(B29=Data!#REF!,Data!#REF!,(IF(B29=Data!#REF!,Data!#REF!,(IF(B29=Data!#REF!,Data!#REF!,(IF(B29=Data!#REF!,Data!#REF!,(IF(B29=Data!#REF!,Data!#REF!,(IF(B29=Data!#REF!,Data!H917,(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239,Data!I239,(IF(B29=Data!B241,Data!I241,(IF(B29=Data!#REF!,Data!#REF!,Data!#REF!)))))))))))))))&amp;IF(B29=Data!#REF!,Data!#REF!,(IF(B29=Data!#REF!,Data!#REF!,(IF(B29=Data!#REF!,Data!#REF!,(IF(B29=Data!#REF!,Data!#REF!,(IF(B29=Data!#REF!,Data!#REF!,(IF(B29=Data!#REF!,Data!I917,(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239,Data!J239,(IF(B29=Data!B241,Data!J241,(IF(B29=Data!#REF!,Data!#REF!,Data!#REF!)))))))))))))))&amp;IF(B29=Data!#REF!,Data!#REF!,(IF(B29=Data!#REF!,Data!#REF!,(IF(B29=Data!#REF!,Data!#REF!,(IF(B29=Data!#REF!,Data!#REF!,(IF(B29=Data!#REF!,Data!#REF!,(IF(B29=Data!#REF!,Data!J917,(IF(B29=Data!#REF!,Data!#REF!,(IF(B29=Data!#REF!,Data!#REF!,Data!#REF!)))))))))))))))&amp;IF(B29=Data!#REF!,Data!#REF!,(IF(B29=Data!#REF!,Data!#REF!,(IF(B29=Data!#REF!,Data!#REF!,(IF(B29=Data!#REF!,Data!#REF!,(IF(B29=Data!#REF!,Data!#REF!,Data!#REF!)))))))))</f>
        <v>#REF!</v>
      </c>
      <c r="W29" s="236">
        <f>IF(E29="","",VLOOKUP(B29,Data!$B$5:$J$503,9,FALSE)*E29)</f>
        <v>2.976</v>
      </c>
    </row>
    <row r="30" spans="1:23" s="234" customFormat="1" ht="20.149999999999999" customHeight="1">
      <c r="A30" s="334">
        <v>12</v>
      </c>
      <c r="B30" s="324" t="s">
        <v>762</v>
      </c>
      <c r="C30" s="325" t="str">
        <f>IF(E30="","",VLOOKUP(B30,Data!$B$5:$N$503,13,FALSE))</f>
        <v>Ymh</v>
      </c>
      <c r="D30" s="227" t="str">
        <f>IF(E30="","",VLOOKUP(B30,Data!$B$5:$L$503,2,FALSE))</f>
        <v>VAK6570</v>
      </c>
      <c r="E30" s="232">
        <v>1</v>
      </c>
      <c r="F30" s="318"/>
      <c r="G30" s="227">
        <f>IF(E30="","",VLOOKUP(B30,Data!$B$5:$L$503,11,FALSE))</f>
        <v>2669.61</v>
      </c>
      <c r="H30" s="326">
        <f t="shared" si="0"/>
        <v>2669.61</v>
      </c>
      <c r="I30" s="327" t="str">
        <f>IF(E30="","",VLOOKUP(B30,Data!$B$5:$D$503,3,FALSE))</f>
        <v>C/T</v>
      </c>
      <c r="J30" s="235" t="str">
        <f>IF(E30="","",VLOOKUP(B30,Data!$B$5:$M$503,12,FALSE))</f>
        <v>Indonesia</v>
      </c>
      <c r="K30" s="328" t="s">
        <v>880</v>
      </c>
      <c r="L30" s="219">
        <f>IF(E30="","",VLOOKUP(B30,Data!$B$5:$E$503,4,FALSE)*E30)</f>
        <v>267</v>
      </c>
      <c r="M30" s="219">
        <f>IF(E30="","",VLOOKUP(B30,Data!$B$5:$F$503,5,FALSE)*E30)</f>
        <v>247</v>
      </c>
      <c r="N30" s="329" t="e">
        <f>IF(B30=Data!#REF!,Data!#REF!,(IF(B30=Data!#REF!,Data!#REF!,(IF(B30=Data!#REF!,Data!#REF!,(IF(B30=Data!#REF!,Data!#REF!,(IF(B30=Data!#REF!,Data!#REF!,(IF(B30=Data!B240,Data!G240,(IF(B30=Data!B242,Data!G242,(IF(B30=Data!#REF!,Data!#REF!,Data!#REF!)))))))))))))))&amp;IF(B30=Data!#REF!,Data!#REF!,(IF(B30=Data!#REF!,Data!#REF!,(IF(B30=Data!#REF!,Data!#REF!,(IF(B30=Data!#REF!,Data!#REF!,(IF(B30=Data!#REF!,Data!#REF!,(IF(B30=Data!#REF!,Data!G918,(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240,Data!H240,(IF(B30=Data!B242,Data!H242,(IF(B30=Data!#REF!,Data!#REF!,Data!#REF!)))))))))))))))&amp;IF(B30=Data!#REF!,Data!#REF!,(IF(B30=Data!#REF!,Data!#REF!,(IF(B30=Data!#REF!,Data!#REF!,(IF(B30=Data!#REF!,Data!#REF!,(IF(B30=Data!#REF!,Data!#REF!,(IF(B30=Data!#REF!,Data!H918,(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240,Data!I240,(IF(B30=Data!B242,Data!I242,(IF(B30=Data!#REF!,Data!#REF!,Data!#REF!)))))))))))))))&amp;IF(B30=Data!#REF!,Data!#REF!,(IF(B30=Data!#REF!,Data!#REF!,(IF(B30=Data!#REF!,Data!#REF!,(IF(B30=Data!#REF!,Data!#REF!,(IF(B30=Data!#REF!,Data!#REF!,(IF(B30=Data!#REF!,Data!I918,(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240,Data!J240,(IF(B30=Data!B242,Data!J242,(IF(B30=Data!#REF!,Data!#REF!,Data!#REF!)))))))))))))))&amp;IF(B30=Data!#REF!,Data!#REF!,(IF(B30=Data!#REF!,Data!#REF!,(IF(B30=Data!#REF!,Data!#REF!,(IF(B30=Data!#REF!,Data!#REF!,(IF(B30=Data!#REF!,Data!#REF!,(IF(B30=Data!#REF!,Data!J918,(IF(B30=Data!#REF!,Data!#REF!,(IF(B30=Data!#REF!,Data!#REF!,Data!#REF!)))))))))))))))&amp;IF(B30=Data!#REF!,Data!#REF!,(IF(B30=Data!#REF!,Data!#REF!,(IF(B30=Data!#REF!,Data!#REF!,(IF(B30=Data!#REF!,Data!#REF!,(IF(B30=Data!#REF!,Data!#REF!,Data!#REF!)))))))))</f>
        <v>#REF!</v>
      </c>
      <c r="W30" s="236">
        <f>IF(E30="","",VLOOKUP(B30,Data!$B$5:$J$503,9,FALSE)*E30)</f>
        <v>1.488</v>
      </c>
    </row>
    <row r="31" spans="1:23" s="234" customFormat="1" ht="20.149999999999999" customHeight="1">
      <c r="A31" s="334">
        <v>13</v>
      </c>
      <c r="B31" s="324" t="s">
        <v>681</v>
      </c>
      <c r="C31" s="325" t="str">
        <f>IF(E31="","",VLOOKUP(B31,Data!$B$5:$N$503,13,FALSE))</f>
        <v>Ymh</v>
      </c>
      <c r="D31" s="227" t="str">
        <f>IF(E31="","",VLOOKUP(B31,Data!$B$5:$L$503,2,FALSE))</f>
        <v>VAC9510</v>
      </c>
      <c r="E31" s="232">
        <v>1</v>
      </c>
      <c r="F31" s="318"/>
      <c r="G31" s="227">
        <f>IF(E31="","",VLOOKUP(B31,Data!$B$5:$L$503,11,FALSE))</f>
        <v>2665.96</v>
      </c>
      <c r="H31" s="326">
        <f t="shared" si="0"/>
        <v>2665.96</v>
      </c>
      <c r="I31" s="327" t="str">
        <f>IF(E31="","",VLOOKUP(B31,Data!$B$5:$D$503,3,FALSE))</f>
        <v>C/T</v>
      </c>
      <c r="J31" s="235" t="str">
        <f>IF(E31="","",VLOOKUP(B31,Data!$B$5:$M$503,12,FALSE))</f>
        <v>Indonesia</v>
      </c>
      <c r="K31" s="328" t="s">
        <v>880</v>
      </c>
      <c r="L31" s="219">
        <f>IF(E31="","",VLOOKUP(B31,Data!$B$5:$E$503,4,FALSE)*E31)</f>
        <v>238</v>
      </c>
      <c r="M31" s="219">
        <f>IF(E31="","",VLOOKUP(B31,Data!$B$5:$F$503,5,FALSE)*E31)</f>
        <v>216</v>
      </c>
      <c r="N31" s="329" t="e">
        <f>IF(B31=Data!#REF!,Data!#REF!,(IF(B31=Data!#REF!,Data!#REF!,(IF(B31=Data!#REF!,Data!#REF!,(IF(B31=Data!#REF!,Data!#REF!,(IF(B31=Data!#REF!,Data!#REF!,(IF(B31=Data!B242,Data!G242,(IF(B31=Data!B244,Data!G244,(IF(B31=Data!#REF!,Data!#REF!,Data!#REF!)))))))))))))))&amp;IF(B31=Data!#REF!,Data!#REF!,(IF(B31=Data!#REF!,Data!#REF!,(IF(B31=Data!#REF!,Data!#REF!,(IF(B31=Data!#REF!,Data!#REF!,(IF(B31=Data!#REF!,Data!#REF!,(IF(B31=Data!#REF!,Data!G920,(IF(B31=Data!#REF!,Data!#REF!,(IF(B31=Data!#REF!,Data!#REF!,Data!#REF!)))))))))))))))&amp;IF(B31=Data!#REF!,Data!#REF!,(IF(B31=Data!#REF!,Data!#REF!,(IF(B31=Data!#REF!,Data!#REF!,(IF(B31=Data!#REF!,Data!#REF!,(IF(B31=Data!#REF!,Data!#REF!,Data!#REF!)))))))))</f>
        <v>#REF!</v>
      </c>
      <c r="O31" s="330"/>
      <c r="P31" s="331"/>
      <c r="Q31" s="332" t="e">
        <f>IF(B31=Data!#REF!,Data!#REF!,(IF(B31=Data!#REF!,Data!#REF!,(IF(B31=Data!#REF!,Data!#REF!,(IF(B31=Data!#REF!,Data!#REF!,(IF(B31=Data!#REF!,Data!#REF!,(IF(B31=Data!B242,Data!H242,(IF(B31=Data!B244,Data!H244,(IF(B31=Data!#REF!,Data!#REF!,Data!#REF!)))))))))))))))&amp;IF(B31=Data!#REF!,Data!#REF!,(IF(B31=Data!#REF!,Data!#REF!,(IF(B31=Data!#REF!,Data!#REF!,(IF(B31=Data!#REF!,Data!#REF!,(IF(B31=Data!#REF!,Data!#REF!,(IF(B31=Data!#REF!,Data!H920,(IF(B31=Data!#REF!,Data!#REF!,(IF(B31=Data!#REF!,Data!#REF!,Data!#REF!)))))))))))))))&amp;IF(B31=Data!#REF!,Data!#REF!,(IF(B31=Data!#REF!,Data!#REF!,(IF(B31=Data!#REF!,Data!#REF!,(IF(B31=Data!#REF!,Data!#REF!,(IF(B31=Data!#REF!,Data!#REF!,Data!#REF!)))))))))</f>
        <v>#REF!</v>
      </c>
      <c r="R31" s="331"/>
      <c r="S31" s="331"/>
      <c r="T31" s="332" t="e">
        <f>IF(B31=Data!#REF!,Data!#REF!,(IF(B31=Data!#REF!,Data!#REF!,(IF(B31=Data!#REF!,Data!#REF!,(IF(B31=Data!#REF!,Data!#REF!,(IF(B31=Data!#REF!,Data!#REF!,(IF(B31=Data!B242,Data!I242,(IF(B31=Data!B244,Data!I244,(IF(B31=Data!#REF!,Data!#REF!,Data!#REF!)))))))))))))))&amp;IF(B31=Data!#REF!,Data!#REF!,(IF(B31=Data!#REF!,Data!#REF!,(IF(B31=Data!#REF!,Data!#REF!,(IF(B31=Data!#REF!,Data!#REF!,(IF(B31=Data!#REF!,Data!#REF!,(IF(B31=Data!#REF!,Data!I920,(IF(B31=Data!#REF!,Data!#REF!,(IF(B31=Data!#REF!,Data!#REF!,Data!#REF!)))))))))))))))&amp;IF(B31=Data!#REF!,Data!#REF!,(IF(B31=Data!#REF!,Data!#REF!,(IF(B31=Data!#REF!,Data!#REF!,(IF(B31=Data!#REF!,Data!#REF!,(IF(B31=Data!#REF!,Data!#REF!,Data!#REF!)))))))))</f>
        <v>#REF!</v>
      </c>
      <c r="U31" s="333"/>
      <c r="V31" s="332" t="e">
        <f>IF(B31=Data!#REF!,Data!#REF!,(IF(B31=Data!#REF!,Data!#REF!,(IF(B31=Data!#REF!,Data!#REF!,(IF(B31=Data!#REF!,Data!#REF!,(IF(B31=Data!#REF!,Data!#REF!,(IF(B31=Data!B242,Data!J242,(IF(B31=Data!B244,Data!J244,(IF(B31=Data!#REF!,Data!#REF!,Data!#REF!)))))))))))))))&amp;IF(B31=Data!#REF!,Data!#REF!,(IF(B31=Data!#REF!,Data!#REF!,(IF(B31=Data!#REF!,Data!#REF!,(IF(B31=Data!#REF!,Data!#REF!,(IF(B31=Data!#REF!,Data!#REF!,(IF(B31=Data!#REF!,Data!J920,(IF(B31=Data!#REF!,Data!#REF!,(IF(B31=Data!#REF!,Data!#REF!,Data!#REF!)))))))))))))))&amp;IF(B31=Data!#REF!,Data!#REF!,(IF(B31=Data!#REF!,Data!#REF!,(IF(B31=Data!#REF!,Data!#REF!,(IF(B31=Data!#REF!,Data!#REF!,(IF(B31=Data!#REF!,Data!#REF!,Data!#REF!)))))))))</f>
        <v>#REF!</v>
      </c>
      <c r="W31" s="236">
        <f>IF(E31="","",VLOOKUP(B31,Data!$B$5:$J$503,9,FALSE)*E31)</f>
        <v>1.3140000000000001</v>
      </c>
    </row>
    <row r="32" spans="1:23" s="234" customFormat="1" ht="20.149999999999999" customHeight="1">
      <c r="A32" s="334"/>
      <c r="B32" s="324"/>
      <c r="C32" s="325" t="str">
        <f>IF(E32="","",VLOOKUP(B32,Data!$B$5:$N$503,13,FALSE))</f>
        <v/>
      </c>
      <c r="D32" s="227" t="str">
        <f>IF(E32="","",VLOOKUP(B32,Data!$B$5:$L$503,2,FALSE))</f>
        <v/>
      </c>
      <c r="E32" s="232"/>
      <c r="F32" s="318"/>
      <c r="G32" s="227" t="str">
        <f>IF(E32="","",VLOOKUP(B32,Data!$B$5:$L$503,11,FALSE))</f>
        <v/>
      </c>
      <c r="H32" s="326" t="str">
        <f t="shared" si="0"/>
        <v>-</v>
      </c>
      <c r="I32" s="327" t="str">
        <f>IF(E32="","",VLOOKUP(B32,Data!$B$5:$D$503,3,FALSE))</f>
        <v/>
      </c>
      <c r="J32" s="235" t="str">
        <f>IF(E32="","",VLOOKUP(B32,Data!$B$5:$M$503,12,FALSE))</f>
        <v/>
      </c>
      <c r="K32" s="328"/>
      <c r="L32" s="219" t="str">
        <f>IF(E32="","",VLOOKUP(B32,Data!$B$5:$E$503,4,FALSE)*E32)</f>
        <v/>
      </c>
      <c r="M32" s="219" t="str">
        <f>IF(E32="","",VLOOKUP(B32,Data!$B$5:$F$503,5,FALSE)*E32)</f>
        <v/>
      </c>
      <c r="N32" s="329" t="e">
        <f>IF(B32=Data!#REF!,Data!#REF!,(IF(B32=Data!#REF!,Data!#REF!,(IF(B32=Data!#REF!,Data!#REF!,(IF(B32=Data!#REF!,Data!#REF!,(IF(B32=Data!#REF!,Data!#REF!,(IF(B32=Data!B243,Data!G243,(IF(B32=Data!B245,Data!G245,(IF(B32=Data!#REF!,Data!#REF!,Data!#REF!)))))))))))))))&amp;IF(B32=Data!#REF!,Data!#REF!,(IF(B32=Data!#REF!,Data!#REF!,(IF(B32=Data!#REF!,Data!#REF!,(IF(B32=Data!#REF!,Data!#REF!,(IF(B32=Data!#REF!,Data!#REF!,(IF(B32=Data!#REF!,Data!G921,(IF(B32=Data!#REF!,Data!#REF!,(IF(B32=Data!#REF!,Data!#REF!,Data!#REF!)))))))))))))))&amp;IF(B32=Data!#REF!,Data!#REF!,(IF(B32=Data!#REF!,Data!#REF!,(IF(B32=Data!#REF!,Data!#REF!,(IF(B32=Data!#REF!,Data!#REF!,(IF(B32=Data!#REF!,Data!#REF!,Data!#REF!)))))))))</f>
        <v>#REF!</v>
      </c>
      <c r="O32" s="330"/>
      <c r="P32" s="331"/>
      <c r="Q32" s="332" t="e">
        <f>IF(B32=Data!#REF!,Data!#REF!,(IF(B32=Data!#REF!,Data!#REF!,(IF(B32=Data!#REF!,Data!#REF!,(IF(B32=Data!#REF!,Data!#REF!,(IF(B32=Data!#REF!,Data!#REF!,(IF(B32=Data!B243,Data!H243,(IF(B32=Data!B245,Data!H245,(IF(B32=Data!#REF!,Data!#REF!,Data!#REF!)))))))))))))))&amp;IF(B32=Data!#REF!,Data!#REF!,(IF(B32=Data!#REF!,Data!#REF!,(IF(B32=Data!#REF!,Data!#REF!,(IF(B32=Data!#REF!,Data!#REF!,(IF(B32=Data!#REF!,Data!#REF!,(IF(B32=Data!#REF!,Data!H921,(IF(B32=Data!#REF!,Data!#REF!,(IF(B32=Data!#REF!,Data!#REF!,Data!#REF!)))))))))))))))&amp;IF(B32=Data!#REF!,Data!#REF!,(IF(B32=Data!#REF!,Data!#REF!,(IF(B32=Data!#REF!,Data!#REF!,(IF(B32=Data!#REF!,Data!#REF!,(IF(B32=Data!#REF!,Data!#REF!,Data!#REF!)))))))))</f>
        <v>#REF!</v>
      </c>
      <c r="R32" s="331"/>
      <c r="S32" s="331"/>
      <c r="T32" s="332" t="e">
        <f>IF(B32=Data!#REF!,Data!#REF!,(IF(B32=Data!#REF!,Data!#REF!,(IF(B32=Data!#REF!,Data!#REF!,(IF(B32=Data!#REF!,Data!#REF!,(IF(B32=Data!#REF!,Data!#REF!,(IF(B32=Data!B243,Data!I243,(IF(B32=Data!B245,Data!I245,(IF(B32=Data!#REF!,Data!#REF!,Data!#REF!)))))))))))))))&amp;IF(B32=Data!#REF!,Data!#REF!,(IF(B32=Data!#REF!,Data!#REF!,(IF(B32=Data!#REF!,Data!#REF!,(IF(B32=Data!#REF!,Data!#REF!,(IF(B32=Data!#REF!,Data!#REF!,(IF(B32=Data!#REF!,Data!I921,(IF(B32=Data!#REF!,Data!#REF!,(IF(B32=Data!#REF!,Data!#REF!,Data!#REF!)))))))))))))))&amp;IF(B32=Data!#REF!,Data!#REF!,(IF(B32=Data!#REF!,Data!#REF!,(IF(B32=Data!#REF!,Data!#REF!,(IF(B32=Data!#REF!,Data!#REF!,(IF(B32=Data!#REF!,Data!#REF!,Data!#REF!)))))))))</f>
        <v>#REF!</v>
      </c>
      <c r="U32" s="333"/>
      <c r="V32" s="332" t="e">
        <f>IF(B32=Data!#REF!,Data!#REF!,(IF(B32=Data!#REF!,Data!#REF!,(IF(B32=Data!#REF!,Data!#REF!,(IF(B32=Data!#REF!,Data!#REF!,(IF(B32=Data!#REF!,Data!#REF!,(IF(B32=Data!B243,Data!J243,(IF(B32=Data!B245,Data!J245,(IF(B32=Data!#REF!,Data!#REF!,Data!#REF!)))))))))))))))&amp;IF(B32=Data!#REF!,Data!#REF!,(IF(B32=Data!#REF!,Data!#REF!,(IF(B32=Data!#REF!,Data!#REF!,(IF(B32=Data!#REF!,Data!#REF!,(IF(B32=Data!#REF!,Data!#REF!,(IF(B32=Data!#REF!,Data!J921,(IF(B32=Data!#REF!,Data!#REF!,(IF(B32=Data!#REF!,Data!#REF!,Data!#REF!)))))))))))))))&amp;IF(B32=Data!#REF!,Data!#REF!,(IF(B32=Data!#REF!,Data!#REF!,(IF(B32=Data!#REF!,Data!#REF!,(IF(B32=Data!#REF!,Data!#REF!,(IF(B32=Data!#REF!,Data!#REF!,Data!#REF!)))))))))</f>
        <v>#REF!</v>
      </c>
      <c r="W32" s="236" t="str">
        <f>IF(E32="","",VLOOKUP(B32,Data!$B$5:$J$503,9,FALSE)*E32)</f>
        <v/>
      </c>
    </row>
    <row r="33" spans="1:23" s="234" customFormat="1" ht="20.149999999999999" customHeight="1">
      <c r="A33" s="334"/>
      <c r="B33" s="231"/>
      <c r="C33" s="230" t="str">
        <f>IF(E33="","",VLOOKUP(B33,Data!$B$5:$N$503,13,FALSE))</f>
        <v/>
      </c>
      <c r="D33" s="223" t="str">
        <f>IF(E33="","",VLOOKUP(B33,Data!$B$5:$L$503,2,FALSE))</f>
        <v/>
      </c>
      <c r="E33" s="232"/>
      <c r="F33" s="233"/>
      <c r="G33" s="223" t="str">
        <f>IF(E33="","",VLOOKUP(B33,Data!$B$5:$L$503,11,FALSE))</f>
        <v/>
      </c>
      <c r="H33" s="228" t="str">
        <f t="shared" si="0"/>
        <v>-</v>
      </c>
      <c r="I33" s="229" t="str">
        <f>IF(E33="","",VLOOKUP(B33,Data!$B$5:$D$503,3,FALSE))</f>
        <v/>
      </c>
      <c r="J33" s="220" t="str">
        <f>IF(E33="","",VLOOKUP(B33,Data!$B$5:$M$503,12,FALSE))</f>
        <v/>
      </c>
      <c r="K33" s="328"/>
      <c r="L33" s="221" t="str">
        <f>IF(E33="","",VLOOKUP(B33,Data!$B$5:$E$503,4,FALSE)*E33)</f>
        <v/>
      </c>
      <c r="M33" s="221" t="str">
        <f>IF(E33="","",VLOOKUP(B33,Data!$B$5:$F$503,5,FALSE)*E33)</f>
        <v/>
      </c>
      <c r="N33" s="224" t="e">
        <f>IF(B33=Data!#REF!,Data!#REF!,(IF(B33=Data!#REF!,Data!#REF!,(IF(B33=Data!#REF!,Data!#REF!,(IF(B33=Data!#REF!,Data!#REF!,(IF(B33=Data!#REF!,Data!#REF!,(IF(B33=Data!B270,Data!G270,(IF(B33=Data!B272,Data!G272,(IF(B33=Data!#REF!,Data!#REF!,Data!#REF!)))))))))))))))&amp;IF(B33=Data!#REF!,Data!#REF!,(IF(B33=Data!#REF!,Data!#REF!,(IF(B33=Data!#REF!,Data!#REF!,(IF(B33=Data!#REF!,Data!#REF!,(IF(B33=Data!#REF!,Data!#REF!,(IF(B33=Data!#REF!,Data!G948,(IF(B33=Data!#REF!,Data!#REF!,(IF(B33=Data!#REF!,Data!#REF!,Data!#REF!)))))))))))))))&amp;IF(B33=Data!#REF!,Data!#REF!,(IF(B33=Data!#REF!,Data!#REF!,(IF(B33=Data!#REF!,Data!#REF!,(IF(B33=Data!#REF!,Data!#REF!,(IF(B33=Data!#REF!,Data!#REF!,Data!#REF!)))))))))</f>
        <v>#REF!</v>
      </c>
      <c r="O33" s="339"/>
      <c r="P33" s="340"/>
      <c r="Q33" s="225" t="e">
        <f>IF(B33=Data!#REF!,Data!#REF!,(IF(B33=Data!#REF!,Data!#REF!,(IF(B33=Data!#REF!,Data!#REF!,(IF(B33=Data!#REF!,Data!#REF!,(IF(B33=Data!#REF!,Data!#REF!,(IF(B33=Data!B270,Data!H270,(IF(B33=Data!B272,Data!H272,(IF(B33=Data!#REF!,Data!#REF!,Data!#REF!)))))))))))))))&amp;IF(B33=Data!#REF!,Data!#REF!,(IF(B33=Data!#REF!,Data!#REF!,(IF(B33=Data!#REF!,Data!#REF!,(IF(B33=Data!#REF!,Data!#REF!,(IF(B33=Data!#REF!,Data!#REF!,(IF(B33=Data!#REF!,Data!H948,(IF(B33=Data!#REF!,Data!#REF!,(IF(B33=Data!#REF!,Data!#REF!,Data!#REF!)))))))))))))))&amp;IF(B33=Data!#REF!,Data!#REF!,(IF(B33=Data!#REF!,Data!#REF!,(IF(B33=Data!#REF!,Data!#REF!,(IF(B33=Data!#REF!,Data!#REF!,(IF(B33=Data!#REF!,Data!#REF!,Data!#REF!)))))))))</f>
        <v>#REF!</v>
      </c>
      <c r="R33" s="340"/>
      <c r="S33" s="340"/>
      <c r="T33" s="225" t="e">
        <f>IF(B33=Data!#REF!,Data!#REF!,(IF(B33=Data!#REF!,Data!#REF!,(IF(B33=Data!#REF!,Data!#REF!,(IF(B33=Data!#REF!,Data!#REF!,(IF(B33=Data!#REF!,Data!#REF!,(IF(B33=Data!B270,Data!I270,(IF(B33=Data!B272,Data!I272,(IF(B33=Data!#REF!,Data!#REF!,Data!#REF!)))))))))))))))&amp;IF(B33=Data!#REF!,Data!#REF!,(IF(B33=Data!#REF!,Data!#REF!,(IF(B33=Data!#REF!,Data!#REF!,(IF(B33=Data!#REF!,Data!#REF!,(IF(B33=Data!#REF!,Data!#REF!,(IF(B33=Data!#REF!,Data!I948,(IF(B33=Data!#REF!,Data!#REF!,(IF(B33=Data!#REF!,Data!#REF!,Data!#REF!)))))))))))))))&amp;IF(B33=Data!#REF!,Data!#REF!,(IF(B33=Data!#REF!,Data!#REF!,(IF(B33=Data!#REF!,Data!#REF!,(IF(B33=Data!#REF!,Data!#REF!,(IF(B33=Data!#REF!,Data!#REF!,Data!#REF!)))))))))</f>
        <v>#REF!</v>
      </c>
      <c r="U33" s="341"/>
      <c r="V33" s="225" t="e">
        <f>IF(B33=Data!#REF!,Data!#REF!,(IF(B33=Data!#REF!,Data!#REF!,(IF(B33=Data!#REF!,Data!#REF!,(IF(B33=Data!#REF!,Data!#REF!,(IF(B33=Data!#REF!,Data!#REF!,(IF(B33=Data!B270,Data!J270,(IF(B33=Data!B272,Data!J272,(IF(B33=Data!#REF!,Data!#REF!,Data!#REF!)))))))))))))))&amp;IF(B33=Data!#REF!,Data!#REF!,(IF(B33=Data!#REF!,Data!#REF!,(IF(B33=Data!#REF!,Data!#REF!,(IF(B33=Data!#REF!,Data!#REF!,(IF(B33=Data!#REF!,Data!#REF!,(IF(B33=Data!#REF!,Data!J948,(IF(B33=Data!#REF!,Data!#REF!,(IF(B33=Data!#REF!,Data!#REF!,Data!#REF!)))))))))))))))&amp;IF(B33=Data!#REF!,Data!#REF!,(IF(B33=Data!#REF!,Data!#REF!,(IF(B33=Data!#REF!,Data!#REF!,(IF(B33=Data!#REF!,Data!#REF!,(IF(B33=Data!#REF!,Data!#REF!,Data!#REF!)))))))))</f>
        <v>#REF!</v>
      </c>
      <c r="W33" s="222" t="str">
        <f>IF(E33="","",VLOOKUP(B33,Data!$B$5:$J$503,9,FALSE)*E33)</f>
        <v/>
      </c>
    </row>
    <row r="34" spans="1:23" s="237" customFormat="1" ht="15" customHeight="1">
      <c r="A34" s="238"/>
      <c r="B34" s="239"/>
      <c r="C34" s="246"/>
      <c r="D34" s="240"/>
      <c r="E34" s="241">
        <f>SUM(E18:E33)</f>
        <v>47</v>
      </c>
      <c r="F34" s="242"/>
      <c r="G34" s="243"/>
      <c r="H34" s="243">
        <f>SUM(H18:H33)</f>
        <v>92103.51</v>
      </c>
      <c r="I34" s="238"/>
      <c r="J34" s="238"/>
      <c r="K34" s="238"/>
      <c r="L34" s="243">
        <f>SUM(L18:L33)</f>
        <v>10170</v>
      </c>
      <c r="M34" s="243">
        <f>SUM(M18:M33)</f>
        <v>9163</v>
      </c>
      <c r="N34" s="243" t="e">
        <f>SUM(N16:N33)</f>
        <v>#REF!</v>
      </c>
      <c r="O34" s="244" t="e">
        <f>SUM(#REF!)</f>
        <v>#REF!</v>
      </c>
      <c r="P34" s="243">
        <f>SUM(P16:P33)</f>
        <v>0</v>
      </c>
      <c r="Q34" s="243" t="e">
        <f>SUM(Q16:Q33)</f>
        <v>#REF!</v>
      </c>
      <c r="R34" s="244" t="e">
        <f>SUM(#REF!)</f>
        <v>#REF!</v>
      </c>
      <c r="S34" s="243">
        <f>SUM(S16:S33)</f>
        <v>0</v>
      </c>
      <c r="T34" s="243" t="e">
        <f>SUM(T16:T33)</f>
        <v>#REF!</v>
      </c>
      <c r="U34" s="244" t="e">
        <f>SUM(#REF!)</f>
        <v>#REF!</v>
      </c>
      <c r="V34" s="243" t="e">
        <f>SUM(V16:V33)</f>
        <v>#REF!</v>
      </c>
      <c r="W34" s="245">
        <f>SUM(W18:W33)</f>
        <v>57.756999999999998</v>
      </c>
    </row>
    <row r="35" spans="1:23" ht="17.25" customHeight="1" thickBot="1">
      <c r="A35" s="214"/>
      <c r="B35" s="215"/>
      <c r="C35" s="216"/>
      <c r="D35" s="217"/>
      <c r="E35" s="193"/>
      <c r="F35" s="34"/>
      <c r="G35" s="180" t="s">
        <v>531</v>
      </c>
      <c r="H35" s="177"/>
      <c r="I35" s="55"/>
      <c r="J35" s="55"/>
      <c r="K35" s="55"/>
      <c r="L35" s="181"/>
      <c r="M35" s="177"/>
      <c r="N35" s="36"/>
      <c r="O35" s="35"/>
      <c r="P35" s="35"/>
      <c r="Q35" s="35"/>
      <c r="R35" s="35"/>
      <c r="S35" s="35"/>
      <c r="T35" s="35"/>
      <c r="U35" s="36"/>
      <c r="V35" s="36"/>
      <c r="W35" s="179"/>
    </row>
    <row r="36" spans="1:23" ht="13">
      <c r="A36" s="213" t="s">
        <v>525</v>
      </c>
      <c r="B36" s="161"/>
      <c r="C36" s="161"/>
      <c r="D36" s="60"/>
      <c r="E36" s="194" t="s">
        <v>532</v>
      </c>
      <c r="F36" s="27"/>
      <c r="G36" s="81" t="s">
        <v>81</v>
      </c>
      <c r="H36" s="85"/>
      <c r="I36" s="32" t="s">
        <v>82</v>
      </c>
      <c r="J36" s="56"/>
      <c r="K36" s="172" t="s">
        <v>83</v>
      </c>
      <c r="L36" s="172"/>
      <c r="M36" s="422" t="s">
        <v>84</v>
      </c>
      <c r="N36" s="423"/>
      <c r="O36" s="423"/>
      <c r="P36" s="423"/>
      <c r="Q36" s="423"/>
      <c r="R36" s="423"/>
      <c r="S36" s="423"/>
      <c r="T36" s="423"/>
      <c r="U36" s="423"/>
      <c r="V36" s="423"/>
      <c r="W36" s="424"/>
    </row>
    <row r="37" spans="1:23" ht="13">
      <c r="A37" s="19" t="s">
        <v>526</v>
      </c>
      <c r="B37" s="20"/>
      <c r="C37" s="20"/>
      <c r="D37" s="60"/>
      <c r="E37" s="191" t="s">
        <v>86</v>
      </c>
      <c r="F37" s="20"/>
      <c r="G37" s="425"/>
      <c r="H37" s="426"/>
      <c r="I37" s="19" t="s">
        <v>87</v>
      </c>
      <c r="J37" s="61"/>
      <c r="K37" s="174" t="s">
        <v>88</v>
      </c>
      <c r="L37" s="174"/>
      <c r="M37" s="170"/>
      <c r="N37" s="20"/>
      <c r="O37" s="20"/>
      <c r="P37" s="20"/>
      <c r="Q37" s="20"/>
      <c r="R37" s="20"/>
      <c r="S37" s="20"/>
      <c r="T37" s="20"/>
      <c r="U37" s="20"/>
      <c r="V37" s="20"/>
      <c r="W37" s="175"/>
    </row>
    <row r="38" spans="1:23">
      <c r="A38" s="19" t="s">
        <v>527</v>
      </c>
      <c r="B38" s="20"/>
      <c r="C38" s="20"/>
      <c r="D38" s="21"/>
      <c r="E38" s="191"/>
      <c r="F38" s="20"/>
      <c r="G38" s="425"/>
      <c r="H38" s="426"/>
      <c r="I38" s="19"/>
      <c r="J38" s="61"/>
      <c r="K38" s="174" t="s">
        <v>92</v>
      </c>
      <c r="L38" s="174"/>
      <c r="M38" s="170"/>
      <c r="N38" s="20"/>
      <c r="O38" s="20"/>
      <c r="P38" s="20"/>
      <c r="Q38" s="20"/>
      <c r="R38" s="20"/>
      <c r="S38" s="20"/>
      <c r="T38" s="20"/>
      <c r="U38" s="20"/>
      <c r="V38" s="20"/>
      <c r="W38" s="175"/>
    </row>
    <row r="39" spans="1:23">
      <c r="A39" s="34"/>
      <c r="B39" s="35"/>
      <c r="C39" s="35"/>
      <c r="D39" s="336"/>
      <c r="E39" s="191" t="s">
        <v>93</v>
      </c>
      <c r="F39" s="20"/>
      <c r="G39" s="425"/>
      <c r="H39" s="426"/>
      <c r="I39" s="19" t="s">
        <v>94</v>
      </c>
      <c r="J39" s="61"/>
      <c r="K39" s="174"/>
      <c r="L39" s="174"/>
      <c r="M39" s="170"/>
      <c r="N39" s="20"/>
      <c r="O39" s="20"/>
      <c r="P39" s="20"/>
      <c r="Q39" s="20"/>
      <c r="R39" s="20"/>
      <c r="S39" s="20"/>
      <c r="T39" s="20"/>
      <c r="U39" s="20"/>
      <c r="V39" s="20"/>
      <c r="W39" s="175"/>
    </row>
    <row r="40" spans="1:23" ht="13">
      <c r="A40" s="16" t="s">
        <v>95</v>
      </c>
      <c r="B40" s="27"/>
      <c r="C40" s="27"/>
      <c r="D40" s="12"/>
      <c r="E40" s="191" t="s">
        <v>96</v>
      </c>
      <c r="F40" s="20"/>
      <c r="G40" s="89" t="s">
        <v>97</v>
      </c>
      <c r="H40" s="86"/>
      <c r="I40" s="19" t="s">
        <v>87</v>
      </c>
      <c r="J40" s="61"/>
      <c r="K40" s="174" t="s">
        <v>98</v>
      </c>
      <c r="L40" s="174"/>
      <c r="M40" s="170"/>
      <c r="N40" s="20"/>
      <c r="O40" s="20"/>
      <c r="P40" s="20"/>
      <c r="Q40" s="20"/>
      <c r="R40" s="20"/>
      <c r="S40" s="20"/>
      <c r="T40" s="20"/>
      <c r="U40" s="20"/>
      <c r="V40" s="20"/>
      <c r="W40" s="175"/>
    </row>
    <row r="41" spans="1:23">
      <c r="A41" s="26" t="s">
        <v>550</v>
      </c>
      <c r="B41" s="20"/>
      <c r="C41" s="20"/>
      <c r="D41" s="21"/>
      <c r="E41" s="191" t="s">
        <v>99</v>
      </c>
      <c r="F41" s="20"/>
      <c r="G41" s="90"/>
      <c r="H41" s="182"/>
      <c r="I41" s="19" t="s">
        <v>100</v>
      </c>
      <c r="J41" s="61"/>
      <c r="K41" s="174" t="s">
        <v>528</v>
      </c>
      <c r="L41" s="174"/>
      <c r="M41" s="427" t="s">
        <v>568</v>
      </c>
      <c r="N41" s="428"/>
      <c r="O41" s="428"/>
      <c r="P41" s="428"/>
      <c r="Q41" s="428"/>
      <c r="R41" s="428"/>
      <c r="S41" s="428"/>
      <c r="T41" s="428"/>
      <c r="U41" s="428"/>
      <c r="V41" s="428"/>
      <c r="W41" s="429"/>
    </row>
    <row r="42" spans="1:23">
      <c r="A42" s="34"/>
      <c r="B42" s="35"/>
      <c r="C42" s="35"/>
      <c r="D42" s="36"/>
      <c r="E42" s="192"/>
      <c r="F42" s="35"/>
      <c r="G42" s="416" t="s">
        <v>897</v>
      </c>
      <c r="H42" s="417"/>
      <c r="I42" s="416" t="s">
        <v>896</v>
      </c>
      <c r="J42" s="417"/>
      <c r="K42" s="178" t="s">
        <v>103</v>
      </c>
      <c r="L42" s="178"/>
      <c r="M42" s="418" t="s">
        <v>104</v>
      </c>
      <c r="N42" s="419"/>
      <c r="O42" s="419"/>
      <c r="P42" s="419"/>
      <c r="Q42" s="419"/>
      <c r="R42" s="419"/>
      <c r="S42" s="419"/>
      <c r="T42" s="419"/>
      <c r="U42" s="419"/>
      <c r="V42" s="419"/>
      <c r="W42" s="420"/>
    </row>
    <row r="46" spans="1:23" ht="18.75" customHeight="1">
      <c r="A46" s="195" t="s">
        <v>888</v>
      </c>
      <c r="B46" s="166"/>
      <c r="C46" s="195" t="s">
        <v>576</v>
      </c>
      <c r="D46" s="319"/>
      <c r="E46" s="319"/>
      <c r="F46" s="320"/>
      <c r="G46" s="195" t="s">
        <v>882</v>
      </c>
      <c r="I46" s="195" t="s">
        <v>576</v>
      </c>
      <c r="K46" s="166"/>
      <c r="M46" s="4"/>
      <c r="V46" s="167"/>
      <c r="W46" s="4"/>
    </row>
    <row r="47" spans="1:23" ht="20">
      <c r="A47" s="195" t="s">
        <v>889</v>
      </c>
      <c r="B47" s="166"/>
      <c r="C47" s="195" t="s">
        <v>576</v>
      </c>
      <c r="D47" s="319"/>
      <c r="E47" s="319"/>
      <c r="F47" s="320"/>
      <c r="G47" s="300" t="s">
        <v>883</v>
      </c>
      <c r="H47" s="335"/>
      <c r="I47" s="300" t="s">
        <v>893</v>
      </c>
      <c r="K47" s="166"/>
      <c r="M47" s="4"/>
      <c r="V47" s="167"/>
      <c r="W47" s="4"/>
    </row>
    <row r="48" spans="1:23" ht="20">
      <c r="A48" s="195" t="s">
        <v>890</v>
      </c>
      <c r="B48" s="166"/>
      <c r="C48" s="195" t="s">
        <v>576</v>
      </c>
      <c r="D48" s="319"/>
      <c r="E48" s="319"/>
      <c r="F48" s="320"/>
      <c r="G48" s="195" t="s">
        <v>884</v>
      </c>
      <c r="I48" s="195" t="s">
        <v>576</v>
      </c>
      <c r="K48" s="166"/>
      <c r="M48" s="4"/>
      <c r="V48" s="167"/>
      <c r="W48" s="4"/>
    </row>
    <row r="49" spans="1:23" ht="20">
      <c r="A49" s="195" t="s">
        <v>891</v>
      </c>
      <c r="B49" s="166"/>
      <c r="C49" s="195" t="s">
        <v>576</v>
      </c>
      <c r="D49" s="319"/>
      <c r="E49" s="319"/>
      <c r="F49" s="320"/>
      <c r="G49" s="195" t="s">
        <v>885</v>
      </c>
      <c r="I49" s="195" t="s">
        <v>576</v>
      </c>
      <c r="K49" s="166"/>
      <c r="M49" s="4"/>
      <c r="V49" s="167"/>
      <c r="W49" s="4"/>
    </row>
    <row r="50" spans="1:23" ht="20">
      <c r="A50" s="195" t="s">
        <v>892</v>
      </c>
      <c r="B50" s="166"/>
      <c r="C50" s="195" t="s">
        <v>576</v>
      </c>
      <c r="D50" s="319"/>
      <c r="E50" s="319"/>
      <c r="F50" s="320"/>
      <c r="G50" s="195" t="s">
        <v>887</v>
      </c>
      <c r="I50" s="195" t="s">
        <v>576</v>
      </c>
      <c r="K50" s="166"/>
      <c r="M50" s="4"/>
      <c r="V50" s="167"/>
      <c r="W50" s="4"/>
    </row>
    <row r="51" spans="1:23" ht="20">
      <c r="A51" s="342"/>
      <c r="B51" s="342"/>
      <c r="C51" s="342"/>
      <c r="D51" s="342"/>
      <c r="E51" s="342"/>
      <c r="F51" s="317"/>
      <c r="G51" s="195" t="s">
        <v>886</v>
      </c>
      <c r="I51" s="195" t="s">
        <v>576</v>
      </c>
    </row>
  </sheetData>
  <mergeCells count="9">
    <mergeCell ref="G42:H42"/>
    <mergeCell ref="I42:J42"/>
    <mergeCell ref="M42:W42"/>
    <mergeCell ref="M2:P2"/>
    <mergeCell ref="M36:W36"/>
    <mergeCell ref="G37:H37"/>
    <mergeCell ref="G38:H38"/>
    <mergeCell ref="G39:H39"/>
    <mergeCell ref="M41:W41"/>
  </mergeCells>
  <printOptions horizontalCentered="1"/>
  <pageMargins left="0.2" right="0.2" top="0.27559055118110237" bottom="0.17" header="0.15748031496062992" footer="0.15748031496062992"/>
  <pageSetup paperSize="9" scale="75" firstPageNumber="4294963191" orientation="landscape" horizontalDpi="4294967295" verticalDpi="4294967295" r:id="rId1"/>
  <headerFooter alignWithMargins="0"/>
  <rowBreaks count="1" manualBreakCount="1">
    <brk id="42" max="2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W46"/>
  <sheetViews>
    <sheetView view="pageBreakPreview" topLeftCell="A16" zoomScale="85" zoomScaleNormal="70" zoomScaleSheetLayoutView="85" workbookViewId="0">
      <selection activeCell="G16" sqref="G16"/>
    </sheetView>
  </sheetViews>
  <sheetFormatPr defaultColWidth="9.1796875" defaultRowHeight="12.5"/>
  <cols>
    <col min="1" max="1" width="5.089843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898</v>
      </c>
      <c r="C18" s="325"/>
      <c r="D18" s="227"/>
      <c r="E18" s="232"/>
      <c r="F18" s="226"/>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v>1</v>
      </c>
      <c r="B19" s="324" t="s">
        <v>356</v>
      </c>
      <c r="C19" s="230" t="str">
        <f>IF(E19="","",VLOOKUP(B19,Data!$B$5:$N$503,13,FALSE))</f>
        <v>Ymh</v>
      </c>
      <c r="D19" s="223" t="str">
        <f>IF(E19="","",VLOOKUP(B19,Data!$B$5:$L$503,2,FALSE))</f>
        <v>WQ78230</v>
      </c>
      <c r="E19" s="232">
        <v>1</v>
      </c>
      <c r="F19" s="345" t="s">
        <v>523</v>
      </c>
      <c r="G19" s="223">
        <f>IF(E19="","",VLOOKUP(B19,Data!$B$5:$L$503,11,FALSE))</f>
        <v>4233.07</v>
      </c>
      <c r="H19" s="228">
        <f t="shared" ref="H19:H28" si="0">IF(E19&gt;0,E19*G19,"-")</f>
        <v>4233.07</v>
      </c>
      <c r="I19" s="229" t="str">
        <f>IF(E19="","",VLOOKUP(B19,Data!$B$5:$D$503,3,FALSE))</f>
        <v>C/T</v>
      </c>
      <c r="J19" s="220" t="str">
        <f>IF(E19="","",VLOOKUP(B19,Data!$B$5:$M$503,12,FALSE))</f>
        <v>Indonesia</v>
      </c>
      <c r="K19" s="328" t="s">
        <v>880</v>
      </c>
      <c r="L19" s="221">
        <f>IF(E19="","",VLOOKUP(B19,Data!$B$5:$E$503,4,FALSE)*E19)</f>
        <v>297</v>
      </c>
      <c r="M19" s="221">
        <f>IF(E19="","",VLOOKUP(B19,Data!$B$5:$F$503,5,FALSE)*E19)</f>
        <v>262</v>
      </c>
      <c r="N19" s="224" t="e">
        <f>IF(B19=Data!#REF!,Data!#REF!,(IF(B19=Data!#REF!,Data!#REF!,(IF(B19=Data!#REF!,Data!#REF!,(IF(B19=Data!#REF!,Data!#REF!,(IF(B19=Data!#REF!,Data!#REF!,(IF(B19=Data!B258,Data!G258,(IF(B19=Data!B260,Data!G260,(IF(B19=Data!#REF!,Data!#REF!,Data!#REF!)))))))))))))))&amp;IF(B19=Data!#REF!,Data!#REF!,(IF(B19=Data!#REF!,Data!#REF!,(IF(B19=Data!#REF!,Data!#REF!,(IF(B19=Data!#REF!,Data!#REF!,(IF(B19=Data!#REF!,Data!#REF!,(IF(B19=Data!#REF!,Data!G936,(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258,Data!H258,(IF(B19=Data!B260,Data!H260,(IF(B19=Data!#REF!,Data!#REF!,Data!#REF!)))))))))))))))&amp;IF(B19=Data!#REF!,Data!#REF!,(IF(B19=Data!#REF!,Data!#REF!,(IF(B19=Data!#REF!,Data!#REF!,(IF(B19=Data!#REF!,Data!#REF!,(IF(B19=Data!#REF!,Data!#REF!,(IF(B19=Data!#REF!,Data!H936,(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258,Data!I258,(IF(B19=Data!B260,Data!I260,(IF(B19=Data!#REF!,Data!#REF!,Data!#REF!)))))))))))))))&amp;IF(B19=Data!#REF!,Data!#REF!,(IF(B19=Data!#REF!,Data!#REF!,(IF(B19=Data!#REF!,Data!#REF!,(IF(B19=Data!#REF!,Data!#REF!,(IF(B19=Data!#REF!,Data!#REF!,(IF(B19=Data!#REF!,Data!I936,(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258,Data!J258,(IF(B19=Data!B260,Data!J260,(IF(B19=Data!#REF!,Data!#REF!,Data!#REF!)))))))))))))))&amp;IF(B19=Data!#REF!,Data!#REF!,(IF(B19=Data!#REF!,Data!#REF!,(IF(B19=Data!#REF!,Data!#REF!,(IF(B19=Data!#REF!,Data!#REF!,(IF(B19=Data!#REF!,Data!#REF!,(IF(B19=Data!#REF!,Data!J936,(IF(B19=Data!#REF!,Data!#REF!,(IF(B19=Data!#REF!,Data!#REF!,Data!#REF!)))))))))))))))&amp;IF(B19=Data!#REF!,Data!#REF!,(IF(B19=Data!#REF!,Data!#REF!,(IF(B19=Data!#REF!,Data!#REF!,(IF(B19=Data!#REF!,Data!#REF!,(IF(B19=Data!#REF!,Data!#REF!,Data!#REF!)))))))))</f>
        <v>#REF!</v>
      </c>
      <c r="W19" s="222">
        <f>IF(E19="","",VLOOKUP(B19,Data!$B$5:$J$503,9,FALSE)*E19)</f>
        <v>1.534</v>
      </c>
    </row>
    <row r="20" spans="1:23" s="234" customFormat="1" ht="20.149999999999999" customHeight="1">
      <c r="A20" s="334">
        <v>2</v>
      </c>
      <c r="B20" s="324" t="s">
        <v>517</v>
      </c>
      <c r="C20" s="230" t="str">
        <f>IF(E20="","",VLOOKUP(B20,Data!$B$5:$N$503,13,FALSE))</f>
        <v>Ymh</v>
      </c>
      <c r="D20" s="223" t="str">
        <f>IF(E20="","",VLOOKUP(B20,Data!$B$5:$L$503,2,FALSE))</f>
        <v>ZJ54440</v>
      </c>
      <c r="E20" s="232">
        <v>1</v>
      </c>
      <c r="F20" s="226"/>
      <c r="G20" s="223">
        <f>IF(E20="","",VLOOKUP(B20,Data!$B$5:$L$503,11,FALSE))</f>
        <v>4603.6099999999997</v>
      </c>
      <c r="H20" s="228">
        <f t="shared" si="0"/>
        <v>4603.6099999999997</v>
      </c>
      <c r="I20" s="229" t="str">
        <f>IF(E20="","",VLOOKUP(B20,Data!$B$5:$D$503,3,FALSE))</f>
        <v>C/T</v>
      </c>
      <c r="J20" s="220" t="str">
        <f>IF(E20="","",VLOOKUP(B20,Data!$B$5:$M$503,12,FALSE))</f>
        <v>Indonesia</v>
      </c>
      <c r="K20" s="328" t="s">
        <v>880</v>
      </c>
      <c r="L20" s="221">
        <f>IF(E20="","",VLOOKUP(B20,Data!$B$5:$E$503,4,FALSE)*E20)</f>
        <v>305</v>
      </c>
      <c r="M20" s="221">
        <f>IF(E20="","",VLOOKUP(B20,Data!$B$5:$F$503,5,FALSE)*E20)</f>
        <v>269</v>
      </c>
      <c r="N20" s="224" t="e">
        <f>IF(B20=Data!#REF!,Data!#REF!,(IF(B20=Data!#REF!,Data!#REF!,(IF(B20=Data!#REF!,Data!#REF!,(IF(B20=Data!#REF!,Data!#REF!,(IF(B20=Data!#REF!,Data!#REF!,(IF(B20=Data!B262,Data!G262,(IF(B20=Data!B264,Data!G264,(IF(B20=Data!#REF!,Data!#REF!,Data!#REF!)))))))))))))))&amp;IF(B20=Data!#REF!,Data!#REF!,(IF(B20=Data!#REF!,Data!#REF!,(IF(B20=Data!#REF!,Data!#REF!,(IF(B20=Data!#REF!,Data!#REF!,(IF(B20=Data!#REF!,Data!#REF!,(IF(B20=Data!#REF!,Data!G940,(IF(B20=Data!#REF!,Data!#REF!,(IF(B20=Data!#REF!,Data!#REF!,Data!#REF!)))))))))))))))&amp;IF(B20=Data!#REF!,Data!#REF!,(IF(B20=Data!#REF!,Data!#REF!,(IF(B20=Data!#REF!,Data!#REF!,(IF(B20=Data!#REF!,Data!#REF!,(IF(B20=Data!#REF!,Data!#REF!,Data!#REF!)))))))))</f>
        <v>#REF!</v>
      </c>
      <c r="O20" s="339"/>
      <c r="P20" s="340"/>
      <c r="Q20" s="225" t="e">
        <f>IF(B20=Data!#REF!,Data!#REF!,(IF(B20=Data!#REF!,Data!#REF!,(IF(B20=Data!#REF!,Data!#REF!,(IF(B20=Data!#REF!,Data!#REF!,(IF(B20=Data!#REF!,Data!#REF!,(IF(B20=Data!B262,Data!H262,(IF(B20=Data!B264,Data!H264,(IF(B20=Data!#REF!,Data!#REF!,Data!#REF!)))))))))))))))&amp;IF(B20=Data!#REF!,Data!#REF!,(IF(B20=Data!#REF!,Data!#REF!,(IF(B20=Data!#REF!,Data!#REF!,(IF(B20=Data!#REF!,Data!#REF!,(IF(B20=Data!#REF!,Data!#REF!,(IF(B20=Data!#REF!,Data!H940,(IF(B20=Data!#REF!,Data!#REF!,(IF(B20=Data!#REF!,Data!#REF!,Data!#REF!)))))))))))))))&amp;IF(B20=Data!#REF!,Data!#REF!,(IF(B20=Data!#REF!,Data!#REF!,(IF(B20=Data!#REF!,Data!#REF!,(IF(B20=Data!#REF!,Data!#REF!,(IF(B20=Data!#REF!,Data!#REF!,Data!#REF!)))))))))</f>
        <v>#REF!</v>
      </c>
      <c r="R20" s="340"/>
      <c r="S20" s="340"/>
      <c r="T20" s="225" t="e">
        <f>IF(B20=Data!#REF!,Data!#REF!,(IF(B20=Data!#REF!,Data!#REF!,(IF(B20=Data!#REF!,Data!#REF!,(IF(B20=Data!#REF!,Data!#REF!,(IF(B20=Data!#REF!,Data!#REF!,(IF(B20=Data!B262,Data!I262,(IF(B20=Data!B264,Data!I264,(IF(B20=Data!#REF!,Data!#REF!,Data!#REF!)))))))))))))))&amp;IF(B20=Data!#REF!,Data!#REF!,(IF(B20=Data!#REF!,Data!#REF!,(IF(B20=Data!#REF!,Data!#REF!,(IF(B20=Data!#REF!,Data!#REF!,(IF(B20=Data!#REF!,Data!#REF!,(IF(B20=Data!#REF!,Data!I940,(IF(B20=Data!#REF!,Data!#REF!,(IF(B20=Data!#REF!,Data!#REF!,Data!#REF!)))))))))))))))&amp;IF(B20=Data!#REF!,Data!#REF!,(IF(B20=Data!#REF!,Data!#REF!,(IF(B20=Data!#REF!,Data!#REF!,(IF(B20=Data!#REF!,Data!#REF!,(IF(B20=Data!#REF!,Data!#REF!,Data!#REF!)))))))))</f>
        <v>#REF!</v>
      </c>
      <c r="U20" s="341"/>
      <c r="V20" s="225" t="e">
        <f>IF(B20=Data!#REF!,Data!#REF!,(IF(B20=Data!#REF!,Data!#REF!,(IF(B20=Data!#REF!,Data!#REF!,(IF(B20=Data!#REF!,Data!#REF!,(IF(B20=Data!#REF!,Data!#REF!,(IF(B20=Data!B262,Data!J262,(IF(B20=Data!B264,Data!J264,(IF(B20=Data!#REF!,Data!#REF!,Data!#REF!)))))))))))))))&amp;IF(B20=Data!#REF!,Data!#REF!,(IF(B20=Data!#REF!,Data!#REF!,(IF(B20=Data!#REF!,Data!#REF!,(IF(B20=Data!#REF!,Data!#REF!,(IF(B20=Data!#REF!,Data!#REF!,(IF(B20=Data!#REF!,Data!J940,(IF(B20=Data!#REF!,Data!#REF!,(IF(B20=Data!#REF!,Data!#REF!,Data!#REF!)))))))))))))))&amp;IF(B20=Data!#REF!,Data!#REF!,(IF(B20=Data!#REF!,Data!#REF!,(IF(B20=Data!#REF!,Data!#REF!,(IF(B20=Data!#REF!,Data!#REF!,(IF(B20=Data!#REF!,Data!#REF!,Data!#REF!)))))))))</f>
        <v>#REF!</v>
      </c>
      <c r="W20" s="222">
        <f>IF(E20="","",VLOOKUP(B20,Data!$B$5:$J$503,9,FALSE)*E20)</f>
        <v>1.534</v>
      </c>
    </row>
    <row r="21" spans="1:23" s="234" customFormat="1" ht="20.149999999999999" customHeight="1">
      <c r="A21" s="334">
        <v>3</v>
      </c>
      <c r="B21" s="324" t="s">
        <v>667</v>
      </c>
      <c r="C21" s="230" t="str">
        <f>IF(E21="","",VLOOKUP(B21,Data!$B$5:$N$503,13,FALSE))</f>
        <v>Ymh</v>
      </c>
      <c r="D21" s="223" t="str">
        <f>IF(E21="","",VLOOKUP(B21,Data!$B$5:$L$503,2,FALSE))</f>
        <v>VAC9580</v>
      </c>
      <c r="E21" s="232">
        <v>1</v>
      </c>
      <c r="F21" s="233" t="s">
        <v>524</v>
      </c>
      <c r="G21" s="223">
        <f>IF(E21="","",VLOOKUP(B21,Data!$B$5:$L$503,11,FALSE))</f>
        <v>5024.08</v>
      </c>
      <c r="H21" s="228">
        <f t="shared" si="0"/>
        <v>5024.08</v>
      </c>
      <c r="I21" s="229" t="str">
        <f>IF(E21="","",VLOOKUP(B21,Data!$B$5:$D$503,3,FALSE))</f>
        <v>C/T</v>
      </c>
      <c r="J21" s="220" t="str">
        <f>IF(E21="","",VLOOKUP(B21,Data!$B$5:$M$503,12,FALSE))</f>
        <v>Indonesia</v>
      </c>
      <c r="K21" s="328" t="s">
        <v>880</v>
      </c>
      <c r="L21" s="221">
        <f>IF(E21="","",VLOOKUP(B21,Data!$B$5:$E$503,4,FALSE)*E21)</f>
        <v>302</v>
      </c>
      <c r="M21" s="221">
        <f>IF(E21="","",VLOOKUP(B21,Data!$B$5:$F$503,5,FALSE)*E21)</f>
        <v>267</v>
      </c>
      <c r="N21" s="224" t="e">
        <f>IF(B21=Data!#REF!,Data!#REF!,(IF(B21=Data!#REF!,Data!#REF!,(IF(B21=Data!#REF!,Data!#REF!,(IF(B21=Data!#REF!,Data!#REF!,(IF(B21=Data!#REF!,Data!#REF!,(IF(B21=Data!B261,Data!G261,(IF(B21=Data!B263,Data!G263,(IF(B21=Data!#REF!,Data!#REF!,Data!#REF!)))))))))))))))&amp;IF(B21=Data!#REF!,Data!#REF!,(IF(B21=Data!#REF!,Data!#REF!,(IF(B21=Data!#REF!,Data!#REF!,(IF(B21=Data!#REF!,Data!#REF!,(IF(B21=Data!#REF!,Data!#REF!,(IF(B21=Data!#REF!,Data!G939,(IF(B21=Data!#REF!,Data!#REF!,(IF(B21=Data!#REF!,Data!#REF!,Data!#REF!)))))))))))))))&amp;IF(B21=Data!#REF!,Data!#REF!,(IF(B21=Data!#REF!,Data!#REF!,(IF(B21=Data!#REF!,Data!#REF!,(IF(B21=Data!#REF!,Data!#REF!,(IF(B21=Data!#REF!,Data!#REF!,Data!#REF!)))))))))</f>
        <v>#REF!</v>
      </c>
      <c r="O21" s="339"/>
      <c r="P21" s="340"/>
      <c r="Q21" s="225" t="e">
        <f>IF(B21=Data!#REF!,Data!#REF!,(IF(B21=Data!#REF!,Data!#REF!,(IF(B21=Data!#REF!,Data!#REF!,(IF(B21=Data!#REF!,Data!#REF!,(IF(B21=Data!#REF!,Data!#REF!,(IF(B21=Data!B261,Data!H261,(IF(B21=Data!B263,Data!H263,(IF(B21=Data!#REF!,Data!#REF!,Data!#REF!)))))))))))))))&amp;IF(B21=Data!#REF!,Data!#REF!,(IF(B21=Data!#REF!,Data!#REF!,(IF(B21=Data!#REF!,Data!#REF!,(IF(B21=Data!#REF!,Data!#REF!,(IF(B21=Data!#REF!,Data!#REF!,(IF(B21=Data!#REF!,Data!H939,(IF(B21=Data!#REF!,Data!#REF!,(IF(B21=Data!#REF!,Data!#REF!,Data!#REF!)))))))))))))))&amp;IF(B21=Data!#REF!,Data!#REF!,(IF(B21=Data!#REF!,Data!#REF!,(IF(B21=Data!#REF!,Data!#REF!,(IF(B21=Data!#REF!,Data!#REF!,(IF(B21=Data!#REF!,Data!#REF!,Data!#REF!)))))))))</f>
        <v>#REF!</v>
      </c>
      <c r="R21" s="340"/>
      <c r="S21" s="340"/>
      <c r="T21" s="225" t="e">
        <f>IF(B21=Data!#REF!,Data!#REF!,(IF(B21=Data!#REF!,Data!#REF!,(IF(B21=Data!#REF!,Data!#REF!,(IF(B21=Data!#REF!,Data!#REF!,(IF(B21=Data!#REF!,Data!#REF!,(IF(B21=Data!B261,Data!I261,(IF(B21=Data!B263,Data!I263,(IF(B21=Data!#REF!,Data!#REF!,Data!#REF!)))))))))))))))&amp;IF(B21=Data!#REF!,Data!#REF!,(IF(B21=Data!#REF!,Data!#REF!,(IF(B21=Data!#REF!,Data!#REF!,(IF(B21=Data!#REF!,Data!#REF!,(IF(B21=Data!#REF!,Data!#REF!,(IF(B21=Data!#REF!,Data!I939,(IF(B21=Data!#REF!,Data!#REF!,(IF(B21=Data!#REF!,Data!#REF!,Data!#REF!)))))))))))))))&amp;IF(B21=Data!#REF!,Data!#REF!,(IF(B21=Data!#REF!,Data!#REF!,(IF(B21=Data!#REF!,Data!#REF!,(IF(B21=Data!#REF!,Data!#REF!,(IF(B21=Data!#REF!,Data!#REF!,Data!#REF!)))))))))</f>
        <v>#REF!</v>
      </c>
      <c r="U21" s="341"/>
      <c r="V21" s="225" t="e">
        <f>IF(B21=Data!#REF!,Data!#REF!,(IF(B21=Data!#REF!,Data!#REF!,(IF(B21=Data!#REF!,Data!#REF!,(IF(B21=Data!#REF!,Data!#REF!,(IF(B21=Data!#REF!,Data!#REF!,(IF(B21=Data!B261,Data!J261,(IF(B21=Data!B263,Data!J263,(IF(B21=Data!#REF!,Data!#REF!,Data!#REF!)))))))))))))))&amp;IF(B21=Data!#REF!,Data!#REF!,(IF(B21=Data!#REF!,Data!#REF!,(IF(B21=Data!#REF!,Data!#REF!,(IF(B21=Data!#REF!,Data!#REF!,(IF(B21=Data!#REF!,Data!#REF!,(IF(B21=Data!#REF!,Data!J939,(IF(B21=Data!#REF!,Data!#REF!,(IF(B21=Data!#REF!,Data!#REF!,Data!#REF!)))))))))))))))&amp;IF(B21=Data!#REF!,Data!#REF!,(IF(B21=Data!#REF!,Data!#REF!,(IF(B21=Data!#REF!,Data!#REF!,(IF(B21=Data!#REF!,Data!#REF!,(IF(B21=Data!#REF!,Data!#REF!,Data!#REF!)))))))))</f>
        <v>#REF!</v>
      </c>
      <c r="W21" s="222">
        <f>IF(E21="","",VLOOKUP(B21,Data!$B$5:$J$503,9,FALSE)*E21)</f>
        <v>1.534</v>
      </c>
    </row>
    <row r="22" spans="1:23" s="234" customFormat="1" ht="20.149999999999999" customHeight="1">
      <c r="A22" s="334">
        <v>4</v>
      </c>
      <c r="B22" s="324" t="s">
        <v>220</v>
      </c>
      <c r="C22" s="325" t="str">
        <f>IF(E22="","",VLOOKUP(B22,Data!$B$5:$N$503,13,FALSE))</f>
        <v>Ymh</v>
      </c>
      <c r="D22" s="227" t="str">
        <f>IF(E22="","",VLOOKUP(B22,Data!$B$5:$L$503,2,FALSE))</f>
        <v>AAE6337</v>
      </c>
      <c r="E22" s="232">
        <v>4</v>
      </c>
      <c r="F22" s="318"/>
      <c r="G22" s="227">
        <f>IF(E22="","",VLOOKUP(B22,Data!$B$5:$L$503,11,FALSE))</f>
        <v>1646.63</v>
      </c>
      <c r="H22" s="326">
        <f t="shared" si="0"/>
        <v>6586.52</v>
      </c>
      <c r="I22" s="327" t="str">
        <f>IF(E22="","",VLOOKUP(B22,Data!$B$5:$D$503,3,FALSE))</f>
        <v>C/T</v>
      </c>
      <c r="J22" s="235" t="str">
        <f>IF(E22="","",VLOOKUP(B22,Data!$B$5:$M$503,12,FALSE))</f>
        <v>Indonesia</v>
      </c>
      <c r="K22" s="328" t="s">
        <v>880</v>
      </c>
      <c r="L22" s="219">
        <f>IF(E22="","",VLOOKUP(B22,Data!$B$5:$E$503,4,FALSE)*E22)</f>
        <v>776</v>
      </c>
      <c r="M22" s="219">
        <f>IF(E22="","",VLOOKUP(B22,Data!$B$5:$F$503,5,FALSE)*E22)</f>
        <v>696</v>
      </c>
      <c r="N22" s="329" t="e">
        <f>IF(B22=Data!#REF!,Data!#REF!,(IF(B22=Data!#REF!,Data!#REF!,(IF(B22=Data!#REF!,Data!#REF!,(IF(B22=Data!#REF!,Data!#REF!,(IF(B22=Data!#REF!,Data!#REF!,(IF(B22=Data!B258,Data!G258,(IF(B22=Data!B260,Data!G260,(IF(B22=Data!#REF!,Data!#REF!,Data!#REF!)))))))))))))))&amp;IF(B22=Data!#REF!,Data!#REF!,(IF(B22=Data!#REF!,Data!#REF!,(IF(B22=Data!#REF!,Data!#REF!,(IF(B22=Data!#REF!,Data!#REF!,(IF(B22=Data!#REF!,Data!#REF!,(IF(B22=Data!#REF!,Data!G936,(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258,Data!H258,(IF(B22=Data!B260,Data!H260,(IF(B22=Data!#REF!,Data!#REF!,Data!#REF!)))))))))))))))&amp;IF(B22=Data!#REF!,Data!#REF!,(IF(B22=Data!#REF!,Data!#REF!,(IF(B22=Data!#REF!,Data!#REF!,(IF(B22=Data!#REF!,Data!#REF!,(IF(B22=Data!#REF!,Data!#REF!,(IF(B22=Data!#REF!,Data!H936,(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258,Data!I258,(IF(B22=Data!B260,Data!I260,(IF(B22=Data!#REF!,Data!#REF!,Data!#REF!)))))))))))))))&amp;IF(B22=Data!#REF!,Data!#REF!,(IF(B22=Data!#REF!,Data!#REF!,(IF(B22=Data!#REF!,Data!#REF!,(IF(B22=Data!#REF!,Data!#REF!,(IF(B22=Data!#REF!,Data!#REF!,(IF(B22=Data!#REF!,Data!I936,(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258,Data!J258,(IF(B22=Data!B260,Data!J260,(IF(B22=Data!#REF!,Data!#REF!,Data!#REF!)))))))))))))))&amp;IF(B22=Data!#REF!,Data!#REF!,(IF(B22=Data!#REF!,Data!#REF!,(IF(B22=Data!#REF!,Data!#REF!,(IF(B22=Data!#REF!,Data!#REF!,(IF(B22=Data!#REF!,Data!#REF!,(IF(B22=Data!#REF!,Data!J936,(IF(B22=Data!#REF!,Data!#REF!,(IF(B22=Data!#REF!,Data!#REF!,Data!#REF!)))))))))))))))&amp;IF(B22=Data!#REF!,Data!#REF!,(IF(B22=Data!#REF!,Data!#REF!,(IF(B22=Data!#REF!,Data!#REF!,(IF(B22=Data!#REF!,Data!#REF!,(IF(B22=Data!#REF!,Data!#REF!,Data!#REF!)))))))))</f>
        <v>#REF!</v>
      </c>
      <c r="W22" s="236">
        <f>IF(E22="","",VLOOKUP(B22,Data!$B$5:$J$503,9,FALSE)*E22)</f>
        <v>4.516</v>
      </c>
    </row>
    <row r="23" spans="1:23" s="234" customFormat="1" ht="20.149999999999999" customHeight="1">
      <c r="A23" s="334">
        <v>5</v>
      </c>
      <c r="B23" s="324" t="s">
        <v>754</v>
      </c>
      <c r="C23" s="325" t="str">
        <f>IF(E23="","",VLOOKUP(B23,Data!$B$5:$N$503,13,FALSE))</f>
        <v>Ymh</v>
      </c>
      <c r="D23" s="227" t="str">
        <f>IF(E23="","",VLOOKUP(B23,Data!$B$5:$L$503,2,FALSE))</f>
        <v>VAK6540</v>
      </c>
      <c r="E23" s="232">
        <v>1</v>
      </c>
      <c r="F23" s="344" t="s">
        <v>530</v>
      </c>
      <c r="G23" s="227">
        <f>IF(E23="","",VLOOKUP(B23,Data!$B$5:$L$503,11,FALSE))</f>
        <v>2746.17</v>
      </c>
      <c r="H23" s="326">
        <f t="shared" si="0"/>
        <v>2746.17</v>
      </c>
      <c r="I23" s="327" t="str">
        <f>IF(E23="","",VLOOKUP(B23,Data!$B$5:$D$503,3,FALSE))</f>
        <v>C/T</v>
      </c>
      <c r="J23" s="235" t="str">
        <f>IF(E23="","",VLOOKUP(B23,Data!$B$5:$M$503,12,FALSE))</f>
        <v>Indonesia</v>
      </c>
      <c r="K23" s="328" t="s">
        <v>880</v>
      </c>
      <c r="L23" s="219">
        <f>IF(E23="","",VLOOKUP(B23,Data!$B$5:$E$503,4,FALSE)*E23)</f>
        <v>220</v>
      </c>
      <c r="M23" s="219">
        <f>IF(E23="","",VLOOKUP(B23,Data!$B$5:$F$503,5,FALSE)*E23)</f>
        <v>199</v>
      </c>
      <c r="N23" s="329" t="e">
        <f>IF(B23=Data!#REF!,Data!#REF!,(IF(B23=Data!#REF!,Data!#REF!,(IF(B23=Data!#REF!,Data!#REF!,(IF(B23=Data!#REF!,Data!#REF!,(IF(B23=Data!#REF!,Data!#REF!,(IF(B23=Data!B239,Data!G239,(IF(B23=Data!B241,Data!G241,(IF(B23=Data!#REF!,Data!#REF!,Data!#REF!)))))))))))))))&amp;IF(B23=Data!#REF!,Data!#REF!,(IF(B23=Data!#REF!,Data!#REF!,(IF(B23=Data!#REF!,Data!#REF!,(IF(B23=Data!#REF!,Data!#REF!,(IF(B23=Data!#REF!,Data!#REF!,(IF(B23=Data!#REF!,Data!G917,(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239,Data!H239,(IF(B23=Data!B241,Data!H241,(IF(B23=Data!#REF!,Data!#REF!,Data!#REF!)))))))))))))))&amp;IF(B23=Data!#REF!,Data!#REF!,(IF(B23=Data!#REF!,Data!#REF!,(IF(B23=Data!#REF!,Data!#REF!,(IF(B23=Data!#REF!,Data!#REF!,(IF(B23=Data!#REF!,Data!#REF!,(IF(B23=Data!#REF!,Data!H917,(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239,Data!I239,(IF(B23=Data!B241,Data!I241,(IF(B23=Data!#REF!,Data!#REF!,Data!#REF!)))))))))))))))&amp;IF(B23=Data!#REF!,Data!#REF!,(IF(B23=Data!#REF!,Data!#REF!,(IF(B23=Data!#REF!,Data!#REF!,(IF(B23=Data!#REF!,Data!#REF!,(IF(B23=Data!#REF!,Data!#REF!,(IF(B23=Data!#REF!,Data!I917,(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239,Data!J239,(IF(B23=Data!B241,Data!J241,(IF(B23=Data!#REF!,Data!#REF!,Data!#REF!)))))))))))))))&amp;IF(B23=Data!#REF!,Data!#REF!,(IF(B23=Data!#REF!,Data!#REF!,(IF(B23=Data!#REF!,Data!#REF!,(IF(B23=Data!#REF!,Data!#REF!,(IF(B23=Data!#REF!,Data!#REF!,(IF(B23=Data!#REF!,Data!J917,(IF(B23=Data!#REF!,Data!#REF!,(IF(B23=Data!#REF!,Data!#REF!,Data!#REF!)))))))))))))))&amp;IF(B23=Data!#REF!,Data!#REF!,(IF(B23=Data!#REF!,Data!#REF!,(IF(B23=Data!#REF!,Data!#REF!,(IF(B23=Data!#REF!,Data!#REF!,(IF(B23=Data!#REF!,Data!#REF!,Data!#REF!)))))))))</f>
        <v>#REF!</v>
      </c>
      <c r="W23" s="236">
        <f>IF(E23="","",VLOOKUP(B23,Data!$B$5:$J$503,9,FALSE)*E23)</f>
        <v>1.1850000000000001</v>
      </c>
    </row>
    <row r="24" spans="1:23" s="234" customFormat="1" ht="20.149999999999999" customHeight="1">
      <c r="A24" s="334"/>
      <c r="B24" s="270" t="s">
        <v>900</v>
      </c>
      <c r="C24" s="325"/>
      <c r="D24" s="227"/>
      <c r="E24" s="232"/>
      <c r="F24" s="226"/>
      <c r="G24" s="227"/>
      <c r="H24" s="326"/>
      <c r="I24" s="327"/>
      <c r="J24" s="235"/>
      <c r="K24" s="328"/>
      <c r="L24" s="219"/>
      <c r="M24" s="219"/>
      <c r="N24" s="329"/>
      <c r="O24" s="330"/>
      <c r="P24" s="331"/>
      <c r="Q24" s="332"/>
      <c r="R24" s="331"/>
      <c r="S24" s="331"/>
      <c r="T24" s="332"/>
      <c r="U24" s="333"/>
      <c r="V24" s="332"/>
      <c r="W24" s="236"/>
    </row>
    <row r="25" spans="1:23" s="234" customFormat="1" ht="20.149999999999999" customHeight="1">
      <c r="A25" s="334">
        <v>6</v>
      </c>
      <c r="B25" s="324" t="s">
        <v>356</v>
      </c>
      <c r="C25" s="325" t="str">
        <f>IF(E25="","",VLOOKUP(B25,Data!$B$5:$N$503,13,FALSE))</f>
        <v>Ymh</v>
      </c>
      <c r="D25" s="227" t="str">
        <f>IF(E25="","",VLOOKUP(B25,Data!$B$5:$L$503,2,FALSE))</f>
        <v>WQ78230</v>
      </c>
      <c r="E25" s="232">
        <v>6</v>
      </c>
      <c r="F25" s="318"/>
      <c r="G25" s="227">
        <f>IF(E25="","",VLOOKUP(B25,Data!$B$5:$L$503,11,FALSE))</f>
        <v>4233.07</v>
      </c>
      <c r="H25" s="326">
        <f t="shared" si="0"/>
        <v>25398.42</v>
      </c>
      <c r="I25" s="327" t="str">
        <f>IF(E25="","",VLOOKUP(B25,Data!$B$5:$D$503,3,FALSE))</f>
        <v>C/T</v>
      </c>
      <c r="J25" s="235" t="str">
        <f>IF(E25="","",VLOOKUP(B25,Data!$B$5:$M$503,12,FALSE))</f>
        <v>Indonesia</v>
      </c>
      <c r="K25" s="328" t="s">
        <v>901</v>
      </c>
      <c r="L25" s="219">
        <f>IF(E25="","",VLOOKUP(B25,Data!$B$5:$E$503,4,FALSE)*E25)</f>
        <v>1782</v>
      </c>
      <c r="M25" s="219">
        <f>IF(E25="","",VLOOKUP(B25,Data!$B$5:$F$503,5,FALSE)*E25)</f>
        <v>1572</v>
      </c>
      <c r="N25" s="329" t="e">
        <f>IF(B25=Data!#REF!,Data!#REF!,(IF(B25=Data!#REF!,Data!#REF!,(IF(B25=Data!#REF!,Data!#REF!,(IF(B25=Data!#REF!,Data!#REF!,(IF(B25=Data!#REF!,Data!#REF!,(IF(B25=Data!B241,Data!G241,(IF(B25=Data!B243,Data!G243,(IF(B25=Data!#REF!,Data!#REF!,Data!#REF!)))))))))))))))&amp;IF(B25=Data!#REF!,Data!#REF!,(IF(B25=Data!#REF!,Data!#REF!,(IF(B25=Data!#REF!,Data!#REF!,(IF(B25=Data!#REF!,Data!#REF!,(IF(B25=Data!#REF!,Data!#REF!,(IF(B25=Data!#REF!,Data!G919,(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241,Data!H241,(IF(B25=Data!B243,Data!H243,(IF(B25=Data!#REF!,Data!#REF!,Data!#REF!)))))))))))))))&amp;IF(B25=Data!#REF!,Data!#REF!,(IF(B25=Data!#REF!,Data!#REF!,(IF(B25=Data!#REF!,Data!#REF!,(IF(B25=Data!#REF!,Data!#REF!,(IF(B25=Data!#REF!,Data!#REF!,(IF(B25=Data!#REF!,Data!H919,(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241,Data!I241,(IF(B25=Data!B243,Data!I243,(IF(B25=Data!#REF!,Data!#REF!,Data!#REF!)))))))))))))))&amp;IF(B25=Data!#REF!,Data!#REF!,(IF(B25=Data!#REF!,Data!#REF!,(IF(B25=Data!#REF!,Data!#REF!,(IF(B25=Data!#REF!,Data!#REF!,(IF(B25=Data!#REF!,Data!#REF!,(IF(B25=Data!#REF!,Data!I919,(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241,Data!J241,(IF(B25=Data!B243,Data!J243,(IF(B25=Data!#REF!,Data!#REF!,Data!#REF!)))))))))))))))&amp;IF(B25=Data!#REF!,Data!#REF!,(IF(B25=Data!#REF!,Data!#REF!,(IF(B25=Data!#REF!,Data!#REF!,(IF(B25=Data!#REF!,Data!#REF!,(IF(B25=Data!#REF!,Data!#REF!,(IF(B25=Data!#REF!,Data!J919,(IF(B25=Data!#REF!,Data!#REF!,(IF(B25=Data!#REF!,Data!#REF!,Data!#REF!)))))))))))))))&amp;IF(B25=Data!#REF!,Data!#REF!,(IF(B25=Data!#REF!,Data!#REF!,(IF(B25=Data!#REF!,Data!#REF!,(IF(B25=Data!#REF!,Data!#REF!,(IF(B25=Data!#REF!,Data!#REF!,Data!#REF!)))))))))</f>
        <v>#REF!</v>
      </c>
      <c r="W25" s="236">
        <f>IF(E25="","",VLOOKUP(B25,Data!$B$5:$J$503,9,FALSE)*E25)</f>
        <v>9.2040000000000006</v>
      </c>
    </row>
    <row r="26" spans="1:23" s="234" customFormat="1" ht="20.149999999999999" customHeight="1">
      <c r="A26" s="334"/>
      <c r="B26" s="324"/>
      <c r="C26" s="325" t="str">
        <f>IF(E26="","",VLOOKUP(B26,Data!$B$5:$N$503,13,FALSE))</f>
        <v/>
      </c>
      <c r="D26" s="227" t="str">
        <f>IF(E26="","",VLOOKUP(B26,Data!$B$5:$L$503,2,FALSE))</f>
        <v/>
      </c>
      <c r="E26" s="232"/>
      <c r="F26" s="318"/>
      <c r="G26" s="227" t="str">
        <f>IF(E26="","",VLOOKUP(B26,Data!$B$5:$L$503,11,FALSE))</f>
        <v/>
      </c>
      <c r="H26" s="326" t="str">
        <f t="shared" si="0"/>
        <v>-</v>
      </c>
      <c r="I26" s="327" t="str">
        <f>IF(E26="","",VLOOKUP(B26,Data!$B$5:$D$503,3,FALSE))</f>
        <v/>
      </c>
      <c r="J26" s="235" t="str">
        <f>IF(E26="","",VLOOKUP(B26,Data!$B$5:$M$503,12,FALSE))</f>
        <v/>
      </c>
      <c r="K26" s="328"/>
      <c r="L26" s="219" t="str">
        <f>IF(E26="","",VLOOKUP(B26,Data!$B$5:$E$503,4,FALSE)*E26)</f>
        <v/>
      </c>
      <c r="M26" s="219" t="str">
        <f>IF(E26="","",VLOOKUP(B26,Data!$B$5:$F$503,5,FALSE)*E26)</f>
        <v/>
      </c>
      <c r="N26" s="329" t="e">
        <f>IF(B26=Data!#REF!,Data!#REF!,(IF(B26=Data!#REF!,Data!#REF!,(IF(B26=Data!#REF!,Data!#REF!,(IF(B26=Data!#REF!,Data!#REF!,(IF(B26=Data!#REF!,Data!#REF!,(IF(B26=Data!B243,Data!G243,(IF(B26=Data!B245,Data!G245,(IF(B26=Data!#REF!,Data!#REF!,Data!#REF!)))))))))))))))&amp;IF(B26=Data!#REF!,Data!#REF!,(IF(B26=Data!#REF!,Data!#REF!,(IF(B26=Data!#REF!,Data!#REF!,(IF(B26=Data!#REF!,Data!#REF!,(IF(B26=Data!#REF!,Data!#REF!,(IF(B26=Data!#REF!,Data!G921,(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243,Data!H243,(IF(B26=Data!B245,Data!H245,(IF(B26=Data!#REF!,Data!#REF!,Data!#REF!)))))))))))))))&amp;IF(B26=Data!#REF!,Data!#REF!,(IF(B26=Data!#REF!,Data!#REF!,(IF(B26=Data!#REF!,Data!#REF!,(IF(B26=Data!#REF!,Data!#REF!,(IF(B26=Data!#REF!,Data!#REF!,(IF(B26=Data!#REF!,Data!H921,(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243,Data!I243,(IF(B26=Data!B245,Data!I245,(IF(B26=Data!#REF!,Data!#REF!,Data!#REF!)))))))))))))))&amp;IF(B26=Data!#REF!,Data!#REF!,(IF(B26=Data!#REF!,Data!#REF!,(IF(B26=Data!#REF!,Data!#REF!,(IF(B26=Data!#REF!,Data!#REF!,(IF(B26=Data!#REF!,Data!#REF!,(IF(B26=Data!#REF!,Data!I921,(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243,Data!J243,(IF(B26=Data!B245,Data!J245,(IF(B26=Data!#REF!,Data!#REF!,Data!#REF!)))))))))))))))&amp;IF(B26=Data!#REF!,Data!#REF!,(IF(B26=Data!#REF!,Data!#REF!,(IF(B26=Data!#REF!,Data!#REF!,(IF(B26=Data!#REF!,Data!#REF!,(IF(B26=Data!#REF!,Data!#REF!,(IF(B26=Data!#REF!,Data!J921,(IF(B26=Data!#REF!,Data!#REF!,(IF(B26=Data!#REF!,Data!#REF!,Data!#REF!)))))))))))))))&amp;IF(B26=Data!#REF!,Data!#REF!,(IF(B26=Data!#REF!,Data!#REF!,(IF(B26=Data!#REF!,Data!#REF!,(IF(B26=Data!#REF!,Data!#REF!,(IF(B26=Data!#REF!,Data!#REF!,Data!#REF!)))))))))</f>
        <v>#REF!</v>
      </c>
      <c r="W26" s="236" t="str">
        <f>IF(E26="","",VLOOKUP(B26,Data!$B$5:$J$503,9,FALSE)*E26)</f>
        <v/>
      </c>
    </row>
    <row r="27" spans="1:23" s="234" customFormat="1" ht="20.149999999999999" customHeight="1">
      <c r="A27" s="334"/>
      <c r="B27" s="324"/>
      <c r="C27" s="325" t="str">
        <f>IF(E27="","",VLOOKUP(B27,Data!$B$5:$N$503,13,FALSE))</f>
        <v/>
      </c>
      <c r="D27" s="227" t="str">
        <f>IF(E27="","",VLOOKUP(B27,Data!$B$5:$L$503,2,FALSE))</f>
        <v/>
      </c>
      <c r="E27" s="232"/>
      <c r="F27" s="318"/>
      <c r="G27" s="227" t="str">
        <f>IF(E27="","",VLOOKUP(B27,Data!$B$5:$L$503,11,FALSE))</f>
        <v/>
      </c>
      <c r="H27" s="326" t="str">
        <f t="shared" si="0"/>
        <v>-</v>
      </c>
      <c r="I27" s="327" t="str">
        <f>IF(E27="","",VLOOKUP(B27,Data!$B$5:$D$503,3,FALSE))</f>
        <v/>
      </c>
      <c r="J27" s="235" t="str">
        <f>IF(E27="","",VLOOKUP(B27,Data!$B$5:$M$503,12,FALSE))</f>
        <v/>
      </c>
      <c r="K27" s="328"/>
      <c r="L27" s="219" t="str">
        <f>IF(E27="","",VLOOKUP(B27,Data!$B$5:$E$503,4,FALSE)*E27)</f>
        <v/>
      </c>
      <c r="M27" s="219" t="str">
        <f>IF(E27="","",VLOOKUP(B27,Data!$B$5:$F$503,5,FALSE)*E27)</f>
        <v/>
      </c>
      <c r="N27" s="329" t="e">
        <f>IF(B27=Data!#REF!,Data!#REF!,(IF(B27=Data!#REF!,Data!#REF!,(IF(B27=Data!#REF!,Data!#REF!,(IF(B27=Data!#REF!,Data!#REF!,(IF(B27=Data!#REF!,Data!#REF!,(IF(B27=Data!B243,Data!G243,(IF(B27=Data!B245,Data!G245,(IF(B27=Data!#REF!,Data!#REF!,Data!#REF!)))))))))))))))&amp;IF(B27=Data!#REF!,Data!#REF!,(IF(B27=Data!#REF!,Data!#REF!,(IF(B27=Data!#REF!,Data!#REF!,(IF(B27=Data!#REF!,Data!#REF!,(IF(B27=Data!#REF!,Data!#REF!,(IF(B27=Data!#REF!,Data!G921,(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243,Data!H243,(IF(B27=Data!B245,Data!H245,(IF(B27=Data!#REF!,Data!#REF!,Data!#REF!)))))))))))))))&amp;IF(B27=Data!#REF!,Data!#REF!,(IF(B27=Data!#REF!,Data!#REF!,(IF(B27=Data!#REF!,Data!#REF!,(IF(B27=Data!#REF!,Data!#REF!,(IF(B27=Data!#REF!,Data!#REF!,(IF(B27=Data!#REF!,Data!H921,(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243,Data!I243,(IF(B27=Data!B245,Data!I245,(IF(B27=Data!#REF!,Data!#REF!,Data!#REF!)))))))))))))))&amp;IF(B27=Data!#REF!,Data!#REF!,(IF(B27=Data!#REF!,Data!#REF!,(IF(B27=Data!#REF!,Data!#REF!,(IF(B27=Data!#REF!,Data!#REF!,(IF(B27=Data!#REF!,Data!#REF!,(IF(B27=Data!#REF!,Data!I921,(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243,Data!J243,(IF(B27=Data!B245,Data!J245,(IF(B27=Data!#REF!,Data!#REF!,Data!#REF!)))))))))))))))&amp;IF(B27=Data!#REF!,Data!#REF!,(IF(B27=Data!#REF!,Data!#REF!,(IF(B27=Data!#REF!,Data!#REF!,(IF(B27=Data!#REF!,Data!#REF!,(IF(B27=Data!#REF!,Data!#REF!,(IF(B27=Data!#REF!,Data!J921,(IF(B27=Data!#REF!,Data!#REF!,(IF(B27=Data!#REF!,Data!#REF!,Data!#REF!)))))))))))))))&amp;IF(B27=Data!#REF!,Data!#REF!,(IF(B27=Data!#REF!,Data!#REF!,(IF(B27=Data!#REF!,Data!#REF!,(IF(B27=Data!#REF!,Data!#REF!,(IF(B27=Data!#REF!,Data!#REF!,Data!#REF!)))))))))</f>
        <v>#REF!</v>
      </c>
      <c r="W27" s="236" t="str">
        <f>IF(E27="","",VLOOKUP(B27,Data!$B$5:$J$503,9,FALSE)*E27)</f>
        <v/>
      </c>
    </row>
    <row r="28" spans="1:23" s="234" customFormat="1" ht="20.149999999999999" customHeight="1">
      <c r="A28" s="334"/>
      <c r="B28" s="231"/>
      <c r="C28" s="230" t="str">
        <f>IF(E28="","",VLOOKUP(B28,Data!$B$5:$N$503,13,FALSE))</f>
        <v/>
      </c>
      <c r="D28" s="223" t="str">
        <f>IF(E28="","",VLOOKUP(B28,Data!$B$5:$L$503,2,FALSE))</f>
        <v/>
      </c>
      <c r="E28" s="232"/>
      <c r="F28" s="233"/>
      <c r="G28" s="223" t="str">
        <f>IF(E28="","",VLOOKUP(B28,Data!$B$5:$L$503,11,FALSE))</f>
        <v/>
      </c>
      <c r="H28" s="228" t="str">
        <f t="shared" si="0"/>
        <v>-</v>
      </c>
      <c r="I28" s="229" t="str">
        <f>IF(E28="","",VLOOKUP(B28,Data!$B$5:$D$503,3,FALSE))</f>
        <v/>
      </c>
      <c r="J28" s="220" t="str">
        <f>IF(E28="","",VLOOKUP(B28,Data!$B$5:$M$503,12,FALSE))</f>
        <v/>
      </c>
      <c r="K28" s="328"/>
      <c r="L28" s="221" t="str">
        <f>IF(E28="","",VLOOKUP(B28,Data!$B$5:$E$503,4,FALSE)*E28)</f>
        <v/>
      </c>
      <c r="M28" s="221" t="str">
        <f>IF(E28="","",VLOOKUP(B28,Data!$B$5:$F$503,5,FALSE)*E28)</f>
        <v/>
      </c>
      <c r="N28" s="224" t="e">
        <f>IF(B28=Data!#REF!,Data!#REF!,(IF(B28=Data!#REF!,Data!#REF!,(IF(B28=Data!#REF!,Data!#REF!,(IF(B28=Data!#REF!,Data!#REF!,(IF(B28=Data!#REF!,Data!#REF!,(IF(B28=Data!B270,Data!G270,(IF(B28=Data!B272,Data!G272,(IF(B28=Data!#REF!,Data!#REF!,Data!#REF!)))))))))))))))&amp;IF(B28=Data!#REF!,Data!#REF!,(IF(B28=Data!#REF!,Data!#REF!,(IF(B28=Data!#REF!,Data!#REF!,(IF(B28=Data!#REF!,Data!#REF!,(IF(B28=Data!#REF!,Data!#REF!,(IF(B28=Data!#REF!,Data!G948,(IF(B28=Data!#REF!,Data!#REF!,(IF(B28=Data!#REF!,Data!#REF!,Data!#REF!)))))))))))))))&amp;IF(B28=Data!#REF!,Data!#REF!,(IF(B28=Data!#REF!,Data!#REF!,(IF(B28=Data!#REF!,Data!#REF!,(IF(B28=Data!#REF!,Data!#REF!,(IF(B28=Data!#REF!,Data!#REF!,Data!#REF!)))))))))</f>
        <v>#REF!</v>
      </c>
      <c r="O28" s="339"/>
      <c r="P28" s="340"/>
      <c r="Q28" s="225" t="e">
        <f>IF(B28=Data!#REF!,Data!#REF!,(IF(B28=Data!#REF!,Data!#REF!,(IF(B28=Data!#REF!,Data!#REF!,(IF(B28=Data!#REF!,Data!#REF!,(IF(B28=Data!#REF!,Data!#REF!,(IF(B28=Data!B270,Data!H270,(IF(B28=Data!B272,Data!H272,(IF(B28=Data!#REF!,Data!#REF!,Data!#REF!)))))))))))))))&amp;IF(B28=Data!#REF!,Data!#REF!,(IF(B28=Data!#REF!,Data!#REF!,(IF(B28=Data!#REF!,Data!#REF!,(IF(B28=Data!#REF!,Data!#REF!,(IF(B28=Data!#REF!,Data!#REF!,(IF(B28=Data!#REF!,Data!H948,(IF(B28=Data!#REF!,Data!#REF!,(IF(B28=Data!#REF!,Data!#REF!,Data!#REF!)))))))))))))))&amp;IF(B28=Data!#REF!,Data!#REF!,(IF(B28=Data!#REF!,Data!#REF!,(IF(B28=Data!#REF!,Data!#REF!,(IF(B28=Data!#REF!,Data!#REF!,(IF(B28=Data!#REF!,Data!#REF!,Data!#REF!)))))))))</f>
        <v>#REF!</v>
      </c>
      <c r="R28" s="340"/>
      <c r="S28" s="340"/>
      <c r="T28" s="225" t="e">
        <f>IF(B28=Data!#REF!,Data!#REF!,(IF(B28=Data!#REF!,Data!#REF!,(IF(B28=Data!#REF!,Data!#REF!,(IF(B28=Data!#REF!,Data!#REF!,(IF(B28=Data!#REF!,Data!#REF!,(IF(B28=Data!B270,Data!I270,(IF(B28=Data!B272,Data!I272,(IF(B28=Data!#REF!,Data!#REF!,Data!#REF!)))))))))))))))&amp;IF(B28=Data!#REF!,Data!#REF!,(IF(B28=Data!#REF!,Data!#REF!,(IF(B28=Data!#REF!,Data!#REF!,(IF(B28=Data!#REF!,Data!#REF!,(IF(B28=Data!#REF!,Data!#REF!,(IF(B28=Data!#REF!,Data!I948,(IF(B28=Data!#REF!,Data!#REF!,(IF(B28=Data!#REF!,Data!#REF!,Data!#REF!)))))))))))))))&amp;IF(B28=Data!#REF!,Data!#REF!,(IF(B28=Data!#REF!,Data!#REF!,(IF(B28=Data!#REF!,Data!#REF!,(IF(B28=Data!#REF!,Data!#REF!,(IF(B28=Data!#REF!,Data!#REF!,Data!#REF!)))))))))</f>
        <v>#REF!</v>
      </c>
      <c r="U28" s="341"/>
      <c r="V28" s="225" t="e">
        <f>IF(B28=Data!#REF!,Data!#REF!,(IF(B28=Data!#REF!,Data!#REF!,(IF(B28=Data!#REF!,Data!#REF!,(IF(B28=Data!#REF!,Data!#REF!,(IF(B28=Data!#REF!,Data!#REF!,(IF(B28=Data!B270,Data!J270,(IF(B28=Data!B272,Data!J272,(IF(B28=Data!#REF!,Data!#REF!,Data!#REF!)))))))))))))))&amp;IF(B28=Data!#REF!,Data!#REF!,(IF(B28=Data!#REF!,Data!#REF!,(IF(B28=Data!#REF!,Data!#REF!,(IF(B28=Data!#REF!,Data!#REF!,(IF(B28=Data!#REF!,Data!#REF!,(IF(B28=Data!#REF!,Data!J948,(IF(B28=Data!#REF!,Data!#REF!,(IF(B28=Data!#REF!,Data!#REF!,Data!#REF!)))))))))))))))&amp;IF(B28=Data!#REF!,Data!#REF!,(IF(B28=Data!#REF!,Data!#REF!,(IF(B28=Data!#REF!,Data!#REF!,(IF(B28=Data!#REF!,Data!#REF!,(IF(B28=Data!#REF!,Data!#REF!,Data!#REF!)))))))))</f>
        <v>#REF!</v>
      </c>
      <c r="W28" s="222" t="str">
        <f>IF(E28="","",VLOOKUP(B28,Data!$B$5:$J$503,9,FALSE)*E28)</f>
        <v/>
      </c>
    </row>
    <row r="29" spans="1:23" s="237" customFormat="1" ht="15" customHeight="1">
      <c r="A29" s="238"/>
      <c r="B29" s="239"/>
      <c r="C29" s="246"/>
      <c r="D29" s="240"/>
      <c r="E29" s="241">
        <f>SUM(E18:E28)</f>
        <v>14</v>
      </c>
      <c r="F29" s="242"/>
      <c r="G29" s="243"/>
      <c r="H29" s="243">
        <f>SUM(H18:H28)</f>
        <v>48591.869999999995</v>
      </c>
      <c r="I29" s="238"/>
      <c r="J29" s="238"/>
      <c r="K29" s="238"/>
      <c r="L29" s="243">
        <f>SUM(L18:L28)</f>
        <v>3682</v>
      </c>
      <c r="M29" s="243">
        <f>SUM(M18:M28)</f>
        <v>3265</v>
      </c>
      <c r="N29" s="243" t="e">
        <f>SUM(N16:N28)</f>
        <v>#REF!</v>
      </c>
      <c r="O29" s="244" t="e">
        <f>SUM(#REF!)</f>
        <v>#REF!</v>
      </c>
      <c r="P29" s="243">
        <f>SUM(P16:P28)</f>
        <v>0</v>
      </c>
      <c r="Q29" s="243" t="e">
        <f>SUM(Q16:Q28)</f>
        <v>#REF!</v>
      </c>
      <c r="R29" s="244" t="e">
        <f>SUM(#REF!)</f>
        <v>#REF!</v>
      </c>
      <c r="S29" s="243">
        <f>SUM(S16:S28)</f>
        <v>0</v>
      </c>
      <c r="T29" s="243" t="e">
        <f>SUM(T16:T28)</f>
        <v>#REF!</v>
      </c>
      <c r="U29" s="244" t="e">
        <f>SUM(#REF!)</f>
        <v>#REF!</v>
      </c>
      <c r="V29" s="243" t="e">
        <f>SUM(V16:V28)</f>
        <v>#REF!</v>
      </c>
      <c r="W29" s="245">
        <f>SUM(W18:W28)</f>
        <v>19.507000000000001</v>
      </c>
    </row>
    <row r="30" spans="1:23" ht="17.25" customHeight="1" thickBot="1">
      <c r="A30" s="214"/>
      <c r="B30" s="215"/>
      <c r="C30" s="216"/>
      <c r="D30" s="217"/>
      <c r="E30" s="193"/>
      <c r="F30" s="34"/>
      <c r="G30" s="180" t="s">
        <v>531</v>
      </c>
      <c r="H30" s="177"/>
      <c r="I30" s="55"/>
      <c r="J30" s="55"/>
      <c r="K30" s="55"/>
      <c r="L30" s="181"/>
      <c r="M30" s="177"/>
      <c r="N30" s="36"/>
      <c r="O30" s="35"/>
      <c r="P30" s="35"/>
      <c r="Q30" s="35"/>
      <c r="R30" s="35"/>
      <c r="S30" s="35"/>
      <c r="T30" s="35"/>
      <c r="U30" s="36"/>
      <c r="V30" s="36"/>
      <c r="W30" s="179"/>
    </row>
    <row r="31" spans="1:23" ht="13">
      <c r="A31" s="213" t="s">
        <v>525</v>
      </c>
      <c r="B31" s="161"/>
      <c r="C31" s="161"/>
      <c r="D31" s="60"/>
      <c r="E31" s="194" t="s">
        <v>532</v>
      </c>
      <c r="F31" s="27"/>
      <c r="G31" s="81" t="s">
        <v>81</v>
      </c>
      <c r="H31" s="85"/>
      <c r="I31" s="32" t="s">
        <v>82</v>
      </c>
      <c r="J31" s="56"/>
      <c r="K31" s="172" t="s">
        <v>83</v>
      </c>
      <c r="L31" s="172"/>
      <c r="M31" s="422" t="s">
        <v>84</v>
      </c>
      <c r="N31" s="423"/>
      <c r="O31" s="423"/>
      <c r="P31" s="423"/>
      <c r="Q31" s="423"/>
      <c r="R31" s="423"/>
      <c r="S31" s="423"/>
      <c r="T31" s="423"/>
      <c r="U31" s="423"/>
      <c r="V31" s="423"/>
      <c r="W31" s="424"/>
    </row>
    <row r="32" spans="1:23" ht="13">
      <c r="A32" s="19" t="s">
        <v>526</v>
      </c>
      <c r="B32" s="20"/>
      <c r="C32" s="20"/>
      <c r="D32" s="60"/>
      <c r="E32" s="191" t="s">
        <v>86</v>
      </c>
      <c r="F32" s="20"/>
      <c r="G32" s="425"/>
      <c r="H32" s="426"/>
      <c r="I32" s="19" t="s">
        <v>87</v>
      </c>
      <c r="J32" s="61"/>
      <c r="K32" s="174" t="s">
        <v>88</v>
      </c>
      <c r="L32" s="174"/>
      <c r="M32" s="170"/>
      <c r="N32" s="20"/>
      <c r="O32" s="20"/>
      <c r="P32" s="20"/>
      <c r="Q32" s="20"/>
      <c r="R32" s="20"/>
      <c r="S32" s="20"/>
      <c r="T32" s="20"/>
      <c r="U32" s="20"/>
      <c r="V32" s="20"/>
      <c r="W32" s="175"/>
    </row>
    <row r="33" spans="1:23">
      <c r="A33" s="19" t="s">
        <v>527</v>
      </c>
      <c r="B33" s="20"/>
      <c r="C33" s="20"/>
      <c r="D33" s="21"/>
      <c r="E33" s="191"/>
      <c r="F33" s="20"/>
      <c r="G33" s="425"/>
      <c r="H33" s="426"/>
      <c r="I33" s="19"/>
      <c r="J33" s="61"/>
      <c r="K33" s="174" t="s">
        <v>92</v>
      </c>
      <c r="L33" s="174"/>
      <c r="M33" s="170"/>
      <c r="N33" s="20"/>
      <c r="O33" s="20"/>
      <c r="P33" s="20"/>
      <c r="Q33" s="20"/>
      <c r="R33" s="20"/>
      <c r="S33" s="20"/>
      <c r="T33" s="20"/>
      <c r="U33" s="20"/>
      <c r="V33" s="20"/>
      <c r="W33" s="175"/>
    </row>
    <row r="34" spans="1:23">
      <c r="A34" s="34"/>
      <c r="B34" s="35"/>
      <c r="C34" s="35"/>
      <c r="D34" s="343"/>
      <c r="E34" s="191" t="s">
        <v>93</v>
      </c>
      <c r="F34" s="20"/>
      <c r="G34" s="425"/>
      <c r="H34" s="426"/>
      <c r="I34" s="19" t="s">
        <v>94</v>
      </c>
      <c r="J34" s="61"/>
      <c r="K34" s="174"/>
      <c r="L34" s="174"/>
      <c r="M34" s="170"/>
      <c r="N34" s="20"/>
      <c r="O34" s="20"/>
      <c r="P34" s="20"/>
      <c r="Q34" s="20"/>
      <c r="R34" s="20"/>
      <c r="S34" s="20"/>
      <c r="T34" s="20"/>
      <c r="U34" s="20"/>
      <c r="V34" s="20"/>
      <c r="W34" s="175"/>
    </row>
    <row r="35" spans="1:23" ht="13">
      <c r="A35" s="16" t="s">
        <v>95</v>
      </c>
      <c r="B35" s="27"/>
      <c r="C35" s="27"/>
      <c r="D35" s="12"/>
      <c r="E35" s="191" t="s">
        <v>96</v>
      </c>
      <c r="F35" s="20"/>
      <c r="G35" s="89" t="s">
        <v>97</v>
      </c>
      <c r="H35" s="86"/>
      <c r="I35" s="19" t="s">
        <v>87</v>
      </c>
      <c r="J35" s="61"/>
      <c r="K35" s="174" t="s">
        <v>98</v>
      </c>
      <c r="L35" s="174"/>
      <c r="M35" s="170"/>
      <c r="N35" s="20"/>
      <c r="O35" s="20"/>
      <c r="P35" s="20"/>
      <c r="Q35" s="20"/>
      <c r="R35" s="20"/>
      <c r="S35" s="20"/>
      <c r="T35" s="20"/>
      <c r="U35" s="20"/>
      <c r="V35" s="20"/>
      <c r="W35" s="175"/>
    </row>
    <row r="36" spans="1:23">
      <c r="A36" s="26" t="s">
        <v>550</v>
      </c>
      <c r="B36" s="20"/>
      <c r="C36" s="20"/>
      <c r="D36" s="21"/>
      <c r="E36" s="191" t="s">
        <v>99</v>
      </c>
      <c r="F36" s="20"/>
      <c r="G36" s="90"/>
      <c r="H36" s="182"/>
      <c r="I36" s="19" t="s">
        <v>100</v>
      </c>
      <c r="J36" s="61"/>
      <c r="K36" s="174" t="s">
        <v>528</v>
      </c>
      <c r="L36" s="174"/>
      <c r="M36" s="427" t="s">
        <v>568</v>
      </c>
      <c r="N36" s="428"/>
      <c r="O36" s="428"/>
      <c r="P36" s="428"/>
      <c r="Q36" s="428"/>
      <c r="R36" s="428"/>
      <c r="S36" s="428"/>
      <c r="T36" s="428"/>
      <c r="U36" s="428"/>
      <c r="V36" s="428"/>
      <c r="W36" s="429"/>
    </row>
    <row r="37" spans="1:23">
      <c r="A37" s="34"/>
      <c r="B37" s="35"/>
      <c r="C37" s="35"/>
      <c r="D37" s="36"/>
      <c r="E37" s="192"/>
      <c r="F37" s="35"/>
      <c r="G37" s="416" t="s">
        <v>899</v>
      </c>
      <c r="H37" s="417"/>
      <c r="I37" s="416" t="s">
        <v>897</v>
      </c>
      <c r="J37" s="417"/>
      <c r="K37" s="178" t="s">
        <v>103</v>
      </c>
      <c r="L37" s="178"/>
      <c r="M37" s="418" t="s">
        <v>104</v>
      </c>
      <c r="N37" s="419"/>
      <c r="O37" s="419"/>
      <c r="P37" s="419"/>
      <c r="Q37" s="419"/>
      <c r="R37" s="419"/>
      <c r="S37" s="419"/>
      <c r="T37" s="419"/>
      <c r="U37" s="419"/>
      <c r="V37" s="419"/>
      <c r="W37" s="420"/>
    </row>
    <row r="41" spans="1:23" ht="18.75" customHeight="1">
      <c r="A41" s="195" t="s">
        <v>888</v>
      </c>
      <c r="B41" s="166"/>
      <c r="C41" s="195" t="s">
        <v>576</v>
      </c>
      <c r="D41" s="319"/>
      <c r="E41" s="319"/>
      <c r="F41" s="320"/>
      <c r="G41" s="195" t="s">
        <v>882</v>
      </c>
      <c r="I41" s="195" t="s">
        <v>576</v>
      </c>
      <c r="K41" s="166"/>
      <c r="M41" s="4"/>
      <c r="V41" s="167"/>
      <c r="W41" s="4"/>
    </row>
    <row r="42" spans="1:23" ht="20">
      <c r="A42" s="195" t="s">
        <v>889</v>
      </c>
      <c r="B42" s="166"/>
      <c r="C42" s="195" t="s">
        <v>576</v>
      </c>
      <c r="D42" s="319"/>
      <c r="E42" s="319"/>
      <c r="F42" s="320"/>
      <c r="G42" s="300" t="s">
        <v>883</v>
      </c>
      <c r="H42" s="335"/>
      <c r="I42" s="300" t="s">
        <v>893</v>
      </c>
      <c r="K42" s="166"/>
      <c r="M42" s="4"/>
      <c r="V42" s="167"/>
      <c r="W42" s="4"/>
    </row>
    <row r="43" spans="1:23" ht="20">
      <c r="A43" s="195" t="s">
        <v>890</v>
      </c>
      <c r="B43" s="166"/>
      <c r="C43" s="195" t="s">
        <v>576</v>
      </c>
      <c r="D43" s="319"/>
      <c r="E43" s="319"/>
      <c r="F43" s="320"/>
      <c r="G43" s="195" t="s">
        <v>884</v>
      </c>
      <c r="I43" s="195" t="s">
        <v>576</v>
      </c>
      <c r="K43" s="166"/>
      <c r="M43" s="4"/>
      <c r="V43" s="167"/>
      <c r="W43" s="4"/>
    </row>
    <row r="44" spans="1:23" ht="20">
      <c r="A44" s="195" t="s">
        <v>891</v>
      </c>
      <c r="B44" s="166"/>
      <c r="C44" s="195" t="s">
        <v>576</v>
      </c>
      <c r="D44" s="319"/>
      <c r="E44" s="319"/>
      <c r="F44" s="320"/>
      <c r="G44" s="195" t="s">
        <v>885</v>
      </c>
      <c r="I44" s="195" t="s">
        <v>576</v>
      </c>
      <c r="K44" s="166"/>
      <c r="M44" s="4"/>
      <c r="V44" s="167"/>
      <c r="W44" s="4"/>
    </row>
    <row r="45" spans="1:23" ht="20">
      <c r="A45" s="195" t="s">
        <v>892</v>
      </c>
      <c r="B45" s="166"/>
      <c r="C45" s="195" t="s">
        <v>576</v>
      </c>
      <c r="D45" s="319"/>
      <c r="E45" s="319"/>
      <c r="F45" s="320"/>
      <c r="G45" s="195" t="s">
        <v>887</v>
      </c>
      <c r="I45" s="195" t="s">
        <v>576</v>
      </c>
      <c r="K45" s="166"/>
      <c r="M45" s="4"/>
      <c r="V45" s="167"/>
      <c r="W45" s="4"/>
    </row>
    <row r="46" spans="1:23" ht="20">
      <c r="A46" s="342"/>
      <c r="B46" s="342"/>
      <c r="C46" s="342"/>
      <c r="D46" s="342"/>
      <c r="E46" s="342"/>
      <c r="F46" s="317"/>
      <c r="G46" s="195" t="s">
        <v>886</v>
      </c>
      <c r="I46" s="195" t="s">
        <v>576</v>
      </c>
    </row>
  </sheetData>
  <mergeCells count="9">
    <mergeCell ref="G37:H37"/>
    <mergeCell ref="I37:J37"/>
    <mergeCell ref="M37:W37"/>
    <mergeCell ref="M2:P2"/>
    <mergeCell ref="M31:W31"/>
    <mergeCell ref="G32:H32"/>
    <mergeCell ref="G33:H33"/>
    <mergeCell ref="G34:H34"/>
    <mergeCell ref="M36:W36"/>
  </mergeCells>
  <printOptions horizontalCentered="1"/>
  <pageMargins left="0.19685039370078741" right="0.19685039370078741" top="0.15748031496062992" bottom="0.15748031496062992" header="0.19685039370078741" footer="0.15748031496062992"/>
  <pageSetup paperSize="9" scale="75" firstPageNumber="4294963191" orientation="landscape" horizontalDpi="4294967295" verticalDpi="4294967295"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50"/>
  <sheetViews>
    <sheetView topLeftCell="A13" zoomScale="70" zoomScaleNormal="70" zoomScaleSheetLayoutView="85" workbookViewId="0">
      <selection activeCell="G16" sqref="G16"/>
    </sheetView>
  </sheetViews>
  <sheetFormatPr defaultColWidth="9.1796875" defaultRowHeight="12.5"/>
  <cols>
    <col min="1" max="1" width="5.089843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898</v>
      </c>
      <c r="C18" s="325"/>
      <c r="D18" s="227"/>
      <c r="E18" s="232"/>
      <c r="F18" s="226"/>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v>1</v>
      </c>
      <c r="B19" s="324" t="s">
        <v>682</v>
      </c>
      <c r="C19" s="230" t="str">
        <f>IF(E19="","",VLOOKUP(B19,Data!$B$5:$N$503,13,FALSE))</f>
        <v>Ymh</v>
      </c>
      <c r="D19" s="223" t="str">
        <f>IF(E19="","",VLOOKUP(B19,Data!$B$5:$L$503,2,FALSE))</f>
        <v>VAD6670</v>
      </c>
      <c r="E19" s="232">
        <v>1</v>
      </c>
      <c r="F19" s="226" t="s">
        <v>523</v>
      </c>
      <c r="G19" s="223">
        <f>IF(E19="","",VLOOKUP(B19,Data!$B$5:$L$503,11,FALSE))</f>
        <v>2798.66</v>
      </c>
      <c r="H19" s="228">
        <f t="shared" ref="H19:H32" si="0">IF(E19&gt;0,E19*G19,"-")</f>
        <v>2798.66</v>
      </c>
      <c r="I19" s="229" t="str">
        <f>IF(E19="","",VLOOKUP(B19,Data!$B$5:$D$503,3,FALSE))</f>
        <v>C/T</v>
      </c>
      <c r="J19" s="220" t="str">
        <f>IF(E19="","",VLOOKUP(B19,Data!$B$5:$M$503,12,FALSE))</f>
        <v>Indonesia</v>
      </c>
      <c r="K19" s="328" t="s">
        <v>880</v>
      </c>
      <c r="L19" s="221">
        <f>IF(E19="","",VLOOKUP(B19,Data!$B$5:$E$503,4,FALSE)*E19)</f>
        <v>243</v>
      </c>
      <c r="M19" s="221">
        <f>IF(E19="","",VLOOKUP(B19,Data!$B$5:$F$503,5,FALSE)*E19)</f>
        <v>221</v>
      </c>
      <c r="N19" s="224" t="e">
        <f>IF(B19=Data!#REF!,Data!#REF!,(IF(B19=Data!#REF!,Data!#REF!,(IF(B19=Data!#REF!,Data!#REF!,(IF(B19=Data!#REF!,Data!#REF!,(IF(B19=Data!#REF!,Data!#REF!,(IF(B19=Data!B258,Data!G258,(IF(B19=Data!B260,Data!G260,(IF(B19=Data!#REF!,Data!#REF!,Data!#REF!)))))))))))))))&amp;IF(B19=Data!#REF!,Data!#REF!,(IF(B19=Data!#REF!,Data!#REF!,(IF(B19=Data!#REF!,Data!#REF!,(IF(B19=Data!#REF!,Data!#REF!,(IF(B19=Data!#REF!,Data!#REF!,(IF(B19=Data!#REF!,Data!G936,(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258,Data!H258,(IF(B19=Data!B260,Data!H260,(IF(B19=Data!#REF!,Data!#REF!,Data!#REF!)))))))))))))))&amp;IF(B19=Data!#REF!,Data!#REF!,(IF(B19=Data!#REF!,Data!#REF!,(IF(B19=Data!#REF!,Data!#REF!,(IF(B19=Data!#REF!,Data!#REF!,(IF(B19=Data!#REF!,Data!#REF!,(IF(B19=Data!#REF!,Data!H936,(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258,Data!I258,(IF(B19=Data!B260,Data!I260,(IF(B19=Data!#REF!,Data!#REF!,Data!#REF!)))))))))))))))&amp;IF(B19=Data!#REF!,Data!#REF!,(IF(B19=Data!#REF!,Data!#REF!,(IF(B19=Data!#REF!,Data!#REF!,(IF(B19=Data!#REF!,Data!#REF!,(IF(B19=Data!#REF!,Data!#REF!,(IF(B19=Data!#REF!,Data!I936,(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258,Data!J258,(IF(B19=Data!B260,Data!J260,(IF(B19=Data!#REF!,Data!#REF!,Data!#REF!)))))))))))))))&amp;IF(B19=Data!#REF!,Data!#REF!,(IF(B19=Data!#REF!,Data!#REF!,(IF(B19=Data!#REF!,Data!#REF!,(IF(B19=Data!#REF!,Data!#REF!,(IF(B19=Data!#REF!,Data!#REF!,(IF(B19=Data!#REF!,Data!J936,(IF(B19=Data!#REF!,Data!#REF!,(IF(B19=Data!#REF!,Data!#REF!,Data!#REF!)))))))))))))))&amp;IF(B19=Data!#REF!,Data!#REF!,(IF(B19=Data!#REF!,Data!#REF!,(IF(B19=Data!#REF!,Data!#REF!,(IF(B19=Data!#REF!,Data!#REF!,(IF(B19=Data!#REF!,Data!#REF!,Data!#REF!)))))))))</f>
        <v>#REF!</v>
      </c>
      <c r="W19" s="222">
        <f>IF(E19="","",VLOOKUP(B19,Data!$B$5:$J$503,9,FALSE)*E19)</f>
        <v>1.3140000000000001</v>
      </c>
    </row>
    <row r="20" spans="1:23" s="234" customFormat="1" ht="20.149999999999999" customHeight="1">
      <c r="A20" s="334"/>
      <c r="B20" s="270" t="s">
        <v>900</v>
      </c>
      <c r="C20" s="325"/>
      <c r="D20" s="227"/>
      <c r="E20" s="232"/>
      <c r="F20" s="226"/>
      <c r="G20" s="227"/>
      <c r="H20" s="326"/>
      <c r="I20" s="327"/>
      <c r="J20" s="235"/>
      <c r="K20" s="328"/>
      <c r="L20" s="219"/>
      <c r="M20" s="219"/>
      <c r="N20" s="329"/>
      <c r="O20" s="330"/>
      <c r="P20" s="331"/>
      <c r="Q20" s="332"/>
      <c r="R20" s="331"/>
      <c r="S20" s="331"/>
      <c r="T20" s="332"/>
      <c r="U20" s="333"/>
      <c r="V20" s="332"/>
      <c r="W20" s="236"/>
    </row>
    <row r="21" spans="1:23" s="234" customFormat="1" ht="20.149999999999999" customHeight="1">
      <c r="A21" s="334">
        <v>2</v>
      </c>
      <c r="B21" s="324" t="s">
        <v>667</v>
      </c>
      <c r="C21" s="230" t="str">
        <f>IF(E21="","",VLOOKUP(B21,Data!$B$5:$N$503,13,FALSE))</f>
        <v>Ymh</v>
      </c>
      <c r="D21" s="223" t="str">
        <f>IF(E21="","",VLOOKUP(B21,Data!$B$5:$L$503,2,FALSE))</f>
        <v>VAC9580</v>
      </c>
      <c r="E21" s="232">
        <v>1</v>
      </c>
      <c r="F21" s="233" t="s">
        <v>524</v>
      </c>
      <c r="G21" s="223">
        <f>IF(E21="","",VLOOKUP(B21,Data!$B$5:$L$503,11,FALSE))</f>
        <v>5024.08</v>
      </c>
      <c r="H21" s="228">
        <f t="shared" si="0"/>
        <v>5024.08</v>
      </c>
      <c r="I21" s="229" t="str">
        <f>IF(E21="","",VLOOKUP(B21,Data!$B$5:$D$503,3,FALSE))</f>
        <v>C/T</v>
      </c>
      <c r="J21" s="220" t="str">
        <f>IF(E21="","",VLOOKUP(B21,Data!$B$5:$M$503,12,FALSE))</f>
        <v>Indonesia</v>
      </c>
      <c r="K21" s="328" t="s">
        <v>880</v>
      </c>
      <c r="L21" s="221">
        <f>IF(E21="","",VLOOKUP(B21,Data!$B$5:$E$503,4,FALSE)*E21)</f>
        <v>302</v>
      </c>
      <c r="M21" s="221">
        <f>IF(E21="","",VLOOKUP(B21,Data!$B$5:$F$503,5,FALSE)*E21)</f>
        <v>267</v>
      </c>
      <c r="N21" s="224" t="e">
        <f>IF(B21=Data!#REF!,Data!#REF!,(IF(B21=Data!#REF!,Data!#REF!,(IF(B21=Data!#REF!,Data!#REF!,(IF(B21=Data!#REF!,Data!#REF!,(IF(B21=Data!#REF!,Data!#REF!,(IF(B21=Data!B262,Data!G262,(IF(B21=Data!B264,Data!G264,(IF(B21=Data!#REF!,Data!#REF!,Data!#REF!)))))))))))))))&amp;IF(B21=Data!#REF!,Data!#REF!,(IF(B21=Data!#REF!,Data!#REF!,(IF(B21=Data!#REF!,Data!#REF!,(IF(B21=Data!#REF!,Data!#REF!,(IF(B21=Data!#REF!,Data!#REF!,(IF(B21=Data!#REF!,Data!G940,(IF(B21=Data!#REF!,Data!#REF!,(IF(B21=Data!#REF!,Data!#REF!,Data!#REF!)))))))))))))))&amp;IF(B21=Data!#REF!,Data!#REF!,(IF(B21=Data!#REF!,Data!#REF!,(IF(B21=Data!#REF!,Data!#REF!,(IF(B21=Data!#REF!,Data!#REF!,(IF(B21=Data!#REF!,Data!#REF!,Data!#REF!)))))))))</f>
        <v>#REF!</v>
      </c>
      <c r="O21" s="339"/>
      <c r="P21" s="340"/>
      <c r="Q21" s="225" t="e">
        <f>IF(B21=Data!#REF!,Data!#REF!,(IF(B21=Data!#REF!,Data!#REF!,(IF(B21=Data!#REF!,Data!#REF!,(IF(B21=Data!#REF!,Data!#REF!,(IF(B21=Data!#REF!,Data!#REF!,(IF(B21=Data!B262,Data!H262,(IF(B21=Data!B264,Data!H264,(IF(B21=Data!#REF!,Data!#REF!,Data!#REF!)))))))))))))))&amp;IF(B21=Data!#REF!,Data!#REF!,(IF(B21=Data!#REF!,Data!#REF!,(IF(B21=Data!#REF!,Data!#REF!,(IF(B21=Data!#REF!,Data!#REF!,(IF(B21=Data!#REF!,Data!#REF!,(IF(B21=Data!#REF!,Data!H940,(IF(B21=Data!#REF!,Data!#REF!,(IF(B21=Data!#REF!,Data!#REF!,Data!#REF!)))))))))))))))&amp;IF(B21=Data!#REF!,Data!#REF!,(IF(B21=Data!#REF!,Data!#REF!,(IF(B21=Data!#REF!,Data!#REF!,(IF(B21=Data!#REF!,Data!#REF!,(IF(B21=Data!#REF!,Data!#REF!,Data!#REF!)))))))))</f>
        <v>#REF!</v>
      </c>
      <c r="R21" s="340"/>
      <c r="S21" s="340"/>
      <c r="T21" s="225" t="e">
        <f>IF(B21=Data!#REF!,Data!#REF!,(IF(B21=Data!#REF!,Data!#REF!,(IF(B21=Data!#REF!,Data!#REF!,(IF(B21=Data!#REF!,Data!#REF!,(IF(B21=Data!#REF!,Data!#REF!,(IF(B21=Data!B262,Data!I262,(IF(B21=Data!B264,Data!I264,(IF(B21=Data!#REF!,Data!#REF!,Data!#REF!)))))))))))))))&amp;IF(B21=Data!#REF!,Data!#REF!,(IF(B21=Data!#REF!,Data!#REF!,(IF(B21=Data!#REF!,Data!#REF!,(IF(B21=Data!#REF!,Data!#REF!,(IF(B21=Data!#REF!,Data!#REF!,(IF(B21=Data!#REF!,Data!I940,(IF(B21=Data!#REF!,Data!#REF!,(IF(B21=Data!#REF!,Data!#REF!,Data!#REF!)))))))))))))))&amp;IF(B21=Data!#REF!,Data!#REF!,(IF(B21=Data!#REF!,Data!#REF!,(IF(B21=Data!#REF!,Data!#REF!,(IF(B21=Data!#REF!,Data!#REF!,(IF(B21=Data!#REF!,Data!#REF!,Data!#REF!)))))))))</f>
        <v>#REF!</v>
      </c>
      <c r="U21" s="341"/>
      <c r="V21" s="225" t="e">
        <f>IF(B21=Data!#REF!,Data!#REF!,(IF(B21=Data!#REF!,Data!#REF!,(IF(B21=Data!#REF!,Data!#REF!,(IF(B21=Data!#REF!,Data!#REF!,(IF(B21=Data!#REF!,Data!#REF!,(IF(B21=Data!B262,Data!J262,(IF(B21=Data!B264,Data!J264,(IF(B21=Data!#REF!,Data!#REF!,Data!#REF!)))))))))))))))&amp;IF(B21=Data!#REF!,Data!#REF!,(IF(B21=Data!#REF!,Data!#REF!,(IF(B21=Data!#REF!,Data!#REF!,(IF(B21=Data!#REF!,Data!#REF!,(IF(B21=Data!#REF!,Data!#REF!,(IF(B21=Data!#REF!,Data!J940,(IF(B21=Data!#REF!,Data!#REF!,(IF(B21=Data!#REF!,Data!#REF!,Data!#REF!)))))))))))))))&amp;IF(B21=Data!#REF!,Data!#REF!,(IF(B21=Data!#REF!,Data!#REF!,(IF(B21=Data!#REF!,Data!#REF!,(IF(B21=Data!#REF!,Data!#REF!,(IF(B21=Data!#REF!,Data!#REF!,Data!#REF!)))))))))</f>
        <v>#REF!</v>
      </c>
      <c r="W21" s="222">
        <f>IF(E21="","",VLOOKUP(B21,Data!$B$5:$J$503,9,FALSE)*E21)</f>
        <v>1.534</v>
      </c>
    </row>
    <row r="22" spans="1:23" s="234" customFormat="1" ht="20.149999999999999" customHeight="1">
      <c r="A22" s="334">
        <v>3</v>
      </c>
      <c r="B22" s="324" t="s">
        <v>220</v>
      </c>
      <c r="C22" s="230" t="str">
        <f>IF(E22="","",VLOOKUP(B22,Data!$B$5:$N$503,13,FALSE))</f>
        <v>Ymh</v>
      </c>
      <c r="D22" s="223" t="str">
        <f>IF(E22="","",VLOOKUP(B22,Data!$B$5:$L$503,2,FALSE))</f>
        <v>AAE6337</v>
      </c>
      <c r="E22" s="232">
        <v>9</v>
      </c>
      <c r="F22" s="318"/>
      <c r="G22" s="223">
        <f>IF(E22="","",VLOOKUP(B22,Data!$B$5:$L$503,11,FALSE))</f>
        <v>1646.63</v>
      </c>
      <c r="H22" s="228">
        <f t="shared" si="0"/>
        <v>14819.670000000002</v>
      </c>
      <c r="I22" s="229" t="str">
        <f>IF(E22="","",VLOOKUP(B22,Data!$B$5:$D$503,3,FALSE))</f>
        <v>C/T</v>
      </c>
      <c r="J22" s="220" t="str">
        <f>IF(E22="","",VLOOKUP(B22,Data!$B$5:$M$503,12,FALSE))</f>
        <v>Indonesia</v>
      </c>
      <c r="K22" s="328" t="s">
        <v>880</v>
      </c>
      <c r="L22" s="221">
        <f>IF(E22="","",VLOOKUP(B22,Data!$B$5:$E$503,4,FALSE)*E22)</f>
        <v>1746</v>
      </c>
      <c r="M22" s="221">
        <f>IF(E22="","",VLOOKUP(B22,Data!$B$5:$F$503,5,FALSE)*E22)</f>
        <v>1566</v>
      </c>
      <c r="N22" s="224" t="e">
        <f>IF(B22=Data!#REF!,Data!#REF!,(IF(B22=Data!#REF!,Data!#REF!,(IF(B22=Data!#REF!,Data!#REF!,(IF(B22=Data!#REF!,Data!#REF!,(IF(B22=Data!#REF!,Data!#REF!,(IF(B22=Data!B261,Data!G261,(IF(B22=Data!B263,Data!G263,(IF(B22=Data!#REF!,Data!#REF!,Data!#REF!)))))))))))))))&amp;IF(B22=Data!#REF!,Data!#REF!,(IF(B22=Data!#REF!,Data!#REF!,(IF(B22=Data!#REF!,Data!#REF!,(IF(B22=Data!#REF!,Data!#REF!,(IF(B22=Data!#REF!,Data!#REF!,(IF(B22=Data!#REF!,Data!G939,(IF(B22=Data!#REF!,Data!#REF!,(IF(B22=Data!#REF!,Data!#REF!,Data!#REF!)))))))))))))))&amp;IF(B22=Data!#REF!,Data!#REF!,(IF(B22=Data!#REF!,Data!#REF!,(IF(B22=Data!#REF!,Data!#REF!,(IF(B22=Data!#REF!,Data!#REF!,(IF(B22=Data!#REF!,Data!#REF!,Data!#REF!)))))))))</f>
        <v>#REF!</v>
      </c>
      <c r="O22" s="339"/>
      <c r="P22" s="340"/>
      <c r="Q22" s="225" t="e">
        <f>IF(B22=Data!#REF!,Data!#REF!,(IF(B22=Data!#REF!,Data!#REF!,(IF(B22=Data!#REF!,Data!#REF!,(IF(B22=Data!#REF!,Data!#REF!,(IF(B22=Data!#REF!,Data!#REF!,(IF(B22=Data!B261,Data!H261,(IF(B22=Data!B263,Data!H263,(IF(B22=Data!#REF!,Data!#REF!,Data!#REF!)))))))))))))))&amp;IF(B22=Data!#REF!,Data!#REF!,(IF(B22=Data!#REF!,Data!#REF!,(IF(B22=Data!#REF!,Data!#REF!,(IF(B22=Data!#REF!,Data!#REF!,(IF(B22=Data!#REF!,Data!#REF!,(IF(B22=Data!#REF!,Data!H939,(IF(B22=Data!#REF!,Data!#REF!,(IF(B22=Data!#REF!,Data!#REF!,Data!#REF!)))))))))))))))&amp;IF(B22=Data!#REF!,Data!#REF!,(IF(B22=Data!#REF!,Data!#REF!,(IF(B22=Data!#REF!,Data!#REF!,(IF(B22=Data!#REF!,Data!#REF!,(IF(B22=Data!#REF!,Data!#REF!,Data!#REF!)))))))))</f>
        <v>#REF!</v>
      </c>
      <c r="R22" s="340"/>
      <c r="S22" s="340"/>
      <c r="T22" s="225" t="e">
        <f>IF(B22=Data!#REF!,Data!#REF!,(IF(B22=Data!#REF!,Data!#REF!,(IF(B22=Data!#REF!,Data!#REF!,(IF(B22=Data!#REF!,Data!#REF!,(IF(B22=Data!#REF!,Data!#REF!,(IF(B22=Data!B261,Data!I261,(IF(B22=Data!B263,Data!I263,(IF(B22=Data!#REF!,Data!#REF!,Data!#REF!)))))))))))))))&amp;IF(B22=Data!#REF!,Data!#REF!,(IF(B22=Data!#REF!,Data!#REF!,(IF(B22=Data!#REF!,Data!#REF!,(IF(B22=Data!#REF!,Data!#REF!,(IF(B22=Data!#REF!,Data!#REF!,(IF(B22=Data!#REF!,Data!I939,(IF(B22=Data!#REF!,Data!#REF!,(IF(B22=Data!#REF!,Data!#REF!,Data!#REF!)))))))))))))))&amp;IF(B22=Data!#REF!,Data!#REF!,(IF(B22=Data!#REF!,Data!#REF!,(IF(B22=Data!#REF!,Data!#REF!,(IF(B22=Data!#REF!,Data!#REF!,(IF(B22=Data!#REF!,Data!#REF!,Data!#REF!)))))))))</f>
        <v>#REF!</v>
      </c>
      <c r="U22" s="341"/>
      <c r="V22" s="225" t="e">
        <f>IF(B22=Data!#REF!,Data!#REF!,(IF(B22=Data!#REF!,Data!#REF!,(IF(B22=Data!#REF!,Data!#REF!,(IF(B22=Data!#REF!,Data!#REF!,(IF(B22=Data!#REF!,Data!#REF!,(IF(B22=Data!B261,Data!J261,(IF(B22=Data!B263,Data!J263,(IF(B22=Data!#REF!,Data!#REF!,Data!#REF!)))))))))))))))&amp;IF(B22=Data!#REF!,Data!#REF!,(IF(B22=Data!#REF!,Data!#REF!,(IF(B22=Data!#REF!,Data!#REF!,(IF(B22=Data!#REF!,Data!#REF!,(IF(B22=Data!#REF!,Data!#REF!,(IF(B22=Data!#REF!,Data!J939,(IF(B22=Data!#REF!,Data!#REF!,(IF(B22=Data!#REF!,Data!#REF!,Data!#REF!)))))))))))))))&amp;IF(B22=Data!#REF!,Data!#REF!,(IF(B22=Data!#REF!,Data!#REF!,(IF(B22=Data!#REF!,Data!#REF!,(IF(B22=Data!#REF!,Data!#REF!,(IF(B22=Data!#REF!,Data!#REF!,Data!#REF!)))))))))</f>
        <v>#REF!</v>
      </c>
      <c r="W22" s="222">
        <f>IF(E22="","",VLOOKUP(B22,Data!$B$5:$J$503,9,FALSE)*E22)</f>
        <v>10.161</v>
      </c>
    </row>
    <row r="23" spans="1:23" s="234" customFormat="1" ht="20.149999999999999" customHeight="1">
      <c r="A23" s="334">
        <v>4</v>
      </c>
      <c r="B23" s="324" t="s">
        <v>664</v>
      </c>
      <c r="C23" s="325" t="str">
        <f>IF(E23="","",VLOOKUP(B23,Data!$B$5:$N$503,13,FALSE))</f>
        <v>Ymh</v>
      </c>
      <c r="D23" s="227" t="str">
        <f>IF(E23="","",VLOOKUP(B23,Data!$B$5:$L$503,2,FALSE))</f>
        <v>VAC9480</v>
      </c>
      <c r="E23" s="232">
        <v>5</v>
      </c>
      <c r="F23" s="318" t="s">
        <v>530</v>
      </c>
      <c r="G23" s="227">
        <f>IF(E23="","",VLOOKUP(B23,Data!$B$5:$L$503,11,FALSE))</f>
        <v>2008.01</v>
      </c>
      <c r="H23" s="326">
        <f t="shared" si="0"/>
        <v>10040.049999999999</v>
      </c>
      <c r="I23" s="327" t="str">
        <f>IF(E23="","",VLOOKUP(B23,Data!$B$5:$D$503,3,FALSE))</f>
        <v>C/T</v>
      </c>
      <c r="J23" s="235" t="str">
        <f>IF(E23="","",VLOOKUP(B23,Data!$B$5:$M$503,12,FALSE))</f>
        <v>Indonesia</v>
      </c>
      <c r="K23" s="328" t="s">
        <v>880</v>
      </c>
      <c r="L23" s="219">
        <f>IF(E23="","",VLOOKUP(B23,Data!$B$5:$E$503,4,FALSE)*E23)</f>
        <v>995</v>
      </c>
      <c r="M23" s="219">
        <f>IF(E23="","",VLOOKUP(B23,Data!$B$5:$F$503,5,FALSE)*E23)</f>
        <v>895</v>
      </c>
      <c r="N23" s="329" t="e">
        <f>IF(B23=Data!#REF!,Data!#REF!,(IF(B23=Data!#REF!,Data!#REF!,(IF(B23=Data!#REF!,Data!#REF!,(IF(B23=Data!#REF!,Data!#REF!,(IF(B23=Data!#REF!,Data!#REF!,(IF(B23=Data!B258,Data!G258,(IF(B23=Data!B260,Data!G260,(IF(B23=Data!#REF!,Data!#REF!,Data!#REF!)))))))))))))))&amp;IF(B23=Data!#REF!,Data!#REF!,(IF(B23=Data!#REF!,Data!#REF!,(IF(B23=Data!#REF!,Data!#REF!,(IF(B23=Data!#REF!,Data!#REF!,(IF(B23=Data!#REF!,Data!#REF!,(IF(B23=Data!#REF!,Data!G936,(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258,Data!H258,(IF(B23=Data!B260,Data!H260,(IF(B23=Data!#REF!,Data!#REF!,Data!#REF!)))))))))))))))&amp;IF(B23=Data!#REF!,Data!#REF!,(IF(B23=Data!#REF!,Data!#REF!,(IF(B23=Data!#REF!,Data!#REF!,(IF(B23=Data!#REF!,Data!#REF!,(IF(B23=Data!#REF!,Data!#REF!,(IF(B23=Data!#REF!,Data!H936,(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258,Data!I258,(IF(B23=Data!B260,Data!I260,(IF(B23=Data!#REF!,Data!#REF!,Data!#REF!)))))))))))))))&amp;IF(B23=Data!#REF!,Data!#REF!,(IF(B23=Data!#REF!,Data!#REF!,(IF(B23=Data!#REF!,Data!#REF!,(IF(B23=Data!#REF!,Data!#REF!,(IF(B23=Data!#REF!,Data!#REF!,(IF(B23=Data!#REF!,Data!I936,(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258,Data!J258,(IF(B23=Data!B260,Data!J260,(IF(B23=Data!#REF!,Data!#REF!,Data!#REF!)))))))))))))))&amp;IF(B23=Data!#REF!,Data!#REF!,(IF(B23=Data!#REF!,Data!#REF!,(IF(B23=Data!#REF!,Data!#REF!,(IF(B23=Data!#REF!,Data!#REF!,(IF(B23=Data!#REF!,Data!#REF!,(IF(B23=Data!#REF!,Data!J936,(IF(B23=Data!#REF!,Data!#REF!,(IF(B23=Data!#REF!,Data!#REF!,Data!#REF!)))))))))))))))&amp;IF(B23=Data!#REF!,Data!#REF!,(IF(B23=Data!#REF!,Data!#REF!,(IF(B23=Data!#REF!,Data!#REF!,(IF(B23=Data!#REF!,Data!#REF!,(IF(B23=Data!#REF!,Data!#REF!,Data!#REF!)))))))))</f>
        <v>#REF!</v>
      </c>
      <c r="W23" s="236">
        <f>IF(E23="","",VLOOKUP(B23,Data!$B$5:$J$503,9,FALSE)*E23)</f>
        <v>5.6449999999999996</v>
      </c>
    </row>
    <row r="24" spans="1:23" s="234" customFormat="1" ht="20.149999999999999" customHeight="1">
      <c r="A24" s="334">
        <v>5</v>
      </c>
      <c r="B24" s="324" t="s">
        <v>467</v>
      </c>
      <c r="C24" s="325" t="str">
        <f>IF(E24="","",VLOOKUP(B24,Data!$B$5:$N$503,13,FALSE))</f>
        <v>Ymh</v>
      </c>
      <c r="D24" s="227" t="str">
        <f>IF(E24="","",VLOOKUP(B24,Data!$B$5:$L$503,2,FALSE))</f>
        <v>ZH66310</v>
      </c>
      <c r="E24" s="232">
        <v>2</v>
      </c>
      <c r="F24" s="318"/>
      <c r="G24" s="227">
        <f>IF(E24="","",VLOOKUP(B24,Data!$B$5:$L$503,11,FALSE))</f>
        <v>1933.89</v>
      </c>
      <c r="H24" s="326">
        <f t="shared" si="0"/>
        <v>3867.78</v>
      </c>
      <c r="I24" s="327" t="str">
        <f>IF(E24="","",VLOOKUP(B24,Data!$B$5:$D$503,3,FALSE))</f>
        <v>C/T</v>
      </c>
      <c r="J24" s="235" t="str">
        <f>IF(E24="","",VLOOKUP(B24,Data!$B$5:$M$503,12,FALSE))</f>
        <v>Indonesia</v>
      </c>
      <c r="K24" s="328" t="s">
        <v>880</v>
      </c>
      <c r="L24" s="219">
        <f>IF(E24="","",VLOOKUP(B24,Data!$B$5:$E$503,4,FALSE)*E24)</f>
        <v>430</v>
      </c>
      <c r="M24" s="219">
        <f>IF(E24="","",VLOOKUP(B24,Data!$B$5:$F$503,5,FALSE)*E24)</f>
        <v>388</v>
      </c>
      <c r="N24" s="329" t="e">
        <f>IF(B24=Data!#REF!,Data!#REF!,(IF(B24=Data!#REF!,Data!#REF!,(IF(B24=Data!#REF!,Data!#REF!,(IF(B24=Data!#REF!,Data!#REF!,(IF(B24=Data!#REF!,Data!#REF!,(IF(B24=Data!B239,Data!G239,(IF(B24=Data!B241,Data!G241,(IF(B24=Data!#REF!,Data!#REF!,Data!#REF!)))))))))))))))&amp;IF(B24=Data!#REF!,Data!#REF!,(IF(B24=Data!#REF!,Data!#REF!,(IF(B24=Data!#REF!,Data!#REF!,(IF(B24=Data!#REF!,Data!#REF!,(IF(B24=Data!#REF!,Data!#REF!,(IF(B24=Data!#REF!,Data!G917,(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239,Data!H239,(IF(B24=Data!B241,Data!H241,(IF(B24=Data!#REF!,Data!#REF!,Data!#REF!)))))))))))))))&amp;IF(B24=Data!#REF!,Data!#REF!,(IF(B24=Data!#REF!,Data!#REF!,(IF(B24=Data!#REF!,Data!#REF!,(IF(B24=Data!#REF!,Data!#REF!,(IF(B24=Data!#REF!,Data!#REF!,(IF(B24=Data!#REF!,Data!H917,(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239,Data!I239,(IF(B24=Data!B241,Data!I241,(IF(B24=Data!#REF!,Data!#REF!,Data!#REF!)))))))))))))))&amp;IF(B24=Data!#REF!,Data!#REF!,(IF(B24=Data!#REF!,Data!#REF!,(IF(B24=Data!#REF!,Data!#REF!,(IF(B24=Data!#REF!,Data!#REF!,(IF(B24=Data!#REF!,Data!#REF!,(IF(B24=Data!#REF!,Data!I917,(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239,Data!J239,(IF(B24=Data!B241,Data!J241,(IF(B24=Data!#REF!,Data!#REF!,Data!#REF!)))))))))))))))&amp;IF(B24=Data!#REF!,Data!#REF!,(IF(B24=Data!#REF!,Data!#REF!,(IF(B24=Data!#REF!,Data!#REF!,(IF(B24=Data!#REF!,Data!#REF!,(IF(B24=Data!#REF!,Data!#REF!,(IF(B24=Data!#REF!,Data!J917,(IF(B24=Data!#REF!,Data!#REF!,(IF(B24=Data!#REF!,Data!#REF!,Data!#REF!)))))))))))))))&amp;IF(B24=Data!#REF!,Data!#REF!,(IF(B24=Data!#REF!,Data!#REF!,(IF(B24=Data!#REF!,Data!#REF!,(IF(B24=Data!#REF!,Data!#REF!,(IF(B24=Data!#REF!,Data!#REF!,Data!#REF!)))))))))</f>
        <v>#REF!</v>
      </c>
      <c r="W24" s="236">
        <f>IF(E24="","",VLOOKUP(B24,Data!$B$5:$J$503,9,FALSE)*E24)</f>
        <v>2.37</v>
      </c>
    </row>
    <row r="25" spans="1:23" s="234" customFormat="1" ht="20.149999999999999" customHeight="1">
      <c r="A25" s="334">
        <v>6</v>
      </c>
      <c r="B25" s="324" t="s">
        <v>475</v>
      </c>
      <c r="C25" s="325" t="str">
        <f>IF(E25="","",VLOOKUP(B25,Data!$B$5:$N$503,13,FALSE))</f>
        <v>Ymh</v>
      </c>
      <c r="D25" s="227" t="str">
        <f>IF(E25="","",VLOOKUP(B25,Data!$B$5:$L$503,2,FALSE))</f>
        <v>ZH66300</v>
      </c>
      <c r="E25" s="232">
        <v>1</v>
      </c>
      <c r="F25" s="318"/>
      <c r="G25" s="227">
        <f>IF(E25="","",VLOOKUP(B25,Data!$B$5:$L$503,11,FALSE))</f>
        <v>2086.5500000000002</v>
      </c>
      <c r="H25" s="326">
        <f t="shared" si="0"/>
        <v>2086.5500000000002</v>
      </c>
      <c r="I25" s="327" t="str">
        <f>IF(E25="","",VLOOKUP(B25,Data!$B$5:$D$503,3,FALSE))</f>
        <v>C/T</v>
      </c>
      <c r="J25" s="235" t="str">
        <f>IF(E25="","",VLOOKUP(B25,Data!$B$5:$M$503,12,FALSE))</f>
        <v>Indonesia</v>
      </c>
      <c r="K25" s="328" t="s">
        <v>880</v>
      </c>
      <c r="L25" s="219">
        <f>IF(E25="","",VLOOKUP(B25,Data!$B$5:$E$503,4,FALSE)*E25)</f>
        <v>215</v>
      </c>
      <c r="M25" s="219">
        <f>IF(E25="","",VLOOKUP(B25,Data!$B$5:$F$503,5,FALSE)*E25)</f>
        <v>194</v>
      </c>
      <c r="N25" s="329" t="e">
        <f>IF(B25=Data!#REF!,Data!#REF!,(IF(B25=Data!#REF!,Data!#REF!,(IF(B25=Data!#REF!,Data!#REF!,(IF(B25=Data!#REF!,Data!#REF!,(IF(B25=Data!#REF!,Data!#REF!,(IF(B25=Data!B240,Data!G240,(IF(B25=Data!B242,Data!G242,(IF(B25=Data!#REF!,Data!#REF!,Data!#REF!)))))))))))))))&amp;IF(B25=Data!#REF!,Data!#REF!,(IF(B25=Data!#REF!,Data!#REF!,(IF(B25=Data!#REF!,Data!#REF!,(IF(B25=Data!#REF!,Data!#REF!,(IF(B25=Data!#REF!,Data!#REF!,(IF(B25=Data!#REF!,Data!G918,(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240,Data!H240,(IF(B25=Data!B242,Data!H242,(IF(B25=Data!#REF!,Data!#REF!,Data!#REF!)))))))))))))))&amp;IF(B25=Data!#REF!,Data!#REF!,(IF(B25=Data!#REF!,Data!#REF!,(IF(B25=Data!#REF!,Data!#REF!,(IF(B25=Data!#REF!,Data!#REF!,(IF(B25=Data!#REF!,Data!#REF!,(IF(B25=Data!#REF!,Data!H918,(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240,Data!I240,(IF(B25=Data!B242,Data!I242,(IF(B25=Data!#REF!,Data!#REF!,Data!#REF!)))))))))))))))&amp;IF(B25=Data!#REF!,Data!#REF!,(IF(B25=Data!#REF!,Data!#REF!,(IF(B25=Data!#REF!,Data!#REF!,(IF(B25=Data!#REF!,Data!#REF!,(IF(B25=Data!#REF!,Data!#REF!,(IF(B25=Data!#REF!,Data!I918,(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240,Data!J240,(IF(B25=Data!B242,Data!J242,(IF(B25=Data!#REF!,Data!#REF!,Data!#REF!)))))))))))))))&amp;IF(B25=Data!#REF!,Data!#REF!,(IF(B25=Data!#REF!,Data!#REF!,(IF(B25=Data!#REF!,Data!#REF!,(IF(B25=Data!#REF!,Data!#REF!,(IF(B25=Data!#REF!,Data!#REF!,(IF(B25=Data!#REF!,Data!J918,(IF(B25=Data!#REF!,Data!#REF!,(IF(B25=Data!#REF!,Data!#REF!,Data!#REF!)))))))))))))))&amp;IF(B25=Data!#REF!,Data!#REF!,(IF(B25=Data!#REF!,Data!#REF!,(IF(B25=Data!#REF!,Data!#REF!,(IF(B25=Data!#REF!,Data!#REF!,(IF(B25=Data!#REF!,Data!#REF!,Data!#REF!)))))))))</f>
        <v>#REF!</v>
      </c>
      <c r="W25" s="236">
        <f>IF(E25="","",VLOOKUP(B25,Data!$B$5:$J$503,9,FALSE)*E25)</f>
        <v>1.1850000000000001</v>
      </c>
    </row>
    <row r="26" spans="1:23" s="234" customFormat="1" ht="20.149999999999999" customHeight="1">
      <c r="A26" s="334">
        <v>7</v>
      </c>
      <c r="B26" s="324" t="s">
        <v>665</v>
      </c>
      <c r="C26" s="325" t="str">
        <f>IF(E26="","",VLOOKUP(B26,Data!$B$5:$N$503,13,FALSE))</f>
        <v>Ymh</v>
      </c>
      <c r="D26" s="227" t="str">
        <f>IF(E26="","",VLOOKUP(B26,Data!$B$5:$L$503,2,FALSE))</f>
        <v>VAC9490</v>
      </c>
      <c r="E26" s="232">
        <v>2</v>
      </c>
      <c r="F26" s="318"/>
      <c r="G26" s="227">
        <f>IF(E26="","",VLOOKUP(B26,Data!$B$5:$L$503,11,FALSE))</f>
        <v>2297.34</v>
      </c>
      <c r="H26" s="326">
        <f t="shared" si="0"/>
        <v>4594.68</v>
      </c>
      <c r="I26" s="327" t="str">
        <f>IF(E26="","",VLOOKUP(B26,Data!$B$5:$D$503,3,FALSE))</f>
        <v>C/T</v>
      </c>
      <c r="J26" s="235" t="str">
        <f>IF(E26="","",VLOOKUP(B26,Data!$B$5:$M$503,12,FALSE))</f>
        <v>Indonesia</v>
      </c>
      <c r="K26" s="328" t="s">
        <v>880</v>
      </c>
      <c r="L26" s="219">
        <f>IF(E26="","",VLOOKUP(B26,Data!$B$5:$E$503,4,FALSE)*E26)</f>
        <v>440</v>
      </c>
      <c r="M26" s="219">
        <f>IF(E26="","",VLOOKUP(B26,Data!$B$5:$F$503,5,FALSE)*E26)</f>
        <v>398</v>
      </c>
      <c r="N26" s="329" t="e">
        <f>IF(B26=Data!#REF!,Data!#REF!,(IF(B26=Data!#REF!,Data!#REF!,(IF(B26=Data!#REF!,Data!#REF!,(IF(B26=Data!#REF!,Data!#REF!,(IF(B26=Data!#REF!,Data!#REF!,(IF(B26=Data!B241,Data!G241,(IF(B26=Data!B243,Data!G243,(IF(B26=Data!#REF!,Data!#REF!,Data!#REF!)))))))))))))))&amp;IF(B26=Data!#REF!,Data!#REF!,(IF(B26=Data!#REF!,Data!#REF!,(IF(B26=Data!#REF!,Data!#REF!,(IF(B26=Data!#REF!,Data!#REF!,(IF(B26=Data!#REF!,Data!#REF!,(IF(B26=Data!#REF!,Data!G919,(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241,Data!H241,(IF(B26=Data!B243,Data!H243,(IF(B26=Data!#REF!,Data!#REF!,Data!#REF!)))))))))))))))&amp;IF(B26=Data!#REF!,Data!#REF!,(IF(B26=Data!#REF!,Data!#REF!,(IF(B26=Data!#REF!,Data!#REF!,(IF(B26=Data!#REF!,Data!#REF!,(IF(B26=Data!#REF!,Data!#REF!,(IF(B26=Data!#REF!,Data!H919,(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241,Data!I241,(IF(B26=Data!B243,Data!I243,(IF(B26=Data!#REF!,Data!#REF!,Data!#REF!)))))))))))))))&amp;IF(B26=Data!#REF!,Data!#REF!,(IF(B26=Data!#REF!,Data!#REF!,(IF(B26=Data!#REF!,Data!#REF!,(IF(B26=Data!#REF!,Data!#REF!,(IF(B26=Data!#REF!,Data!#REF!,(IF(B26=Data!#REF!,Data!I919,(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241,Data!J241,(IF(B26=Data!B243,Data!J243,(IF(B26=Data!#REF!,Data!#REF!,Data!#REF!)))))))))))))))&amp;IF(B26=Data!#REF!,Data!#REF!,(IF(B26=Data!#REF!,Data!#REF!,(IF(B26=Data!#REF!,Data!#REF!,(IF(B26=Data!#REF!,Data!#REF!,(IF(B26=Data!#REF!,Data!#REF!,(IF(B26=Data!#REF!,Data!J919,(IF(B26=Data!#REF!,Data!#REF!,(IF(B26=Data!#REF!,Data!#REF!,Data!#REF!)))))))))))))))&amp;IF(B26=Data!#REF!,Data!#REF!,(IF(B26=Data!#REF!,Data!#REF!,(IF(B26=Data!#REF!,Data!#REF!,(IF(B26=Data!#REF!,Data!#REF!,(IF(B26=Data!#REF!,Data!#REF!,Data!#REF!)))))))))</f>
        <v>#REF!</v>
      </c>
      <c r="W26" s="236">
        <f>IF(E26="","",VLOOKUP(B26,Data!$B$5:$J$503,9,FALSE)*E26)</f>
        <v>2.37</v>
      </c>
    </row>
    <row r="27" spans="1:23" s="234" customFormat="1" ht="20.149999999999999" customHeight="1">
      <c r="A27" s="334">
        <v>8</v>
      </c>
      <c r="B27" s="324" t="s">
        <v>673</v>
      </c>
      <c r="C27" s="325" t="str">
        <f>IF(E27="","",VLOOKUP(B27,Data!$B$5:$N$503,13,FALSE))</f>
        <v>Ymh</v>
      </c>
      <c r="D27" s="227" t="str">
        <f>IF(E27="","",VLOOKUP(B27,Data!$B$5:$L$503,2,FALSE))</f>
        <v>VAD6650</v>
      </c>
      <c r="E27" s="232">
        <v>1</v>
      </c>
      <c r="F27" s="318"/>
      <c r="G27" s="227">
        <f>IF(E27="","",VLOOKUP(B27,Data!$B$5:$L$503,11,FALSE))</f>
        <v>2449.66</v>
      </c>
      <c r="H27" s="326">
        <f t="shared" si="0"/>
        <v>2449.66</v>
      </c>
      <c r="I27" s="327" t="str">
        <f>IF(E27="","",VLOOKUP(B27,Data!$B$5:$D$503,3,FALSE))</f>
        <v>C/T</v>
      </c>
      <c r="J27" s="235" t="str">
        <f>IF(E27="","",VLOOKUP(B27,Data!$B$5:$M$503,12,FALSE))</f>
        <v>Indonesia</v>
      </c>
      <c r="K27" s="328" t="s">
        <v>880</v>
      </c>
      <c r="L27" s="219">
        <f>IF(E27="","",VLOOKUP(B27,Data!$B$5:$E$503,4,FALSE)*E27)</f>
        <v>220</v>
      </c>
      <c r="M27" s="219">
        <f>IF(E27="","",VLOOKUP(B27,Data!$B$5:$F$503,5,FALSE)*E27)</f>
        <v>199</v>
      </c>
      <c r="N27" s="329" t="e">
        <f>IF(B27=Data!#REF!,Data!#REF!,(IF(B27=Data!#REF!,Data!#REF!,(IF(B27=Data!#REF!,Data!#REF!,(IF(B27=Data!#REF!,Data!#REF!,(IF(B27=Data!#REF!,Data!#REF!,(IF(B27=Data!B242,Data!G242,(IF(B27=Data!B244,Data!G244,(IF(B27=Data!#REF!,Data!#REF!,Data!#REF!)))))))))))))))&amp;IF(B27=Data!#REF!,Data!#REF!,(IF(B27=Data!#REF!,Data!#REF!,(IF(B27=Data!#REF!,Data!#REF!,(IF(B27=Data!#REF!,Data!#REF!,(IF(B27=Data!#REF!,Data!#REF!,(IF(B27=Data!#REF!,Data!G920,(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242,Data!H242,(IF(B27=Data!B244,Data!H244,(IF(B27=Data!#REF!,Data!#REF!,Data!#REF!)))))))))))))))&amp;IF(B27=Data!#REF!,Data!#REF!,(IF(B27=Data!#REF!,Data!#REF!,(IF(B27=Data!#REF!,Data!#REF!,(IF(B27=Data!#REF!,Data!#REF!,(IF(B27=Data!#REF!,Data!#REF!,(IF(B27=Data!#REF!,Data!H920,(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242,Data!I242,(IF(B27=Data!B244,Data!I244,(IF(B27=Data!#REF!,Data!#REF!,Data!#REF!)))))))))))))))&amp;IF(B27=Data!#REF!,Data!#REF!,(IF(B27=Data!#REF!,Data!#REF!,(IF(B27=Data!#REF!,Data!#REF!,(IF(B27=Data!#REF!,Data!#REF!,(IF(B27=Data!#REF!,Data!#REF!,(IF(B27=Data!#REF!,Data!I920,(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242,Data!J242,(IF(B27=Data!B244,Data!J244,(IF(B27=Data!#REF!,Data!#REF!,Data!#REF!)))))))))))))))&amp;IF(B27=Data!#REF!,Data!#REF!,(IF(B27=Data!#REF!,Data!#REF!,(IF(B27=Data!#REF!,Data!#REF!,(IF(B27=Data!#REF!,Data!#REF!,(IF(B27=Data!#REF!,Data!#REF!,(IF(B27=Data!#REF!,Data!J920,(IF(B27=Data!#REF!,Data!#REF!,(IF(B27=Data!#REF!,Data!#REF!,Data!#REF!)))))))))))))))&amp;IF(B27=Data!#REF!,Data!#REF!,(IF(B27=Data!#REF!,Data!#REF!,(IF(B27=Data!#REF!,Data!#REF!,(IF(B27=Data!#REF!,Data!#REF!,(IF(B27=Data!#REF!,Data!#REF!,Data!#REF!)))))))))</f>
        <v>#REF!</v>
      </c>
      <c r="W27" s="236">
        <f>IF(E27="","",VLOOKUP(B27,Data!$B$5:$J$503,9,FALSE)*E27)</f>
        <v>1.1850000000000001</v>
      </c>
    </row>
    <row r="28" spans="1:23" s="234" customFormat="1" ht="20.149999999999999" customHeight="1">
      <c r="A28" s="334">
        <v>9</v>
      </c>
      <c r="B28" s="324" t="s">
        <v>484</v>
      </c>
      <c r="C28" s="325" t="str">
        <f>IF(E28="","",VLOOKUP(B28,Data!$B$5:$N$503,13,FALSE))</f>
        <v>Ymh</v>
      </c>
      <c r="D28" s="227" t="str">
        <f>IF(E28="","",VLOOKUP(B28,Data!$B$5:$L$503,2,FALSE))</f>
        <v>ZH66250</v>
      </c>
      <c r="E28" s="232">
        <v>8</v>
      </c>
      <c r="F28" s="318"/>
      <c r="G28" s="227">
        <f>IF(E28="","",VLOOKUP(B28,Data!$B$5:$L$503,11,FALSE))</f>
        <v>2244.61</v>
      </c>
      <c r="H28" s="326">
        <f t="shared" si="0"/>
        <v>17956.88</v>
      </c>
      <c r="I28" s="327" t="str">
        <f>IF(E28="","",VLOOKUP(B28,Data!$B$5:$D$503,3,FALSE))</f>
        <v>C/T</v>
      </c>
      <c r="J28" s="235" t="str">
        <f>IF(E28="","",VLOOKUP(B28,Data!$B$5:$M$503,12,FALSE))</f>
        <v>Indonesia</v>
      </c>
      <c r="K28" s="328" t="s">
        <v>880</v>
      </c>
      <c r="L28" s="219">
        <f>IF(E28="","",VLOOKUP(B28,Data!$B$5:$E$503,4,FALSE)*E28)</f>
        <v>2096</v>
      </c>
      <c r="M28" s="219">
        <f>IF(E28="","",VLOOKUP(B28,Data!$B$5:$F$503,5,FALSE)*E28)</f>
        <v>1896</v>
      </c>
      <c r="N28" s="329" t="e">
        <f>IF(B28=Data!#REF!,Data!#REF!,(IF(B28=Data!#REF!,Data!#REF!,(IF(B28=Data!#REF!,Data!#REF!,(IF(B28=Data!#REF!,Data!#REF!,(IF(B28=Data!#REF!,Data!#REF!,(IF(B28=Data!B243,Data!G243,(IF(B28=Data!B245,Data!G245,(IF(B28=Data!#REF!,Data!#REF!,Data!#REF!)))))))))))))))&amp;IF(B28=Data!#REF!,Data!#REF!,(IF(B28=Data!#REF!,Data!#REF!,(IF(B28=Data!#REF!,Data!#REF!,(IF(B28=Data!#REF!,Data!#REF!,(IF(B28=Data!#REF!,Data!#REF!,(IF(B28=Data!#REF!,Data!G921,(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243,Data!H243,(IF(B28=Data!B245,Data!H245,(IF(B28=Data!#REF!,Data!#REF!,Data!#REF!)))))))))))))))&amp;IF(B28=Data!#REF!,Data!#REF!,(IF(B28=Data!#REF!,Data!#REF!,(IF(B28=Data!#REF!,Data!#REF!,(IF(B28=Data!#REF!,Data!#REF!,(IF(B28=Data!#REF!,Data!#REF!,(IF(B28=Data!#REF!,Data!H921,(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243,Data!I243,(IF(B28=Data!B245,Data!I245,(IF(B28=Data!#REF!,Data!#REF!,Data!#REF!)))))))))))))))&amp;IF(B28=Data!#REF!,Data!#REF!,(IF(B28=Data!#REF!,Data!#REF!,(IF(B28=Data!#REF!,Data!#REF!,(IF(B28=Data!#REF!,Data!#REF!,(IF(B28=Data!#REF!,Data!#REF!,(IF(B28=Data!#REF!,Data!I921,(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243,Data!J243,(IF(B28=Data!B245,Data!J245,(IF(B28=Data!#REF!,Data!#REF!,Data!#REF!)))))))))))))))&amp;IF(B28=Data!#REF!,Data!#REF!,(IF(B28=Data!#REF!,Data!#REF!,(IF(B28=Data!#REF!,Data!#REF!,(IF(B28=Data!#REF!,Data!#REF!,(IF(B28=Data!#REF!,Data!#REF!,(IF(B28=Data!#REF!,Data!J921,(IF(B28=Data!#REF!,Data!#REF!,(IF(B28=Data!#REF!,Data!#REF!,Data!#REF!)))))))))))))))&amp;IF(B28=Data!#REF!,Data!#REF!,(IF(B28=Data!#REF!,Data!#REF!,(IF(B28=Data!#REF!,Data!#REF!,(IF(B28=Data!#REF!,Data!#REF!,(IF(B28=Data!#REF!,Data!#REF!,Data!#REF!)))))))))</f>
        <v>#REF!</v>
      </c>
      <c r="W28" s="236">
        <f>IF(E28="","",VLOOKUP(B28,Data!$B$5:$J$503,9,FALSE)*E28)</f>
        <v>11.904</v>
      </c>
    </row>
    <row r="29" spans="1:23" s="234" customFormat="1" ht="20.149999999999999" customHeight="1">
      <c r="A29" s="334">
        <v>10</v>
      </c>
      <c r="B29" s="324" t="s">
        <v>666</v>
      </c>
      <c r="C29" s="325" t="str">
        <f>IF(E29="","",VLOOKUP(B29,Data!$B$5:$N$503,13,FALSE))</f>
        <v>Ymh</v>
      </c>
      <c r="D29" s="227" t="str">
        <f>IF(E29="","",VLOOKUP(B29,Data!$B$5:$L$503,2,FALSE))</f>
        <v>VAC9500</v>
      </c>
      <c r="E29" s="232">
        <v>6</v>
      </c>
      <c r="F29" s="318"/>
      <c r="G29" s="227">
        <f>IF(E29="","",VLOOKUP(B29,Data!$B$5:$L$503,11,FALSE))</f>
        <v>2627.86</v>
      </c>
      <c r="H29" s="326">
        <f t="shared" si="0"/>
        <v>15767.16</v>
      </c>
      <c r="I29" s="327" t="str">
        <f>IF(E29="","",VLOOKUP(B29,Data!$B$5:$D$503,3,FALSE))</f>
        <v>C/T</v>
      </c>
      <c r="J29" s="235" t="str">
        <f>IF(E29="","",VLOOKUP(B29,Data!$B$5:$M$503,12,FALSE))</f>
        <v>Indonesia</v>
      </c>
      <c r="K29" s="328" t="s">
        <v>880</v>
      </c>
      <c r="L29" s="219">
        <f>IF(E29="","",VLOOKUP(B29,Data!$B$5:$E$503,4,FALSE)*E29)</f>
        <v>1602</v>
      </c>
      <c r="M29" s="219">
        <f>IF(E29="","",VLOOKUP(B29,Data!$B$5:$F$503,5,FALSE)*E29)</f>
        <v>1482</v>
      </c>
      <c r="N29" s="329" t="e">
        <f>IF(B29=Data!#REF!,Data!#REF!,(IF(B29=Data!#REF!,Data!#REF!,(IF(B29=Data!#REF!,Data!#REF!,(IF(B29=Data!#REF!,Data!#REF!,(IF(B29=Data!#REF!,Data!#REF!,(IF(B29=Data!B244,Data!G244,(IF(B29=Data!B246,Data!G246,(IF(B29=Data!#REF!,Data!#REF!,Data!#REF!)))))))))))))))&amp;IF(B29=Data!#REF!,Data!#REF!,(IF(B29=Data!#REF!,Data!#REF!,(IF(B29=Data!#REF!,Data!#REF!,(IF(B29=Data!#REF!,Data!#REF!,(IF(B29=Data!#REF!,Data!#REF!,(IF(B29=Data!#REF!,Data!G922,(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244,Data!H244,(IF(B29=Data!B246,Data!H246,(IF(B29=Data!#REF!,Data!#REF!,Data!#REF!)))))))))))))))&amp;IF(B29=Data!#REF!,Data!#REF!,(IF(B29=Data!#REF!,Data!#REF!,(IF(B29=Data!#REF!,Data!#REF!,(IF(B29=Data!#REF!,Data!#REF!,(IF(B29=Data!#REF!,Data!#REF!,(IF(B29=Data!#REF!,Data!H922,(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244,Data!I244,(IF(B29=Data!B246,Data!I246,(IF(B29=Data!#REF!,Data!#REF!,Data!#REF!)))))))))))))))&amp;IF(B29=Data!#REF!,Data!#REF!,(IF(B29=Data!#REF!,Data!#REF!,(IF(B29=Data!#REF!,Data!#REF!,(IF(B29=Data!#REF!,Data!#REF!,(IF(B29=Data!#REF!,Data!#REF!,(IF(B29=Data!#REF!,Data!I922,(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244,Data!J244,(IF(B29=Data!B246,Data!J246,(IF(B29=Data!#REF!,Data!#REF!,Data!#REF!)))))))))))))))&amp;IF(B29=Data!#REF!,Data!#REF!,(IF(B29=Data!#REF!,Data!#REF!,(IF(B29=Data!#REF!,Data!#REF!,(IF(B29=Data!#REF!,Data!#REF!,(IF(B29=Data!#REF!,Data!#REF!,(IF(B29=Data!#REF!,Data!J922,(IF(B29=Data!#REF!,Data!#REF!,(IF(B29=Data!#REF!,Data!#REF!,Data!#REF!)))))))))))))))&amp;IF(B29=Data!#REF!,Data!#REF!,(IF(B29=Data!#REF!,Data!#REF!,(IF(B29=Data!#REF!,Data!#REF!,(IF(B29=Data!#REF!,Data!#REF!,(IF(B29=Data!#REF!,Data!#REF!,Data!#REF!)))))))))</f>
        <v>#REF!</v>
      </c>
      <c r="W29" s="236">
        <f>IF(E29="","",VLOOKUP(B29,Data!$B$5:$J$503,9,FALSE)*E29)</f>
        <v>8.9280000000000008</v>
      </c>
    </row>
    <row r="30" spans="1:23" s="234" customFormat="1" ht="20.149999999999999" customHeight="1">
      <c r="A30" s="334">
        <v>11</v>
      </c>
      <c r="B30" s="324" t="s">
        <v>762</v>
      </c>
      <c r="C30" s="325" t="str">
        <f>IF(E30="","",VLOOKUP(B30,Data!$B$5:$N$503,13,FALSE))</f>
        <v>Ymh</v>
      </c>
      <c r="D30" s="227" t="str">
        <f>IF(E30="","",VLOOKUP(B30,Data!$B$5:$L$503,2,FALSE))</f>
        <v>VAK6570</v>
      </c>
      <c r="E30" s="232">
        <v>1</v>
      </c>
      <c r="F30" s="318"/>
      <c r="G30" s="227">
        <f>IF(E30="","",VLOOKUP(B30,Data!$B$5:$L$503,11,FALSE))</f>
        <v>2669.61</v>
      </c>
      <c r="H30" s="326">
        <f t="shared" si="0"/>
        <v>2669.61</v>
      </c>
      <c r="I30" s="327" t="str">
        <f>IF(E30="","",VLOOKUP(B30,Data!$B$5:$D$503,3,FALSE))</f>
        <v>C/T</v>
      </c>
      <c r="J30" s="235" t="str">
        <f>IF(E30="","",VLOOKUP(B30,Data!$B$5:$M$503,12,FALSE))</f>
        <v>Indonesia</v>
      </c>
      <c r="K30" s="328" t="s">
        <v>880</v>
      </c>
      <c r="L30" s="219">
        <f>IF(E30="","",VLOOKUP(B30,Data!$B$5:$E$503,4,FALSE)*E30)</f>
        <v>267</v>
      </c>
      <c r="M30" s="219">
        <f>IF(E30="","",VLOOKUP(B30,Data!$B$5:$F$503,5,FALSE)*E30)</f>
        <v>247</v>
      </c>
      <c r="N30" s="329" t="e">
        <f>IF(B30=Data!#REF!,Data!#REF!,(IF(B30=Data!#REF!,Data!#REF!,(IF(B30=Data!#REF!,Data!#REF!,(IF(B30=Data!#REF!,Data!#REF!,(IF(B30=Data!#REF!,Data!#REF!,(IF(B30=Data!B239,Data!G239,(IF(B30=Data!B241,Data!G241,(IF(B30=Data!#REF!,Data!#REF!,Data!#REF!)))))))))))))))&amp;IF(B30=Data!#REF!,Data!#REF!,(IF(B30=Data!#REF!,Data!#REF!,(IF(B30=Data!#REF!,Data!#REF!,(IF(B30=Data!#REF!,Data!#REF!,(IF(B30=Data!#REF!,Data!#REF!,(IF(B30=Data!#REF!,Data!G917,(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239,Data!H239,(IF(B30=Data!B241,Data!H241,(IF(B30=Data!#REF!,Data!#REF!,Data!#REF!)))))))))))))))&amp;IF(B30=Data!#REF!,Data!#REF!,(IF(B30=Data!#REF!,Data!#REF!,(IF(B30=Data!#REF!,Data!#REF!,(IF(B30=Data!#REF!,Data!#REF!,(IF(B30=Data!#REF!,Data!#REF!,(IF(B30=Data!#REF!,Data!H917,(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239,Data!I239,(IF(B30=Data!B241,Data!I241,(IF(B30=Data!#REF!,Data!#REF!,Data!#REF!)))))))))))))))&amp;IF(B30=Data!#REF!,Data!#REF!,(IF(B30=Data!#REF!,Data!#REF!,(IF(B30=Data!#REF!,Data!#REF!,(IF(B30=Data!#REF!,Data!#REF!,(IF(B30=Data!#REF!,Data!#REF!,(IF(B30=Data!#REF!,Data!I917,(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239,Data!J239,(IF(B30=Data!B241,Data!J241,(IF(B30=Data!#REF!,Data!#REF!,Data!#REF!)))))))))))))))&amp;IF(B30=Data!#REF!,Data!#REF!,(IF(B30=Data!#REF!,Data!#REF!,(IF(B30=Data!#REF!,Data!#REF!,(IF(B30=Data!#REF!,Data!#REF!,(IF(B30=Data!#REF!,Data!#REF!,(IF(B30=Data!#REF!,Data!J917,(IF(B30=Data!#REF!,Data!#REF!,(IF(B30=Data!#REF!,Data!#REF!,Data!#REF!)))))))))))))))&amp;IF(B30=Data!#REF!,Data!#REF!,(IF(B30=Data!#REF!,Data!#REF!,(IF(B30=Data!#REF!,Data!#REF!,(IF(B30=Data!#REF!,Data!#REF!,(IF(B30=Data!#REF!,Data!#REF!,Data!#REF!)))))))))</f>
        <v>#REF!</v>
      </c>
      <c r="W30" s="236">
        <f>IF(E30="","",VLOOKUP(B30,Data!$B$5:$J$503,9,FALSE)*E30)</f>
        <v>1.488</v>
      </c>
    </row>
    <row r="31" spans="1:23" s="234" customFormat="1" ht="20.149999999999999" customHeight="1">
      <c r="A31" s="334">
        <v>12</v>
      </c>
      <c r="B31" s="324" t="s">
        <v>681</v>
      </c>
      <c r="C31" s="325" t="str">
        <f>IF(E31="","",VLOOKUP(B31,Data!$B$5:$N$503,13,FALSE))</f>
        <v>Ymh</v>
      </c>
      <c r="D31" s="227" t="str">
        <f>IF(E31="","",VLOOKUP(B31,Data!$B$5:$L$503,2,FALSE))</f>
        <v>VAC9510</v>
      </c>
      <c r="E31" s="232">
        <v>1</v>
      </c>
      <c r="F31" s="318"/>
      <c r="G31" s="227">
        <f>IF(E31="","",VLOOKUP(B31,Data!$B$5:$L$503,11,FALSE))</f>
        <v>2665.96</v>
      </c>
      <c r="H31" s="326">
        <f t="shared" si="0"/>
        <v>2665.96</v>
      </c>
      <c r="I31" s="327" t="str">
        <f>IF(E31="","",VLOOKUP(B31,Data!$B$5:$D$503,3,FALSE))</f>
        <v>C/T</v>
      </c>
      <c r="J31" s="235" t="str">
        <f>IF(E31="","",VLOOKUP(B31,Data!$B$5:$M$503,12,FALSE))</f>
        <v>Indonesia</v>
      </c>
      <c r="K31" s="328" t="s">
        <v>880</v>
      </c>
      <c r="L31" s="219">
        <f>IF(E31="","",VLOOKUP(B31,Data!$B$5:$E$503,4,FALSE)*E31)</f>
        <v>238</v>
      </c>
      <c r="M31" s="219">
        <f>IF(E31="","",VLOOKUP(B31,Data!$B$5:$F$503,5,FALSE)*E31)</f>
        <v>216</v>
      </c>
      <c r="N31" s="329" t="e">
        <f>IF(B31=Data!#REF!,Data!#REF!,(IF(B31=Data!#REF!,Data!#REF!,(IF(B31=Data!#REF!,Data!#REF!,(IF(B31=Data!#REF!,Data!#REF!,(IF(B31=Data!#REF!,Data!#REF!,(IF(B31=Data!B242,Data!G242,(IF(B31=Data!B244,Data!G244,(IF(B31=Data!#REF!,Data!#REF!,Data!#REF!)))))))))))))))&amp;IF(B31=Data!#REF!,Data!#REF!,(IF(B31=Data!#REF!,Data!#REF!,(IF(B31=Data!#REF!,Data!#REF!,(IF(B31=Data!#REF!,Data!#REF!,(IF(B31=Data!#REF!,Data!#REF!,(IF(B31=Data!#REF!,Data!G920,(IF(B31=Data!#REF!,Data!#REF!,(IF(B31=Data!#REF!,Data!#REF!,Data!#REF!)))))))))))))))&amp;IF(B31=Data!#REF!,Data!#REF!,(IF(B31=Data!#REF!,Data!#REF!,(IF(B31=Data!#REF!,Data!#REF!,(IF(B31=Data!#REF!,Data!#REF!,(IF(B31=Data!#REF!,Data!#REF!,Data!#REF!)))))))))</f>
        <v>#REF!</v>
      </c>
      <c r="O31" s="330"/>
      <c r="P31" s="331"/>
      <c r="Q31" s="332" t="e">
        <f>IF(B31=Data!#REF!,Data!#REF!,(IF(B31=Data!#REF!,Data!#REF!,(IF(B31=Data!#REF!,Data!#REF!,(IF(B31=Data!#REF!,Data!#REF!,(IF(B31=Data!#REF!,Data!#REF!,(IF(B31=Data!B242,Data!H242,(IF(B31=Data!B244,Data!H244,(IF(B31=Data!#REF!,Data!#REF!,Data!#REF!)))))))))))))))&amp;IF(B31=Data!#REF!,Data!#REF!,(IF(B31=Data!#REF!,Data!#REF!,(IF(B31=Data!#REF!,Data!#REF!,(IF(B31=Data!#REF!,Data!#REF!,(IF(B31=Data!#REF!,Data!#REF!,(IF(B31=Data!#REF!,Data!H920,(IF(B31=Data!#REF!,Data!#REF!,(IF(B31=Data!#REF!,Data!#REF!,Data!#REF!)))))))))))))))&amp;IF(B31=Data!#REF!,Data!#REF!,(IF(B31=Data!#REF!,Data!#REF!,(IF(B31=Data!#REF!,Data!#REF!,(IF(B31=Data!#REF!,Data!#REF!,(IF(B31=Data!#REF!,Data!#REF!,Data!#REF!)))))))))</f>
        <v>#REF!</v>
      </c>
      <c r="R31" s="331"/>
      <c r="S31" s="331"/>
      <c r="T31" s="332" t="e">
        <f>IF(B31=Data!#REF!,Data!#REF!,(IF(B31=Data!#REF!,Data!#REF!,(IF(B31=Data!#REF!,Data!#REF!,(IF(B31=Data!#REF!,Data!#REF!,(IF(B31=Data!#REF!,Data!#REF!,(IF(B31=Data!B242,Data!I242,(IF(B31=Data!B244,Data!I244,(IF(B31=Data!#REF!,Data!#REF!,Data!#REF!)))))))))))))))&amp;IF(B31=Data!#REF!,Data!#REF!,(IF(B31=Data!#REF!,Data!#REF!,(IF(B31=Data!#REF!,Data!#REF!,(IF(B31=Data!#REF!,Data!#REF!,(IF(B31=Data!#REF!,Data!#REF!,(IF(B31=Data!#REF!,Data!I920,(IF(B31=Data!#REF!,Data!#REF!,(IF(B31=Data!#REF!,Data!#REF!,Data!#REF!)))))))))))))))&amp;IF(B31=Data!#REF!,Data!#REF!,(IF(B31=Data!#REF!,Data!#REF!,(IF(B31=Data!#REF!,Data!#REF!,(IF(B31=Data!#REF!,Data!#REF!,(IF(B31=Data!#REF!,Data!#REF!,Data!#REF!)))))))))</f>
        <v>#REF!</v>
      </c>
      <c r="U31" s="333"/>
      <c r="V31" s="332" t="e">
        <f>IF(B31=Data!#REF!,Data!#REF!,(IF(B31=Data!#REF!,Data!#REF!,(IF(B31=Data!#REF!,Data!#REF!,(IF(B31=Data!#REF!,Data!#REF!,(IF(B31=Data!#REF!,Data!#REF!,(IF(B31=Data!B242,Data!J242,(IF(B31=Data!B244,Data!J244,(IF(B31=Data!#REF!,Data!#REF!,Data!#REF!)))))))))))))))&amp;IF(B31=Data!#REF!,Data!#REF!,(IF(B31=Data!#REF!,Data!#REF!,(IF(B31=Data!#REF!,Data!#REF!,(IF(B31=Data!#REF!,Data!#REF!,(IF(B31=Data!#REF!,Data!#REF!,(IF(B31=Data!#REF!,Data!J920,(IF(B31=Data!#REF!,Data!#REF!,(IF(B31=Data!#REF!,Data!#REF!,Data!#REF!)))))))))))))))&amp;IF(B31=Data!#REF!,Data!#REF!,(IF(B31=Data!#REF!,Data!#REF!,(IF(B31=Data!#REF!,Data!#REF!,(IF(B31=Data!#REF!,Data!#REF!,(IF(B31=Data!#REF!,Data!#REF!,Data!#REF!)))))))))</f>
        <v>#REF!</v>
      </c>
      <c r="W31" s="236">
        <f>IF(E31="","",VLOOKUP(B31,Data!$B$5:$J$503,9,FALSE)*E31)</f>
        <v>1.3140000000000001</v>
      </c>
    </row>
    <row r="32" spans="1:23" s="234" customFormat="1" ht="20.149999999999999" customHeight="1">
      <c r="A32" s="334"/>
      <c r="B32" s="231"/>
      <c r="C32" s="230" t="str">
        <f>IF(E32="","",VLOOKUP(B32,Data!$B$5:$N$503,13,FALSE))</f>
        <v/>
      </c>
      <c r="D32" s="223" t="str">
        <f>IF(E32="","",VLOOKUP(B32,Data!$B$5:$L$503,2,FALSE))</f>
        <v/>
      </c>
      <c r="E32" s="232"/>
      <c r="F32" s="233"/>
      <c r="G32" s="223" t="str">
        <f>IF(E32="","",VLOOKUP(B32,Data!$B$5:$L$503,11,FALSE))</f>
        <v/>
      </c>
      <c r="H32" s="228" t="str">
        <f t="shared" si="0"/>
        <v>-</v>
      </c>
      <c r="I32" s="229" t="str">
        <f>IF(E32="","",VLOOKUP(B32,Data!$B$5:$D$503,3,FALSE))</f>
        <v/>
      </c>
      <c r="J32" s="220" t="str">
        <f>IF(E32="","",VLOOKUP(B32,Data!$B$5:$M$503,12,FALSE))</f>
        <v/>
      </c>
      <c r="K32" s="328"/>
      <c r="L32" s="221" t="str">
        <f>IF(E32="","",VLOOKUP(B32,Data!$B$5:$E$503,4,FALSE)*E32)</f>
        <v/>
      </c>
      <c r="M32" s="221" t="str">
        <f>IF(E32="","",VLOOKUP(B32,Data!$B$5:$F$503,5,FALSE)*E32)</f>
        <v/>
      </c>
      <c r="N32" s="224" t="e">
        <f>IF(B32=Data!#REF!,Data!#REF!,(IF(B32=Data!#REF!,Data!#REF!,(IF(B32=Data!#REF!,Data!#REF!,(IF(B32=Data!#REF!,Data!#REF!,(IF(B32=Data!#REF!,Data!#REF!,(IF(B32=Data!B270,Data!G270,(IF(B32=Data!B272,Data!G272,(IF(B32=Data!#REF!,Data!#REF!,Data!#REF!)))))))))))))))&amp;IF(B32=Data!#REF!,Data!#REF!,(IF(B32=Data!#REF!,Data!#REF!,(IF(B32=Data!#REF!,Data!#REF!,(IF(B32=Data!#REF!,Data!#REF!,(IF(B32=Data!#REF!,Data!#REF!,(IF(B32=Data!#REF!,Data!G948,(IF(B32=Data!#REF!,Data!#REF!,(IF(B32=Data!#REF!,Data!#REF!,Data!#REF!)))))))))))))))&amp;IF(B32=Data!#REF!,Data!#REF!,(IF(B32=Data!#REF!,Data!#REF!,(IF(B32=Data!#REF!,Data!#REF!,(IF(B32=Data!#REF!,Data!#REF!,(IF(B32=Data!#REF!,Data!#REF!,Data!#REF!)))))))))</f>
        <v>#REF!</v>
      </c>
      <c r="O32" s="339"/>
      <c r="P32" s="340"/>
      <c r="Q32" s="225" t="e">
        <f>IF(B32=Data!#REF!,Data!#REF!,(IF(B32=Data!#REF!,Data!#REF!,(IF(B32=Data!#REF!,Data!#REF!,(IF(B32=Data!#REF!,Data!#REF!,(IF(B32=Data!#REF!,Data!#REF!,(IF(B32=Data!B270,Data!H270,(IF(B32=Data!B272,Data!H272,(IF(B32=Data!#REF!,Data!#REF!,Data!#REF!)))))))))))))))&amp;IF(B32=Data!#REF!,Data!#REF!,(IF(B32=Data!#REF!,Data!#REF!,(IF(B32=Data!#REF!,Data!#REF!,(IF(B32=Data!#REF!,Data!#REF!,(IF(B32=Data!#REF!,Data!#REF!,(IF(B32=Data!#REF!,Data!H948,(IF(B32=Data!#REF!,Data!#REF!,(IF(B32=Data!#REF!,Data!#REF!,Data!#REF!)))))))))))))))&amp;IF(B32=Data!#REF!,Data!#REF!,(IF(B32=Data!#REF!,Data!#REF!,(IF(B32=Data!#REF!,Data!#REF!,(IF(B32=Data!#REF!,Data!#REF!,(IF(B32=Data!#REF!,Data!#REF!,Data!#REF!)))))))))</f>
        <v>#REF!</v>
      </c>
      <c r="R32" s="340"/>
      <c r="S32" s="340"/>
      <c r="T32" s="225" t="e">
        <f>IF(B32=Data!#REF!,Data!#REF!,(IF(B32=Data!#REF!,Data!#REF!,(IF(B32=Data!#REF!,Data!#REF!,(IF(B32=Data!#REF!,Data!#REF!,(IF(B32=Data!#REF!,Data!#REF!,(IF(B32=Data!B270,Data!I270,(IF(B32=Data!B272,Data!I272,(IF(B32=Data!#REF!,Data!#REF!,Data!#REF!)))))))))))))))&amp;IF(B32=Data!#REF!,Data!#REF!,(IF(B32=Data!#REF!,Data!#REF!,(IF(B32=Data!#REF!,Data!#REF!,(IF(B32=Data!#REF!,Data!#REF!,(IF(B32=Data!#REF!,Data!#REF!,(IF(B32=Data!#REF!,Data!I948,(IF(B32=Data!#REF!,Data!#REF!,(IF(B32=Data!#REF!,Data!#REF!,Data!#REF!)))))))))))))))&amp;IF(B32=Data!#REF!,Data!#REF!,(IF(B32=Data!#REF!,Data!#REF!,(IF(B32=Data!#REF!,Data!#REF!,(IF(B32=Data!#REF!,Data!#REF!,(IF(B32=Data!#REF!,Data!#REF!,Data!#REF!)))))))))</f>
        <v>#REF!</v>
      </c>
      <c r="U32" s="341"/>
      <c r="V32" s="225" t="e">
        <f>IF(B32=Data!#REF!,Data!#REF!,(IF(B32=Data!#REF!,Data!#REF!,(IF(B32=Data!#REF!,Data!#REF!,(IF(B32=Data!#REF!,Data!#REF!,(IF(B32=Data!#REF!,Data!#REF!,(IF(B32=Data!B270,Data!J270,(IF(B32=Data!B272,Data!J272,(IF(B32=Data!#REF!,Data!#REF!,Data!#REF!)))))))))))))))&amp;IF(B32=Data!#REF!,Data!#REF!,(IF(B32=Data!#REF!,Data!#REF!,(IF(B32=Data!#REF!,Data!#REF!,(IF(B32=Data!#REF!,Data!#REF!,(IF(B32=Data!#REF!,Data!#REF!,(IF(B32=Data!#REF!,Data!J948,(IF(B32=Data!#REF!,Data!#REF!,(IF(B32=Data!#REF!,Data!#REF!,Data!#REF!)))))))))))))))&amp;IF(B32=Data!#REF!,Data!#REF!,(IF(B32=Data!#REF!,Data!#REF!,(IF(B32=Data!#REF!,Data!#REF!,(IF(B32=Data!#REF!,Data!#REF!,(IF(B32=Data!#REF!,Data!#REF!,Data!#REF!)))))))))</f>
        <v>#REF!</v>
      </c>
      <c r="W32" s="222" t="str">
        <f>IF(E32="","",VLOOKUP(B32,Data!$B$5:$J$503,9,FALSE)*E32)</f>
        <v/>
      </c>
    </row>
    <row r="33" spans="1:23" s="237" customFormat="1" ht="15" customHeight="1">
      <c r="A33" s="238"/>
      <c r="B33" s="239"/>
      <c r="C33" s="246"/>
      <c r="D33" s="240"/>
      <c r="E33" s="241">
        <f>SUM(E18:E32)</f>
        <v>38</v>
      </c>
      <c r="F33" s="242"/>
      <c r="G33" s="243"/>
      <c r="H33" s="243">
        <f>SUM(H18:H32)</f>
        <v>84740.74000000002</v>
      </c>
      <c r="I33" s="238"/>
      <c r="J33" s="238"/>
      <c r="K33" s="238"/>
      <c r="L33" s="243">
        <f>SUM(L18:L32)</f>
        <v>8794</v>
      </c>
      <c r="M33" s="243">
        <f>SUM(M18:M32)</f>
        <v>7969</v>
      </c>
      <c r="N33" s="243" t="e">
        <f>SUM(N16:N32)</f>
        <v>#REF!</v>
      </c>
      <c r="O33" s="244" t="e">
        <f>SUM(#REF!)</f>
        <v>#REF!</v>
      </c>
      <c r="P33" s="243">
        <f>SUM(P16:P32)</f>
        <v>0</v>
      </c>
      <c r="Q33" s="243" t="e">
        <f>SUM(Q16:Q32)</f>
        <v>#REF!</v>
      </c>
      <c r="R33" s="244" t="e">
        <f>SUM(#REF!)</f>
        <v>#REF!</v>
      </c>
      <c r="S33" s="243">
        <f>SUM(S16:S32)</f>
        <v>0</v>
      </c>
      <c r="T33" s="243" t="e">
        <f>SUM(T16:T32)</f>
        <v>#REF!</v>
      </c>
      <c r="U33" s="244" t="e">
        <f>SUM(#REF!)</f>
        <v>#REF!</v>
      </c>
      <c r="V33" s="243" t="e">
        <f>SUM(V16:V32)</f>
        <v>#REF!</v>
      </c>
      <c r="W33" s="245">
        <f>SUM(W18:W32)</f>
        <v>49.398000000000003</v>
      </c>
    </row>
    <row r="34" spans="1:23" ht="17.25" customHeight="1" thickBot="1">
      <c r="A34" s="214"/>
      <c r="B34" s="215"/>
      <c r="C34" s="216"/>
      <c r="D34" s="217"/>
      <c r="E34" s="193"/>
      <c r="F34" s="34"/>
      <c r="G34" s="180" t="s">
        <v>531</v>
      </c>
      <c r="H34" s="177"/>
      <c r="I34" s="55"/>
      <c r="J34" s="55"/>
      <c r="K34" s="55"/>
      <c r="L34" s="181"/>
      <c r="M34" s="177"/>
      <c r="N34" s="36"/>
      <c r="O34" s="35"/>
      <c r="P34" s="35"/>
      <c r="Q34" s="35"/>
      <c r="R34" s="35"/>
      <c r="S34" s="35"/>
      <c r="T34" s="35"/>
      <c r="U34" s="36"/>
      <c r="V34" s="36"/>
      <c r="W34" s="179"/>
    </row>
    <row r="35" spans="1:23" ht="13">
      <c r="A35" s="213" t="s">
        <v>525</v>
      </c>
      <c r="B35" s="161"/>
      <c r="C35" s="161"/>
      <c r="D35" s="60"/>
      <c r="E35" s="194" t="s">
        <v>532</v>
      </c>
      <c r="F35" s="27"/>
      <c r="G35" s="81" t="s">
        <v>81</v>
      </c>
      <c r="H35" s="85"/>
      <c r="I35" s="32" t="s">
        <v>82</v>
      </c>
      <c r="J35" s="56"/>
      <c r="K35" s="172" t="s">
        <v>83</v>
      </c>
      <c r="L35" s="172"/>
      <c r="M35" s="422" t="s">
        <v>84</v>
      </c>
      <c r="N35" s="423"/>
      <c r="O35" s="423"/>
      <c r="P35" s="423"/>
      <c r="Q35" s="423"/>
      <c r="R35" s="423"/>
      <c r="S35" s="423"/>
      <c r="T35" s="423"/>
      <c r="U35" s="423"/>
      <c r="V35" s="423"/>
      <c r="W35" s="424"/>
    </row>
    <row r="36" spans="1:23" ht="13">
      <c r="A36" s="19" t="s">
        <v>526</v>
      </c>
      <c r="B36" s="20"/>
      <c r="C36" s="20"/>
      <c r="D36" s="60"/>
      <c r="E36" s="191" t="s">
        <v>86</v>
      </c>
      <c r="F36" s="20"/>
      <c r="G36" s="425"/>
      <c r="H36" s="426"/>
      <c r="I36" s="19" t="s">
        <v>87</v>
      </c>
      <c r="J36" s="61"/>
      <c r="K36" s="174" t="s">
        <v>88</v>
      </c>
      <c r="L36" s="174"/>
      <c r="M36" s="170"/>
      <c r="N36" s="20"/>
      <c r="O36" s="20"/>
      <c r="P36" s="20"/>
      <c r="Q36" s="20"/>
      <c r="R36" s="20"/>
      <c r="S36" s="20"/>
      <c r="T36" s="20"/>
      <c r="U36" s="20"/>
      <c r="V36" s="20"/>
      <c r="W36" s="175"/>
    </row>
    <row r="37" spans="1:23">
      <c r="A37" s="19" t="s">
        <v>527</v>
      </c>
      <c r="B37" s="20"/>
      <c r="C37" s="20"/>
      <c r="D37" s="21"/>
      <c r="E37" s="191"/>
      <c r="F37" s="20"/>
      <c r="G37" s="425"/>
      <c r="H37" s="426"/>
      <c r="I37" s="19"/>
      <c r="J37" s="61"/>
      <c r="K37" s="174" t="s">
        <v>92</v>
      </c>
      <c r="L37" s="174"/>
      <c r="M37" s="170"/>
      <c r="N37" s="20"/>
      <c r="O37" s="20"/>
      <c r="P37" s="20"/>
      <c r="Q37" s="20"/>
      <c r="R37" s="20"/>
      <c r="S37" s="20"/>
      <c r="T37" s="20"/>
      <c r="U37" s="20"/>
      <c r="V37" s="20"/>
      <c r="W37" s="175"/>
    </row>
    <row r="38" spans="1:23">
      <c r="A38" s="34"/>
      <c r="B38" s="35"/>
      <c r="C38" s="35"/>
      <c r="D38" s="346"/>
      <c r="E38" s="191" t="s">
        <v>93</v>
      </c>
      <c r="F38" s="20"/>
      <c r="G38" s="425"/>
      <c r="H38" s="426"/>
      <c r="I38" s="19" t="s">
        <v>94</v>
      </c>
      <c r="J38" s="61"/>
      <c r="K38" s="174"/>
      <c r="L38" s="174"/>
      <c r="M38" s="170"/>
      <c r="N38" s="20"/>
      <c r="O38" s="20"/>
      <c r="P38" s="20"/>
      <c r="Q38" s="20"/>
      <c r="R38" s="20"/>
      <c r="S38" s="20"/>
      <c r="T38" s="20"/>
      <c r="U38" s="20"/>
      <c r="V38" s="20"/>
      <c r="W38" s="175"/>
    </row>
    <row r="39" spans="1:23" ht="13">
      <c r="A39" s="16" t="s">
        <v>95</v>
      </c>
      <c r="B39" s="27"/>
      <c r="C39" s="27"/>
      <c r="D39" s="12"/>
      <c r="E39" s="191" t="s">
        <v>96</v>
      </c>
      <c r="F39" s="20"/>
      <c r="G39" s="89" t="s">
        <v>97</v>
      </c>
      <c r="H39" s="86"/>
      <c r="I39" s="19" t="s">
        <v>87</v>
      </c>
      <c r="J39" s="61"/>
      <c r="K39" s="174" t="s">
        <v>98</v>
      </c>
      <c r="L39" s="174"/>
      <c r="M39" s="170"/>
      <c r="N39" s="20"/>
      <c r="O39" s="20"/>
      <c r="P39" s="20"/>
      <c r="Q39" s="20"/>
      <c r="R39" s="20"/>
      <c r="S39" s="20"/>
      <c r="T39" s="20"/>
      <c r="U39" s="20"/>
      <c r="V39" s="20"/>
      <c r="W39" s="175"/>
    </row>
    <row r="40" spans="1:23">
      <c r="A40" s="26" t="s">
        <v>550</v>
      </c>
      <c r="B40" s="20"/>
      <c r="C40" s="20"/>
      <c r="D40" s="21"/>
      <c r="E40" s="191" t="s">
        <v>99</v>
      </c>
      <c r="F40" s="20"/>
      <c r="G40" s="90"/>
      <c r="H40" s="182"/>
      <c r="I40" s="19" t="s">
        <v>100</v>
      </c>
      <c r="J40" s="61"/>
      <c r="K40" s="174" t="s">
        <v>528</v>
      </c>
      <c r="L40" s="174"/>
      <c r="M40" s="427" t="s">
        <v>568</v>
      </c>
      <c r="N40" s="428"/>
      <c r="O40" s="428"/>
      <c r="P40" s="428"/>
      <c r="Q40" s="428"/>
      <c r="R40" s="428"/>
      <c r="S40" s="428"/>
      <c r="T40" s="428"/>
      <c r="U40" s="428"/>
      <c r="V40" s="428"/>
      <c r="W40" s="429"/>
    </row>
    <row r="41" spans="1:23">
      <c r="A41" s="34"/>
      <c r="B41" s="35"/>
      <c r="C41" s="35"/>
      <c r="D41" s="36"/>
      <c r="E41" s="192"/>
      <c r="F41" s="35"/>
      <c r="G41" s="430" t="s">
        <v>902</v>
      </c>
      <c r="H41" s="431"/>
      <c r="I41" s="430" t="s">
        <v>903</v>
      </c>
      <c r="J41" s="431"/>
      <c r="K41" s="178" t="s">
        <v>103</v>
      </c>
      <c r="L41" s="178"/>
      <c r="M41" s="418" t="s">
        <v>104</v>
      </c>
      <c r="N41" s="419"/>
      <c r="O41" s="419"/>
      <c r="P41" s="419"/>
      <c r="Q41" s="419"/>
      <c r="R41" s="419"/>
      <c r="S41" s="419"/>
      <c r="T41" s="419"/>
      <c r="U41" s="419"/>
      <c r="V41" s="419"/>
      <c r="W41" s="420"/>
    </row>
    <row r="45" spans="1:23" ht="18.75" customHeight="1">
      <c r="A45" s="195" t="s">
        <v>888</v>
      </c>
      <c r="B45" s="166"/>
      <c r="C45" s="195" t="s">
        <v>576</v>
      </c>
      <c r="D45" s="319"/>
      <c r="E45" s="319"/>
      <c r="F45" s="320"/>
      <c r="G45" s="195" t="s">
        <v>882</v>
      </c>
      <c r="I45" s="195" t="s">
        <v>576</v>
      </c>
      <c r="K45" s="166"/>
      <c r="M45" s="4"/>
      <c r="V45" s="167"/>
      <c r="W45" s="4"/>
    </row>
    <row r="46" spans="1:23" ht="20">
      <c r="A46" s="195" t="s">
        <v>889</v>
      </c>
      <c r="B46" s="166"/>
      <c r="C46" s="195" t="s">
        <v>576</v>
      </c>
      <c r="D46" s="319"/>
      <c r="E46" s="319"/>
      <c r="F46" s="320"/>
      <c r="G46" s="300" t="s">
        <v>883</v>
      </c>
      <c r="H46" s="335"/>
      <c r="I46" s="300" t="s">
        <v>893</v>
      </c>
      <c r="K46" s="166"/>
      <c r="M46" s="4"/>
      <c r="V46" s="167"/>
      <c r="W46" s="4"/>
    </row>
    <row r="47" spans="1:23" ht="20">
      <c r="A47" s="195" t="s">
        <v>890</v>
      </c>
      <c r="B47" s="166"/>
      <c r="C47" s="195" t="s">
        <v>576</v>
      </c>
      <c r="D47" s="319"/>
      <c r="E47" s="319"/>
      <c r="F47" s="320"/>
      <c r="G47" s="195" t="s">
        <v>884</v>
      </c>
      <c r="I47" s="195" t="s">
        <v>576</v>
      </c>
      <c r="K47" s="166"/>
      <c r="M47" s="4"/>
      <c r="V47" s="167"/>
      <c r="W47" s="4"/>
    </row>
    <row r="48" spans="1:23" ht="20">
      <c r="A48" s="195" t="s">
        <v>891</v>
      </c>
      <c r="B48" s="166"/>
      <c r="C48" s="195" t="s">
        <v>576</v>
      </c>
      <c r="D48" s="319"/>
      <c r="E48" s="319"/>
      <c r="F48" s="320"/>
      <c r="G48" s="195" t="s">
        <v>885</v>
      </c>
      <c r="I48" s="195" t="s">
        <v>576</v>
      </c>
      <c r="K48" s="166"/>
      <c r="M48" s="4"/>
      <c r="V48" s="167"/>
      <c r="W48" s="4"/>
    </row>
    <row r="49" spans="1:23" ht="20">
      <c r="A49" s="195" t="s">
        <v>892</v>
      </c>
      <c r="B49" s="166"/>
      <c r="C49" s="195" t="s">
        <v>576</v>
      </c>
      <c r="D49" s="319"/>
      <c r="E49" s="319"/>
      <c r="F49" s="320"/>
      <c r="G49" s="195" t="s">
        <v>887</v>
      </c>
      <c r="I49" s="195" t="s">
        <v>576</v>
      </c>
      <c r="K49" s="166"/>
      <c r="M49" s="4"/>
      <c r="V49" s="167"/>
      <c r="W49" s="4"/>
    </row>
    <row r="50" spans="1:23" ht="20">
      <c r="A50" s="342"/>
      <c r="B50" s="342"/>
      <c r="C50" s="342"/>
      <c r="D50" s="342"/>
      <c r="E50" s="342"/>
      <c r="F50" s="317"/>
      <c r="G50" s="195" t="s">
        <v>886</v>
      </c>
      <c r="I50" s="195" t="s">
        <v>576</v>
      </c>
    </row>
  </sheetData>
  <mergeCells count="9">
    <mergeCell ref="G41:H41"/>
    <mergeCell ref="I41:J41"/>
    <mergeCell ref="M41:W41"/>
    <mergeCell ref="M2:P2"/>
    <mergeCell ref="M35:W35"/>
    <mergeCell ref="G36:H36"/>
    <mergeCell ref="G37:H37"/>
    <mergeCell ref="G38:H38"/>
    <mergeCell ref="M40:W40"/>
  </mergeCells>
  <printOptions horizontalCentered="1"/>
  <pageMargins left="0.2" right="0.2" top="0.27559055118110237" bottom="0.17" header="0.15748031496062992" footer="0.15748031496062992"/>
  <pageSetup paperSize="9" scale="75" firstPageNumber="4294963191" orientation="landscape" horizontalDpi="4294967295" verticalDpi="4294967295" r:id="rId1"/>
  <headerFooter alignWithMargins="0"/>
  <rowBreaks count="1" manualBreakCount="1">
    <brk id="41" max="2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4DE68-3634-411C-836C-D6B3EC2466DC}">
  <dimension ref="A1:W50"/>
  <sheetViews>
    <sheetView view="pageBreakPreview" topLeftCell="A16" zoomScale="85" zoomScaleNormal="70" zoomScaleSheetLayoutView="85" workbookViewId="0">
      <selection activeCell="G16" sqref="G16"/>
    </sheetView>
  </sheetViews>
  <sheetFormatPr defaultColWidth="9.1796875" defaultRowHeight="12.5"/>
  <cols>
    <col min="1" max="1" width="5.089843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900</v>
      </c>
      <c r="C18" s="325"/>
      <c r="D18" s="227"/>
      <c r="E18" s="232"/>
      <c r="F18" s="226"/>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v>1</v>
      </c>
      <c r="B19" s="324" t="s">
        <v>753</v>
      </c>
      <c r="C19" s="230" t="str">
        <f>IF(E19="","",VLOOKUP(B19,Data!$B$5:$N$503,13,FALSE))</f>
        <v>Ymh</v>
      </c>
      <c r="D19" s="223" t="str">
        <f>IF(E19="","",VLOOKUP(B19,Data!$B$5:$L$503,2,FALSE))</f>
        <v>VAK6520</v>
      </c>
      <c r="E19" s="232">
        <v>2</v>
      </c>
      <c r="F19" s="226" t="s">
        <v>523</v>
      </c>
      <c r="G19" s="223">
        <f>IF(E19="","",VLOOKUP(B19,Data!$B$5:$L$503,11,FALSE))</f>
        <v>2972.41</v>
      </c>
      <c r="H19" s="228">
        <f t="shared" ref="H19:H32" si="0">IF(E19&gt;0,E19*G19,"-")</f>
        <v>5944.82</v>
      </c>
      <c r="I19" s="229" t="str">
        <f>IF(E19="","",VLOOKUP(B19,Data!$B$5:$D$503,3,FALSE))</f>
        <v>C/T</v>
      </c>
      <c r="J19" s="220" t="str">
        <f>IF(E19="","",VLOOKUP(B19,Data!$B$5:$M$503,12,FALSE))</f>
        <v>Indonesia</v>
      </c>
      <c r="K19" s="328" t="s">
        <v>880</v>
      </c>
      <c r="L19" s="221">
        <f>IF(E19="","",VLOOKUP(B19,Data!$B$5:$E$503,4,FALSE)*E19)</f>
        <v>534</v>
      </c>
      <c r="M19" s="221">
        <f>IF(E19="","",VLOOKUP(B19,Data!$B$5:$F$503,5,FALSE)*E19)</f>
        <v>484</v>
      </c>
      <c r="N19" s="224" t="e">
        <f>IF(B19=Data!#REF!,Data!#REF!,(IF(B19=Data!#REF!,Data!#REF!,(IF(B19=Data!#REF!,Data!#REF!,(IF(B19=Data!#REF!,Data!#REF!,(IF(B19=Data!#REF!,Data!#REF!,(IF(B19=Data!B258,Data!G258,(IF(B19=Data!B260,Data!G260,(IF(B19=Data!#REF!,Data!#REF!,Data!#REF!)))))))))))))))&amp;IF(B19=Data!#REF!,Data!#REF!,(IF(B19=Data!#REF!,Data!#REF!,(IF(B19=Data!#REF!,Data!#REF!,(IF(B19=Data!#REF!,Data!#REF!,(IF(B19=Data!#REF!,Data!#REF!,(IF(B19=Data!#REF!,Data!G936,(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258,Data!H258,(IF(B19=Data!B260,Data!H260,(IF(B19=Data!#REF!,Data!#REF!,Data!#REF!)))))))))))))))&amp;IF(B19=Data!#REF!,Data!#REF!,(IF(B19=Data!#REF!,Data!#REF!,(IF(B19=Data!#REF!,Data!#REF!,(IF(B19=Data!#REF!,Data!#REF!,(IF(B19=Data!#REF!,Data!#REF!,(IF(B19=Data!#REF!,Data!H936,(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258,Data!I258,(IF(B19=Data!B260,Data!I260,(IF(B19=Data!#REF!,Data!#REF!,Data!#REF!)))))))))))))))&amp;IF(B19=Data!#REF!,Data!#REF!,(IF(B19=Data!#REF!,Data!#REF!,(IF(B19=Data!#REF!,Data!#REF!,(IF(B19=Data!#REF!,Data!#REF!,(IF(B19=Data!#REF!,Data!#REF!,(IF(B19=Data!#REF!,Data!I936,(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258,Data!J258,(IF(B19=Data!B260,Data!J260,(IF(B19=Data!#REF!,Data!#REF!,Data!#REF!)))))))))))))))&amp;IF(B19=Data!#REF!,Data!#REF!,(IF(B19=Data!#REF!,Data!#REF!,(IF(B19=Data!#REF!,Data!#REF!,(IF(B19=Data!#REF!,Data!#REF!,(IF(B19=Data!#REF!,Data!#REF!,(IF(B19=Data!#REF!,Data!J936,(IF(B19=Data!#REF!,Data!#REF!,(IF(B19=Data!#REF!,Data!#REF!,Data!#REF!)))))))))))))))&amp;IF(B19=Data!#REF!,Data!#REF!,(IF(B19=Data!#REF!,Data!#REF!,(IF(B19=Data!#REF!,Data!#REF!,(IF(B19=Data!#REF!,Data!#REF!,(IF(B19=Data!#REF!,Data!#REF!,Data!#REF!)))))))))</f>
        <v>#REF!</v>
      </c>
      <c r="W19" s="222">
        <f>IF(E19="","",VLOOKUP(B19,Data!$B$5:$J$503,9,FALSE)*E19)</f>
        <v>2.976</v>
      </c>
    </row>
    <row r="20" spans="1:23" s="234" customFormat="1" ht="20.149999999999999" customHeight="1">
      <c r="A20" s="334"/>
      <c r="B20" s="270" t="s">
        <v>908</v>
      </c>
      <c r="C20" s="325"/>
      <c r="D20" s="227"/>
      <c r="E20" s="232"/>
      <c r="F20" s="226"/>
      <c r="G20" s="227"/>
      <c r="H20" s="326"/>
      <c r="I20" s="327"/>
      <c r="J20" s="235"/>
      <c r="K20" s="328"/>
      <c r="L20" s="219"/>
      <c r="M20" s="219"/>
      <c r="N20" s="329"/>
      <c r="O20" s="330"/>
      <c r="P20" s="331"/>
      <c r="Q20" s="332"/>
      <c r="R20" s="331"/>
      <c r="S20" s="331"/>
      <c r="T20" s="332"/>
      <c r="U20" s="333"/>
      <c r="V20" s="332"/>
      <c r="W20" s="236"/>
    </row>
    <row r="21" spans="1:23" s="234" customFormat="1" ht="20.149999999999999" customHeight="1">
      <c r="A21" s="334">
        <v>2</v>
      </c>
      <c r="B21" s="324" t="s">
        <v>356</v>
      </c>
      <c r="C21" s="230" t="str">
        <f>IF(E21="","",VLOOKUP(B21,Data!$B$5:$N$503,13,FALSE))</f>
        <v>Ymh</v>
      </c>
      <c r="D21" s="223" t="str">
        <f>IF(E21="","",VLOOKUP(B21,Data!$B$5:$L$503,2,FALSE))</f>
        <v>WQ78230</v>
      </c>
      <c r="E21" s="232">
        <v>2</v>
      </c>
      <c r="F21" s="233" t="s">
        <v>524</v>
      </c>
      <c r="G21" s="223">
        <f>IF(E21="","",VLOOKUP(B21,Data!$B$5:$L$503,11,FALSE))</f>
        <v>4233.07</v>
      </c>
      <c r="H21" s="228">
        <f t="shared" si="0"/>
        <v>8466.14</v>
      </c>
      <c r="I21" s="229" t="str">
        <f>IF(E21="","",VLOOKUP(B21,Data!$B$5:$D$503,3,FALSE))</f>
        <v>C/T</v>
      </c>
      <c r="J21" s="220" t="str">
        <f>IF(E21="","",VLOOKUP(B21,Data!$B$5:$M$503,12,FALSE))</f>
        <v>Indonesia</v>
      </c>
      <c r="K21" s="328" t="s">
        <v>907</v>
      </c>
      <c r="L21" s="221">
        <f>IF(E21="","",VLOOKUP(B21,Data!$B$5:$E$503,4,FALSE)*E21)</f>
        <v>594</v>
      </c>
      <c r="M21" s="221">
        <f>IF(E21="","",VLOOKUP(B21,Data!$B$5:$F$503,5,FALSE)*E21)</f>
        <v>524</v>
      </c>
      <c r="N21" s="224" t="e">
        <f>IF(B21=Data!#REF!,Data!#REF!,(IF(B21=Data!#REF!,Data!#REF!,(IF(B21=Data!#REF!,Data!#REF!,(IF(B21=Data!#REF!,Data!#REF!,(IF(B21=Data!#REF!,Data!#REF!,(IF(B21=Data!B262,Data!G262,(IF(B21=Data!B264,Data!G264,(IF(B21=Data!#REF!,Data!#REF!,Data!#REF!)))))))))))))))&amp;IF(B21=Data!#REF!,Data!#REF!,(IF(B21=Data!#REF!,Data!#REF!,(IF(B21=Data!#REF!,Data!#REF!,(IF(B21=Data!#REF!,Data!#REF!,(IF(B21=Data!#REF!,Data!#REF!,(IF(B21=Data!#REF!,Data!G940,(IF(B21=Data!#REF!,Data!#REF!,(IF(B21=Data!#REF!,Data!#REF!,Data!#REF!)))))))))))))))&amp;IF(B21=Data!#REF!,Data!#REF!,(IF(B21=Data!#REF!,Data!#REF!,(IF(B21=Data!#REF!,Data!#REF!,(IF(B21=Data!#REF!,Data!#REF!,(IF(B21=Data!#REF!,Data!#REF!,Data!#REF!)))))))))</f>
        <v>#REF!</v>
      </c>
      <c r="O21" s="339"/>
      <c r="P21" s="340"/>
      <c r="Q21" s="225" t="e">
        <f>IF(B21=Data!#REF!,Data!#REF!,(IF(B21=Data!#REF!,Data!#REF!,(IF(B21=Data!#REF!,Data!#REF!,(IF(B21=Data!#REF!,Data!#REF!,(IF(B21=Data!#REF!,Data!#REF!,(IF(B21=Data!B262,Data!H262,(IF(B21=Data!B264,Data!H264,(IF(B21=Data!#REF!,Data!#REF!,Data!#REF!)))))))))))))))&amp;IF(B21=Data!#REF!,Data!#REF!,(IF(B21=Data!#REF!,Data!#REF!,(IF(B21=Data!#REF!,Data!#REF!,(IF(B21=Data!#REF!,Data!#REF!,(IF(B21=Data!#REF!,Data!#REF!,(IF(B21=Data!#REF!,Data!H940,(IF(B21=Data!#REF!,Data!#REF!,(IF(B21=Data!#REF!,Data!#REF!,Data!#REF!)))))))))))))))&amp;IF(B21=Data!#REF!,Data!#REF!,(IF(B21=Data!#REF!,Data!#REF!,(IF(B21=Data!#REF!,Data!#REF!,(IF(B21=Data!#REF!,Data!#REF!,(IF(B21=Data!#REF!,Data!#REF!,Data!#REF!)))))))))</f>
        <v>#REF!</v>
      </c>
      <c r="R21" s="340"/>
      <c r="S21" s="340"/>
      <c r="T21" s="225" t="e">
        <f>IF(B21=Data!#REF!,Data!#REF!,(IF(B21=Data!#REF!,Data!#REF!,(IF(B21=Data!#REF!,Data!#REF!,(IF(B21=Data!#REF!,Data!#REF!,(IF(B21=Data!#REF!,Data!#REF!,(IF(B21=Data!B262,Data!I262,(IF(B21=Data!B264,Data!I264,(IF(B21=Data!#REF!,Data!#REF!,Data!#REF!)))))))))))))))&amp;IF(B21=Data!#REF!,Data!#REF!,(IF(B21=Data!#REF!,Data!#REF!,(IF(B21=Data!#REF!,Data!#REF!,(IF(B21=Data!#REF!,Data!#REF!,(IF(B21=Data!#REF!,Data!#REF!,(IF(B21=Data!#REF!,Data!I940,(IF(B21=Data!#REF!,Data!#REF!,(IF(B21=Data!#REF!,Data!#REF!,Data!#REF!)))))))))))))))&amp;IF(B21=Data!#REF!,Data!#REF!,(IF(B21=Data!#REF!,Data!#REF!,(IF(B21=Data!#REF!,Data!#REF!,(IF(B21=Data!#REF!,Data!#REF!,(IF(B21=Data!#REF!,Data!#REF!,Data!#REF!)))))))))</f>
        <v>#REF!</v>
      </c>
      <c r="U21" s="341"/>
      <c r="V21" s="225" t="e">
        <f>IF(B21=Data!#REF!,Data!#REF!,(IF(B21=Data!#REF!,Data!#REF!,(IF(B21=Data!#REF!,Data!#REF!,(IF(B21=Data!#REF!,Data!#REF!,(IF(B21=Data!#REF!,Data!#REF!,(IF(B21=Data!B262,Data!J262,(IF(B21=Data!B264,Data!J264,(IF(B21=Data!#REF!,Data!#REF!,Data!#REF!)))))))))))))))&amp;IF(B21=Data!#REF!,Data!#REF!,(IF(B21=Data!#REF!,Data!#REF!,(IF(B21=Data!#REF!,Data!#REF!,(IF(B21=Data!#REF!,Data!#REF!,(IF(B21=Data!#REF!,Data!#REF!,(IF(B21=Data!#REF!,Data!J940,(IF(B21=Data!#REF!,Data!#REF!,(IF(B21=Data!#REF!,Data!#REF!,Data!#REF!)))))))))))))))&amp;IF(B21=Data!#REF!,Data!#REF!,(IF(B21=Data!#REF!,Data!#REF!,(IF(B21=Data!#REF!,Data!#REF!,(IF(B21=Data!#REF!,Data!#REF!,(IF(B21=Data!#REF!,Data!#REF!,Data!#REF!)))))))))</f>
        <v>#REF!</v>
      </c>
      <c r="W21" s="222">
        <f>IF(E21="","",VLOOKUP(B21,Data!$B$5:$J$503,9,FALSE)*E21)</f>
        <v>3.0680000000000001</v>
      </c>
    </row>
    <row r="22" spans="1:23" s="234" customFormat="1" ht="20.149999999999999" customHeight="1">
      <c r="A22" s="334">
        <v>3</v>
      </c>
      <c r="B22" s="324" t="s">
        <v>667</v>
      </c>
      <c r="C22" s="230" t="str">
        <f>IF(E22="","",VLOOKUP(B22,Data!$B$5:$N$503,13,FALSE))</f>
        <v>Ymh</v>
      </c>
      <c r="D22" s="223" t="str">
        <f>IF(E22="","",VLOOKUP(B22,Data!$B$5:$L$503,2,FALSE))</f>
        <v>VAC9580</v>
      </c>
      <c r="E22" s="232">
        <v>2</v>
      </c>
      <c r="F22" s="318"/>
      <c r="G22" s="223">
        <f>IF(E22="","",VLOOKUP(B22,Data!$B$5:$L$503,11,FALSE))</f>
        <v>5024.08</v>
      </c>
      <c r="H22" s="228">
        <f t="shared" si="0"/>
        <v>10048.16</v>
      </c>
      <c r="I22" s="229" t="str">
        <f>IF(E22="","",VLOOKUP(B22,Data!$B$5:$D$503,3,FALSE))</f>
        <v>C/T</v>
      </c>
      <c r="J22" s="220" t="str">
        <f>IF(E22="","",VLOOKUP(B22,Data!$B$5:$M$503,12,FALSE))</f>
        <v>Indonesia</v>
      </c>
      <c r="K22" s="328" t="s">
        <v>907</v>
      </c>
      <c r="L22" s="221">
        <f>IF(E22="","",VLOOKUP(B22,Data!$B$5:$E$503,4,FALSE)*E22)</f>
        <v>604</v>
      </c>
      <c r="M22" s="221">
        <f>IF(E22="","",VLOOKUP(B22,Data!$B$5:$F$503,5,FALSE)*E22)</f>
        <v>534</v>
      </c>
      <c r="N22" s="224" t="e">
        <f>IF(B22=Data!#REF!,Data!#REF!,(IF(B22=Data!#REF!,Data!#REF!,(IF(B22=Data!#REF!,Data!#REF!,(IF(B22=Data!#REF!,Data!#REF!,(IF(B22=Data!#REF!,Data!#REF!,(IF(B22=Data!B261,Data!G261,(IF(B22=Data!B263,Data!G263,(IF(B22=Data!#REF!,Data!#REF!,Data!#REF!)))))))))))))))&amp;IF(B22=Data!#REF!,Data!#REF!,(IF(B22=Data!#REF!,Data!#REF!,(IF(B22=Data!#REF!,Data!#REF!,(IF(B22=Data!#REF!,Data!#REF!,(IF(B22=Data!#REF!,Data!#REF!,(IF(B22=Data!#REF!,Data!G939,(IF(B22=Data!#REF!,Data!#REF!,(IF(B22=Data!#REF!,Data!#REF!,Data!#REF!)))))))))))))))&amp;IF(B22=Data!#REF!,Data!#REF!,(IF(B22=Data!#REF!,Data!#REF!,(IF(B22=Data!#REF!,Data!#REF!,(IF(B22=Data!#REF!,Data!#REF!,(IF(B22=Data!#REF!,Data!#REF!,Data!#REF!)))))))))</f>
        <v>#REF!</v>
      </c>
      <c r="O22" s="339"/>
      <c r="P22" s="340"/>
      <c r="Q22" s="225" t="e">
        <f>IF(B22=Data!#REF!,Data!#REF!,(IF(B22=Data!#REF!,Data!#REF!,(IF(B22=Data!#REF!,Data!#REF!,(IF(B22=Data!#REF!,Data!#REF!,(IF(B22=Data!#REF!,Data!#REF!,(IF(B22=Data!B261,Data!H261,(IF(B22=Data!B263,Data!H263,(IF(B22=Data!#REF!,Data!#REF!,Data!#REF!)))))))))))))))&amp;IF(B22=Data!#REF!,Data!#REF!,(IF(B22=Data!#REF!,Data!#REF!,(IF(B22=Data!#REF!,Data!#REF!,(IF(B22=Data!#REF!,Data!#REF!,(IF(B22=Data!#REF!,Data!#REF!,(IF(B22=Data!#REF!,Data!H939,(IF(B22=Data!#REF!,Data!#REF!,(IF(B22=Data!#REF!,Data!#REF!,Data!#REF!)))))))))))))))&amp;IF(B22=Data!#REF!,Data!#REF!,(IF(B22=Data!#REF!,Data!#REF!,(IF(B22=Data!#REF!,Data!#REF!,(IF(B22=Data!#REF!,Data!#REF!,(IF(B22=Data!#REF!,Data!#REF!,Data!#REF!)))))))))</f>
        <v>#REF!</v>
      </c>
      <c r="R22" s="340"/>
      <c r="S22" s="340"/>
      <c r="T22" s="225" t="e">
        <f>IF(B22=Data!#REF!,Data!#REF!,(IF(B22=Data!#REF!,Data!#REF!,(IF(B22=Data!#REF!,Data!#REF!,(IF(B22=Data!#REF!,Data!#REF!,(IF(B22=Data!#REF!,Data!#REF!,(IF(B22=Data!B261,Data!I261,(IF(B22=Data!B263,Data!I263,(IF(B22=Data!#REF!,Data!#REF!,Data!#REF!)))))))))))))))&amp;IF(B22=Data!#REF!,Data!#REF!,(IF(B22=Data!#REF!,Data!#REF!,(IF(B22=Data!#REF!,Data!#REF!,(IF(B22=Data!#REF!,Data!#REF!,(IF(B22=Data!#REF!,Data!#REF!,(IF(B22=Data!#REF!,Data!I939,(IF(B22=Data!#REF!,Data!#REF!,(IF(B22=Data!#REF!,Data!#REF!,Data!#REF!)))))))))))))))&amp;IF(B22=Data!#REF!,Data!#REF!,(IF(B22=Data!#REF!,Data!#REF!,(IF(B22=Data!#REF!,Data!#REF!,(IF(B22=Data!#REF!,Data!#REF!,(IF(B22=Data!#REF!,Data!#REF!,Data!#REF!)))))))))</f>
        <v>#REF!</v>
      </c>
      <c r="U22" s="341"/>
      <c r="V22" s="225" t="e">
        <f>IF(B22=Data!#REF!,Data!#REF!,(IF(B22=Data!#REF!,Data!#REF!,(IF(B22=Data!#REF!,Data!#REF!,(IF(B22=Data!#REF!,Data!#REF!,(IF(B22=Data!#REF!,Data!#REF!,(IF(B22=Data!B261,Data!J261,(IF(B22=Data!B263,Data!J263,(IF(B22=Data!#REF!,Data!#REF!,Data!#REF!)))))))))))))))&amp;IF(B22=Data!#REF!,Data!#REF!,(IF(B22=Data!#REF!,Data!#REF!,(IF(B22=Data!#REF!,Data!#REF!,(IF(B22=Data!#REF!,Data!#REF!,(IF(B22=Data!#REF!,Data!#REF!,(IF(B22=Data!#REF!,Data!J939,(IF(B22=Data!#REF!,Data!#REF!,(IF(B22=Data!#REF!,Data!#REF!,Data!#REF!)))))))))))))))&amp;IF(B22=Data!#REF!,Data!#REF!,(IF(B22=Data!#REF!,Data!#REF!,(IF(B22=Data!#REF!,Data!#REF!,(IF(B22=Data!#REF!,Data!#REF!,(IF(B22=Data!#REF!,Data!#REF!,Data!#REF!)))))))))</f>
        <v>#REF!</v>
      </c>
      <c r="W22" s="222">
        <f>IF(E22="","",VLOOKUP(B22,Data!$B$5:$J$503,9,FALSE)*E22)</f>
        <v>3.0680000000000001</v>
      </c>
    </row>
    <row r="23" spans="1:23" s="234" customFormat="1" ht="20.149999999999999" customHeight="1">
      <c r="A23" s="334">
        <v>4</v>
      </c>
      <c r="B23" s="324" t="s">
        <v>220</v>
      </c>
      <c r="C23" s="325" t="str">
        <f>IF(E23="","",VLOOKUP(B23,Data!$B$5:$N$503,13,FALSE))</f>
        <v>Ymh</v>
      </c>
      <c r="D23" s="227" t="str">
        <f>IF(E23="","",VLOOKUP(B23,Data!$B$5:$L$503,2,FALSE))</f>
        <v>AAE6337</v>
      </c>
      <c r="E23" s="232">
        <v>4</v>
      </c>
      <c r="F23" s="318" t="s">
        <v>530</v>
      </c>
      <c r="G23" s="227">
        <f>IF(E23="","",VLOOKUP(B23,Data!$B$5:$L$503,11,FALSE))</f>
        <v>1646.63</v>
      </c>
      <c r="H23" s="326">
        <f t="shared" si="0"/>
        <v>6586.52</v>
      </c>
      <c r="I23" s="327" t="str">
        <f>IF(E23="","",VLOOKUP(B23,Data!$B$5:$D$503,3,FALSE))</f>
        <v>C/T</v>
      </c>
      <c r="J23" s="235" t="str">
        <f>IF(E23="","",VLOOKUP(B23,Data!$B$5:$M$503,12,FALSE))</f>
        <v>Indonesia</v>
      </c>
      <c r="K23" s="328" t="s">
        <v>907</v>
      </c>
      <c r="L23" s="219">
        <f>IF(E23="","",VLOOKUP(B23,Data!$B$5:$E$503,4,FALSE)*E23)</f>
        <v>776</v>
      </c>
      <c r="M23" s="219">
        <f>IF(E23="","",VLOOKUP(B23,Data!$B$5:$F$503,5,FALSE)*E23)</f>
        <v>696</v>
      </c>
      <c r="N23" s="329" t="e">
        <f>IF(B23=Data!#REF!,Data!#REF!,(IF(B23=Data!#REF!,Data!#REF!,(IF(B23=Data!#REF!,Data!#REF!,(IF(B23=Data!#REF!,Data!#REF!,(IF(B23=Data!#REF!,Data!#REF!,(IF(B23=Data!B258,Data!G258,(IF(B23=Data!B260,Data!G260,(IF(B23=Data!#REF!,Data!#REF!,Data!#REF!)))))))))))))))&amp;IF(B23=Data!#REF!,Data!#REF!,(IF(B23=Data!#REF!,Data!#REF!,(IF(B23=Data!#REF!,Data!#REF!,(IF(B23=Data!#REF!,Data!#REF!,(IF(B23=Data!#REF!,Data!#REF!,(IF(B23=Data!#REF!,Data!G936,(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258,Data!H258,(IF(B23=Data!B260,Data!H260,(IF(B23=Data!#REF!,Data!#REF!,Data!#REF!)))))))))))))))&amp;IF(B23=Data!#REF!,Data!#REF!,(IF(B23=Data!#REF!,Data!#REF!,(IF(B23=Data!#REF!,Data!#REF!,(IF(B23=Data!#REF!,Data!#REF!,(IF(B23=Data!#REF!,Data!#REF!,(IF(B23=Data!#REF!,Data!H936,(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258,Data!I258,(IF(B23=Data!B260,Data!I260,(IF(B23=Data!#REF!,Data!#REF!,Data!#REF!)))))))))))))))&amp;IF(B23=Data!#REF!,Data!#REF!,(IF(B23=Data!#REF!,Data!#REF!,(IF(B23=Data!#REF!,Data!#REF!,(IF(B23=Data!#REF!,Data!#REF!,(IF(B23=Data!#REF!,Data!#REF!,(IF(B23=Data!#REF!,Data!I936,(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258,Data!J258,(IF(B23=Data!B260,Data!J260,(IF(B23=Data!#REF!,Data!#REF!,Data!#REF!)))))))))))))))&amp;IF(B23=Data!#REF!,Data!#REF!,(IF(B23=Data!#REF!,Data!#REF!,(IF(B23=Data!#REF!,Data!#REF!,(IF(B23=Data!#REF!,Data!#REF!,(IF(B23=Data!#REF!,Data!#REF!,(IF(B23=Data!#REF!,Data!J936,(IF(B23=Data!#REF!,Data!#REF!,(IF(B23=Data!#REF!,Data!#REF!,Data!#REF!)))))))))))))))&amp;IF(B23=Data!#REF!,Data!#REF!,(IF(B23=Data!#REF!,Data!#REF!,(IF(B23=Data!#REF!,Data!#REF!,(IF(B23=Data!#REF!,Data!#REF!,(IF(B23=Data!#REF!,Data!#REF!,Data!#REF!)))))))))</f>
        <v>#REF!</v>
      </c>
      <c r="W23" s="236">
        <f>IF(E23="","",VLOOKUP(B23,Data!$B$5:$J$503,9,FALSE)*E23)</f>
        <v>4.516</v>
      </c>
    </row>
    <row r="24" spans="1:23" s="234" customFormat="1" ht="20.149999999999999" customHeight="1">
      <c r="A24" s="334">
        <v>5</v>
      </c>
      <c r="B24" s="324" t="s">
        <v>228</v>
      </c>
      <c r="C24" s="325" t="str">
        <f>IF(E24="","",VLOOKUP(B24,Data!$B$5:$N$503,13,FALSE))</f>
        <v>Ymh</v>
      </c>
      <c r="D24" s="227" t="str">
        <f>IF(E24="","",VLOOKUP(B24,Data!$B$5:$L$503,2,FALSE))</f>
        <v>WN49720</v>
      </c>
      <c r="E24" s="232">
        <v>2</v>
      </c>
      <c r="F24" s="318"/>
      <c r="G24" s="227">
        <f>IF(E24="","",VLOOKUP(B24,Data!$B$5:$L$503,11,FALSE))</f>
        <v>1776.21</v>
      </c>
      <c r="H24" s="326">
        <f t="shared" si="0"/>
        <v>3552.42</v>
      </c>
      <c r="I24" s="327" t="str">
        <f>IF(E24="","",VLOOKUP(B24,Data!$B$5:$D$503,3,FALSE))</f>
        <v>C/T</v>
      </c>
      <c r="J24" s="235" t="str">
        <f>IF(E24="","",VLOOKUP(B24,Data!$B$5:$M$503,12,FALSE))</f>
        <v>Indonesia</v>
      </c>
      <c r="K24" s="328" t="s">
        <v>907</v>
      </c>
      <c r="L24" s="219">
        <f>IF(E24="","",VLOOKUP(B24,Data!$B$5:$E$503,4,FALSE)*E24)</f>
        <v>388</v>
      </c>
      <c r="M24" s="219">
        <f>IF(E24="","",VLOOKUP(B24,Data!$B$5:$F$503,5,FALSE)*E24)</f>
        <v>348</v>
      </c>
      <c r="N24" s="329" t="e">
        <f>IF(B24=Data!#REF!,Data!#REF!,(IF(B24=Data!#REF!,Data!#REF!,(IF(B24=Data!#REF!,Data!#REF!,(IF(B24=Data!#REF!,Data!#REF!,(IF(B24=Data!#REF!,Data!#REF!,(IF(B24=Data!B239,Data!G239,(IF(B24=Data!B241,Data!G241,(IF(B24=Data!#REF!,Data!#REF!,Data!#REF!)))))))))))))))&amp;IF(B24=Data!#REF!,Data!#REF!,(IF(B24=Data!#REF!,Data!#REF!,(IF(B24=Data!#REF!,Data!#REF!,(IF(B24=Data!#REF!,Data!#REF!,(IF(B24=Data!#REF!,Data!#REF!,(IF(B24=Data!#REF!,Data!G917,(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239,Data!H239,(IF(B24=Data!B241,Data!H241,(IF(B24=Data!#REF!,Data!#REF!,Data!#REF!)))))))))))))))&amp;IF(B24=Data!#REF!,Data!#REF!,(IF(B24=Data!#REF!,Data!#REF!,(IF(B24=Data!#REF!,Data!#REF!,(IF(B24=Data!#REF!,Data!#REF!,(IF(B24=Data!#REF!,Data!#REF!,(IF(B24=Data!#REF!,Data!H917,(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239,Data!I239,(IF(B24=Data!B241,Data!I241,(IF(B24=Data!#REF!,Data!#REF!,Data!#REF!)))))))))))))))&amp;IF(B24=Data!#REF!,Data!#REF!,(IF(B24=Data!#REF!,Data!#REF!,(IF(B24=Data!#REF!,Data!#REF!,(IF(B24=Data!#REF!,Data!#REF!,(IF(B24=Data!#REF!,Data!#REF!,(IF(B24=Data!#REF!,Data!I917,(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239,Data!J239,(IF(B24=Data!B241,Data!J241,(IF(B24=Data!#REF!,Data!#REF!,Data!#REF!)))))))))))))))&amp;IF(B24=Data!#REF!,Data!#REF!,(IF(B24=Data!#REF!,Data!#REF!,(IF(B24=Data!#REF!,Data!#REF!,(IF(B24=Data!#REF!,Data!#REF!,(IF(B24=Data!#REF!,Data!#REF!,(IF(B24=Data!#REF!,Data!J917,(IF(B24=Data!#REF!,Data!#REF!,(IF(B24=Data!#REF!,Data!#REF!,Data!#REF!)))))))))))))))&amp;IF(B24=Data!#REF!,Data!#REF!,(IF(B24=Data!#REF!,Data!#REF!,(IF(B24=Data!#REF!,Data!#REF!,(IF(B24=Data!#REF!,Data!#REF!,(IF(B24=Data!#REF!,Data!#REF!,Data!#REF!)))))))))</f>
        <v>#REF!</v>
      </c>
      <c r="W24" s="236">
        <f>IF(E24="","",VLOOKUP(B24,Data!$B$5:$J$503,9,FALSE)*E24)</f>
        <v>2.258</v>
      </c>
    </row>
    <row r="25" spans="1:23" s="234" customFormat="1" ht="20.149999999999999" customHeight="1">
      <c r="A25" s="334">
        <v>6</v>
      </c>
      <c r="B25" s="324" t="s">
        <v>664</v>
      </c>
      <c r="C25" s="325" t="str">
        <f>IF(E25="","",VLOOKUP(B25,Data!$B$5:$N$503,13,FALSE))</f>
        <v>Ymh</v>
      </c>
      <c r="D25" s="227" t="str">
        <f>IF(E25="","",VLOOKUP(B25,Data!$B$5:$L$503,2,FALSE))</f>
        <v>VAC9480</v>
      </c>
      <c r="E25" s="232">
        <v>4</v>
      </c>
      <c r="F25" s="318"/>
      <c r="G25" s="227">
        <f>IF(E25="","",VLOOKUP(B25,Data!$B$5:$L$503,11,FALSE))</f>
        <v>2008.01</v>
      </c>
      <c r="H25" s="326">
        <f t="shared" si="0"/>
        <v>8032.04</v>
      </c>
      <c r="I25" s="327" t="str">
        <f>IF(E25="","",VLOOKUP(B25,Data!$B$5:$D$503,3,FALSE))</f>
        <v>C/T</v>
      </c>
      <c r="J25" s="235" t="str">
        <f>IF(E25="","",VLOOKUP(B25,Data!$B$5:$M$503,12,FALSE))</f>
        <v>Indonesia</v>
      </c>
      <c r="K25" s="328" t="s">
        <v>907</v>
      </c>
      <c r="L25" s="219">
        <f>IF(E25="","",VLOOKUP(B25,Data!$B$5:$E$503,4,FALSE)*E25)</f>
        <v>796</v>
      </c>
      <c r="M25" s="219">
        <f>IF(E25="","",VLOOKUP(B25,Data!$B$5:$F$503,5,FALSE)*E25)</f>
        <v>716</v>
      </c>
      <c r="N25" s="329" t="e">
        <f>IF(B25=Data!#REF!,Data!#REF!,(IF(B25=Data!#REF!,Data!#REF!,(IF(B25=Data!#REF!,Data!#REF!,(IF(B25=Data!#REF!,Data!#REF!,(IF(B25=Data!#REF!,Data!#REF!,(IF(B25=Data!B240,Data!G240,(IF(B25=Data!B242,Data!G242,(IF(B25=Data!#REF!,Data!#REF!,Data!#REF!)))))))))))))))&amp;IF(B25=Data!#REF!,Data!#REF!,(IF(B25=Data!#REF!,Data!#REF!,(IF(B25=Data!#REF!,Data!#REF!,(IF(B25=Data!#REF!,Data!#REF!,(IF(B25=Data!#REF!,Data!#REF!,(IF(B25=Data!#REF!,Data!G918,(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240,Data!H240,(IF(B25=Data!B242,Data!H242,(IF(B25=Data!#REF!,Data!#REF!,Data!#REF!)))))))))))))))&amp;IF(B25=Data!#REF!,Data!#REF!,(IF(B25=Data!#REF!,Data!#REF!,(IF(B25=Data!#REF!,Data!#REF!,(IF(B25=Data!#REF!,Data!#REF!,(IF(B25=Data!#REF!,Data!#REF!,(IF(B25=Data!#REF!,Data!H918,(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240,Data!I240,(IF(B25=Data!B242,Data!I242,(IF(B25=Data!#REF!,Data!#REF!,Data!#REF!)))))))))))))))&amp;IF(B25=Data!#REF!,Data!#REF!,(IF(B25=Data!#REF!,Data!#REF!,(IF(B25=Data!#REF!,Data!#REF!,(IF(B25=Data!#REF!,Data!#REF!,(IF(B25=Data!#REF!,Data!#REF!,(IF(B25=Data!#REF!,Data!I918,(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240,Data!J240,(IF(B25=Data!B242,Data!J242,(IF(B25=Data!#REF!,Data!#REF!,Data!#REF!)))))))))))))))&amp;IF(B25=Data!#REF!,Data!#REF!,(IF(B25=Data!#REF!,Data!#REF!,(IF(B25=Data!#REF!,Data!#REF!,(IF(B25=Data!#REF!,Data!#REF!,(IF(B25=Data!#REF!,Data!#REF!,(IF(B25=Data!#REF!,Data!J918,(IF(B25=Data!#REF!,Data!#REF!,(IF(B25=Data!#REF!,Data!#REF!,Data!#REF!)))))))))))))))&amp;IF(B25=Data!#REF!,Data!#REF!,(IF(B25=Data!#REF!,Data!#REF!,(IF(B25=Data!#REF!,Data!#REF!,(IF(B25=Data!#REF!,Data!#REF!,(IF(B25=Data!#REF!,Data!#REF!,Data!#REF!)))))))))</f>
        <v>#REF!</v>
      </c>
      <c r="W25" s="236">
        <f>IF(E25="","",VLOOKUP(B25,Data!$B$5:$J$503,9,FALSE)*E25)</f>
        <v>4.516</v>
      </c>
    </row>
    <row r="26" spans="1:23" s="234" customFormat="1" ht="20.149999999999999" customHeight="1">
      <c r="A26" s="334">
        <v>7</v>
      </c>
      <c r="B26" s="324" t="s">
        <v>467</v>
      </c>
      <c r="C26" s="325" t="str">
        <f>IF(E26="","",VLOOKUP(B26,Data!$B$5:$N$503,13,FALSE))</f>
        <v>Ymh</v>
      </c>
      <c r="D26" s="227" t="str">
        <f>IF(E26="","",VLOOKUP(B26,Data!$B$5:$L$503,2,FALSE))</f>
        <v>ZH66310</v>
      </c>
      <c r="E26" s="232">
        <v>1</v>
      </c>
      <c r="F26" s="318"/>
      <c r="G26" s="227">
        <f>IF(E26="","",VLOOKUP(B26,Data!$B$5:$L$503,11,FALSE))</f>
        <v>1933.89</v>
      </c>
      <c r="H26" s="326">
        <f t="shared" si="0"/>
        <v>1933.89</v>
      </c>
      <c r="I26" s="327" t="str">
        <f>IF(E26="","",VLOOKUP(B26,Data!$B$5:$D$503,3,FALSE))</f>
        <v>C/T</v>
      </c>
      <c r="J26" s="235" t="str">
        <f>IF(E26="","",VLOOKUP(B26,Data!$B$5:$M$503,12,FALSE))</f>
        <v>Indonesia</v>
      </c>
      <c r="K26" s="328" t="s">
        <v>907</v>
      </c>
      <c r="L26" s="219">
        <f>IF(E26="","",VLOOKUP(B26,Data!$B$5:$E$503,4,FALSE)*E26)</f>
        <v>215</v>
      </c>
      <c r="M26" s="219">
        <f>IF(E26="","",VLOOKUP(B26,Data!$B$5:$F$503,5,FALSE)*E26)</f>
        <v>194</v>
      </c>
      <c r="N26" s="329" t="e">
        <f>IF(B26=Data!#REF!,Data!#REF!,(IF(B26=Data!#REF!,Data!#REF!,(IF(B26=Data!#REF!,Data!#REF!,(IF(B26=Data!#REF!,Data!#REF!,(IF(B26=Data!#REF!,Data!#REF!,(IF(B26=Data!B241,Data!G241,(IF(B26=Data!B243,Data!G243,(IF(B26=Data!#REF!,Data!#REF!,Data!#REF!)))))))))))))))&amp;IF(B26=Data!#REF!,Data!#REF!,(IF(B26=Data!#REF!,Data!#REF!,(IF(B26=Data!#REF!,Data!#REF!,(IF(B26=Data!#REF!,Data!#REF!,(IF(B26=Data!#REF!,Data!#REF!,(IF(B26=Data!#REF!,Data!G919,(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241,Data!H241,(IF(B26=Data!B243,Data!H243,(IF(B26=Data!#REF!,Data!#REF!,Data!#REF!)))))))))))))))&amp;IF(B26=Data!#REF!,Data!#REF!,(IF(B26=Data!#REF!,Data!#REF!,(IF(B26=Data!#REF!,Data!#REF!,(IF(B26=Data!#REF!,Data!#REF!,(IF(B26=Data!#REF!,Data!#REF!,(IF(B26=Data!#REF!,Data!H919,(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241,Data!I241,(IF(B26=Data!B243,Data!I243,(IF(B26=Data!#REF!,Data!#REF!,Data!#REF!)))))))))))))))&amp;IF(B26=Data!#REF!,Data!#REF!,(IF(B26=Data!#REF!,Data!#REF!,(IF(B26=Data!#REF!,Data!#REF!,(IF(B26=Data!#REF!,Data!#REF!,(IF(B26=Data!#REF!,Data!#REF!,(IF(B26=Data!#REF!,Data!I919,(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241,Data!J241,(IF(B26=Data!B243,Data!J243,(IF(B26=Data!#REF!,Data!#REF!,Data!#REF!)))))))))))))))&amp;IF(B26=Data!#REF!,Data!#REF!,(IF(B26=Data!#REF!,Data!#REF!,(IF(B26=Data!#REF!,Data!#REF!,(IF(B26=Data!#REF!,Data!#REF!,(IF(B26=Data!#REF!,Data!#REF!,(IF(B26=Data!#REF!,Data!J919,(IF(B26=Data!#REF!,Data!#REF!,(IF(B26=Data!#REF!,Data!#REF!,Data!#REF!)))))))))))))))&amp;IF(B26=Data!#REF!,Data!#REF!,(IF(B26=Data!#REF!,Data!#REF!,(IF(B26=Data!#REF!,Data!#REF!,(IF(B26=Data!#REF!,Data!#REF!,(IF(B26=Data!#REF!,Data!#REF!,Data!#REF!)))))))))</f>
        <v>#REF!</v>
      </c>
      <c r="W26" s="236">
        <f>IF(E26="","",VLOOKUP(B26,Data!$B$5:$J$503,9,FALSE)*E26)</f>
        <v>1.1850000000000001</v>
      </c>
    </row>
    <row r="27" spans="1:23" s="234" customFormat="1" ht="20.149999999999999" customHeight="1">
      <c r="A27" s="334">
        <v>8</v>
      </c>
      <c r="B27" s="324" t="s">
        <v>665</v>
      </c>
      <c r="C27" s="325" t="str">
        <f>IF(E27="","",VLOOKUP(B27,Data!$B$5:$N$503,13,FALSE))</f>
        <v>Ymh</v>
      </c>
      <c r="D27" s="227" t="str">
        <f>IF(E27="","",VLOOKUP(B27,Data!$B$5:$L$503,2,FALSE))</f>
        <v>VAC9490</v>
      </c>
      <c r="E27" s="232">
        <v>2</v>
      </c>
      <c r="F27" s="318"/>
      <c r="G27" s="227">
        <f>IF(E27="","",VLOOKUP(B27,Data!$B$5:$L$503,11,FALSE))</f>
        <v>2297.34</v>
      </c>
      <c r="H27" s="326">
        <f t="shared" si="0"/>
        <v>4594.68</v>
      </c>
      <c r="I27" s="327" t="str">
        <f>IF(E27="","",VLOOKUP(B27,Data!$B$5:$D$503,3,FALSE))</f>
        <v>C/T</v>
      </c>
      <c r="J27" s="235" t="str">
        <f>IF(E27="","",VLOOKUP(B27,Data!$B$5:$M$503,12,FALSE))</f>
        <v>Indonesia</v>
      </c>
      <c r="K27" s="328" t="s">
        <v>907</v>
      </c>
      <c r="L27" s="219">
        <f>IF(E27="","",VLOOKUP(B27,Data!$B$5:$E$503,4,FALSE)*E27)</f>
        <v>440</v>
      </c>
      <c r="M27" s="219">
        <f>IF(E27="","",VLOOKUP(B27,Data!$B$5:$F$503,5,FALSE)*E27)</f>
        <v>398</v>
      </c>
      <c r="N27" s="329" t="e">
        <f>IF(B27=Data!#REF!,Data!#REF!,(IF(B27=Data!#REF!,Data!#REF!,(IF(B27=Data!#REF!,Data!#REF!,(IF(B27=Data!#REF!,Data!#REF!,(IF(B27=Data!#REF!,Data!#REF!,(IF(B27=Data!B242,Data!G242,(IF(B27=Data!B244,Data!G244,(IF(B27=Data!#REF!,Data!#REF!,Data!#REF!)))))))))))))))&amp;IF(B27=Data!#REF!,Data!#REF!,(IF(B27=Data!#REF!,Data!#REF!,(IF(B27=Data!#REF!,Data!#REF!,(IF(B27=Data!#REF!,Data!#REF!,(IF(B27=Data!#REF!,Data!#REF!,(IF(B27=Data!#REF!,Data!G920,(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242,Data!H242,(IF(B27=Data!B244,Data!H244,(IF(B27=Data!#REF!,Data!#REF!,Data!#REF!)))))))))))))))&amp;IF(B27=Data!#REF!,Data!#REF!,(IF(B27=Data!#REF!,Data!#REF!,(IF(B27=Data!#REF!,Data!#REF!,(IF(B27=Data!#REF!,Data!#REF!,(IF(B27=Data!#REF!,Data!#REF!,(IF(B27=Data!#REF!,Data!H920,(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242,Data!I242,(IF(B27=Data!B244,Data!I244,(IF(B27=Data!#REF!,Data!#REF!,Data!#REF!)))))))))))))))&amp;IF(B27=Data!#REF!,Data!#REF!,(IF(B27=Data!#REF!,Data!#REF!,(IF(B27=Data!#REF!,Data!#REF!,(IF(B27=Data!#REF!,Data!#REF!,(IF(B27=Data!#REF!,Data!#REF!,(IF(B27=Data!#REF!,Data!I920,(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242,Data!J242,(IF(B27=Data!B244,Data!J244,(IF(B27=Data!#REF!,Data!#REF!,Data!#REF!)))))))))))))))&amp;IF(B27=Data!#REF!,Data!#REF!,(IF(B27=Data!#REF!,Data!#REF!,(IF(B27=Data!#REF!,Data!#REF!,(IF(B27=Data!#REF!,Data!#REF!,(IF(B27=Data!#REF!,Data!#REF!,(IF(B27=Data!#REF!,Data!J920,(IF(B27=Data!#REF!,Data!#REF!,(IF(B27=Data!#REF!,Data!#REF!,Data!#REF!)))))))))))))))&amp;IF(B27=Data!#REF!,Data!#REF!,(IF(B27=Data!#REF!,Data!#REF!,(IF(B27=Data!#REF!,Data!#REF!,(IF(B27=Data!#REF!,Data!#REF!,(IF(B27=Data!#REF!,Data!#REF!,Data!#REF!)))))))))</f>
        <v>#REF!</v>
      </c>
      <c r="W27" s="236">
        <f>IF(E27="","",VLOOKUP(B27,Data!$B$5:$J$503,9,FALSE)*E27)</f>
        <v>2.37</v>
      </c>
    </row>
    <row r="28" spans="1:23" s="234" customFormat="1" ht="20.149999999999999" customHeight="1">
      <c r="A28" s="334">
        <v>9</v>
      </c>
      <c r="B28" s="324" t="s">
        <v>673</v>
      </c>
      <c r="C28" s="325" t="str">
        <f>IF(E28="","",VLOOKUP(B28,Data!$B$5:$N$503,13,FALSE))</f>
        <v>Ymh</v>
      </c>
      <c r="D28" s="227" t="str">
        <f>IF(E28="","",VLOOKUP(B28,Data!$B$5:$L$503,2,FALSE))</f>
        <v>VAD6650</v>
      </c>
      <c r="E28" s="232">
        <v>1</v>
      </c>
      <c r="F28" s="318"/>
      <c r="G28" s="227">
        <f>IF(E28="","",VLOOKUP(B28,Data!$B$5:$L$503,11,FALSE))</f>
        <v>2449.66</v>
      </c>
      <c r="H28" s="326">
        <f t="shared" si="0"/>
        <v>2449.66</v>
      </c>
      <c r="I28" s="327" t="str">
        <f>IF(E28="","",VLOOKUP(B28,Data!$B$5:$D$503,3,FALSE))</f>
        <v>C/T</v>
      </c>
      <c r="J28" s="235" t="str">
        <f>IF(E28="","",VLOOKUP(B28,Data!$B$5:$M$503,12,FALSE))</f>
        <v>Indonesia</v>
      </c>
      <c r="K28" s="328" t="s">
        <v>907</v>
      </c>
      <c r="L28" s="219">
        <f>IF(E28="","",VLOOKUP(B28,Data!$B$5:$E$503,4,FALSE)*E28)</f>
        <v>220</v>
      </c>
      <c r="M28" s="219">
        <f>IF(E28="","",VLOOKUP(B28,Data!$B$5:$F$503,5,FALSE)*E28)</f>
        <v>199</v>
      </c>
      <c r="N28" s="329" t="e">
        <f>IF(B28=Data!#REF!,Data!#REF!,(IF(B28=Data!#REF!,Data!#REF!,(IF(B28=Data!#REF!,Data!#REF!,(IF(B28=Data!#REF!,Data!#REF!,(IF(B28=Data!#REF!,Data!#REF!,(IF(B28=Data!B243,Data!G243,(IF(B28=Data!B245,Data!G245,(IF(B28=Data!#REF!,Data!#REF!,Data!#REF!)))))))))))))))&amp;IF(B28=Data!#REF!,Data!#REF!,(IF(B28=Data!#REF!,Data!#REF!,(IF(B28=Data!#REF!,Data!#REF!,(IF(B28=Data!#REF!,Data!#REF!,(IF(B28=Data!#REF!,Data!#REF!,(IF(B28=Data!#REF!,Data!G921,(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243,Data!H243,(IF(B28=Data!B245,Data!H245,(IF(B28=Data!#REF!,Data!#REF!,Data!#REF!)))))))))))))))&amp;IF(B28=Data!#REF!,Data!#REF!,(IF(B28=Data!#REF!,Data!#REF!,(IF(B28=Data!#REF!,Data!#REF!,(IF(B28=Data!#REF!,Data!#REF!,(IF(B28=Data!#REF!,Data!#REF!,(IF(B28=Data!#REF!,Data!H921,(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243,Data!I243,(IF(B28=Data!B245,Data!I245,(IF(B28=Data!#REF!,Data!#REF!,Data!#REF!)))))))))))))))&amp;IF(B28=Data!#REF!,Data!#REF!,(IF(B28=Data!#REF!,Data!#REF!,(IF(B28=Data!#REF!,Data!#REF!,(IF(B28=Data!#REF!,Data!#REF!,(IF(B28=Data!#REF!,Data!#REF!,(IF(B28=Data!#REF!,Data!I921,(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243,Data!J243,(IF(B28=Data!B245,Data!J245,(IF(B28=Data!#REF!,Data!#REF!,Data!#REF!)))))))))))))))&amp;IF(B28=Data!#REF!,Data!#REF!,(IF(B28=Data!#REF!,Data!#REF!,(IF(B28=Data!#REF!,Data!#REF!,(IF(B28=Data!#REF!,Data!#REF!,(IF(B28=Data!#REF!,Data!#REF!,(IF(B28=Data!#REF!,Data!J921,(IF(B28=Data!#REF!,Data!#REF!,(IF(B28=Data!#REF!,Data!#REF!,Data!#REF!)))))))))))))))&amp;IF(B28=Data!#REF!,Data!#REF!,(IF(B28=Data!#REF!,Data!#REF!,(IF(B28=Data!#REF!,Data!#REF!,(IF(B28=Data!#REF!,Data!#REF!,(IF(B28=Data!#REF!,Data!#REF!,Data!#REF!)))))))))</f>
        <v>#REF!</v>
      </c>
      <c r="W28" s="236">
        <f>IF(E28="","",VLOOKUP(B28,Data!$B$5:$J$503,9,FALSE)*E28)</f>
        <v>1.1850000000000001</v>
      </c>
    </row>
    <row r="29" spans="1:23" s="234" customFormat="1" ht="20.149999999999999" customHeight="1">
      <c r="A29" s="334">
        <v>10</v>
      </c>
      <c r="B29" s="324" t="s">
        <v>484</v>
      </c>
      <c r="C29" s="325" t="str">
        <f>IF(E29="","",VLOOKUP(B29,Data!$B$5:$N$503,13,FALSE))</f>
        <v>Ymh</v>
      </c>
      <c r="D29" s="227" t="str">
        <f>IF(E29="","",VLOOKUP(B29,Data!$B$5:$L$503,2,FALSE))</f>
        <v>ZH66250</v>
      </c>
      <c r="E29" s="232">
        <v>3</v>
      </c>
      <c r="F29" s="318"/>
      <c r="G29" s="227">
        <f>IF(E29="","",VLOOKUP(B29,Data!$B$5:$L$503,11,FALSE))</f>
        <v>2244.61</v>
      </c>
      <c r="H29" s="326">
        <f t="shared" si="0"/>
        <v>6733.83</v>
      </c>
      <c r="I29" s="327" t="str">
        <f>IF(E29="","",VLOOKUP(B29,Data!$B$5:$D$503,3,FALSE))</f>
        <v>C/T</v>
      </c>
      <c r="J29" s="235" t="str">
        <f>IF(E29="","",VLOOKUP(B29,Data!$B$5:$M$503,12,FALSE))</f>
        <v>Indonesia</v>
      </c>
      <c r="K29" s="328" t="s">
        <v>907</v>
      </c>
      <c r="L29" s="219">
        <f>IF(E29="","",VLOOKUP(B29,Data!$B$5:$E$503,4,FALSE)*E29)</f>
        <v>786</v>
      </c>
      <c r="M29" s="219">
        <f>IF(E29="","",VLOOKUP(B29,Data!$B$5:$F$503,5,FALSE)*E29)</f>
        <v>711</v>
      </c>
      <c r="N29" s="329" t="e">
        <f>IF(B29=Data!#REF!,Data!#REF!,(IF(B29=Data!#REF!,Data!#REF!,(IF(B29=Data!#REF!,Data!#REF!,(IF(B29=Data!#REF!,Data!#REF!,(IF(B29=Data!#REF!,Data!#REF!,(IF(B29=Data!B244,Data!G244,(IF(B29=Data!B246,Data!G246,(IF(B29=Data!#REF!,Data!#REF!,Data!#REF!)))))))))))))))&amp;IF(B29=Data!#REF!,Data!#REF!,(IF(B29=Data!#REF!,Data!#REF!,(IF(B29=Data!#REF!,Data!#REF!,(IF(B29=Data!#REF!,Data!#REF!,(IF(B29=Data!#REF!,Data!#REF!,(IF(B29=Data!#REF!,Data!G922,(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244,Data!H244,(IF(B29=Data!B246,Data!H246,(IF(B29=Data!#REF!,Data!#REF!,Data!#REF!)))))))))))))))&amp;IF(B29=Data!#REF!,Data!#REF!,(IF(B29=Data!#REF!,Data!#REF!,(IF(B29=Data!#REF!,Data!#REF!,(IF(B29=Data!#REF!,Data!#REF!,(IF(B29=Data!#REF!,Data!#REF!,(IF(B29=Data!#REF!,Data!H922,(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244,Data!I244,(IF(B29=Data!B246,Data!I246,(IF(B29=Data!#REF!,Data!#REF!,Data!#REF!)))))))))))))))&amp;IF(B29=Data!#REF!,Data!#REF!,(IF(B29=Data!#REF!,Data!#REF!,(IF(B29=Data!#REF!,Data!#REF!,(IF(B29=Data!#REF!,Data!#REF!,(IF(B29=Data!#REF!,Data!#REF!,(IF(B29=Data!#REF!,Data!I922,(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244,Data!J244,(IF(B29=Data!B246,Data!J246,(IF(B29=Data!#REF!,Data!#REF!,Data!#REF!)))))))))))))))&amp;IF(B29=Data!#REF!,Data!#REF!,(IF(B29=Data!#REF!,Data!#REF!,(IF(B29=Data!#REF!,Data!#REF!,(IF(B29=Data!#REF!,Data!#REF!,(IF(B29=Data!#REF!,Data!#REF!,(IF(B29=Data!#REF!,Data!J922,(IF(B29=Data!#REF!,Data!#REF!,(IF(B29=Data!#REF!,Data!#REF!,Data!#REF!)))))))))))))))&amp;IF(B29=Data!#REF!,Data!#REF!,(IF(B29=Data!#REF!,Data!#REF!,(IF(B29=Data!#REF!,Data!#REF!,(IF(B29=Data!#REF!,Data!#REF!,(IF(B29=Data!#REF!,Data!#REF!,Data!#REF!)))))))))</f>
        <v>#REF!</v>
      </c>
      <c r="W29" s="236">
        <f>IF(E29="","",VLOOKUP(B29,Data!$B$5:$J$503,9,FALSE)*E29)</f>
        <v>4.4640000000000004</v>
      </c>
    </row>
    <row r="30" spans="1:23" s="234" customFormat="1" ht="20.149999999999999" customHeight="1">
      <c r="A30" s="334">
        <v>11</v>
      </c>
      <c r="B30" s="324" t="s">
        <v>666</v>
      </c>
      <c r="C30" s="325" t="str">
        <f>IF(E30="","",VLOOKUP(B30,Data!$B$5:$N$503,13,FALSE))</f>
        <v>Ymh</v>
      </c>
      <c r="D30" s="227" t="str">
        <f>IF(E30="","",VLOOKUP(B30,Data!$B$5:$L$503,2,FALSE))</f>
        <v>VAC9500</v>
      </c>
      <c r="E30" s="232">
        <v>3</v>
      </c>
      <c r="F30" s="318"/>
      <c r="G30" s="227">
        <f>IF(E30="","",VLOOKUP(B30,Data!$B$5:$L$503,11,FALSE))</f>
        <v>2627.86</v>
      </c>
      <c r="H30" s="326">
        <f t="shared" si="0"/>
        <v>7883.58</v>
      </c>
      <c r="I30" s="327" t="str">
        <f>IF(E30="","",VLOOKUP(B30,Data!$B$5:$D$503,3,FALSE))</f>
        <v>C/T</v>
      </c>
      <c r="J30" s="235" t="str">
        <f>IF(E30="","",VLOOKUP(B30,Data!$B$5:$M$503,12,FALSE))</f>
        <v>Indonesia</v>
      </c>
      <c r="K30" s="328" t="s">
        <v>907</v>
      </c>
      <c r="L30" s="219">
        <f>IF(E30="","",VLOOKUP(B30,Data!$B$5:$E$503,4,FALSE)*E30)</f>
        <v>801</v>
      </c>
      <c r="M30" s="219">
        <f>IF(E30="","",VLOOKUP(B30,Data!$B$5:$F$503,5,FALSE)*E30)</f>
        <v>741</v>
      </c>
      <c r="N30" s="329" t="e">
        <f>IF(B30=Data!#REF!,Data!#REF!,(IF(B30=Data!#REF!,Data!#REF!,(IF(B30=Data!#REF!,Data!#REF!,(IF(B30=Data!#REF!,Data!#REF!,(IF(B30=Data!#REF!,Data!#REF!,(IF(B30=Data!B239,Data!G239,(IF(B30=Data!B241,Data!G241,(IF(B30=Data!#REF!,Data!#REF!,Data!#REF!)))))))))))))))&amp;IF(B30=Data!#REF!,Data!#REF!,(IF(B30=Data!#REF!,Data!#REF!,(IF(B30=Data!#REF!,Data!#REF!,(IF(B30=Data!#REF!,Data!#REF!,(IF(B30=Data!#REF!,Data!#REF!,(IF(B30=Data!#REF!,Data!G917,(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239,Data!H239,(IF(B30=Data!B241,Data!H241,(IF(B30=Data!#REF!,Data!#REF!,Data!#REF!)))))))))))))))&amp;IF(B30=Data!#REF!,Data!#REF!,(IF(B30=Data!#REF!,Data!#REF!,(IF(B30=Data!#REF!,Data!#REF!,(IF(B30=Data!#REF!,Data!#REF!,(IF(B30=Data!#REF!,Data!#REF!,(IF(B30=Data!#REF!,Data!H917,(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239,Data!I239,(IF(B30=Data!B241,Data!I241,(IF(B30=Data!#REF!,Data!#REF!,Data!#REF!)))))))))))))))&amp;IF(B30=Data!#REF!,Data!#REF!,(IF(B30=Data!#REF!,Data!#REF!,(IF(B30=Data!#REF!,Data!#REF!,(IF(B30=Data!#REF!,Data!#REF!,(IF(B30=Data!#REF!,Data!#REF!,(IF(B30=Data!#REF!,Data!I917,(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239,Data!J239,(IF(B30=Data!B241,Data!J241,(IF(B30=Data!#REF!,Data!#REF!,Data!#REF!)))))))))))))))&amp;IF(B30=Data!#REF!,Data!#REF!,(IF(B30=Data!#REF!,Data!#REF!,(IF(B30=Data!#REF!,Data!#REF!,(IF(B30=Data!#REF!,Data!#REF!,(IF(B30=Data!#REF!,Data!#REF!,(IF(B30=Data!#REF!,Data!J917,(IF(B30=Data!#REF!,Data!#REF!,(IF(B30=Data!#REF!,Data!#REF!,Data!#REF!)))))))))))))))&amp;IF(B30=Data!#REF!,Data!#REF!,(IF(B30=Data!#REF!,Data!#REF!,(IF(B30=Data!#REF!,Data!#REF!,(IF(B30=Data!#REF!,Data!#REF!,(IF(B30=Data!#REF!,Data!#REF!,Data!#REF!)))))))))</f>
        <v>#REF!</v>
      </c>
      <c r="W30" s="236">
        <f>IF(E30="","",VLOOKUP(B30,Data!$B$5:$J$503,9,FALSE)*E30)</f>
        <v>4.4640000000000004</v>
      </c>
    </row>
    <row r="31" spans="1:23" s="234" customFormat="1" ht="20.149999999999999" customHeight="1">
      <c r="A31" s="334"/>
      <c r="B31" s="324"/>
      <c r="C31" s="325" t="str">
        <f>IF(E31="","",VLOOKUP(B31,Data!$B$5:$N$503,13,FALSE))</f>
        <v/>
      </c>
      <c r="D31" s="227" t="str">
        <f>IF(E31="","",VLOOKUP(B31,Data!$B$5:$L$503,2,FALSE))</f>
        <v/>
      </c>
      <c r="E31" s="232"/>
      <c r="F31" s="318"/>
      <c r="G31" s="227" t="str">
        <f>IF(E31="","",VLOOKUP(B31,Data!$B$5:$L$503,11,FALSE))</f>
        <v/>
      </c>
      <c r="H31" s="326" t="str">
        <f t="shared" si="0"/>
        <v>-</v>
      </c>
      <c r="I31" s="327" t="str">
        <f>IF(E31="","",VLOOKUP(B31,Data!$B$5:$D$503,3,FALSE))</f>
        <v/>
      </c>
      <c r="J31" s="235" t="str">
        <f>IF(E31="","",VLOOKUP(B31,Data!$B$5:$M$503,12,FALSE))</f>
        <v/>
      </c>
      <c r="K31" s="328"/>
      <c r="L31" s="219" t="str">
        <f>IF(E31="","",VLOOKUP(B31,Data!$B$5:$E$503,4,FALSE)*E31)</f>
        <v/>
      </c>
      <c r="M31" s="219" t="str">
        <f>IF(E31="","",VLOOKUP(B31,Data!$B$5:$F$503,5,FALSE)*E31)</f>
        <v/>
      </c>
      <c r="N31" s="329" t="e">
        <f>IF(B31=Data!#REF!,Data!#REF!,(IF(B31=Data!#REF!,Data!#REF!,(IF(B31=Data!#REF!,Data!#REF!,(IF(B31=Data!#REF!,Data!#REF!,(IF(B31=Data!#REF!,Data!#REF!,(IF(B31=Data!B242,Data!G242,(IF(B31=Data!B244,Data!G244,(IF(B31=Data!#REF!,Data!#REF!,Data!#REF!)))))))))))))))&amp;IF(B31=Data!#REF!,Data!#REF!,(IF(B31=Data!#REF!,Data!#REF!,(IF(B31=Data!#REF!,Data!#REF!,(IF(B31=Data!#REF!,Data!#REF!,(IF(B31=Data!#REF!,Data!#REF!,(IF(B31=Data!#REF!,Data!G920,(IF(B31=Data!#REF!,Data!#REF!,(IF(B31=Data!#REF!,Data!#REF!,Data!#REF!)))))))))))))))&amp;IF(B31=Data!#REF!,Data!#REF!,(IF(B31=Data!#REF!,Data!#REF!,(IF(B31=Data!#REF!,Data!#REF!,(IF(B31=Data!#REF!,Data!#REF!,(IF(B31=Data!#REF!,Data!#REF!,Data!#REF!)))))))))</f>
        <v>#REF!</v>
      </c>
      <c r="O31" s="330"/>
      <c r="P31" s="331"/>
      <c r="Q31" s="332" t="e">
        <f>IF(B31=Data!#REF!,Data!#REF!,(IF(B31=Data!#REF!,Data!#REF!,(IF(B31=Data!#REF!,Data!#REF!,(IF(B31=Data!#REF!,Data!#REF!,(IF(B31=Data!#REF!,Data!#REF!,(IF(B31=Data!B242,Data!H242,(IF(B31=Data!B244,Data!H244,(IF(B31=Data!#REF!,Data!#REF!,Data!#REF!)))))))))))))))&amp;IF(B31=Data!#REF!,Data!#REF!,(IF(B31=Data!#REF!,Data!#REF!,(IF(B31=Data!#REF!,Data!#REF!,(IF(B31=Data!#REF!,Data!#REF!,(IF(B31=Data!#REF!,Data!#REF!,(IF(B31=Data!#REF!,Data!H920,(IF(B31=Data!#REF!,Data!#REF!,(IF(B31=Data!#REF!,Data!#REF!,Data!#REF!)))))))))))))))&amp;IF(B31=Data!#REF!,Data!#REF!,(IF(B31=Data!#REF!,Data!#REF!,(IF(B31=Data!#REF!,Data!#REF!,(IF(B31=Data!#REF!,Data!#REF!,(IF(B31=Data!#REF!,Data!#REF!,Data!#REF!)))))))))</f>
        <v>#REF!</v>
      </c>
      <c r="R31" s="331"/>
      <c r="S31" s="331"/>
      <c r="T31" s="332" t="e">
        <f>IF(B31=Data!#REF!,Data!#REF!,(IF(B31=Data!#REF!,Data!#REF!,(IF(B31=Data!#REF!,Data!#REF!,(IF(B31=Data!#REF!,Data!#REF!,(IF(B31=Data!#REF!,Data!#REF!,(IF(B31=Data!B242,Data!I242,(IF(B31=Data!B244,Data!I244,(IF(B31=Data!#REF!,Data!#REF!,Data!#REF!)))))))))))))))&amp;IF(B31=Data!#REF!,Data!#REF!,(IF(B31=Data!#REF!,Data!#REF!,(IF(B31=Data!#REF!,Data!#REF!,(IF(B31=Data!#REF!,Data!#REF!,(IF(B31=Data!#REF!,Data!#REF!,(IF(B31=Data!#REF!,Data!I920,(IF(B31=Data!#REF!,Data!#REF!,(IF(B31=Data!#REF!,Data!#REF!,Data!#REF!)))))))))))))))&amp;IF(B31=Data!#REF!,Data!#REF!,(IF(B31=Data!#REF!,Data!#REF!,(IF(B31=Data!#REF!,Data!#REF!,(IF(B31=Data!#REF!,Data!#REF!,(IF(B31=Data!#REF!,Data!#REF!,Data!#REF!)))))))))</f>
        <v>#REF!</v>
      </c>
      <c r="U31" s="333"/>
      <c r="V31" s="332" t="e">
        <f>IF(B31=Data!#REF!,Data!#REF!,(IF(B31=Data!#REF!,Data!#REF!,(IF(B31=Data!#REF!,Data!#REF!,(IF(B31=Data!#REF!,Data!#REF!,(IF(B31=Data!#REF!,Data!#REF!,(IF(B31=Data!B242,Data!J242,(IF(B31=Data!B244,Data!J244,(IF(B31=Data!#REF!,Data!#REF!,Data!#REF!)))))))))))))))&amp;IF(B31=Data!#REF!,Data!#REF!,(IF(B31=Data!#REF!,Data!#REF!,(IF(B31=Data!#REF!,Data!#REF!,(IF(B31=Data!#REF!,Data!#REF!,(IF(B31=Data!#REF!,Data!#REF!,(IF(B31=Data!#REF!,Data!J920,(IF(B31=Data!#REF!,Data!#REF!,(IF(B31=Data!#REF!,Data!#REF!,Data!#REF!)))))))))))))))&amp;IF(B31=Data!#REF!,Data!#REF!,(IF(B31=Data!#REF!,Data!#REF!,(IF(B31=Data!#REF!,Data!#REF!,(IF(B31=Data!#REF!,Data!#REF!,(IF(B31=Data!#REF!,Data!#REF!,Data!#REF!)))))))))</f>
        <v>#REF!</v>
      </c>
      <c r="W31" s="236" t="str">
        <f>IF(E31="","",VLOOKUP(B31,Data!$B$5:$J$503,9,FALSE)*E31)</f>
        <v/>
      </c>
    </row>
    <row r="32" spans="1:23" s="234" customFormat="1" ht="20.149999999999999" customHeight="1">
      <c r="A32" s="334"/>
      <c r="B32" s="231"/>
      <c r="C32" s="230" t="str">
        <f>IF(E32="","",VLOOKUP(B32,Data!$B$5:$N$503,13,FALSE))</f>
        <v/>
      </c>
      <c r="D32" s="223" t="str">
        <f>IF(E32="","",VLOOKUP(B32,Data!$B$5:$L$503,2,FALSE))</f>
        <v/>
      </c>
      <c r="E32" s="232"/>
      <c r="F32" s="233"/>
      <c r="G32" s="223" t="str">
        <f>IF(E32="","",VLOOKUP(B32,Data!$B$5:$L$503,11,FALSE))</f>
        <v/>
      </c>
      <c r="H32" s="228" t="str">
        <f t="shared" si="0"/>
        <v>-</v>
      </c>
      <c r="I32" s="229" t="str">
        <f>IF(E32="","",VLOOKUP(B32,Data!$B$5:$D$503,3,FALSE))</f>
        <v/>
      </c>
      <c r="J32" s="220" t="str">
        <f>IF(E32="","",VLOOKUP(B32,Data!$B$5:$M$503,12,FALSE))</f>
        <v/>
      </c>
      <c r="K32" s="328"/>
      <c r="L32" s="221" t="str">
        <f>IF(E32="","",VLOOKUP(B32,Data!$B$5:$E$503,4,FALSE)*E32)</f>
        <v/>
      </c>
      <c r="M32" s="221" t="str">
        <f>IF(E32="","",VLOOKUP(B32,Data!$B$5:$F$503,5,FALSE)*E32)</f>
        <v/>
      </c>
      <c r="N32" s="224" t="e">
        <f>IF(B32=Data!#REF!,Data!#REF!,(IF(B32=Data!#REF!,Data!#REF!,(IF(B32=Data!#REF!,Data!#REF!,(IF(B32=Data!#REF!,Data!#REF!,(IF(B32=Data!#REF!,Data!#REF!,(IF(B32=Data!B270,Data!G270,(IF(B32=Data!B272,Data!G272,(IF(B32=Data!#REF!,Data!#REF!,Data!#REF!)))))))))))))))&amp;IF(B32=Data!#REF!,Data!#REF!,(IF(B32=Data!#REF!,Data!#REF!,(IF(B32=Data!#REF!,Data!#REF!,(IF(B32=Data!#REF!,Data!#REF!,(IF(B32=Data!#REF!,Data!#REF!,(IF(B32=Data!#REF!,Data!G948,(IF(B32=Data!#REF!,Data!#REF!,(IF(B32=Data!#REF!,Data!#REF!,Data!#REF!)))))))))))))))&amp;IF(B32=Data!#REF!,Data!#REF!,(IF(B32=Data!#REF!,Data!#REF!,(IF(B32=Data!#REF!,Data!#REF!,(IF(B32=Data!#REF!,Data!#REF!,(IF(B32=Data!#REF!,Data!#REF!,Data!#REF!)))))))))</f>
        <v>#REF!</v>
      </c>
      <c r="O32" s="339"/>
      <c r="P32" s="340"/>
      <c r="Q32" s="225" t="e">
        <f>IF(B32=Data!#REF!,Data!#REF!,(IF(B32=Data!#REF!,Data!#REF!,(IF(B32=Data!#REF!,Data!#REF!,(IF(B32=Data!#REF!,Data!#REF!,(IF(B32=Data!#REF!,Data!#REF!,(IF(B32=Data!B270,Data!H270,(IF(B32=Data!B272,Data!H272,(IF(B32=Data!#REF!,Data!#REF!,Data!#REF!)))))))))))))))&amp;IF(B32=Data!#REF!,Data!#REF!,(IF(B32=Data!#REF!,Data!#REF!,(IF(B32=Data!#REF!,Data!#REF!,(IF(B32=Data!#REF!,Data!#REF!,(IF(B32=Data!#REF!,Data!#REF!,(IF(B32=Data!#REF!,Data!H948,(IF(B32=Data!#REF!,Data!#REF!,(IF(B32=Data!#REF!,Data!#REF!,Data!#REF!)))))))))))))))&amp;IF(B32=Data!#REF!,Data!#REF!,(IF(B32=Data!#REF!,Data!#REF!,(IF(B32=Data!#REF!,Data!#REF!,(IF(B32=Data!#REF!,Data!#REF!,(IF(B32=Data!#REF!,Data!#REF!,Data!#REF!)))))))))</f>
        <v>#REF!</v>
      </c>
      <c r="R32" s="340"/>
      <c r="S32" s="340"/>
      <c r="T32" s="225" t="e">
        <f>IF(B32=Data!#REF!,Data!#REF!,(IF(B32=Data!#REF!,Data!#REF!,(IF(B32=Data!#REF!,Data!#REF!,(IF(B32=Data!#REF!,Data!#REF!,(IF(B32=Data!#REF!,Data!#REF!,(IF(B32=Data!B270,Data!I270,(IF(B32=Data!B272,Data!I272,(IF(B32=Data!#REF!,Data!#REF!,Data!#REF!)))))))))))))))&amp;IF(B32=Data!#REF!,Data!#REF!,(IF(B32=Data!#REF!,Data!#REF!,(IF(B32=Data!#REF!,Data!#REF!,(IF(B32=Data!#REF!,Data!#REF!,(IF(B32=Data!#REF!,Data!#REF!,(IF(B32=Data!#REF!,Data!I948,(IF(B32=Data!#REF!,Data!#REF!,(IF(B32=Data!#REF!,Data!#REF!,Data!#REF!)))))))))))))))&amp;IF(B32=Data!#REF!,Data!#REF!,(IF(B32=Data!#REF!,Data!#REF!,(IF(B32=Data!#REF!,Data!#REF!,(IF(B32=Data!#REF!,Data!#REF!,(IF(B32=Data!#REF!,Data!#REF!,Data!#REF!)))))))))</f>
        <v>#REF!</v>
      </c>
      <c r="U32" s="341"/>
      <c r="V32" s="225" t="e">
        <f>IF(B32=Data!#REF!,Data!#REF!,(IF(B32=Data!#REF!,Data!#REF!,(IF(B32=Data!#REF!,Data!#REF!,(IF(B32=Data!#REF!,Data!#REF!,(IF(B32=Data!#REF!,Data!#REF!,(IF(B32=Data!B270,Data!J270,(IF(B32=Data!B272,Data!J272,(IF(B32=Data!#REF!,Data!#REF!,Data!#REF!)))))))))))))))&amp;IF(B32=Data!#REF!,Data!#REF!,(IF(B32=Data!#REF!,Data!#REF!,(IF(B32=Data!#REF!,Data!#REF!,(IF(B32=Data!#REF!,Data!#REF!,(IF(B32=Data!#REF!,Data!#REF!,(IF(B32=Data!#REF!,Data!J948,(IF(B32=Data!#REF!,Data!#REF!,(IF(B32=Data!#REF!,Data!#REF!,Data!#REF!)))))))))))))))&amp;IF(B32=Data!#REF!,Data!#REF!,(IF(B32=Data!#REF!,Data!#REF!,(IF(B32=Data!#REF!,Data!#REF!,(IF(B32=Data!#REF!,Data!#REF!,(IF(B32=Data!#REF!,Data!#REF!,Data!#REF!)))))))))</f>
        <v>#REF!</v>
      </c>
      <c r="W32" s="222" t="str">
        <f>IF(E32="","",VLOOKUP(B32,Data!$B$5:$J$503,9,FALSE)*E32)</f>
        <v/>
      </c>
    </row>
    <row r="33" spans="1:23" s="237" customFormat="1" ht="15" customHeight="1">
      <c r="A33" s="238"/>
      <c r="B33" s="239"/>
      <c r="C33" s="246"/>
      <c r="D33" s="240"/>
      <c r="E33" s="241">
        <f>SUM(E18:E32)</f>
        <v>26</v>
      </c>
      <c r="F33" s="242"/>
      <c r="G33" s="243"/>
      <c r="H33" s="243">
        <f>SUM(H18:H32)</f>
        <v>66225.740000000005</v>
      </c>
      <c r="I33" s="238"/>
      <c r="J33" s="238"/>
      <c r="K33" s="238"/>
      <c r="L33" s="243">
        <f>SUM(L18:L32)</f>
        <v>6154</v>
      </c>
      <c r="M33" s="243">
        <f>SUM(M18:M32)</f>
        <v>5545</v>
      </c>
      <c r="N33" s="243" t="e">
        <f>SUM(N16:N32)</f>
        <v>#REF!</v>
      </c>
      <c r="O33" s="244" t="e">
        <f>SUM(#REF!)</f>
        <v>#REF!</v>
      </c>
      <c r="P33" s="243">
        <f>SUM(P16:P32)</f>
        <v>0</v>
      </c>
      <c r="Q33" s="243" t="e">
        <f>SUM(Q16:Q32)</f>
        <v>#REF!</v>
      </c>
      <c r="R33" s="244" t="e">
        <f>SUM(#REF!)</f>
        <v>#REF!</v>
      </c>
      <c r="S33" s="243">
        <f>SUM(S16:S32)</f>
        <v>0</v>
      </c>
      <c r="T33" s="243" t="e">
        <f>SUM(T16:T32)</f>
        <v>#REF!</v>
      </c>
      <c r="U33" s="244" t="e">
        <f>SUM(#REF!)</f>
        <v>#REF!</v>
      </c>
      <c r="V33" s="243" t="e">
        <f>SUM(V16:V32)</f>
        <v>#REF!</v>
      </c>
      <c r="W33" s="245">
        <f>SUM(W18:W32)</f>
        <v>34.07</v>
      </c>
    </row>
    <row r="34" spans="1:23" ht="17.25" customHeight="1" thickBot="1">
      <c r="A34" s="214"/>
      <c r="B34" s="215"/>
      <c r="C34" s="216"/>
      <c r="D34" s="217"/>
      <c r="E34" s="193"/>
      <c r="F34" s="34"/>
      <c r="G34" s="180" t="s">
        <v>531</v>
      </c>
      <c r="H34" s="177"/>
      <c r="I34" s="55"/>
      <c r="J34" s="55"/>
      <c r="K34" s="55"/>
      <c r="L34" s="181"/>
      <c r="M34" s="177"/>
      <c r="N34" s="36"/>
      <c r="O34" s="35"/>
      <c r="P34" s="35"/>
      <c r="Q34" s="35"/>
      <c r="R34" s="35"/>
      <c r="S34" s="35"/>
      <c r="T34" s="35"/>
      <c r="U34" s="36"/>
      <c r="V34" s="36"/>
      <c r="W34" s="179"/>
    </row>
    <row r="35" spans="1:23" ht="13">
      <c r="A35" s="213" t="s">
        <v>525</v>
      </c>
      <c r="B35" s="161"/>
      <c r="C35" s="161"/>
      <c r="D35" s="60"/>
      <c r="E35" s="194" t="s">
        <v>532</v>
      </c>
      <c r="F35" s="27"/>
      <c r="G35" s="81" t="s">
        <v>81</v>
      </c>
      <c r="H35" s="85"/>
      <c r="I35" s="32" t="s">
        <v>82</v>
      </c>
      <c r="J35" s="56"/>
      <c r="K35" s="172" t="s">
        <v>83</v>
      </c>
      <c r="L35" s="172"/>
      <c r="M35" s="422" t="s">
        <v>84</v>
      </c>
      <c r="N35" s="423"/>
      <c r="O35" s="423"/>
      <c r="P35" s="423"/>
      <c r="Q35" s="423"/>
      <c r="R35" s="423"/>
      <c r="S35" s="423"/>
      <c r="T35" s="423"/>
      <c r="U35" s="423"/>
      <c r="V35" s="423"/>
      <c r="W35" s="424"/>
    </row>
    <row r="36" spans="1:23" ht="13">
      <c r="A36" s="19" t="s">
        <v>526</v>
      </c>
      <c r="B36" s="20"/>
      <c r="C36" s="20"/>
      <c r="D36" s="60"/>
      <c r="E36" s="191" t="s">
        <v>86</v>
      </c>
      <c r="F36" s="20"/>
      <c r="G36" s="425"/>
      <c r="H36" s="426"/>
      <c r="I36" s="19" t="s">
        <v>87</v>
      </c>
      <c r="J36" s="61"/>
      <c r="K36" s="174" t="s">
        <v>88</v>
      </c>
      <c r="L36" s="174"/>
      <c r="M36" s="170"/>
      <c r="N36" s="20"/>
      <c r="O36" s="20"/>
      <c r="P36" s="20"/>
      <c r="Q36" s="20"/>
      <c r="R36" s="20"/>
      <c r="S36" s="20"/>
      <c r="T36" s="20"/>
      <c r="U36" s="20"/>
      <c r="V36" s="20"/>
      <c r="W36" s="175"/>
    </row>
    <row r="37" spans="1:23">
      <c r="A37" s="19" t="s">
        <v>527</v>
      </c>
      <c r="B37" s="20"/>
      <c r="C37" s="20"/>
      <c r="D37" s="21"/>
      <c r="E37" s="191"/>
      <c r="F37" s="20"/>
      <c r="G37" s="425"/>
      <c r="H37" s="426"/>
      <c r="I37" s="19"/>
      <c r="J37" s="61"/>
      <c r="K37" s="174" t="s">
        <v>92</v>
      </c>
      <c r="L37" s="174"/>
      <c r="M37" s="170"/>
      <c r="N37" s="20"/>
      <c r="O37" s="20"/>
      <c r="P37" s="20"/>
      <c r="Q37" s="20"/>
      <c r="R37" s="20"/>
      <c r="S37" s="20"/>
      <c r="T37" s="20"/>
      <c r="U37" s="20"/>
      <c r="V37" s="20"/>
      <c r="W37" s="175"/>
    </row>
    <row r="38" spans="1:23">
      <c r="A38" s="34"/>
      <c r="B38" s="35"/>
      <c r="C38" s="35"/>
      <c r="D38" s="347"/>
      <c r="E38" s="191" t="s">
        <v>93</v>
      </c>
      <c r="F38" s="20"/>
      <c r="G38" s="425"/>
      <c r="H38" s="426"/>
      <c r="I38" s="19" t="s">
        <v>94</v>
      </c>
      <c r="J38" s="61"/>
      <c r="K38" s="174"/>
      <c r="L38" s="174"/>
      <c r="M38" s="170"/>
      <c r="N38" s="20"/>
      <c r="O38" s="20"/>
      <c r="P38" s="20"/>
      <c r="Q38" s="20"/>
      <c r="R38" s="20"/>
      <c r="S38" s="20"/>
      <c r="T38" s="20"/>
      <c r="U38" s="20"/>
      <c r="V38" s="20"/>
      <c r="W38" s="175"/>
    </row>
    <row r="39" spans="1:23" ht="13">
      <c r="A39" s="16" t="s">
        <v>95</v>
      </c>
      <c r="B39" s="27"/>
      <c r="C39" s="27"/>
      <c r="D39" s="12"/>
      <c r="E39" s="191" t="s">
        <v>96</v>
      </c>
      <c r="F39" s="20"/>
      <c r="G39" s="89" t="s">
        <v>97</v>
      </c>
      <c r="H39" s="86"/>
      <c r="I39" s="19" t="s">
        <v>87</v>
      </c>
      <c r="J39" s="61"/>
      <c r="K39" s="174" t="s">
        <v>98</v>
      </c>
      <c r="L39" s="174"/>
      <c r="M39" s="170"/>
      <c r="N39" s="20"/>
      <c r="O39" s="20"/>
      <c r="P39" s="20"/>
      <c r="Q39" s="20"/>
      <c r="R39" s="20"/>
      <c r="S39" s="20"/>
      <c r="T39" s="20"/>
      <c r="U39" s="20"/>
      <c r="V39" s="20"/>
      <c r="W39" s="175"/>
    </row>
    <row r="40" spans="1:23">
      <c r="A40" s="26" t="s">
        <v>550</v>
      </c>
      <c r="B40" s="20"/>
      <c r="C40" s="20"/>
      <c r="D40" s="21"/>
      <c r="E40" s="191" t="s">
        <v>99</v>
      </c>
      <c r="F40" s="20"/>
      <c r="G40" s="90"/>
      <c r="H40" s="182"/>
      <c r="I40" s="19" t="s">
        <v>100</v>
      </c>
      <c r="J40" s="61"/>
      <c r="K40" s="174" t="s">
        <v>528</v>
      </c>
      <c r="L40" s="174"/>
      <c r="M40" s="427" t="s">
        <v>568</v>
      </c>
      <c r="N40" s="428"/>
      <c r="O40" s="428"/>
      <c r="P40" s="428"/>
      <c r="Q40" s="428"/>
      <c r="R40" s="428"/>
      <c r="S40" s="428"/>
      <c r="T40" s="428"/>
      <c r="U40" s="428"/>
      <c r="V40" s="428"/>
      <c r="W40" s="429"/>
    </row>
    <row r="41" spans="1:23">
      <c r="A41" s="34"/>
      <c r="B41" s="35"/>
      <c r="C41" s="35"/>
      <c r="D41" s="36"/>
      <c r="E41" s="192"/>
      <c r="F41" s="35"/>
      <c r="G41" s="430" t="s">
        <v>905</v>
      </c>
      <c r="H41" s="431"/>
      <c r="I41" s="430" t="s">
        <v>904</v>
      </c>
      <c r="J41" s="431"/>
      <c r="K41" s="178" t="s">
        <v>103</v>
      </c>
      <c r="L41" s="178"/>
      <c r="M41" s="418" t="s">
        <v>104</v>
      </c>
      <c r="N41" s="419"/>
      <c r="O41" s="419"/>
      <c r="P41" s="419"/>
      <c r="Q41" s="419"/>
      <c r="R41" s="419"/>
      <c r="S41" s="419"/>
      <c r="T41" s="419"/>
      <c r="U41" s="419"/>
      <c r="V41" s="419"/>
      <c r="W41" s="420"/>
    </row>
    <row r="45" spans="1:23" ht="18.75" customHeight="1">
      <c r="A45" s="195" t="s">
        <v>888</v>
      </c>
      <c r="B45" s="166"/>
      <c r="C45" s="195" t="s">
        <v>576</v>
      </c>
      <c r="D45" s="319"/>
      <c r="E45" s="319"/>
      <c r="F45" s="320"/>
      <c r="G45" s="195" t="s">
        <v>882</v>
      </c>
      <c r="I45" s="195" t="s">
        <v>576</v>
      </c>
      <c r="K45" s="166"/>
      <c r="M45" s="4"/>
      <c r="V45" s="167"/>
      <c r="W45" s="4"/>
    </row>
    <row r="46" spans="1:23" ht="20">
      <c r="A46" s="195" t="s">
        <v>889</v>
      </c>
      <c r="B46" s="166"/>
      <c r="C46" s="195" t="s">
        <v>576</v>
      </c>
      <c r="D46" s="319"/>
      <c r="E46" s="319"/>
      <c r="F46" s="320"/>
      <c r="G46" s="300" t="s">
        <v>883</v>
      </c>
      <c r="H46" s="335"/>
      <c r="I46" s="300" t="s">
        <v>893</v>
      </c>
      <c r="K46" s="166"/>
      <c r="M46" s="4"/>
      <c r="V46" s="167"/>
      <c r="W46" s="4"/>
    </row>
    <row r="47" spans="1:23" ht="20">
      <c r="A47" s="195" t="s">
        <v>890</v>
      </c>
      <c r="B47" s="166"/>
      <c r="C47" s="195" t="s">
        <v>576</v>
      </c>
      <c r="D47" s="319"/>
      <c r="E47" s="319"/>
      <c r="F47" s="320"/>
      <c r="G47" s="195" t="s">
        <v>884</v>
      </c>
      <c r="I47" s="195" t="s">
        <v>576</v>
      </c>
      <c r="K47" s="166"/>
      <c r="M47" s="4"/>
      <c r="V47" s="167"/>
      <c r="W47" s="4"/>
    </row>
    <row r="48" spans="1:23" ht="20">
      <c r="A48" s="195" t="s">
        <v>891</v>
      </c>
      <c r="B48" s="166"/>
      <c r="C48" s="195" t="s">
        <v>576</v>
      </c>
      <c r="D48" s="319"/>
      <c r="E48" s="319"/>
      <c r="F48" s="320"/>
      <c r="G48" s="195" t="s">
        <v>885</v>
      </c>
      <c r="I48" s="195" t="s">
        <v>576</v>
      </c>
      <c r="K48" s="166"/>
      <c r="M48" s="4"/>
      <c r="V48" s="167"/>
      <c r="W48" s="4"/>
    </row>
    <row r="49" spans="1:23" ht="20">
      <c r="A49" s="195" t="s">
        <v>892</v>
      </c>
      <c r="B49" s="166"/>
      <c r="C49" s="195" t="s">
        <v>576</v>
      </c>
      <c r="D49" s="319"/>
      <c r="E49" s="319"/>
      <c r="F49" s="320"/>
      <c r="G49" s="195" t="s">
        <v>887</v>
      </c>
      <c r="I49" s="195" t="s">
        <v>576</v>
      </c>
      <c r="K49" s="166"/>
      <c r="M49" s="4"/>
      <c r="V49" s="167"/>
      <c r="W49" s="4"/>
    </row>
    <row r="50" spans="1:23" ht="20">
      <c r="A50" s="342"/>
      <c r="B50" s="342"/>
      <c r="C50" s="342"/>
      <c r="D50" s="342"/>
      <c r="E50" s="342"/>
      <c r="F50" s="317"/>
      <c r="G50" s="195" t="s">
        <v>886</v>
      </c>
      <c r="I50" s="195" t="s">
        <v>576</v>
      </c>
    </row>
  </sheetData>
  <mergeCells count="9">
    <mergeCell ref="G41:H41"/>
    <mergeCell ref="I41:J41"/>
    <mergeCell ref="M41:W41"/>
    <mergeCell ref="M2:P2"/>
    <mergeCell ref="M35:W35"/>
    <mergeCell ref="G36:H36"/>
    <mergeCell ref="G37:H37"/>
    <mergeCell ref="G38:H38"/>
    <mergeCell ref="M40:W40"/>
  </mergeCells>
  <printOptions horizontalCentered="1"/>
  <pageMargins left="0.19685039370078741" right="0.19685039370078741" top="0.27559055118110237" bottom="0.15748031496062992" header="0.15748031496062992" footer="0.15748031496062992"/>
  <pageSetup paperSize="9" scale="77" firstPageNumber="4294963191" orientation="landscape" horizontalDpi="4294967295" verticalDpi="4294967295"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8607F-F040-4F26-BC82-B64C942F05E2}">
  <dimension ref="A1:W49"/>
  <sheetViews>
    <sheetView view="pageBreakPreview" zoomScale="85" zoomScaleNormal="80" zoomScaleSheetLayoutView="85" workbookViewId="0">
      <selection activeCell="G16" sqref="G16"/>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900</v>
      </c>
      <c r="C18" s="325"/>
      <c r="D18" s="227"/>
      <c r="E18" s="232"/>
      <c r="F18" s="226"/>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v>1</v>
      </c>
      <c r="B19" s="324" t="s">
        <v>364</v>
      </c>
      <c r="C19" s="230" t="str">
        <f>IF(E19="","",VLOOKUP(B19,Data!$B$5:$N$503,13,FALSE))</f>
        <v>Ymh</v>
      </c>
      <c r="D19" s="223" t="str">
        <f>IF(E19="","",VLOOKUP(B19,Data!$B$5:$L$503,2,FALSE))</f>
        <v>WQ78220</v>
      </c>
      <c r="E19" s="232">
        <v>1</v>
      </c>
      <c r="F19" s="226"/>
      <c r="G19" s="223">
        <f>IF(E19="","",VLOOKUP(B19,Data!$B$5:$L$503,11,FALSE))</f>
        <v>5362.98</v>
      </c>
      <c r="H19" s="228">
        <f t="shared" ref="H19" si="0">IF(E19&gt;0,E19*G19,"-")</f>
        <v>5362.98</v>
      </c>
      <c r="I19" s="229" t="str">
        <f>IF(E19="","",VLOOKUP(B19,Data!$B$5:$D$503,3,FALSE))</f>
        <v>C/T</v>
      </c>
      <c r="J19" s="220" t="str">
        <f>IF(E19="","",VLOOKUP(B19,Data!$B$5:$M$503,12,FALSE))</f>
        <v>Indonesia</v>
      </c>
      <c r="K19" s="328" t="s">
        <v>880</v>
      </c>
      <c r="L19" s="221">
        <f>IF(E19="","",VLOOKUP(B19,Data!$B$5:$E$503,4,FALSE)*E19)</f>
        <v>297</v>
      </c>
      <c r="M19" s="221">
        <f>IF(E19="","",VLOOKUP(B19,Data!$B$5:$F$503,5,FALSE)*E19)</f>
        <v>262</v>
      </c>
      <c r="N19" s="224" t="e">
        <f>IF(B19=Data!#REF!,Data!#REF!,(IF(B19=Data!#REF!,Data!#REF!,(IF(B19=Data!#REF!,Data!#REF!,(IF(B19=Data!#REF!,Data!#REF!,(IF(B19=Data!#REF!,Data!#REF!,(IF(B19=Data!B260,Data!G260,(IF(B19=Data!B262,Data!G262,(IF(B19=Data!#REF!,Data!#REF!,Data!#REF!)))))))))))))))&amp;IF(B19=Data!#REF!,Data!#REF!,(IF(B19=Data!#REF!,Data!#REF!,(IF(B19=Data!#REF!,Data!#REF!,(IF(B19=Data!#REF!,Data!#REF!,(IF(B19=Data!#REF!,Data!#REF!,(IF(B19=Data!#REF!,Data!G938,(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260,Data!H260,(IF(B19=Data!B262,Data!H262,(IF(B19=Data!#REF!,Data!#REF!,Data!#REF!)))))))))))))))&amp;IF(B19=Data!#REF!,Data!#REF!,(IF(B19=Data!#REF!,Data!#REF!,(IF(B19=Data!#REF!,Data!#REF!,(IF(B19=Data!#REF!,Data!#REF!,(IF(B19=Data!#REF!,Data!#REF!,(IF(B19=Data!#REF!,Data!H938,(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260,Data!I260,(IF(B19=Data!B262,Data!I262,(IF(B19=Data!#REF!,Data!#REF!,Data!#REF!)))))))))))))))&amp;IF(B19=Data!#REF!,Data!#REF!,(IF(B19=Data!#REF!,Data!#REF!,(IF(B19=Data!#REF!,Data!#REF!,(IF(B19=Data!#REF!,Data!#REF!,(IF(B19=Data!#REF!,Data!#REF!,(IF(B19=Data!#REF!,Data!I938,(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260,Data!J260,(IF(B19=Data!B262,Data!J262,(IF(B19=Data!#REF!,Data!#REF!,Data!#REF!)))))))))))))))&amp;IF(B19=Data!#REF!,Data!#REF!,(IF(B19=Data!#REF!,Data!#REF!,(IF(B19=Data!#REF!,Data!#REF!,(IF(B19=Data!#REF!,Data!#REF!,(IF(B19=Data!#REF!,Data!#REF!,(IF(B19=Data!#REF!,Data!J938,(IF(B19=Data!#REF!,Data!#REF!,(IF(B19=Data!#REF!,Data!#REF!,Data!#REF!)))))))))))))))&amp;IF(B19=Data!#REF!,Data!#REF!,(IF(B19=Data!#REF!,Data!#REF!,(IF(B19=Data!#REF!,Data!#REF!,(IF(B19=Data!#REF!,Data!#REF!,(IF(B19=Data!#REF!,Data!#REF!,Data!#REF!)))))))))</f>
        <v>#REF!</v>
      </c>
      <c r="W19" s="222">
        <f>IF(E19="","",VLOOKUP(B19,Data!$B$5:$J$503,9,FALSE)*E19)</f>
        <v>1.534</v>
      </c>
    </row>
    <row r="20" spans="1:23" s="234" customFormat="1" ht="20.149999999999999" customHeight="1">
      <c r="A20" s="334"/>
      <c r="B20" s="270" t="s">
        <v>906</v>
      </c>
      <c r="C20" s="325"/>
      <c r="D20" s="227"/>
      <c r="E20" s="232"/>
      <c r="F20" s="233"/>
      <c r="G20" s="227"/>
      <c r="H20" s="326"/>
      <c r="I20" s="327"/>
      <c r="J20" s="235"/>
      <c r="K20" s="328"/>
      <c r="L20" s="219"/>
      <c r="M20" s="219"/>
      <c r="N20" s="329"/>
      <c r="O20" s="330"/>
      <c r="P20" s="331"/>
      <c r="Q20" s="332"/>
      <c r="R20" s="331"/>
      <c r="S20" s="331"/>
      <c r="T20" s="332"/>
      <c r="U20" s="333"/>
      <c r="V20" s="332"/>
      <c r="W20" s="236"/>
    </row>
    <row r="21" spans="1:23" s="234" customFormat="1" ht="20.149999999999999" customHeight="1">
      <c r="A21" s="334">
        <v>2</v>
      </c>
      <c r="B21" s="324" t="s">
        <v>356</v>
      </c>
      <c r="C21" s="230" t="str">
        <f>IF(E21="","",VLOOKUP(B21,Data!$B$5:$N$503,13,FALSE))</f>
        <v>Ymh</v>
      </c>
      <c r="D21" s="223" t="str">
        <f>IF(E21="","",VLOOKUP(B21,Data!$B$5:$L$503,2,FALSE))</f>
        <v>WQ78230</v>
      </c>
      <c r="E21" s="232">
        <v>2</v>
      </c>
      <c r="F21" s="226" t="s">
        <v>523</v>
      </c>
      <c r="G21" s="223">
        <f>IF(E21="","",VLOOKUP(B21,Data!$B$5:$L$503,11,FALSE))</f>
        <v>4233.07</v>
      </c>
      <c r="H21" s="228">
        <f>IF(E21&gt;0,E21*G21,"-")</f>
        <v>8466.14</v>
      </c>
      <c r="I21" s="229" t="str">
        <f>IF(E21="","",VLOOKUP(B21,Data!$B$5:$D$503,3,FALSE))</f>
        <v>C/T</v>
      </c>
      <c r="J21" s="220" t="str">
        <f>IF(E21="","",VLOOKUP(B21,Data!$B$5:$M$503,12,FALSE))</f>
        <v>Indonesia</v>
      </c>
      <c r="K21" s="328" t="s">
        <v>907</v>
      </c>
      <c r="L21" s="221">
        <f>IF(E21="","",VLOOKUP(B21,Data!$B$5:$E$503,4,FALSE)*E21)</f>
        <v>594</v>
      </c>
      <c r="M21" s="221">
        <f>IF(E21="","",VLOOKUP(B21,Data!$B$5:$F$503,5,FALSE)*E21)</f>
        <v>524</v>
      </c>
      <c r="N21" s="224" t="e">
        <f>IF(B21=Data!#REF!,Data!#REF!,(IF(B21=Data!#REF!,Data!#REF!,(IF(B21=Data!#REF!,Data!#REF!,(IF(B21=Data!#REF!,Data!#REF!,(IF(B21=Data!#REF!,Data!#REF!,(IF(B21=Data!B262,Data!G262,(IF(B21=Data!B264,Data!G264,(IF(B21=Data!#REF!,Data!#REF!,Data!#REF!)))))))))))))))&amp;IF(B21=Data!#REF!,Data!#REF!,(IF(B21=Data!#REF!,Data!#REF!,(IF(B21=Data!#REF!,Data!#REF!,(IF(B21=Data!#REF!,Data!#REF!,(IF(B21=Data!#REF!,Data!#REF!,(IF(B21=Data!#REF!,Data!G940,(IF(B21=Data!#REF!,Data!#REF!,(IF(B21=Data!#REF!,Data!#REF!,Data!#REF!)))))))))))))))&amp;IF(B21=Data!#REF!,Data!#REF!,(IF(B21=Data!#REF!,Data!#REF!,(IF(B21=Data!#REF!,Data!#REF!,(IF(B21=Data!#REF!,Data!#REF!,(IF(B21=Data!#REF!,Data!#REF!,Data!#REF!)))))))))</f>
        <v>#REF!</v>
      </c>
      <c r="O21" s="339"/>
      <c r="P21" s="340"/>
      <c r="Q21" s="225" t="e">
        <f>IF(B21=Data!#REF!,Data!#REF!,(IF(B21=Data!#REF!,Data!#REF!,(IF(B21=Data!#REF!,Data!#REF!,(IF(B21=Data!#REF!,Data!#REF!,(IF(B21=Data!#REF!,Data!#REF!,(IF(B21=Data!B262,Data!H262,(IF(B21=Data!B264,Data!H264,(IF(B21=Data!#REF!,Data!#REF!,Data!#REF!)))))))))))))))&amp;IF(B21=Data!#REF!,Data!#REF!,(IF(B21=Data!#REF!,Data!#REF!,(IF(B21=Data!#REF!,Data!#REF!,(IF(B21=Data!#REF!,Data!#REF!,(IF(B21=Data!#REF!,Data!#REF!,(IF(B21=Data!#REF!,Data!H940,(IF(B21=Data!#REF!,Data!#REF!,(IF(B21=Data!#REF!,Data!#REF!,Data!#REF!)))))))))))))))&amp;IF(B21=Data!#REF!,Data!#REF!,(IF(B21=Data!#REF!,Data!#REF!,(IF(B21=Data!#REF!,Data!#REF!,(IF(B21=Data!#REF!,Data!#REF!,(IF(B21=Data!#REF!,Data!#REF!,Data!#REF!)))))))))</f>
        <v>#REF!</v>
      </c>
      <c r="R21" s="340"/>
      <c r="S21" s="340"/>
      <c r="T21" s="225" t="e">
        <f>IF(B21=Data!#REF!,Data!#REF!,(IF(B21=Data!#REF!,Data!#REF!,(IF(B21=Data!#REF!,Data!#REF!,(IF(B21=Data!#REF!,Data!#REF!,(IF(B21=Data!#REF!,Data!#REF!,(IF(B21=Data!B262,Data!I262,(IF(B21=Data!B264,Data!I264,(IF(B21=Data!#REF!,Data!#REF!,Data!#REF!)))))))))))))))&amp;IF(B21=Data!#REF!,Data!#REF!,(IF(B21=Data!#REF!,Data!#REF!,(IF(B21=Data!#REF!,Data!#REF!,(IF(B21=Data!#REF!,Data!#REF!,(IF(B21=Data!#REF!,Data!#REF!,(IF(B21=Data!#REF!,Data!I940,(IF(B21=Data!#REF!,Data!#REF!,(IF(B21=Data!#REF!,Data!#REF!,Data!#REF!)))))))))))))))&amp;IF(B21=Data!#REF!,Data!#REF!,(IF(B21=Data!#REF!,Data!#REF!,(IF(B21=Data!#REF!,Data!#REF!,(IF(B21=Data!#REF!,Data!#REF!,(IF(B21=Data!#REF!,Data!#REF!,Data!#REF!)))))))))</f>
        <v>#REF!</v>
      </c>
      <c r="U21" s="341"/>
      <c r="V21" s="225" t="e">
        <f>IF(B21=Data!#REF!,Data!#REF!,(IF(B21=Data!#REF!,Data!#REF!,(IF(B21=Data!#REF!,Data!#REF!,(IF(B21=Data!#REF!,Data!#REF!,(IF(B21=Data!#REF!,Data!#REF!,(IF(B21=Data!B262,Data!J262,(IF(B21=Data!B264,Data!J264,(IF(B21=Data!#REF!,Data!#REF!,Data!#REF!)))))))))))))))&amp;IF(B21=Data!#REF!,Data!#REF!,(IF(B21=Data!#REF!,Data!#REF!,(IF(B21=Data!#REF!,Data!#REF!,(IF(B21=Data!#REF!,Data!#REF!,(IF(B21=Data!#REF!,Data!#REF!,(IF(B21=Data!#REF!,Data!J940,(IF(B21=Data!#REF!,Data!#REF!,(IF(B21=Data!#REF!,Data!#REF!,Data!#REF!)))))))))))))))&amp;IF(B21=Data!#REF!,Data!#REF!,(IF(B21=Data!#REF!,Data!#REF!,(IF(B21=Data!#REF!,Data!#REF!,(IF(B21=Data!#REF!,Data!#REF!,(IF(B21=Data!#REF!,Data!#REF!,Data!#REF!)))))))))</f>
        <v>#REF!</v>
      </c>
      <c r="W21" s="222">
        <f>IF(E21="","",VLOOKUP(B21,Data!$B$5:$J$503,9,FALSE)*E21)</f>
        <v>3.0680000000000001</v>
      </c>
    </row>
    <row r="22" spans="1:23" s="234" customFormat="1" ht="20.149999999999999" customHeight="1">
      <c r="A22" s="334">
        <v>3</v>
      </c>
      <c r="B22" s="324" t="s">
        <v>667</v>
      </c>
      <c r="C22" s="230" t="str">
        <f>IF(E22="","",VLOOKUP(B22,Data!$B$5:$N$503,13,FALSE))</f>
        <v>Ymh</v>
      </c>
      <c r="D22" s="223" t="str">
        <f>IF(E22="","",VLOOKUP(B22,Data!$B$5:$L$503,2,FALSE))</f>
        <v>VAC9580</v>
      </c>
      <c r="E22" s="232">
        <v>2</v>
      </c>
      <c r="F22" s="226"/>
      <c r="G22" s="223">
        <f>IF(E22="","",VLOOKUP(B22,Data!$B$5:$L$503,11,FALSE))</f>
        <v>5024.08</v>
      </c>
      <c r="H22" s="228">
        <f t="shared" ref="H22:H31" si="1">IF(E22&gt;0,E22*G22,"-")</f>
        <v>10048.16</v>
      </c>
      <c r="I22" s="229" t="str">
        <f>IF(E22="","",VLOOKUP(B22,Data!$B$5:$D$503,3,FALSE))</f>
        <v>C/T</v>
      </c>
      <c r="J22" s="220" t="str">
        <f>IF(E22="","",VLOOKUP(B22,Data!$B$5:$M$503,12,FALSE))</f>
        <v>Indonesia</v>
      </c>
      <c r="K22" s="328" t="s">
        <v>907</v>
      </c>
      <c r="L22" s="221">
        <f>IF(E22="","",VLOOKUP(B22,Data!$B$5:$E$503,4,FALSE)*E22)</f>
        <v>604</v>
      </c>
      <c r="M22" s="221">
        <f>IF(E22="","",VLOOKUP(B22,Data!$B$5:$F$503,5,FALSE)*E22)</f>
        <v>534</v>
      </c>
      <c r="N22" s="224" t="e">
        <f>IF(B22=Data!#REF!,Data!#REF!,(IF(B22=Data!#REF!,Data!#REF!,(IF(B22=Data!#REF!,Data!#REF!,(IF(B22=Data!#REF!,Data!#REF!,(IF(B22=Data!#REF!,Data!#REF!,(IF(B22=Data!B261,Data!G261,(IF(B22=Data!B263,Data!G263,(IF(B22=Data!#REF!,Data!#REF!,Data!#REF!)))))))))))))))&amp;IF(B22=Data!#REF!,Data!#REF!,(IF(B22=Data!#REF!,Data!#REF!,(IF(B22=Data!#REF!,Data!#REF!,(IF(B22=Data!#REF!,Data!#REF!,(IF(B22=Data!#REF!,Data!#REF!,(IF(B22=Data!#REF!,Data!G939,(IF(B22=Data!#REF!,Data!#REF!,(IF(B22=Data!#REF!,Data!#REF!,Data!#REF!)))))))))))))))&amp;IF(B22=Data!#REF!,Data!#REF!,(IF(B22=Data!#REF!,Data!#REF!,(IF(B22=Data!#REF!,Data!#REF!,(IF(B22=Data!#REF!,Data!#REF!,(IF(B22=Data!#REF!,Data!#REF!,Data!#REF!)))))))))</f>
        <v>#REF!</v>
      </c>
      <c r="O22" s="339"/>
      <c r="P22" s="340"/>
      <c r="Q22" s="225" t="e">
        <f>IF(B22=Data!#REF!,Data!#REF!,(IF(B22=Data!#REF!,Data!#REF!,(IF(B22=Data!#REF!,Data!#REF!,(IF(B22=Data!#REF!,Data!#REF!,(IF(B22=Data!#REF!,Data!#REF!,(IF(B22=Data!B261,Data!H261,(IF(B22=Data!B263,Data!H263,(IF(B22=Data!#REF!,Data!#REF!,Data!#REF!)))))))))))))))&amp;IF(B22=Data!#REF!,Data!#REF!,(IF(B22=Data!#REF!,Data!#REF!,(IF(B22=Data!#REF!,Data!#REF!,(IF(B22=Data!#REF!,Data!#REF!,(IF(B22=Data!#REF!,Data!#REF!,(IF(B22=Data!#REF!,Data!H939,(IF(B22=Data!#REF!,Data!#REF!,(IF(B22=Data!#REF!,Data!#REF!,Data!#REF!)))))))))))))))&amp;IF(B22=Data!#REF!,Data!#REF!,(IF(B22=Data!#REF!,Data!#REF!,(IF(B22=Data!#REF!,Data!#REF!,(IF(B22=Data!#REF!,Data!#REF!,(IF(B22=Data!#REF!,Data!#REF!,Data!#REF!)))))))))</f>
        <v>#REF!</v>
      </c>
      <c r="R22" s="340"/>
      <c r="S22" s="340"/>
      <c r="T22" s="225" t="e">
        <f>IF(B22=Data!#REF!,Data!#REF!,(IF(B22=Data!#REF!,Data!#REF!,(IF(B22=Data!#REF!,Data!#REF!,(IF(B22=Data!#REF!,Data!#REF!,(IF(B22=Data!#REF!,Data!#REF!,(IF(B22=Data!B261,Data!I261,(IF(B22=Data!B263,Data!I263,(IF(B22=Data!#REF!,Data!#REF!,Data!#REF!)))))))))))))))&amp;IF(B22=Data!#REF!,Data!#REF!,(IF(B22=Data!#REF!,Data!#REF!,(IF(B22=Data!#REF!,Data!#REF!,(IF(B22=Data!#REF!,Data!#REF!,(IF(B22=Data!#REF!,Data!#REF!,(IF(B22=Data!#REF!,Data!I939,(IF(B22=Data!#REF!,Data!#REF!,(IF(B22=Data!#REF!,Data!#REF!,Data!#REF!)))))))))))))))&amp;IF(B22=Data!#REF!,Data!#REF!,(IF(B22=Data!#REF!,Data!#REF!,(IF(B22=Data!#REF!,Data!#REF!,(IF(B22=Data!#REF!,Data!#REF!,(IF(B22=Data!#REF!,Data!#REF!,Data!#REF!)))))))))</f>
        <v>#REF!</v>
      </c>
      <c r="U22" s="341"/>
      <c r="V22" s="225" t="e">
        <f>IF(B22=Data!#REF!,Data!#REF!,(IF(B22=Data!#REF!,Data!#REF!,(IF(B22=Data!#REF!,Data!#REF!,(IF(B22=Data!#REF!,Data!#REF!,(IF(B22=Data!#REF!,Data!#REF!,(IF(B22=Data!B261,Data!J261,(IF(B22=Data!B263,Data!J263,(IF(B22=Data!#REF!,Data!#REF!,Data!#REF!)))))))))))))))&amp;IF(B22=Data!#REF!,Data!#REF!,(IF(B22=Data!#REF!,Data!#REF!,(IF(B22=Data!#REF!,Data!#REF!,(IF(B22=Data!#REF!,Data!#REF!,(IF(B22=Data!#REF!,Data!#REF!,(IF(B22=Data!#REF!,Data!J939,(IF(B22=Data!#REF!,Data!#REF!,(IF(B22=Data!#REF!,Data!#REF!,Data!#REF!)))))))))))))))&amp;IF(B22=Data!#REF!,Data!#REF!,(IF(B22=Data!#REF!,Data!#REF!,(IF(B22=Data!#REF!,Data!#REF!,(IF(B22=Data!#REF!,Data!#REF!,(IF(B22=Data!#REF!,Data!#REF!,Data!#REF!)))))))))</f>
        <v>#REF!</v>
      </c>
      <c r="W22" s="222">
        <f>IF(E22="","",VLOOKUP(B22,Data!$B$5:$J$503,9,FALSE)*E22)</f>
        <v>3.0680000000000001</v>
      </c>
    </row>
    <row r="23" spans="1:23" s="234" customFormat="1" ht="20.149999999999999" customHeight="1">
      <c r="A23" s="334">
        <v>4</v>
      </c>
      <c r="B23" s="324" t="s">
        <v>664</v>
      </c>
      <c r="C23" s="325" t="str">
        <f>IF(E23="","",VLOOKUP(B23,Data!$B$5:$N$503,13,FALSE))</f>
        <v>Ymh</v>
      </c>
      <c r="D23" s="227" t="str">
        <f>IF(E23="","",VLOOKUP(B23,Data!$B$5:$L$503,2,FALSE))</f>
        <v>VAC9480</v>
      </c>
      <c r="E23" s="232">
        <v>3</v>
      </c>
      <c r="F23" s="233" t="s">
        <v>524</v>
      </c>
      <c r="G23" s="227">
        <f>IF(E23="","",VLOOKUP(B23,Data!$B$5:$L$503,11,FALSE))</f>
        <v>2008.01</v>
      </c>
      <c r="H23" s="326">
        <f t="shared" si="1"/>
        <v>6024.03</v>
      </c>
      <c r="I23" s="327" t="str">
        <f>IF(E23="","",VLOOKUP(B23,Data!$B$5:$D$503,3,FALSE))</f>
        <v>C/T</v>
      </c>
      <c r="J23" s="235" t="str">
        <f>IF(E23="","",VLOOKUP(B23,Data!$B$5:$M$503,12,FALSE))</f>
        <v>Indonesia</v>
      </c>
      <c r="K23" s="328" t="s">
        <v>907</v>
      </c>
      <c r="L23" s="219">
        <f>IF(E23="","",VLOOKUP(B23,Data!$B$5:$E$503,4,FALSE)*E23)</f>
        <v>597</v>
      </c>
      <c r="M23" s="219">
        <f>IF(E23="","",VLOOKUP(B23,Data!$B$5:$F$503,5,FALSE)*E23)</f>
        <v>537</v>
      </c>
      <c r="N23" s="329" t="e">
        <f>IF(B23=Data!#REF!,Data!#REF!,(IF(B23=Data!#REF!,Data!#REF!,(IF(B23=Data!#REF!,Data!#REF!,(IF(B23=Data!#REF!,Data!#REF!,(IF(B23=Data!#REF!,Data!#REF!,(IF(B23=Data!B258,Data!G258,(IF(B23=Data!B260,Data!G260,(IF(B23=Data!#REF!,Data!#REF!,Data!#REF!)))))))))))))))&amp;IF(B23=Data!#REF!,Data!#REF!,(IF(B23=Data!#REF!,Data!#REF!,(IF(B23=Data!#REF!,Data!#REF!,(IF(B23=Data!#REF!,Data!#REF!,(IF(B23=Data!#REF!,Data!#REF!,(IF(B23=Data!#REF!,Data!G936,(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258,Data!H258,(IF(B23=Data!B260,Data!H260,(IF(B23=Data!#REF!,Data!#REF!,Data!#REF!)))))))))))))))&amp;IF(B23=Data!#REF!,Data!#REF!,(IF(B23=Data!#REF!,Data!#REF!,(IF(B23=Data!#REF!,Data!#REF!,(IF(B23=Data!#REF!,Data!#REF!,(IF(B23=Data!#REF!,Data!#REF!,(IF(B23=Data!#REF!,Data!H936,(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258,Data!I258,(IF(B23=Data!B260,Data!I260,(IF(B23=Data!#REF!,Data!#REF!,Data!#REF!)))))))))))))))&amp;IF(B23=Data!#REF!,Data!#REF!,(IF(B23=Data!#REF!,Data!#REF!,(IF(B23=Data!#REF!,Data!#REF!,(IF(B23=Data!#REF!,Data!#REF!,(IF(B23=Data!#REF!,Data!#REF!,(IF(B23=Data!#REF!,Data!I936,(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258,Data!J258,(IF(B23=Data!B260,Data!J260,(IF(B23=Data!#REF!,Data!#REF!,Data!#REF!)))))))))))))))&amp;IF(B23=Data!#REF!,Data!#REF!,(IF(B23=Data!#REF!,Data!#REF!,(IF(B23=Data!#REF!,Data!#REF!,(IF(B23=Data!#REF!,Data!#REF!,(IF(B23=Data!#REF!,Data!#REF!,(IF(B23=Data!#REF!,Data!J936,(IF(B23=Data!#REF!,Data!#REF!,(IF(B23=Data!#REF!,Data!#REF!,Data!#REF!)))))))))))))))&amp;IF(B23=Data!#REF!,Data!#REF!,(IF(B23=Data!#REF!,Data!#REF!,(IF(B23=Data!#REF!,Data!#REF!,(IF(B23=Data!#REF!,Data!#REF!,(IF(B23=Data!#REF!,Data!#REF!,Data!#REF!)))))))))</f>
        <v>#REF!</v>
      </c>
      <c r="W23" s="236">
        <f>IF(E23="","",VLOOKUP(B23,Data!$B$5:$J$503,9,FALSE)*E23)</f>
        <v>3.387</v>
      </c>
    </row>
    <row r="24" spans="1:23" s="234" customFormat="1" ht="20.149999999999999" customHeight="1">
      <c r="A24" s="334">
        <v>5</v>
      </c>
      <c r="B24" s="324" t="s">
        <v>670</v>
      </c>
      <c r="C24" s="325" t="str">
        <f>IF(E24="","",VLOOKUP(B24,Data!$B$5:$N$503,13,FALSE))</f>
        <v>Ymh</v>
      </c>
      <c r="D24" s="227" t="str">
        <f>IF(E24="","",VLOOKUP(B24,Data!$B$5:$L$503,2,FALSE))</f>
        <v>VAD6640</v>
      </c>
      <c r="E24" s="232">
        <v>2</v>
      </c>
      <c r="F24" s="318"/>
      <c r="G24" s="227">
        <f>IF(E24="","",VLOOKUP(B24,Data!$B$5:$L$503,11,FALSE))</f>
        <v>2137.2600000000002</v>
      </c>
      <c r="H24" s="326">
        <f t="shared" si="1"/>
        <v>4274.5200000000004</v>
      </c>
      <c r="I24" s="327" t="str">
        <f>IF(E24="","",VLOOKUP(B24,Data!$B$5:$D$503,3,FALSE))</f>
        <v>C/T</v>
      </c>
      <c r="J24" s="235" t="str">
        <f>IF(E24="","",VLOOKUP(B24,Data!$B$5:$M$503,12,FALSE))</f>
        <v>Indonesia</v>
      </c>
      <c r="K24" s="328" t="s">
        <v>907</v>
      </c>
      <c r="L24" s="219">
        <f>IF(E24="","",VLOOKUP(B24,Data!$B$5:$E$503,4,FALSE)*E24)</f>
        <v>398</v>
      </c>
      <c r="M24" s="219">
        <f>IF(E24="","",VLOOKUP(B24,Data!$B$5:$F$503,5,FALSE)*E24)</f>
        <v>358</v>
      </c>
      <c r="N24" s="329" t="e">
        <f>IF(B24=Data!#REF!,Data!#REF!,(IF(B24=Data!#REF!,Data!#REF!,(IF(B24=Data!#REF!,Data!#REF!,(IF(B24=Data!#REF!,Data!#REF!,(IF(B24=Data!#REF!,Data!#REF!,(IF(B24=Data!B239,Data!G239,(IF(B24=Data!B241,Data!G241,(IF(B24=Data!#REF!,Data!#REF!,Data!#REF!)))))))))))))))&amp;IF(B24=Data!#REF!,Data!#REF!,(IF(B24=Data!#REF!,Data!#REF!,(IF(B24=Data!#REF!,Data!#REF!,(IF(B24=Data!#REF!,Data!#REF!,(IF(B24=Data!#REF!,Data!#REF!,(IF(B24=Data!#REF!,Data!G917,(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239,Data!H239,(IF(B24=Data!B241,Data!H241,(IF(B24=Data!#REF!,Data!#REF!,Data!#REF!)))))))))))))))&amp;IF(B24=Data!#REF!,Data!#REF!,(IF(B24=Data!#REF!,Data!#REF!,(IF(B24=Data!#REF!,Data!#REF!,(IF(B24=Data!#REF!,Data!#REF!,(IF(B24=Data!#REF!,Data!#REF!,(IF(B24=Data!#REF!,Data!H917,(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239,Data!I239,(IF(B24=Data!B241,Data!I241,(IF(B24=Data!#REF!,Data!#REF!,Data!#REF!)))))))))))))))&amp;IF(B24=Data!#REF!,Data!#REF!,(IF(B24=Data!#REF!,Data!#REF!,(IF(B24=Data!#REF!,Data!#REF!,(IF(B24=Data!#REF!,Data!#REF!,(IF(B24=Data!#REF!,Data!#REF!,(IF(B24=Data!#REF!,Data!I917,(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239,Data!J239,(IF(B24=Data!B241,Data!J241,(IF(B24=Data!#REF!,Data!#REF!,Data!#REF!)))))))))))))))&amp;IF(B24=Data!#REF!,Data!#REF!,(IF(B24=Data!#REF!,Data!#REF!,(IF(B24=Data!#REF!,Data!#REF!,(IF(B24=Data!#REF!,Data!#REF!,(IF(B24=Data!#REF!,Data!#REF!,(IF(B24=Data!#REF!,Data!J917,(IF(B24=Data!#REF!,Data!#REF!,(IF(B24=Data!#REF!,Data!#REF!,Data!#REF!)))))))))))))))&amp;IF(B24=Data!#REF!,Data!#REF!,(IF(B24=Data!#REF!,Data!#REF!,(IF(B24=Data!#REF!,Data!#REF!,(IF(B24=Data!#REF!,Data!#REF!,(IF(B24=Data!#REF!,Data!#REF!,Data!#REF!)))))))))</f>
        <v>#REF!</v>
      </c>
      <c r="W24" s="236">
        <f>IF(E24="","",VLOOKUP(B24,Data!$B$5:$J$503,9,FALSE)*E24)</f>
        <v>2.258</v>
      </c>
    </row>
    <row r="25" spans="1:23" s="234" customFormat="1" ht="20.149999999999999" customHeight="1">
      <c r="A25" s="334">
        <v>6</v>
      </c>
      <c r="B25" s="324" t="s">
        <v>471</v>
      </c>
      <c r="C25" s="325" t="str">
        <f>IF(E25="","",VLOOKUP(B25,Data!$B$5:$N$503,13,FALSE))</f>
        <v>Ymh</v>
      </c>
      <c r="D25" s="227" t="str">
        <f>IF(E25="","",VLOOKUP(B25,Data!$B$5:$L$503,2,FALSE))</f>
        <v>ZH66340</v>
      </c>
      <c r="E25" s="232">
        <v>1</v>
      </c>
      <c r="F25" s="318" t="s">
        <v>530</v>
      </c>
      <c r="G25" s="227">
        <f>IF(E25="","",VLOOKUP(B25,Data!$B$5:$L$503,11,FALSE))</f>
        <v>2371.59</v>
      </c>
      <c r="H25" s="326">
        <f t="shared" si="1"/>
        <v>2371.59</v>
      </c>
      <c r="I25" s="327" t="str">
        <f>IF(E25="","",VLOOKUP(B25,Data!$B$5:$D$503,3,FALSE))</f>
        <v>C/T</v>
      </c>
      <c r="J25" s="235" t="str">
        <f>IF(E25="","",VLOOKUP(B25,Data!$B$5:$M$503,12,FALSE))</f>
        <v>Indonesia</v>
      </c>
      <c r="K25" s="328" t="s">
        <v>907</v>
      </c>
      <c r="L25" s="219">
        <f>IF(E25="","",VLOOKUP(B25,Data!$B$5:$E$503,4,FALSE)*E25)</f>
        <v>215</v>
      </c>
      <c r="M25" s="219">
        <f>IF(E25="","",VLOOKUP(B25,Data!$B$5:$F$503,5,FALSE)*E25)</f>
        <v>194</v>
      </c>
      <c r="N25" s="329" t="e">
        <f>IF(B25=Data!#REF!,Data!#REF!,(IF(B25=Data!#REF!,Data!#REF!,(IF(B25=Data!#REF!,Data!#REF!,(IF(B25=Data!#REF!,Data!#REF!,(IF(B25=Data!#REF!,Data!#REF!,(IF(B25=Data!B240,Data!G240,(IF(B25=Data!B242,Data!G242,(IF(B25=Data!#REF!,Data!#REF!,Data!#REF!)))))))))))))))&amp;IF(B25=Data!#REF!,Data!#REF!,(IF(B25=Data!#REF!,Data!#REF!,(IF(B25=Data!#REF!,Data!#REF!,(IF(B25=Data!#REF!,Data!#REF!,(IF(B25=Data!#REF!,Data!#REF!,(IF(B25=Data!#REF!,Data!G918,(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240,Data!H240,(IF(B25=Data!B242,Data!H242,(IF(B25=Data!#REF!,Data!#REF!,Data!#REF!)))))))))))))))&amp;IF(B25=Data!#REF!,Data!#REF!,(IF(B25=Data!#REF!,Data!#REF!,(IF(B25=Data!#REF!,Data!#REF!,(IF(B25=Data!#REF!,Data!#REF!,(IF(B25=Data!#REF!,Data!#REF!,(IF(B25=Data!#REF!,Data!H918,(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240,Data!I240,(IF(B25=Data!B242,Data!I242,(IF(B25=Data!#REF!,Data!#REF!,Data!#REF!)))))))))))))))&amp;IF(B25=Data!#REF!,Data!#REF!,(IF(B25=Data!#REF!,Data!#REF!,(IF(B25=Data!#REF!,Data!#REF!,(IF(B25=Data!#REF!,Data!#REF!,(IF(B25=Data!#REF!,Data!#REF!,(IF(B25=Data!#REF!,Data!I918,(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240,Data!J240,(IF(B25=Data!B242,Data!J242,(IF(B25=Data!#REF!,Data!#REF!,Data!#REF!)))))))))))))))&amp;IF(B25=Data!#REF!,Data!#REF!,(IF(B25=Data!#REF!,Data!#REF!,(IF(B25=Data!#REF!,Data!#REF!,(IF(B25=Data!#REF!,Data!#REF!,(IF(B25=Data!#REF!,Data!#REF!,(IF(B25=Data!#REF!,Data!J918,(IF(B25=Data!#REF!,Data!#REF!,(IF(B25=Data!#REF!,Data!#REF!,Data!#REF!)))))))))))))))&amp;IF(B25=Data!#REF!,Data!#REF!,(IF(B25=Data!#REF!,Data!#REF!,(IF(B25=Data!#REF!,Data!#REF!,(IF(B25=Data!#REF!,Data!#REF!,(IF(B25=Data!#REF!,Data!#REF!,Data!#REF!)))))))))</f>
        <v>#REF!</v>
      </c>
      <c r="W25" s="236">
        <f>IF(E25="","",VLOOKUP(B25,Data!$B$5:$J$503,9,FALSE)*E25)</f>
        <v>1.1850000000000001</v>
      </c>
    </row>
    <row r="26" spans="1:23" s="234" customFormat="1" ht="20.149999999999999" customHeight="1">
      <c r="A26" s="334">
        <v>7</v>
      </c>
      <c r="B26" s="324" t="s">
        <v>755</v>
      </c>
      <c r="C26" s="325" t="str">
        <f>IF(E26="","",VLOOKUP(B26,Data!$B$5:$N$503,13,FALSE))</f>
        <v>Ymh</v>
      </c>
      <c r="D26" s="227" t="str">
        <f>IF(E26="","",VLOOKUP(B26,Data!$B$5:$L$503,2,FALSE))</f>
        <v>VAK6590</v>
      </c>
      <c r="E26" s="232">
        <v>1</v>
      </c>
      <c r="F26" s="318"/>
      <c r="G26" s="227">
        <f>IF(E26="","",VLOOKUP(B26,Data!$B$5:$L$503,11,FALSE))</f>
        <v>2536.65</v>
      </c>
      <c r="H26" s="326">
        <f t="shared" si="1"/>
        <v>2536.65</v>
      </c>
      <c r="I26" s="327" t="str">
        <f>IF(E26="","",VLOOKUP(B26,Data!$B$5:$D$503,3,FALSE))</f>
        <v>C/T</v>
      </c>
      <c r="J26" s="235" t="str">
        <f>IF(E26="","",VLOOKUP(B26,Data!$B$5:$M$503,12,FALSE))</f>
        <v>Indonesia</v>
      </c>
      <c r="K26" s="328" t="s">
        <v>907</v>
      </c>
      <c r="L26" s="219">
        <f>IF(E26="","",VLOOKUP(B26,Data!$B$5:$E$503,4,FALSE)*E26)</f>
        <v>220</v>
      </c>
      <c r="M26" s="219">
        <f>IF(E26="","",VLOOKUP(B26,Data!$B$5:$F$503,5,FALSE)*E26)</f>
        <v>199</v>
      </c>
      <c r="N26" s="329" t="e">
        <f>IF(B26=Data!#REF!,Data!#REF!,(IF(B26=Data!#REF!,Data!#REF!,(IF(B26=Data!#REF!,Data!#REF!,(IF(B26=Data!#REF!,Data!#REF!,(IF(B26=Data!#REF!,Data!#REF!,(IF(B26=Data!B241,Data!G241,(IF(B26=Data!B243,Data!G243,(IF(B26=Data!#REF!,Data!#REF!,Data!#REF!)))))))))))))))&amp;IF(B26=Data!#REF!,Data!#REF!,(IF(B26=Data!#REF!,Data!#REF!,(IF(B26=Data!#REF!,Data!#REF!,(IF(B26=Data!#REF!,Data!#REF!,(IF(B26=Data!#REF!,Data!#REF!,(IF(B26=Data!#REF!,Data!G919,(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241,Data!H241,(IF(B26=Data!B243,Data!H243,(IF(B26=Data!#REF!,Data!#REF!,Data!#REF!)))))))))))))))&amp;IF(B26=Data!#REF!,Data!#REF!,(IF(B26=Data!#REF!,Data!#REF!,(IF(B26=Data!#REF!,Data!#REF!,(IF(B26=Data!#REF!,Data!#REF!,(IF(B26=Data!#REF!,Data!#REF!,(IF(B26=Data!#REF!,Data!H919,(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241,Data!I241,(IF(B26=Data!B243,Data!I243,(IF(B26=Data!#REF!,Data!#REF!,Data!#REF!)))))))))))))))&amp;IF(B26=Data!#REF!,Data!#REF!,(IF(B26=Data!#REF!,Data!#REF!,(IF(B26=Data!#REF!,Data!#REF!,(IF(B26=Data!#REF!,Data!#REF!,(IF(B26=Data!#REF!,Data!#REF!,(IF(B26=Data!#REF!,Data!I919,(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241,Data!J241,(IF(B26=Data!B243,Data!J243,(IF(B26=Data!#REF!,Data!#REF!,Data!#REF!)))))))))))))))&amp;IF(B26=Data!#REF!,Data!#REF!,(IF(B26=Data!#REF!,Data!#REF!,(IF(B26=Data!#REF!,Data!#REF!,(IF(B26=Data!#REF!,Data!#REF!,(IF(B26=Data!#REF!,Data!#REF!,(IF(B26=Data!#REF!,Data!J919,(IF(B26=Data!#REF!,Data!#REF!,(IF(B26=Data!#REF!,Data!#REF!,Data!#REF!)))))))))))))))&amp;IF(B26=Data!#REF!,Data!#REF!,(IF(B26=Data!#REF!,Data!#REF!,(IF(B26=Data!#REF!,Data!#REF!,(IF(B26=Data!#REF!,Data!#REF!,(IF(B26=Data!#REF!,Data!#REF!,Data!#REF!)))))))))</f>
        <v>#REF!</v>
      </c>
      <c r="W26" s="236">
        <f>IF(E26="","",VLOOKUP(B26,Data!$B$5:$J$503,9,FALSE)*E26)</f>
        <v>1.1850000000000001</v>
      </c>
    </row>
    <row r="27" spans="1:23" s="234" customFormat="1" ht="20.149999999999999" customHeight="1">
      <c r="A27" s="334">
        <v>8</v>
      </c>
      <c r="B27" s="324" t="s">
        <v>665</v>
      </c>
      <c r="C27" s="325" t="str">
        <f>IF(E27="","",VLOOKUP(B27,Data!$B$5:$N$503,13,FALSE))</f>
        <v>Ymh</v>
      </c>
      <c r="D27" s="227" t="str">
        <f>IF(E27="","",VLOOKUP(B27,Data!$B$5:$L$503,2,FALSE))</f>
        <v>VAC9490</v>
      </c>
      <c r="E27" s="232">
        <v>2</v>
      </c>
      <c r="F27" s="318"/>
      <c r="G27" s="227">
        <f>IF(E27="","",VLOOKUP(B27,Data!$B$5:$L$503,11,FALSE))</f>
        <v>2297.34</v>
      </c>
      <c r="H27" s="326">
        <f t="shared" si="1"/>
        <v>4594.68</v>
      </c>
      <c r="I27" s="327" t="str">
        <f>IF(E27="","",VLOOKUP(B27,Data!$B$5:$D$503,3,FALSE))</f>
        <v>C/T</v>
      </c>
      <c r="J27" s="235" t="str">
        <f>IF(E27="","",VLOOKUP(B27,Data!$B$5:$M$503,12,FALSE))</f>
        <v>Indonesia</v>
      </c>
      <c r="K27" s="328" t="s">
        <v>907</v>
      </c>
      <c r="L27" s="219">
        <f>IF(E27="","",VLOOKUP(B27,Data!$B$5:$E$503,4,FALSE)*E27)</f>
        <v>440</v>
      </c>
      <c r="M27" s="219">
        <f>IF(E27="","",VLOOKUP(B27,Data!$B$5:$F$503,5,FALSE)*E27)</f>
        <v>398</v>
      </c>
      <c r="N27" s="329" t="e">
        <f>IF(B27=Data!#REF!,Data!#REF!,(IF(B27=Data!#REF!,Data!#REF!,(IF(B27=Data!#REF!,Data!#REF!,(IF(B27=Data!#REF!,Data!#REF!,(IF(B27=Data!#REF!,Data!#REF!,(IF(B27=Data!B242,Data!G242,(IF(B27=Data!B244,Data!G244,(IF(B27=Data!#REF!,Data!#REF!,Data!#REF!)))))))))))))))&amp;IF(B27=Data!#REF!,Data!#REF!,(IF(B27=Data!#REF!,Data!#REF!,(IF(B27=Data!#REF!,Data!#REF!,(IF(B27=Data!#REF!,Data!#REF!,(IF(B27=Data!#REF!,Data!#REF!,(IF(B27=Data!#REF!,Data!G920,(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242,Data!H242,(IF(B27=Data!B244,Data!H244,(IF(B27=Data!#REF!,Data!#REF!,Data!#REF!)))))))))))))))&amp;IF(B27=Data!#REF!,Data!#REF!,(IF(B27=Data!#REF!,Data!#REF!,(IF(B27=Data!#REF!,Data!#REF!,(IF(B27=Data!#REF!,Data!#REF!,(IF(B27=Data!#REF!,Data!#REF!,(IF(B27=Data!#REF!,Data!H920,(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242,Data!I242,(IF(B27=Data!B244,Data!I244,(IF(B27=Data!#REF!,Data!#REF!,Data!#REF!)))))))))))))))&amp;IF(B27=Data!#REF!,Data!#REF!,(IF(B27=Data!#REF!,Data!#REF!,(IF(B27=Data!#REF!,Data!#REF!,(IF(B27=Data!#REF!,Data!#REF!,(IF(B27=Data!#REF!,Data!#REF!,(IF(B27=Data!#REF!,Data!I920,(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242,Data!J242,(IF(B27=Data!B244,Data!J244,(IF(B27=Data!#REF!,Data!#REF!,Data!#REF!)))))))))))))))&amp;IF(B27=Data!#REF!,Data!#REF!,(IF(B27=Data!#REF!,Data!#REF!,(IF(B27=Data!#REF!,Data!#REF!,(IF(B27=Data!#REF!,Data!#REF!,(IF(B27=Data!#REF!,Data!#REF!,(IF(B27=Data!#REF!,Data!J920,(IF(B27=Data!#REF!,Data!#REF!,(IF(B27=Data!#REF!,Data!#REF!,Data!#REF!)))))))))))))))&amp;IF(B27=Data!#REF!,Data!#REF!,(IF(B27=Data!#REF!,Data!#REF!,(IF(B27=Data!#REF!,Data!#REF!,(IF(B27=Data!#REF!,Data!#REF!,(IF(B27=Data!#REF!,Data!#REF!,Data!#REF!)))))))))</f>
        <v>#REF!</v>
      </c>
      <c r="W27" s="236">
        <f>IF(E27="","",VLOOKUP(B27,Data!$B$5:$J$503,9,FALSE)*E27)</f>
        <v>2.37</v>
      </c>
    </row>
    <row r="28" spans="1:23" s="234" customFormat="1" ht="20.149999999999999" customHeight="1">
      <c r="A28" s="334">
        <v>9</v>
      </c>
      <c r="B28" s="324" t="s">
        <v>673</v>
      </c>
      <c r="C28" s="325" t="str">
        <f>IF(E28="","",VLOOKUP(B28,Data!$B$5:$N$503,13,FALSE))</f>
        <v>Ymh</v>
      </c>
      <c r="D28" s="227" t="str">
        <f>IF(E28="","",VLOOKUP(B28,Data!$B$5:$L$503,2,FALSE))</f>
        <v>VAD6650</v>
      </c>
      <c r="E28" s="232">
        <v>1</v>
      </c>
      <c r="F28" s="318"/>
      <c r="G28" s="227">
        <f>IF(E28="","",VLOOKUP(B28,Data!$B$5:$L$503,11,FALSE))</f>
        <v>2449.66</v>
      </c>
      <c r="H28" s="326">
        <f t="shared" si="1"/>
        <v>2449.66</v>
      </c>
      <c r="I28" s="327" t="str">
        <f>IF(E28="","",VLOOKUP(B28,Data!$B$5:$D$503,3,FALSE))</f>
        <v>C/T</v>
      </c>
      <c r="J28" s="235" t="str">
        <f>IF(E28="","",VLOOKUP(B28,Data!$B$5:$M$503,12,FALSE))</f>
        <v>Indonesia</v>
      </c>
      <c r="K28" s="328" t="s">
        <v>907</v>
      </c>
      <c r="L28" s="219">
        <f>IF(E28="","",VLOOKUP(B28,Data!$B$5:$E$503,4,FALSE)*E28)</f>
        <v>220</v>
      </c>
      <c r="M28" s="219">
        <f>IF(E28="","",VLOOKUP(B28,Data!$B$5:$F$503,5,FALSE)*E28)</f>
        <v>199</v>
      </c>
      <c r="N28" s="329" t="e">
        <f>IF(B28=Data!#REF!,Data!#REF!,(IF(B28=Data!#REF!,Data!#REF!,(IF(B28=Data!#REF!,Data!#REF!,(IF(B28=Data!#REF!,Data!#REF!,(IF(B28=Data!#REF!,Data!#REF!,(IF(B28=Data!B243,Data!G243,(IF(B28=Data!B245,Data!G245,(IF(B28=Data!#REF!,Data!#REF!,Data!#REF!)))))))))))))))&amp;IF(B28=Data!#REF!,Data!#REF!,(IF(B28=Data!#REF!,Data!#REF!,(IF(B28=Data!#REF!,Data!#REF!,(IF(B28=Data!#REF!,Data!#REF!,(IF(B28=Data!#REF!,Data!#REF!,(IF(B28=Data!#REF!,Data!G921,(IF(B28=Data!#REF!,Data!#REF!,(IF(B28=Data!#REF!,Data!#REF!,Data!#REF!)))))))))))))))&amp;IF(B28=Data!#REF!,Data!#REF!,(IF(B28=Data!#REF!,Data!#REF!,(IF(B28=Data!#REF!,Data!#REF!,(IF(B28=Data!#REF!,Data!#REF!,(IF(B28=Data!#REF!,Data!#REF!,Data!#REF!)))))))))</f>
        <v>#REF!</v>
      </c>
      <c r="O28" s="330"/>
      <c r="P28" s="331"/>
      <c r="Q28" s="332" t="e">
        <f>IF(B28=Data!#REF!,Data!#REF!,(IF(B28=Data!#REF!,Data!#REF!,(IF(B28=Data!#REF!,Data!#REF!,(IF(B28=Data!#REF!,Data!#REF!,(IF(B28=Data!#REF!,Data!#REF!,(IF(B28=Data!B243,Data!H243,(IF(B28=Data!B245,Data!H245,(IF(B28=Data!#REF!,Data!#REF!,Data!#REF!)))))))))))))))&amp;IF(B28=Data!#REF!,Data!#REF!,(IF(B28=Data!#REF!,Data!#REF!,(IF(B28=Data!#REF!,Data!#REF!,(IF(B28=Data!#REF!,Data!#REF!,(IF(B28=Data!#REF!,Data!#REF!,(IF(B28=Data!#REF!,Data!H921,(IF(B28=Data!#REF!,Data!#REF!,(IF(B28=Data!#REF!,Data!#REF!,Data!#REF!)))))))))))))))&amp;IF(B28=Data!#REF!,Data!#REF!,(IF(B28=Data!#REF!,Data!#REF!,(IF(B28=Data!#REF!,Data!#REF!,(IF(B28=Data!#REF!,Data!#REF!,(IF(B28=Data!#REF!,Data!#REF!,Data!#REF!)))))))))</f>
        <v>#REF!</v>
      </c>
      <c r="R28" s="331"/>
      <c r="S28" s="331"/>
      <c r="T28" s="332" t="e">
        <f>IF(B28=Data!#REF!,Data!#REF!,(IF(B28=Data!#REF!,Data!#REF!,(IF(B28=Data!#REF!,Data!#REF!,(IF(B28=Data!#REF!,Data!#REF!,(IF(B28=Data!#REF!,Data!#REF!,(IF(B28=Data!B243,Data!I243,(IF(B28=Data!B245,Data!I245,(IF(B28=Data!#REF!,Data!#REF!,Data!#REF!)))))))))))))))&amp;IF(B28=Data!#REF!,Data!#REF!,(IF(B28=Data!#REF!,Data!#REF!,(IF(B28=Data!#REF!,Data!#REF!,(IF(B28=Data!#REF!,Data!#REF!,(IF(B28=Data!#REF!,Data!#REF!,(IF(B28=Data!#REF!,Data!I921,(IF(B28=Data!#REF!,Data!#REF!,(IF(B28=Data!#REF!,Data!#REF!,Data!#REF!)))))))))))))))&amp;IF(B28=Data!#REF!,Data!#REF!,(IF(B28=Data!#REF!,Data!#REF!,(IF(B28=Data!#REF!,Data!#REF!,(IF(B28=Data!#REF!,Data!#REF!,(IF(B28=Data!#REF!,Data!#REF!,Data!#REF!)))))))))</f>
        <v>#REF!</v>
      </c>
      <c r="U28" s="333"/>
      <c r="V28" s="332" t="e">
        <f>IF(B28=Data!#REF!,Data!#REF!,(IF(B28=Data!#REF!,Data!#REF!,(IF(B28=Data!#REF!,Data!#REF!,(IF(B28=Data!#REF!,Data!#REF!,(IF(B28=Data!#REF!,Data!#REF!,(IF(B28=Data!B243,Data!J243,(IF(B28=Data!B245,Data!J245,(IF(B28=Data!#REF!,Data!#REF!,Data!#REF!)))))))))))))))&amp;IF(B28=Data!#REF!,Data!#REF!,(IF(B28=Data!#REF!,Data!#REF!,(IF(B28=Data!#REF!,Data!#REF!,(IF(B28=Data!#REF!,Data!#REF!,(IF(B28=Data!#REF!,Data!#REF!,(IF(B28=Data!#REF!,Data!J921,(IF(B28=Data!#REF!,Data!#REF!,(IF(B28=Data!#REF!,Data!#REF!,Data!#REF!)))))))))))))))&amp;IF(B28=Data!#REF!,Data!#REF!,(IF(B28=Data!#REF!,Data!#REF!,(IF(B28=Data!#REF!,Data!#REF!,(IF(B28=Data!#REF!,Data!#REF!,(IF(B28=Data!#REF!,Data!#REF!,Data!#REF!)))))))))</f>
        <v>#REF!</v>
      </c>
      <c r="W28" s="236">
        <f>IF(E28="","",VLOOKUP(B28,Data!$B$5:$J$503,9,FALSE)*E28)</f>
        <v>1.1850000000000001</v>
      </c>
    </row>
    <row r="29" spans="1:23" s="234" customFormat="1" ht="20.149999999999999" customHeight="1">
      <c r="A29" s="334">
        <v>10</v>
      </c>
      <c r="B29" s="324" t="s">
        <v>484</v>
      </c>
      <c r="C29" s="325" t="str">
        <f>IF(E29="","",VLOOKUP(B29,Data!$B$5:$N$503,13,FALSE))</f>
        <v>Ymh</v>
      </c>
      <c r="D29" s="227" t="str">
        <f>IF(E29="","",VLOOKUP(B29,Data!$B$5:$L$503,2,FALSE))</f>
        <v>ZH66250</v>
      </c>
      <c r="E29" s="232">
        <v>1</v>
      </c>
      <c r="F29" s="318"/>
      <c r="G29" s="227">
        <f>IF(E29="","",VLOOKUP(B29,Data!$B$5:$L$503,11,FALSE))</f>
        <v>2244.61</v>
      </c>
      <c r="H29" s="326">
        <f t="shared" si="1"/>
        <v>2244.61</v>
      </c>
      <c r="I29" s="327" t="str">
        <f>IF(E29="","",VLOOKUP(B29,Data!$B$5:$D$503,3,FALSE))</f>
        <v>C/T</v>
      </c>
      <c r="J29" s="235" t="str">
        <f>IF(E29="","",VLOOKUP(B29,Data!$B$5:$M$503,12,FALSE))</f>
        <v>Indonesia</v>
      </c>
      <c r="K29" s="328" t="s">
        <v>907</v>
      </c>
      <c r="L29" s="219">
        <f>IF(E29="","",VLOOKUP(B29,Data!$B$5:$E$503,4,FALSE)*E29)</f>
        <v>262</v>
      </c>
      <c r="M29" s="219">
        <f>IF(E29="","",VLOOKUP(B29,Data!$B$5:$F$503,5,FALSE)*E29)</f>
        <v>237</v>
      </c>
      <c r="N29" s="329" t="e">
        <f>IF(B29=Data!#REF!,Data!#REF!,(IF(B29=Data!#REF!,Data!#REF!,(IF(B29=Data!#REF!,Data!#REF!,(IF(B29=Data!#REF!,Data!#REF!,(IF(B29=Data!#REF!,Data!#REF!,(IF(B29=Data!B244,Data!G244,(IF(B29=Data!B246,Data!G246,(IF(B29=Data!#REF!,Data!#REF!,Data!#REF!)))))))))))))))&amp;IF(B29=Data!#REF!,Data!#REF!,(IF(B29=Data!#REF!,Data!#REF!,(IF(B29=Data!#REF!,Data!#REF!,(IF(B29=Data!#REF!,Data!#REF!,(IF(B29=Data!#REF!,Data!#REF!,(IF(B29=Data!#REF!,Data!G922,(IF(B29=Data!#REF!,Data!#REF!,(IF(B29=Data!#REF!,Data!#REF!,Data!#REF!)))))))))))))))&amp;IF(B29=Data!#REF!,Data!#REF!,(IF(B29=Data!#REF!,Data!#REF!,(IF(B29=Data!#REF!,Data!#REF!,(IF(B29=Data!#REF!,Data!#REF!,(IF(B29=Data!#REF!,Data!#REF!,Data!#REF!)))))))))</f>
        <v>#REF!</v>
      </c>
      <c r="O29" s="330"/>
      <c r="P29" s="331"/>
      <c r="Q29" s="332" t="e">
        <f>IF(B29=Data!#REF!,Data!#REF!,(IF(B29=Data!#REF!,Data!#REF!,(IF(B29=Data!#REF!,Data!#REF!,(IF(B29=Data!#REF!,Data!#REF!,(IF(B29=Data!#REF!,Data!#REF!,(IF(B29=Data!B244,Data!H244,(IF(B29=Data!B246,Data!H246,(IF(B29=Data!#REF!,Data!#REF!,Data!#REF!)))))))))))))))&amp;IF(B29=Data!#REF!,Data!#REF!,(IF(B29=Data!#REF!,Data!#REF!,(IF(B29=Data!#REF!,Data!#REF!,(IF(B29=Data!#REF!,Data!#REF!,(IF(B29=Data!#REF!,Data!#REF!,(IF(B29=Data!#REF!,Data!H922,(IF(B29=Data!#REF!,Data!#REF!,(IF(B29=Data!#REF!,Data!#REF!,Data!#REF!)))))))))))))))&amp;IF(B29=Data!#REF!,Data!#REF!,(IF(B29=Data!#REF!,Data!#REF!,(IF(B29=Data!#REF!,Data!#REF!,(IF(B29=Data!#REF!,Data!#REF!,(IF(B29=Data!#REF!,Data!#REF!,Data!#REF!)))))))))</f>
        <v>#REF!</v>
      </c>
      <c r="R29" s="331"/>
      <c r="S29" s="331"/>
      <c r="T29" s="332" t="e">
        <f>IF(B29=Data!#REF!,Data!#REF!,(IF(B29=Data!#REF!,Data!#REF!,(IF(B29=Data!#REF!,Data!#REF!,(IF(B29=Data!#REF!,Data!#REF!,(IF(B29=Data!#REF!,Data!#REF!,(IF(B29=Data!B244,Data!I244,(IF(B29=Data!B246,Data!I246,(IF(B29=Data!#REF!,Data!#REF!,Data!#REF!)))))))))))))))&amp;IF(B29=Data!#REF!,Data!#REF!,(IF(B29=Data!#REF!,Data!#REF!,(IF(B29=Data!#REF!,Data!#REF!,(IF(B29=Data!#REF!,Data!#REF!,(IF(B29=Data!#REF!,Data!#REF!,(IF(B29=Data!#REF!,Data!I922,(IF(B29=Data!#REF!,Data!#REF!,(IF(B29=Data!#REF!,Data!#REF!,Data!#REF!)))))))))))))))&amp;IF(B29=Data!#REF!,Data!#REF!,(IF(B29=Data!#REF!,Data!#REF!,(IF(B29=Data!#REF!,Data!#REF!,(IF(B29=Data!#REF!,Data!#REF!,(IF(B29=Data!#REF!,Data!#REF!,Data!#REF!)))))))))</f>
        <v>#REF!</v>
      </c>
      <c r="U29" s="333"/>
      <c r="V29" s="332" t="e">
        <f>IF(B29=Data!#REF!,Data!#REF!,(IF(B29=Data!#REF!,Data!#REF!,(IF(B29=Data!#REF!,Data!#REF!,(IF(B29=Data!#REF!,Data!#REF!,(IF(B29=Data!#REF!,Data!#REF!,(IF(B29=Data!B244,Data!J244,(IF(B29=Data!B246,Data!J246,(IF(B29=Data!#REF!,Data!#REF!,Data!#REF!)))))))))))))))&amp;IF(B29=Data!#REF!,Data!#REF!,(IF(B29=Data!#REF!,Data!#REF!,(IF(B29=Data!#REF!,Data!#REF!,(IF(B29=Data!#REF!,Data!#REF!,(IF(B29=Data!#REF!,Data!#REF!,(IF(B29=Data!#REF!,Data!J922,(IF(B29=Data!#REF!,Data!#REF!,(IF(B29=Data!#REF!,Data!#REF!,Data!#REF!)))))))))))))))&amp;IF(B29=Data!#REF!,Data!#REF!,(IF(B29=Data!#REF!,Data!#REF!,(IF(B29=Data!#REF!,Data!#REF!,(IF(B29=Data!#REF!,Data!#REF!,(IF(B29=Data!#REF!,Data!#REF!,Data!#REF!)))))))))</f>
        <v>#REF!</v>
      </c>
      <c r="W29" s="236">
        <f>IF(E29="","",VLOOKUP(B29,Data!$B$5:$J$503,9,FALSE)*E29)</f>
        <v>1.488</v>
      </c>
    </row>
    <row r="30" spans="1:23" s="234" customFormat="1" ht="20.149999999999999" customHeight="1">
      <c r="A30" s="334">
        <v>11</v>
      </c>
      <c r="B30" s="324" t="s">
        <v>666</v>
      </c>
      <c r="C30" s="325" t="str">
        <f>IF(E30="","",VLOOKUP(B30,Data!$B$5:$N$503,13,FALSE))</f>
        <v>Ymh</v>
      </c>
      <c r="D30" s="227" t="str">
        <f>IF(E30="","",VLOOKUP(B30,Data!$B$5:$L$503,2,FALSE))</f>
        <v>VAC9500</v>
      </c>
      <c r="E30" s="232">
        <v>3</v>
      </c>
      <c r="F30" s="318"/>
      <c r="G30" s="227">
        <f>IF(E30="","",VLOOKUP(B30,Data!$B$5:$L$503,11,FALSE))</f>
        <v>2627.86</v>
      </c>
      <c r="H30" s="326">
        <f t="shared" si="1"/>
        <v>7883.58</v>
      </c>
      <c r="I30" s="327" t="str">
        <f>IF(E30="","",VLOOKUP(B30,Data!$B$5:$D$503,3,FALSE))</f>
        <v>C/T</v>
      </c>
      <c r="J30" s="235" t="str">
        <f>IF(E30="","",VLOOKUP(B30,Data!$B$5:$M$503,12,FALSE))</f>
        <v>Indonesia</v>
      </c>
      <c r="K30" s="328" t="s">
        <v>907</v>
      </c>
      <c r="L30" s="219">
        <f>IF(E30="","",VLOOKUP(B30,Data!$B$5:$E$503,4,FALSE)*E30)</f>
        <v>801</v>
      </c>
      <c r="M30" s="219">
        <f>IF(E30="","",VLOOKUP(B30,Data!$B$5:$F$503,5,FALSE)*E30)</f>
        <v>741</v>
      </c>
      <c r="N30" s="329" t="e">
        <f>IF(B30=Data!#REF!,Data!#REF!,(IF(B30=Data!#REF!,Data!#REF!,(IF(B30=Data!#REF!,Data!#REF!,(IF(B30=Data!#REF!,Data!#REF!,(IF(B30=Data!#REF!,Data!#REF!,(IF(B30=Data!B239,Data!G239,(IF(B30=Data!B241,Data!G241,(IF(B30=Data!#REF!,Data!#REF!,Data!#REF!)))))))))))))))&amp;IF(B30=Data!#REF!,Data!#REF!,(IF(B30=Data!#REF!,Data!#REF!,(IF(B30=Data!#REF!,Data!#REF!,(IF(B30=Data!#REF!,Data!#REF!,(IF(B30=Data!#REF!,Data!#REF!,(IF(B30=Data!#REF!,Data!G917,(IF(B30=Data!#REF!,Data!#REF!,(IF(B30=Data!#REF!,Data!#REF!,Data!#REF!)))))))))))))))&amp;IF(B30=Data!#REF!,Data!#REF!,(IF(B30=Data!#REF!,Data!#REF!,(IF(B30=Data!#REF!,Data!#REF!,(IF(B30=Data!#REF!,Data!#REF!,(IF(B30=Data!#REF!,Data!#REF!,Data!#REF!)))))))))</f>
        <v>#REF!</v>
      </c>
      <c r="O30" s="330"/>
      <c r="P30" s="331"/>
      <c r="Q30" s="332" t="e">
        <f>IF(B30=Data!#REF!,Data!#REF!,(IF(B30=Data!#REF!,Data!#REF!,(IF(B30=Data!#REF!,Data!#REF!,(IF(B30=Data!#REF!,Data!#REF!,(IF(B30=Data!#REF!,Data!#REF!,(IF(B30=Data!B239,Data!H239,(IF(B30=Data!B241,Data!H241,(IF(B30=Data!#REF!,Data!#REF!,Data!#REF!)))))))))))))))&amp;IF(B30=Data!#REF!,Data!#REF!,(IF(B30=Data!#REF!,Data!#REF!,(IF(B30=Data!#REF!,Data!#REF!,(IF(B30=Data!#REF!,Data!#REF!,(IF(B30=Data!#REF!,Data!#REF!,(IF(B30=Data!#REF!,Data!H917,(IF(B30=Data!#REF!,Data!#REF!,(IF(B30=Data!#REF!,Data!#REF!,Data!#REF!)))))))))))))))&amp;IF(B30=Data!#REF!,Data!#REF!,(IF(B30=Data!#REF!,Data!#REF!,(IF(B30=Data!#REF!,Data!#REF!,(IF(B30=Data!#REF!,Data!#REF!,(IF(B30=Data!#REF!,Data!#REF!,Data!#REF!)))))))))</f>
        <v>#REF!</v>
      </c>
      <c r="R30" s="331"/>
      <c r="S30" s="331"/>
      <c r="T30" s="332" t="e">
        <f>IF(B30=Data!#REF!,Data!#REF!,(IF(B30=Data!#REF!,Data!#REF!,(IF(B30=Data!#REF!,Data!#REF!,(IF(B30=Data!#REF!,Data!#REF!,(IF(B30=Data!#REF!,Data!#REF!,(IF(B30=Data!B239,Data!I239,(IF(B30=Data!B241,Data!I241,(IF(B30=Data!#REF!,Data!#REF!,Data!#REF!)))))))))))))))&amp;IF(B30=Data!#REF!,Data!#REF!,(IF(B30=Data!#REF!,Data!#REF!,(IF(B30=Data!#REF!,Data!#REF!,(IF(B30=Data!#REF!,Data!#REF!,(IF(B30=Data!#REF!,Data!#REF!,(IF(B30=Data!#REF!,Data!I917,(IF(B30=Data!#REF!,Data!#REF!,(IF(B30=Data!#REF!,Data!#REF!,Data!#REF!)))))))))))))))&amp;IF(B30=Data!#REF!,Data!#REF!,(IF(B30=Data!#REF!,Data!#REF!,(IF(B30=Data!#REF!,Data!#REF!,(IF(B30=Data!#REF!,Data!#REF!,(IF(B30=Data!#REF!,Data!#REF!,Data!#REF!)))))))))</f>
        <v>#REF!</v>
      </c>
      <c r="U30" s="333"/>
      <c r="V30" s="332" t="e">
        <f>IF(B30=Data!#REF!,Data!#REF!,(IF(B30=Data!#REF!,Data!#REF!,(IF(B30=Data!#REF!,Data!#REF!,(IF(B30=Data!#REF!,Data!#REF!,(IF(B30=Data!#REF!,Data!#REF!,(IF(B30=Data!B239,Data!J239,(IF(B30=Data!B241,Data!J241,(IF(B30=Data!#REF!,Data!#REF!,Data!#REF!)))))))))))))))&amp;IF(B30=Data!#REF!,Data!#REF!,(IF(B30=Data!#REF!,Data!#REF!,(IF(B30=Data!#REF!,Data!#REF!,(IF(B30=Data!#REF!,Data!#REF!,(IF(B30=Data!#REF!,Data!#REF!,(IF(B30=Data!#REF!,Data!J917,(IF(B30=Data!#REF!,Data!#REF!,(IF(B30=Data!#REF!,Data!#REF!,Data!#REF!)))))))))))))))&amp;IF(B30=Data!#REF!,Data!#REF!,(IF(B30=Data!#REF!,Data!#REF!,(IF(B30=Data!#REF!,Data!#REF!,(IF(B30=Data!#REF!,Data!#REF!,(IF(B30=Data!#REF!,Data!#REF!,Data!#REF!)))))))))</f>
        <v>#REF!</v>
      </c>
      <c r="W30" s="236">
        <f>IF(E30="","",VLOOKUP(B30,Data!$B$5:$J$503,9,FALSE)*E30)</f>
        <v>4.4640000000000004</v>
      </c>
    </row>
    <row r="31" spans="1:23" s="234" customFormat="1" ht="20.149999999999999" customHeight="1">
      <c r="A31" s="334"/>
      <c r="B31" s="231"/>
      <c r="C31" s="230" t="str">
        <f>IF(E31="","",VLOOKUP(B31,Data!$B$5:$N$503,13,FALSE))</f>
        <v/>
      </c>
      <c r="D31" s="223" t="str">
        <f>IF(E31="","",VLOOKUP(B31,Data!$B$5:$L$503,2,FALSE))</f>
        <v/>
      </c>
      <c r="E31" s="232"/>
      <c r="F31" s="233"/>
      <c r="G31" s="223" t="str">
        <f>IF(E31="","",VLOOKUP(B31,Data!$B$5:$L$503,11,FALSE))</f>
        <v/>
      </c>
      <c r="H31" s="228" t="str">
        <f t="shared" si="1"/>
        <v>-</v>
      </c>
      <c r="I31" s="229" t="str">
        <f>IF(E31="","",VLOOKUP(B31,Data!$B$5:$D$503,3,FALSE))</f>
        <v/>
      </c>
      <c r="J31" s="220" t="str">
        <f>IF(E31="","",VLOOKUP(B31,Data!$B$5:$M$503,12,FALSE))</f>
        <v/>
      </c>
      <c r="K31" s="328"/>
      <c r="L31" s="221" t="str">
        <f>IF(E31="","",VLOOKUP(B31,Data!$B$5:$E$503,4,FALSE)*E31)</f>
        <v/>
      </c>
      <c r="M31" s="221" t="str">
        <f>IF(E31="","",VLOOKUP(B31,Data!$B$5:$F$503,5,FALSE)*E31)</f>
        <v/>
      </c>
      <c r="N31" s="224" t="e">
        <f>IF(B31=Data!#REF!,Data!#REF!,(IF(B31=Data!#REF!,Data!#REF!,(IF(B31=Data!#REF!,Data!#REF!,(IF(B31=Data!#REF!,Data!#REF!,(IF(B31=Data!#REF!,Data!#REF!,(IF(B31=Data!B270,Data!G270,(IF(B31=Data!B272,Data!G272,(IF(B31=Data!#REF!,Data!#REF!,Data!#REF!)))))))))))))))&amp;IF(B31=Data!#REF!,Data!#REF!,(IF(B31=Data!#REF!,Data!#REF!,(IF(B31=Data!#REF!,Data!#REF!,(IF(B31=Data!#REF!,Data!#REF!,(IF(B31=Data!#REF!,Data!#REF!,(IF(B31=Data!#REF!,Data!G948,(IF(B31=Data!#REF!,Data!#REF!,(IF(B31=Data!#REF!,Data!#REF!,Data!#REF!)))))))))))))))&amp;IF(B31=Data!#REF!,Data!#REF!,(IF(B31=Data!#REF!,Data!#REF!,(IF(B31=Data!#REF!,Data!#REF!,(IF(B31=Data!#REF!,Data!#REF!,(IF(B31=Data!#REF!,Data!#REF!,Data!#REF!)))))))))</f>
        <v>#REF!</v>
      </c>
      <c r="O31" s="339"/>
      <c r="P31" s="340"/>
      <c r="Q31" s="225" t="e">
        <f>IF(B31=Data!#REF!,Data!#REF!,(IF(B31=Data!#REF!,Data!#REF!,(IF(B31=Data!#REF!,Data!#REF!,(IF(B31=Data!#REF!,Data!#REF!,(IF(B31=Data!#REF!,Data!#REF!,(IF(B31=Data!B270,Data!H270,(IF(B31=Data!B272,Data!H272,(IF(B31=Data!#REF!,Data!#REF!,Data!#REF!)))))))))))))))&amp;IF(B31=Data!#REF!,Data!#REF!,(IF(B31=Data!#REF!,Data!#REF!,(IF(B31=Data!#REF!,Data!#REF!,(IF(B31=Data!#REF!,Data!#REF!,(IF(B31=Data!#REF!,Data!#REF!,(IF(B31=Data!#REF!,Data!H948,(IF(B31=Data!#REF!,Data!#REF!,(IF(B31=Data!#REF!,Data!#REF!,Data!#REF!)))))))))))))))&amp;IF(B31=Data!#REF!,Data!#REF!,(IF(B31=Data!#REF!,Data!#REF!,(IF(B31=Data!#REF!,Data!#REF!,(IF(B31=Data!#REF!,Data!#REF!,(IF(B31=Data!#REF!,Data!#REF!,Data!#REF!)))))))))</f>
        <v>#REF!</v>
      </c>
      <c r="R31" s="340"/>
      <c r="S31" s="340"/>
      <c r="T31" s="225" t="e">
        <f>IF(B31=Data!#REF!,Data!#REF!,(IF(B31=Data!#REF!,Data!#REF!,(IF(B31=Data!#REF!,Data!#REF!,(IF(B31=Data!#REF!,Data!#REF!,(IF(B31=Data!#REF!,Data!#REF!,(IF(B31=Data!B270,Data!I270,(IF(B31=Data!B272,Data!I272,(IF(B31=Data!#REF!,Data!#REF!,Data!#REF!)))))))))))))))&amp;IF(B31=Data!#REF!,Data!#REF!,(IF(B31=Data!#REF!,Data!#REF!,(IF(B31=Data!#REF!,Data!#REF!,(IF(B31=Data!#REF!,Data!#REF!,(IF(B31=Data!#REF!,Data!#REF!,(IF(B31=Data!#REF!,Data!I948,(IF(B31=Data!#REF!,Data!#REF!,(IF(B31=Data!#REF!,Data!#REF!,Data!#REF!)))))))))))))))&amp;IF(B31=Data!#REF!,Data!#REF!,(IF(B31=Data!#REF!,Data!#REF!,(IF(B31=Data!#REF!,Data!#REF!,(IF(B31=Data!#REF!,Data!#REF!,(IF(B31=Data!#REF!,Data!#REF!,Data!#REF!)))))))))</f>
        <v>#REF!</v>
      </c>
      <c r="U31" s="341"/>
      <c r="V31" s="225" t="e">
        <f>IF(B31=Data!#REF!,Data!#REF!,(IF(B31=Data!#REF!,Data!#REF!,(IF(B31=Data!#REF!,Data!#REF!,(IF(B31=Data!#REF!,Data!#REF!,(IF(B31=Data!#REF!,Data!#REF!,(IF(B31=Data!B270,Data!J270,(IF(B31=Data!B272,Data!J272,(IF(B31=Data!#REF!,Data!#REF!,Data!#REF!)))))))))))))))&amp;IF(B31=Data!#REF!,Data!#REF!,(IF(B31=Data!#REF!,Data!#REF!,(IF(B31=Data!#REF!,Data!#REF!,(IF(B31=Data!#REF!,Data!#REF!,(IF(B31=Data!#REF!,Data!#REF!,(IF(B31=Data!#REF!,Data!J948,(IF(B31=Data!#REF!,Data!#REF!,(IF(B31=Data!#REF!,Data!#REF!,Data!#REF!)))))))))))))))&amp;IF(B31=Data!#REF!,Data!#REF!,(IF(B31=Data!#REF!,Data!#REF!,(IF(B31=Data!#REF!,Data!#REF!,(IF(B31=Data!#REF!,Data!#REF!,(IF(B31=Data!#REF!,Data!#REF!,Data!#REF!)))))))))</f>
        <v>#REF!</v>
      </c>
      <c r="W31" s="222" t="str">
        <f>IF(E31="","",VLOOKUP(B31,Data!$B$5:$J$503,9,FALSE)*E31)</f>
        <v/>
      </c>
    </row>
    <row r="32" spans="1:23" s="237" customFormat="1" ht="15" customHeight="1">
      <c r="A32" s="238"/>
      <c r="B32" s="239"/>
      <c r="C32" s="246"/>
      <c r="D32" s="240"/>
      <c r="E32" s="241">
        <f>SUM(E18:E31)</f>
        <v>19</v>
      </c>
      <c r="F32" s="242"/>
      <c r="G32" s="243"/>
      <c r="H32" s="243">
        <f>SUM(H18:H31)</f>
        <v>56256.600000000006</v>
      </c>
      <c r="I32" s="238"/>
      <c r="J32" s="238"/>
      <c r="K32" s="238"/>
      <c r="L32" s="243">
        <f>SUM(L18:L31)</f>
        <v>4648</v>
      </c>
      <c r="M32" s="243">
        <f>SUM(M18:M31)</f>
        <v>4183</v>
      </c>
      <c r="N32" s="243" t="e">
        <f>SUM(N16:N31)</f>
        <v>#REF!</v>
      </c>
      <c r="O32" s="244" t="e">
        <f>SUM(#REF!)</f>
        <v>#REF!</v>
      </c>
      <c r="P32" s="243">
        <f>SUM(P16:P31)</f>
        <v>0</v>
      </c>
      <c r="Q32" s="243" t="e">
        <f>SUM(Q16:Q31)</f>
        <v>#REF!</v>
      </c>
      <c r="R32" s="244" t="e">
        <f>SUM(#REF!)</f>
        <v>#REF!</v>
      </c>
      <c r="S32" s="243">
        <f>SUM(S16:S31)</f>
        <v>0</v>
      </c>
      <c r="T32" s="243" t="e">
        <f>SUM(T16:T31)</f>
        <v>#REF!</v>
      </c>
      <c r="U32" s="244" t="e">
        <f>SUM(#REF!)</f>
        <v>#REF!</v>
      </c>
      <c r="V32" s="243" t="e">
        <f>SUM(V16:V31)</f>
        <v>#REF!</v>
      </c>
      <c r="W32" s="245">
        <f>SUM(W18:W31)</f>
        <v>25.192</v>
      </c>
    </row>
    <row r="33" spans="1:23" ht="17.25" customHeight="1" thickBot="1">
      <c r="A33" s="214"/>
      <c r="B33" s="215"/>
      <c r="C33" s="216"/>
      <c r="D33" s="217"/>
      <c r="E33" s="193"/>
      <c r="F33" s="34"/>
      <c r="G33" s="180" t="s">
        <v>531</v>
      </c>
      <c r="H33" s="177"/>
      <c r="I33" s="55"/>
      <c r="J33" s="55"/>
      <c r="K33" s="55"/>
      <c r="L33" s="181"/>
      <c r="M33" s="177"/>
      <c r="N33" s="36"/>
      <c r="O33" s="35"/>
      <c r="P33" s="35"/>
      <c r="Q33" s="35"/>
      <c r="R33" s="35"/>
      <c r="S33" s="35"/>
      <c r="T33" s="35"/>
      <c r="U33" s="36"/>
      <c r="V33" s="36"/>
      <c r="W33" s="179"/>
    </row>
    <row r="34" spans="1:23" ht="13">
      <c r="A34" s="213" t="s">
        <v>525</v>
      </c>
      <c r="B34" s="161"/>
      <c r="C34" s="161"/>
      <c r="D34" s="60"/>
      <c r="E34" s="194" t="s">
        <v>532</v>
      </c>
      <c r="F34" s="27"/>
      <c r="G34" s="81" t="s">
        <v>81</v>
      </c>
      <c r="H34" s="85"/>
      <c r="I34" s="32" t="s">
        <v>82</v>
      </c>
      <c r="J34" s="56"/>
      <c r="K34" s="172" t="s">
        <v>83</v>
      </c>
      <c r="L34" s="172"/>
      <c r="M34" s="422" t="s">
        <v>84</v>
      </c>
      <c r="N34" s="423"/>
      <c r="O34" s="423"/>
      <c r="P34" s="423"/>
      <c r="Q34" s="423"/>
      <c r="R34" s="423"/>
      <c r="S34" s="423"/>
      <c r="T34" s="423"/>
      <c r="U34" s="423"/>
      <c r="V34" s="423"/>
      <c r="W34" s="424"/>
    </row>
    <row r="35" spans="1:23" ht="13">
      <c r="A35" s="19" t="s">
        <v>526</v>
      </c>
      <c r="B35" s="20"/>
      <c r="C35" s="20"/>
      <c r="D35" s="60"/>
      <c r="E35" s="191" t="s">
        <v>86</v>
      </c>
      <c r="F35" s="20"/>
      <c r="G35" s="425"/>
      <c r="H35" s="426"/>
      <c r="I35" s="19" t="s">
        <v>87</v>
      </c>
      <c r="J35" s="61"/>
      <c r="K35" s="174" t="s">
        <v>88</v>
      </c>
      <c r="L35" s="174"/>
      <c r="M35" s="170"/>
      <c r="N35" s="20"/>
      <c r="O35" s="20"/>
      <c r="P35" s="20"/>
      <c r="Q35" s="20"/>
      <c r="R35" s="20"/>
      <c r="S35" s="20"/>
      <c r="T35" s="20"/>
      <c r="U35" s="20"/>
      <c r="V35" s="20"/>
      <c r="W35" s="175"/>
    </row>
    <row r="36" spans="1:23">
      <c r="A36" s="19" t="s">
        <v>527</v>
      </c>
      <c r="B36" s="20"/>
      <c r="C36" s="20"/>
      <c r="D36" s="21"/>
      <c r="E36" s="191"/>
      <c r="F36" s="20"/>
      <c r="G36" s="425"/>
      <c r="H36" s="426"/>
      <c r="I36" s="19"/>
      <c r="J36" s="61"/>
      <c r="K36" s="174" t="s">
        <v>92</v>
      </c>
      <c r="L36" s="174"/>
      <c r="M36" s="170"/>
      <c r="N36" s="20"/>
      <c r="O36" s="20"/>
      <c r="P36" s="20"/>
      <c r="Q36" s="20"/>
      <c r="R36" s="20"/>
      <c r="S36" s="20"/>
      <c r="T36" s="20"/>
      <c r="U36" s="20"/>
      <c r="V36" s="20"/>
      <c r="W36" s="175"/>
    </row>
    <row r="37" spans="1:23">
      <c r="A37" s="34"/>
      <c r="B37" s="35"/>
      <c r="C37" s="35"/>
      <c r="D37" s="347"/>
      <c r="E37" s="191" t="s">
        <v>93</v>
      </c>
      <c r="F37" s="20"/>
      <c r="G37" s="425"/>
      <c r="H37" s="426"/>
      <c r="I37" s="19" t="s">
        <v>94</v>
      </c>
      <c r="J37" s="61"/>
      <c r="K37" s="174"/>
      <c r="L37" s="174"/>
      <c r="M37" s="170"/>
      <c r="N37" s="20"/>
      <c r="O37" s="20"/>
      <c r="P37" s="20"/>
      <c r="Q37" s="20"/>
      <c r="R37" s="20"/>
      <c r="S37" s="20"/>
      <c r="T37" s="20"/>
      <c r="U37" s="20"/>
      <c r="V37" s="20"/>
      <c r="W37" s="175"/>
    </row>
    <row r="38" spans="1:23" ht="13">
      <c r="A38" s="16" t="s">
        <v>95</v>
      </c>
      <c r="B38" s="27"/>
      <c r="C38" s="27"/>
      <c r="D38" s="12"/>
      <c r="E38" s="191" t="s">
        <v>96</v>
      </c>
      <c r="F38" s="20"/>
      <c r="G38" s="89" t="s">
        <v>97</v>
      </c>
      <c r="H38" s="86"/>
      <c r="I38" s="19" t="s">
        <v>87</v>
      </c>
      <c r="J38" s="61"/>
      <c r="K38" s="174" t="s">
        <v>98</v>
      </c>
      <c r="L38" s="174"/>
      <c r="M38" s="170"/>
      <c r="N38" s="20"/>
      <c r="O38" s="20"/>
      <c r="P38" s="20"/>
      <c r="Q38" s="20"/>
      <c r="R38" s="20"/>
      <c r="S38" s="20"/>
      <c r="T38" s="20"/>
      <c r="U38" s="20"/>
      <c r="V38" s="20"/>
      <c r="W38" s="175"/>
    </row>
    <row r="39" spans="1:23">
      <c r="A39" s="26" t="s">
        <v>550</v>
      </c>
      <c r="B39" s="20"/>
      <c r="C39" s="20"/>
      <c r="D39" s="21"/>
      <c r="E39" s="191" t="s">
        <v>99</v>
      </c>
      <c r="F39" s="20"/>
      <c r="G39" s="90"/>
      <c r="H39" s="182"/>
      <c r="I39" s="19" t="s">
        <v>100</v>
      </c>
      <c r="J39" s="61"/>
      <c r="K39" s="174" t="s">
        <v>528</v>
      </c>
      <c r="L39" s="174"/>
      <c r="M39" s="427" t="s">
        <v>568</v>
      </c>
      <c r="N39" s="428"/>
      <c r="O39" s="428"/>
      <c r="P39" s="428"/>
      <c r="Q39" s="428"/>
      <c r="R39" s="428"/>
      <c r="S39" s="428"/>
      <c r="T39" s="428"/>
      <c r="U39" s="428"/>
      <c r="V39" s="428"/>
      <c r="W39" s="429"/>
    </row>
    <row r="40" spans="1:23">
      <c r="A40" s="34"/>
      <c r="B40" s="35"/>
      <c r="C40" s="35"/>
      <c r="D40" s="36"/>
      <c r="E40" s="192"/>
      <c r="F40" s="35"/>
      <c r="G40" s="430" t="s">
        <v>910</v>
      </c>
      <c r="H40" s="431"/>
      <c r="I40" s="430" t="s">
        <v>909</v>
      </c>
      <c r="J40" s="431"/>
      <c r="K40" s="178" t="s">
        <v>103</v>
      </c>
      <c r="L40" s="178"/>
      <c r="M40" s="418" t="s">
        <v>104</v>
      </c>
      <c r="N40" s="419"/>
      <c r="O40" s="419"/>
      <c r="P40" s="419"/>
      <c r="Q40" s="419"/>
      <c r="R40" s="419"/>
      <c r="S40" s="419"/>
      <c r="T40" s="419"/>
      <c r="U40" s="419"/>
      <c r="V40" s="419"/>
      <c r="W40" s="420"/>
    </row>
    <row r="44" spans="1:23" ht="18.75" customHeight="1">
      <c r="A44" s="195" t="s">
        <v>888</v>
      </c>
      <c r="B44" s="166"/>
      <c r="C44" s="195" t="s">
        <v>576</v>
      </c>
      <c r="D44" s="319"/>
      <c r="E44" s="319"/>
      <c r="F44" s="320"/>
      <c r="G44" s="195" t="s">
        <v>882</v>
      </c>
      <c r="I44" s="195" t="s">
        <v>576</v>
      </c>
      <c r="K44" s="166"/>
      <c r="M44" s="4"/>
      <c r="V44" s="167"/>
      <c r="W44" s="4"/>
    </row>
    <row r="45" spans="1:23" ht="20">
      <c r="A45" s="195" t="s">
        <v>889</v>
      </c>
      <c r="B45" s="166"/>
      <c r="C45" s="195" t="s">
        <v>911</v>
      </c>
      <c r="D45" s="319"/>
      <c r="E45" s="319"/>
      <c r="F45" s="320"/>
      <c r="G45" s="300" t="s">
        <v>883</v>
      </c>
      <c r="H45" s="335"/>
      <c r="I45" s="300" t="s">
        <v>893</v>
      </c>
      <c r="K45" s="166"/>
      <c r="M45" s="4"/>
      <c r="V45" s="167"/>
      <c r="W45" s="4"/>
    </row>
    <row r="46" spans="1:23" ht="20">
      <c r="A46" s="195" t="s">
        <v>890</v>
      </c>
      <c r="B46" s="166"/>
      <c r="C46" s="195" t="s">
        <v>912</v>
      </c>
      <c r="D46" s="319"/>
      <c r="E46" s="319"/>
      <c r="F46" s="320"/>
      <c r="G46" s="195" t="s">
        <v>884</v>
      </c>
      <c r="I46" s="195" t="s">
        <v>576</v>
      </c>
      <c r="K46" s="166"/>
      <c r="M46" s="4"/>
      <c r="V46" s="167"/>
      <c r="W46" s="4"/>
    </row>
    <row r="47" spans="1:23" ht="20">
      <c r="A47" s="195" t="s">
        <v>891</v>
      </c>
      <c r="B47" s="166"/>
      <c r="C47" s="195" t="s">
        <v>576</v>
      </c>
      <c r="D47" s="319"/>
      <c r="E47" s="319"/>
      <c r="F47" s="320"/>
      <c r="G47" s="195" t="s">
        <v>885</v>
      </c>
      <c r="I47" s="195" t="s">
        <v>576</v>
      </c>
      <c r="K47" s="166"/>
      <c r="M47" s="4"/>
      <c r="V47" s="167"/>
      <c r="W47" s="4"/>
    </row>
    <row r="48" spans="1:23" ht="20">
      <c r="A48" s="195" t="s">
        <v>892</v>
      </c>
      <c r="B48" s="166"/>
      <c r="C48" s="195" t="s">
        <v>576</v>
      </c>
      <c r="D48" s="319"/>
      <c r="E48" s="319"/>
      <c r="F48" s="320"/>
      <c r="G48" s="195" t="s">
        <v>887</v>
      </c>
      <c r="I48" s="195" t="s">
        <v>576</v>
      </c>
      <c r="K48" s="166"/>
      <c r="M48" s="4"/>
      <c r="V48" s="167"/>
      <c r="W48" s="4"/>
    </row>
    <row r="49" spans="1:9" ht="20">
      <c r="A49" s="342"/>
      <c r="B49" s="342"/>
      <c r="C49" s="342"/>
      <c r="D49" s="342"/>
      <c r="E49" s="342"/>
      <c r="F49" s="317"/>
      <c r="G49" s="195" t="s">
        <v>886</v>
      </c>
      <c r="I49" s="195" t="s">
        <v>576</v>
      </c>
    </row>
  </sheetData>
  <mergeCells count="9">
    <mergeCell ref="G40:H40"/>
    <mergeCell ref="I40:J40"/>
    <mergeCell ref="M40:W40"/>
    <mergeCell ref="M2:P2"/>
    <mergeCell ref="M34:W34"/>
    <mergeCell ref="G35:H35"/>
    <mergeCell ref="G36:H36"/>
    <mergeCell ref="G37:H37"/>
    <mergeCell ref="M39:W39"/>
  </mergeCells>
  <printOptions horizontalCentered="1"/>
  <pageMargins left="0.19685039370078741" right="0.19685039370078741" top="0.27559055118110237" bottom="0.15748031496062992" header="0.15748031496062992" footer="0.15748031496062992"/>
  <pageSetup paperSize="9" scale="75" firstPageNumber="4294963191" orientation="landscape" horizontalDpi="4294967295" verticalDpi="4294967295"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9062-6F69-47CA-BA50-3D53D29DC145}">
  <dimension ref="A1:W46"/>
  <sheetViews>
    <sheetView view="pageBreakPreview" topLeftCell="A13" zoomScale="85" zoomScaleNormal="80" zoomScaleSheetLayoutView="85" workbookViewId="0">
      <selection activeCell="G16" sqref="G16"/>
    </sheetView>
  </sheetViews>
  <sheetFormatPr defaultColWidth="9.1796875" defaultRowHeight="12.5"/>
  <cols>
    <col min="1" max="1" width="4.54296875" style="4" customWidth="1"/>
    <col min="2" max="2" width="27.453125" style="4" customWidth="1"/>
    <col min="3" max="3" width="6.81640625" style="4" customWidth="1"/>
    <col min="4" max="4" width="12" style="4" customWidth="1"/>
    <col min="5" max="5" width="8.54296875" style="159" customWidth="1"/>
    <col min="6" max="6" width="12" style="4" customWidth="1"/>
    <col min="7" max="7" width="15.453125" style="166" customWidth="1"/>
    <col min="8" max="8" width="16.453125" style="166" customWidth="1"/>
    <col min="9" max="9" width="7.453125" style="4" customWidth="1"/>
    <col min="10" max="10" width="12.81640625" style="4" customWidth="1"/>
    <col min="11" max="11" width="10.54296875" style="4" customWidth="1"/>
    <col min="12" max="13" width="14.81640625" style="166" customWidth="1"/>
    <col min="14" max="14" width="0.453125" style="4" hidden="1" customWidth="1"/>
    <col min="15" max="15" width="3.1796875" style="4" customWidth="1"/>
    <col min="16" max="16" width="2" style="4" customWidth="1"/>
    <col min="17" max="17" width="4.81640625" style="4" hidden="1" customWidth="1"/>
    <col min="18" max="18" width="2.81640625" style="4" customWidth="1"/>
    <col min="19" max="19" width="2.54296875" style="4" customWidth="1"/>
    <col min="20" max="20" width="5.81640625" style="4" hidden="1" customWidth="1"/>
    <col min="21" max="21" width="1.81640625" style="4" customWidth="1"/>
    <col min="22" max="22" width="9.1796875" style="4" hidden="1" customWidth="1"/>
    <col min="23" max="23" width="12.453125" style="167" customWidth="1"/>
    <col min="24" max="16384" width="9.1796875" style="4"/>
  </cols>
  <sheetData>
    <row r="1" spans="1:23">
      <c r="A1" s="3"/>
      <c r="B1" s="3"/>
      <c r="C1" s="3"/>
    </row>
    <row r="2" spans="1:23" ht="14">
      <c r="M2" s="421"/>
      <c r="N2" s="421"/>
      <c r="O2" s="421"/>
      <c r="P2" s="421"/>
      <c r="R2" s="158"/>
      <c r="U2" s="158"/>
    </row>
    <row r="3" spans="1:23" ht="20">
      <c r="A3" s="6" t="s">
        <v>40</v>
      </c>
      <c r="B3" s="6"/>
      <c r="C3" s="6"/>
      <c r="D3" s="6"/>
      <c r="E3" s="183"/>
      <c r="F3" s="6"/>
      <c r="G3" s="67"/>
      <c r="H3" s="67"/>
      <c r="I3" s="6"/>
      <c r="J3" s="6"/>
      <c r="K3" s="6"/>
      <c r="L3" s="67"/>
      <c r="M3" s="67"/>
      <c r="N3" s="6"/>
      <c r="O3" s="6"/>
      <c r="P3" s="6"/>
      <c r="Q3" s="6"/>
      <c r="R3" s="6"/>
      <c r="S3" s="6"/>
      <c r="T3" s="6"/>
      <c r="U3" s="6"/>
      <c r="V3" s="6"/>
      <c r="W3" s="7"/>
    </row>
    <row r="4" spans="1:23" ht="3.75" customHeight="1"/>
    <row r="5" spans="1:23">
      <c r="A5" s="4" t="s">
        <v>502</v>
      </c>
      <c r="I5" s="8" t="s">
        <v>42</v>
      </c>
      <c r="J5" s="9">
        <f ca="1">TODAY()</f>
        <v>44820</v>
      </c>
      <c r="K5" s="9"/>
      <c r="L5" s="168"/>
      <c r="M5" s="169"/>
      <c r="N5" s="8"/>
      <c r="O5" s="8"/>
      <c r="P5" s="8"/>
      <c r="Q5" s="8"/>
      <c r="R5" s="8"/>
      <c r="S5" s="8"/>
      <c r="T5" s="8"/>
      <c r="U5" s="8"/>
      <c r="V5" s="8"/>
    </row>
    <row r="6" spans="1:23" ht="13">
      <c r="A6" s="10" t="s">
        <v>43</v>
      </c>
      <c r="B6" s="11"/>
      <c r="C6" s="11"/>
      <c r="D6" s="12"/>
      <c r="E6" s="184"/>
      <c r="F6" s="11"/>
      <c r="G6" s="81" t="s">
        <v>44</v>
      </c>
      <c r="H6" s="74"/>
      <c r="I6" s="13" t="s">
        <v>45</v>
      </c>
      <c r="J6" s="14"/>
      <c r="K6" s="15"/>
      <c r="L6" s="81" t="s">
        <v>46</v>
      </c>
      <c r="M6" s="74"/>
      <c r="N6" s="15"/>
      <c r="O6" s="15"/>
      <c r="P6" s="16"/>
      <c r="Q6" s="15"/>
      <c r="R6" s="15"/>
      <c r="S6" s="15"/>
      <c r="T6" s="15"/>
      <c r="U6" s="17"/>
      <c r="V6" s="17"/>
      <c r="W6" s="162"/>
    </row>
    <row r="7" spans="1:23" ht="13">
      <c r="A7" s="26" t="s">
        <v>529</v>
      </c>
      <c r="B7" s="20"/>
      <c r="C7" s="20"/>
      <c r="D7" s="21"/>
      <c r="E7" s="185" t="s">
        <v>47</v>
      </c>
      <c r="F7" s="23"/>
      <c r="G7" s="82" t="s">
        <v>48</v>
      </c>
      <c r="H7" s="68"/>
      <c r="I7" s="22" t="s">
        <v>49</v>
      </c>
      <c r="J7" s="24"/>
      <c r="K7" s="23"/>
      <c r="L7" s="82" t="s">
        <v>50</v>
      </c>
      <c r="M7" s="68"/>
      <c r="N7" s="23"/>
      <c r="O7" s="23"/>
      <c r="P7" s="22" t="s">
        <v>51</v>
      </c>
      <c r="Q7" s="23"/>
      <c r="R7" s="23"/>
      <c r="S7" s="23"/>
      <c r="T7" s="23"/>
      <c r="U7" s="23"/>
      <c r="V7" s="23"/>
      <c r="W7" s="25"/>
    </row>
    <row r="8" spans="1:23">
      <c r="A8" s="26" t="s">
        <v>409</v>
      </c>
      <c r="B8" s="20"/>
      <c r="C8" s="20"/>
      <c r="D8" s="21"/>
      <c r="E8" s="186"/>
      <c r="F8" s="20"/>
      <c r="G8" s="170"/>
      <c r="H8" s="171"/>
      <c r="I8" s="19"/>
      <c r="J8" s="20"/>
      <c r="K8" s="12"/>
      <c r="L8" s="170"/>
      <c r="M8" s="172"/>
      <c r="N8" s="20"/>
      <c r="O8" s="12"/>
      <c r="P8" s="20"/>
      <c r="Q8" s="20"/>
      <c r="R8" s="20"/>
      <c r="S8" s="20"/>
      <c r="T8" s="20"/>
      <c r="U8" s="27"/>
      <c r="V8" s="27"/>
      <c r="W8" s="173"/>
    </row>
    <row r="9" spans="1:23">
      <c r="A9" s="26" t="s">
        <v>410</v>
      </c>
      <c r="B9" s="20"/>
      <c r="C9" s="20"/>
      <c r="D9" s="21"/>
      <c r="E9" s="186" t="s">
        <v>52</v>
      </c>
      <c r="F9" s="20"/>
      <c r="G9" s="170" t="s">
        <v>566</v>
      </c>
      <c r="H9" s="171"/>
      <c r="I9" s="19" t="s">
        <v>54</v>
      </c>
      <c r="J9" s="20"/>
      <c r="K9" s="21"/>
      <c r="L9" s="170" t="s">
        <v>55</v>
      </c>
      <c r="M9" s="174"/>
      <c r="N9" s="20"/>
      <c r="O9" s="21"/>
      <c r="P9" s="20" t="s">
        <v>56</v>
      </c>
      <c r="Q9" s="20"/>
      <c r="R9" s="20"/>
      <c r="S9" s="20"/>
      <c r="T9" s="20"/>
      <c r="U9" s="20"/>
      <c r="V9" s="20"/>
      <c r="W9" s="175"/>
    </row>
    <row r="10" spans="1:23">
      <c r="A10" s="26" t="s">
        <v>243</v>
      </c>
      <c r="B10" s="20"/>
      <c r="C10" s="20"/>
      <c r="D10" s="21"/>
      <c r="E10" s="186" t="s">
        <v>57</v>
      </c>
      <c r="F10" s="20"/>
      <c r="G10" s="170"/>
      <c r="H10" s="171"/>
      <c r="I10" s="337"/>
      <c r="J10" s="338"/>
      <c r="K10" s="31"/>
      <c r="L10" s="170"/>
      <c r="M10" s="174"/>
      <c r="N10" s="20"/>
      <c r="O10" s="21"/>
      <c r="P10" s="20"/>
      <c r="Q10" s="20"/>
      <c r="R10" s="20"/>
      <c r="S10" s="20"/>
      <c r="T10" s="20"/>
      <c r="U10" s="20"/>
      <c r="V10" s="20"/>
      <c r="W10" s="175"/>
    </row>
    <row r="11" spans="1:23" ht="13">
      <c r="A11" s="26" t="s">
        <v>411</v>
      </c>
      <c r="B11" s="20"/>
      <c r="C11" s="20"/>
      <c r="D11" s="218" t="s">
        <v>244</v>
      </c>
      <c r="E11" s="187"/>
      <c r="F11" s="33"/>
      <c r="G11" s="170" t="s">
        <v>58</v>
      </c>
      <c r="H11" s="171"/>
      <c r="I11" s="19" t="s">
        <v>59</v>
      </c>
      <c r="J11" s="20"/>
      <c r="K11" s="21"/>
      <c r="L11" s="170" t="s">
        <v>503</v>
      </c>
      <c r="M11" s="174"/>
      <c r="N11" s="20"/>
      <c r="O11" s="21"/>
      <c r="P11" s="20" t="s">
        <v>61</v>
      </c>
      <c r="Q11" s="20"/>
      <c r="R11" s="20"/>
      <c r="S11" s="20"/>
      <c r="T11" s="20"/>
      <c r="U11" s="20"/>
      <c r="V11" s="20"/>
      <c r="W11" s="175"/>
    </row>
    <row r="12" spans="1:23">
      <c r="A12" s="34" t="s">
        <v>62</v>
      </c>
      <c r="B12" s="20"/>
      <c r="C12" s="20"/>
      <c r="D12" s="21"/>
      <c r="E12" s="186" t="s">
        <v>63</v>
      </c>
      <c r="F12" s="20"/>
      <c r="G12" s="170"/>
      <c r="H12" s="171"/>
      <c r="I12" s="19"/>
      <c r="J12" s="20"/>
      <c r="K12" s="21"/>
      <c r="L12" s="170"/>
      <c r="M12" s="174"/>
      <c r="N12" s="20"/>
      <c r="O12" s="21"/>
      <c r="P12" s="20"/>
      <c r="Q12" s="20"/>
      <c r="R12" s="20"/>
      <c r="S12" s="20"/>
      <c r="T12" s="20"/>
      <c r="U12" s="20"/>
      <c r="V12" s="20"/>
      <c r="W12" s="175"/>
    </row>
    <row r="13" spans="1:23">
      <c r="A13" s="34"/>
      <c r="B13" s="35"/>
      <c r="C13" s="35"/>
      <c r="D13" s="36"/>
      <c r="E13" s="186" t="s">
        <v>64</v>
      </c>
      <c r="F13" s="20"/>
      <c r="G13" s="176"/>
      <c r="H13" s="177"/>
      <c r="I13" s="34"/>
      <c r="J13" s="35"/>
      <c r="K13" s="36"/>
      <c r="L13" s="176"/>
      <c r="M13" s="178"/>
      <c r="N13" s="35"/>
      <c r="O13" s="36"/>
      <c r="P13" s="35"/>
      <c r="Q13" s="35"/>
      <c r="R13" s="35"/>
      <c r="S13" s="35"/>
      <c r="T13" s="35"/>
      <c r="U13" s="35"/>
      <c r="V13" s="35"/>
      <c r="W13" s="179"/>
    </row>
    <row r="14" spans="1:23">
      <c r="A14" s="38" t="s">
        <v>504</v>
      </c>
      <c r="B14" s="39" t="s">
        <v>505</v>
      </c>
      <c r="C14" s="39"/>
      <c r="D14" s="39"/>
      <c r="E14" s="188" t="s">
        <v>506</v>
      </c>
      <c r="F14" s="41" t="s">
        <v>507</v>
      </c>
      <c r="G14" s="71" t="s">
        <v>508</v>
      </c>
      <c r="H14" s="71" t="s">
        <v>70</v>
      </c>
      <c r="I14" s="40" t="s">
        <v>509</v>
      </c>
      <c r="J14" s="40" t="s">
        <v>510</v>
      </c>
      <c r="K14" s="160" t="s">
        <v>511</v>
      </c>
      <c r="L14" s="78" t="s">
        <v>512</v>
      </c>
      <c r="M14" s="78" t="s">
        <v>513</v>
      </c>
      <c r="N14" s="42"/>
      <c r="O14" s="42" t="s">
        <v>514</v>
      </c>
      <c r="P14" s="38"/>
      <c r="Q14" s="38"/>
      <c r="R14" s="38"/>
      <c r="S14" s="38"/>
      <c r="T14" s="38"/>
      <c r="U14" s="38"/>
      <c r="V14" s="38"/>
      <c r="W14" s="43" t="s">
        <v>515</v>
      </c>
    </row>
    <row r="15" spans="1:23">
      <c r="A15" s="44"/>
      <c r="B15" s="45"/>
      <c r="C15" s="58"/>
      <c r="D15" s="46"/>
      <c r="E15" s="189" t="s">
        <v>516</v>
      </c>
      <c r="F15" s="47" t="s">
        <v>519</v>
      </c>
      <c r="G15" s="72" t="s">
        <v>520</v>
      </c>
      <c r="H15" s="72" t="s">
        <v>520</v>
      </c>
      <c r="I15" s="41"/>
      <c r="J15" s="41"/>
      <c r="K15" s="41"/>
      <c r="L15" s="72" t="s">
        <v>521</v>
      </c>
      <c r="M15" s="79" t="s">
        <v>521</v>
      </c>
      <c r="N15" s="48"/>
      <c r="O15" s="49" t="s">
        <v>522</v>
      </c>
      <c r="P15" s="50"/>
      <c r="Q15" s="50"/>
      <c r="R15" s="50"/>
      <c r="S15" s="50"/>
      <c r="T15" s="50"/>
      <c r="U15" s="51"/>
      <c r="V15" s="51"/>
      <c r="W15" s="52" t="s">
        <v>74</v>
      </c>
    </row>
    <row r="16" spans="1:23" ht="14">
      <c r="A16" s="106"/>
      <c r="B16" s="117" t="s">
        <v>567</v>
      </c>
      <c r="C16" s="118"/>
      <c r="D16" s="118"/>
      <c r="E16" s="190"/>
      <c r="F16" s="106"/>
      <c r="G16" s="163"/>
      <c r="H16" s="163"/>
      <c r="I16" s="106"/>
      <c r="J16" s="106"/>
      <c r="K16" s="106"/>
      <c r="L16" s="163"/>
      <c r="M16" s="164"/>
      <c r="N16" s="105"/>
      <c r="O16" s="119"/>
      <c r="P16" s="119"/>
      <c r="Q16" s="119"/>
      <c r="R16" s="119"/>
      <c r="S16" s="119"/>
      <c r="T16" s="119"/>
      <c r="U16" s="105"/>
      <c r="V16" s="105"/>
      <c r="W16" s="165"/>
    </row>
    <row r="17" spans="1:23" ht="12.65" customHeight="1">
      <c r="A17" s="120"/>
      <c r="B17" s="104"/>
      <c r="C17" s="119"/>
      <c r="D17" s="119"/>
      <c r="E17" s="190"/>
      <c r="F17" s="106"/>
      <c r="G17" s="163"/>
      <c r="H17" s="163"/>
      <c r="I17" s="121"/>
      <c r="J17" s="121"/>
      <c r="K17" s="121"/>
      <c r="L17" s="107"/>
      <c r="M17" s="122"/>
      <c r="N17" s="123"/>
      <c r="O17" s="124"/>
      <c r="P17" s="124"/>
      <c r="Q17" s="124"/>
      <c r="R17" s="124"/>
      <c r="S17" s="124"/>
      <c r="T17" s="124"/>
      <c r="U17" s="123"/>
      <c r="V17" s="123"/>
      <c r="W17" s="125"/>
    </row>
    <row r="18" spans="1:23" s="234" customFormat="1" ht="20.149999999999999" customHeight="1">
      <c r="A18" s="334"/>
      <c r="B18" s="270" t="s">
        <v>906</v>
      </c>
      <c r="C18" s="325"/>
      <c r="D18" s="227"/>
      <c r="E18" s="232"/>
      <c r="F18" s="233"/>
      <c r="G18" s="227"/>
      <c r="H18" s="326"/>
      <c r="I18" s="327"/>
      <c r="J18" s="235"/>
      <c r="K18" s="328"/>
      <c r="L18" s="219"/>
      <c r="M18" s="219"/>
      <c r="N18" s="329"/>
      <c r="O18" s="330"/>
      <c r="P18" s="331"/>
      <c r="Q18" s="332"/>
      <c r="R18" s="331"/>
      <c r="S18" s="331"/>
      <c r="T18" s="332"/>
      <c r="U18" s="333"/>
      <c r="V18" s="332"/>
      <c r="W18" s="236"/>
    </row>
    <row r="19" spans="1:23" s="234" customFormat="1" ht="20.149999999999999" customHeight="1">
      <c r="A19" s="334">
        <v>1</v>
      </c>
      <c r="B19" s="324" t="s">
        <v>356</v>
      </c>
      <c r="C19" s="230" t="str">
        <f>IF(E19="","",VLOOKUP(B19,Data!$B$5:$N$503,13,FALSE))</f>
        <v>Ymh</v>
      </c>
      <c r="D19" s="223" t="str">
        <f>IF(E19="","",VLOOKUP(B19,Data!$B$5:$L$503,2,FALSE))</f>
        <v>WQ78230</v>
      </c>
      <c r="E19" s="232">
        <v>3</v>
      </c>
      <c r="F19" s="226" t="s">
        <v>523</v>
      </c>
      <c r="G19" s="223">
        <f>IF(E19="","",VLOOKUP(B19,Data!$B$5:$L$503,11,FALSE))</f>
        <v>4233.07</v>
      </c>
      <c r="H19" s="228">
        <f>IF(E19&gt;0,E19*G19,"-")</f>
        <v>12699.21</v>
      </c>
      <c r="I19" s="229" t="str">
        <f>IF(E19="","",VLOOKUP(B19,Data!$B$5:$D$503,3,FALSE))</f>
        <v>C/T</v>
      </c>
      <c r="J19" s="220" t="str">
        <f>IF(E19="","",VLOOKUP(B19,Data!$B$5:$M$503,12,FALSE))</f>
        <v>Indonesia</v>
      </c>
      <c r="K19" s="328" t="s">
        <v>907</v>
      </c>
      <c r="L19" s="221">
        <f>IF(E19="","",VLOOKUP(B19,Data!$B$5:$E$503,4,FALSE)*E19)</f>
        <v>891</v>
      </c>
      <c r="M19" s="221">
        <f>IF(E19="","",VLOOKUP(B19,Data!$B$5:$F$503,5,FALSE)*E19)</f>
        <v>786</v>
      </c>
      <c r="N19" s="224" t="e">
        <f>IF(B19=Data!#REF!,Data!#REF!,(IF(B19=Data!#REF!,Data!#REF!,(IF(B19=Data!#REF!,Data!#REF!,(IF(B19=Data!#REF!,Data!#REF!,(IF(B19=Data!#REF!,Data!#REF!,(IF(B19=Data!B262,Data!G262,(IF(B19=Data!B264,Data!G264,(IF(B19=Data!#REF!,Data!#REF!,Data!#REF!)))))))))))))))&amp;IF(B19=Data!#REF!,Data!#REF!,(IF(B19=Data!#REF!,Data!#REF!,(IF(B19=Data!#REF!,Data!#REF!,(IF(B19=Data!#REF!,Data!#REF!,(IF(B19=Data!#REF!,Data!#REF!,(IF(B19=Data!#REF!,Data!G940,(IF(B19=Data!#REF!,Data!#REF!,(IF(B19=Data!#REF!,Data!#REF!,Data!#REF!)))))))))))))))&amp;IF(B19=Data!#REF!,Data!#REF!,(IF(B19=Data!#REF!,Data!#REF!,(IF(B19=Data!#REF!,Data!#REF!,(IF(B19=Data!#REF!,Data!#REF!,(IF(B19=Data!#REF!,Data!#REF!,Data!#REF!)))))))))</f>
        <v>#REF!</v>
      </c>
      <c r="O19" s="339"/>
      <c r="P19" s="340"/>
      <c r="Q19" s="225" t="e">
        <f>IF(B19=Data!#REF!,Data!#REF!,(IF(B19=Data!#REF!,Data!#REF!,(IF(B19=Data!#REF!,Data!#REF!,(IF(B19=Data!#REF!,Data!#REF!,(IF(B19=Data!#REF!,Data!#REF!,(IF(B19=Data!B262,Data!H262,(IF(B19=Data!B264,Data!H264,(IF(B19=Data!#REF!,Data!#REF!,Data!#REF!)))))))))))))))&amp;IF(B19=Data!#REF!,Data!#REF!,(IF(B19=Data!#REF!,Data!#REF!,(IF(B19=Data!#REF!,Data!#REF!,(IF(B19=Data!#REF!,Data!#REF!,(IF(B19=Data!#REF!,Data!#REF!,(IF(B19=Data!#REF!,Data!H940,(IF(B19=Data!#REF!,Data!#REF!,(IF(B19=Data!#REF!,Data!#REF!,Data!#REF!)))))))))))))))&amp;IF(B19=Data!#REF!,Data!#REF!,(IF(B19=Data!#REF!,Data!#REF!,(IF(B19=Data!#REF!,Data!#REF!,(IF(B19=Data!#REF!,Data!#REF!,(IF(B19=Data!#REF!,Data!#REF!,Data!#REF!)))))))))</f>
        <v>#REF!</v>
      </c>
      <c r="R19" s="340"/>
      <c r="S19" s="340"/>
      <c r="T19" s="225" t="e">
        <f>IF(B19=Data!#REF!,Data!#REF!,(IF(B19=Data!#REF!,Data!#REF!,(IF(B19=Data!#REF!,Data!#REF!,(IF(B19=Data!#REF!,Data!#REF!,(IF(B19=Data!#REF!,Data!#REF!,(IF(B19=Data!B262,Data!I262,(IF(B19=Data!B264,Data!I264,(IF(B19=Data!#REF!,Data!#REF!,Data!#REF!)))))))))))))))&amp;IF(B19=Data!#REF!,Data!#REF!,(IF(B19=Data!#REF!,Data!#REF!,(IF(B19=Data!#REF!,Data!#REF!,(IF(B19=Data!#REF!,Data!#REF!,(IF(B19=Data!#REF!,Data!#REF!,(IF(B19=Data!#REF!,Data!I940,(IF(B19=Data!#REF!,Data!#REF!,(IF(B19=Data!#REF!,Data!#REF!,Data!#REF!)))))))))))))))&amp;IF(B19=Data!#REF!,Data!#REF!,(IF(B19=Data!#REF!,Data!#REF!,(IF(B19=Data!#REF!,Data!#REF!,(IF(B19=Data!#REF!,Data!#REF!,(IF(B19=Data!#REF!,Data!#REF!,Data!#REF!)))))))))</f>
        <v>#REF!</v>
      </c>
      <c r="U19" s="341"/>
      <c r="V19" s="225" t="e">
        <f>IF(B19=Data!#REF!,Data!#REF!,(IF(B19=Data!#REF!,Data!#REF!,(IF(B19=Data!#REF!,Data!#REF!,(IF(B19=Data!#REF!,Data!#REF!,(IF(B19=Data!#REF!,Data!#REF!,(IF(B19=Data!B262,Data!J262,(IF(B19=Data!B264,Data!J264,(IF(B19=Data!#REF!,Data!#REF!,Data!#REF!)))))))))))))))&amp;IF(B19=Data!#REF!,Data!#REF!,(IF(B19=Data!#REF!,Data!#REF!,(IF(B19=Data!#REF!,Data!#REF!,(IF(B19=Data!#REF!,Data!#REF!,(IF(B19=Data!#REF!,Data!#REF!,(IF(B19=Data!#REF!,Data!J940,(IF(B19=Data!#REF!,Data!#REF!,(IF(B19=Data!#REF!,Data!#REF!,Data!#REF!)))))))))))))))&amp;IF(B19=Data!#REF!,Data!#REF!,(IF(B19=Data!#REF!,Data!#REF!,(IF(B19=Data!#REF!,Data!#REF!,(IF(B19=Data!#REF!,Data!#REF!,(IF(B19=Data!#REF!,Data!#REF!,Data!#REF!)))))))))</f>
        <v>#REF!</v>
      </c>
      <c r="W19" s="222">
        <f>IF(E19="","",VLOOKUP(B19,Data!$B$5:$J$503,9,FALSE)*E19)</f>
        <v>4.6020000000000003</v>
      </c>
    </row>
    <row r="20" spans="1:23" s="234" customFormat="1" ht="20.149999999999999" customHeight="1">
      <c r="A20" s="334">
        <v>2</v>
      </c>
      <c r="B20" s="324" t="s">
        <v>667</v>
      </c>
      <c r="C20" s="230" t="str">
        <f>IF(E20="","",VLOOKUP(B20,Data!$B$5:$N$503,13,FALSE))</f>
        <v>Ymh</v>
      </c>
      <c r="D20" s="223" t="str">
        <f>IF(E20="","",VLOOKUP(B20,Data!$B$5:$L$503,2,FALSE))</f>
        <v>VAC9580</v>
      </c>
      <c r="E20" s="232">
        <v>1</v>
      </c>
      <c r="F20" s="226"/>
      <c r="G20" s="223">
        <f>IF(E20="","",VLOOKUP(B20,Data!$B$5:$L$503,11,FALSE))</f>
        <v>5024.08</v>
      </c>
      <c r="H20" s="228">
        <f t="shared" ref="H20:H28" si="0">IF(E20&gt;0,E20*G20,"-")</f>
        <v>5024.08</v>
      </c>
      <c r="I20" s="229" t="str">
        <f>IF(E20="","",VLOOKUP(B20,Data!$B$5:$D$503,3,FALSE))</f>
        <v>C/T</v>
      </c>
      <c r="J20" s="220" t="str">
        <f>IF(E20="","",VLOOKUP(B20,Data!$B$5:$M$503,12,FALSE))</f>
        <v>Indonesia</v>
      </c>
      <c r="K20" s="328" t="s">
        <v>907</v>
      </c>
      <c r="L20" s="221">
        <f>IF(E20="","",VLOOKUP(B20,Data!$B$5:$E$503,4,FALSE)*E20)</f>
        <v>302</v>
      </c>
      <c r="M20" s="221">
        <f>IF(E20="","",VLOOKUP(B20,Data!$B$5:$F$503,5,FALSE)*E20)</f>
        <v>267</v>
      </c>
      <c r="N20" s="224" t="e">
        <f>IF(B20=Data!#REF!,Data!#REF!,(IF(B20=Data!#REF!,Data!#REF!,(IF(B20=Data!#REF!,Data!#REF!,(IF(B20=Data!#REF!,Data!#REF!,(IF(B20=Data!#REF!,Data!#REF!,(IF(B20=Data!B261,Data!G261,(IF(B20=Data!B263,Data!G263,(IF(B20=Data!#REF!,Data!#REF!,Data!#REF!)))))))))))))))&amp;IF(B20=Data!#REF!,Data!#REF!,(IF(B20=Data!#REF!,Data!#REF!,(IF(B20=Data!#REF!,Data!#REF!,(IF(B20=Data!#REF!,Data!#REF!,(IF(B20=Data!#REF!,Data!#REF!,(IF(B20=Data!#REF!,Data!G939,(IF(B20=Data!#REF!,Data!#REF!,(IF(B20=Data!#REF!,Data!#REF!,Data!#REF!)))))))))))))))&amp;IF(B20=Data!#REF!,Data!#REF!,(IF(B20=Data!#REF!,Data!#REF!,(IF(B20=Data!#REF!,Data!#REF!,(IF(B20=Data!#REF!,Data!#REF!,(IF(B20=Data!#REF!,Data!#REF!,Data!#REF!)))))))))</f>
        <v>#REF!</v>
      </c>
      <c r="O20" s="339"/>
      <c r="P20" s="340"/>
      <c r="Q20" s="225" t="e">
        <f>IF(B20=Data!#REF!,Data!#REF!,(IF(B20=Data!#REF!,Data!#REF!,(IF(B20=Data!#REF!,Data!#REF!,(IF(B20=Data!#REF!,Data!#REF!,(IF(B20=Data!#REF!,Data!#REF!,(IF(B20=Data!B261,Data!H261,(IF(B20=Data!B263,Data!H263,(IF(B20=Data!#REF!,Data!#REF!,Data!#REF!)))))))))))))))&amp;IF(B20=Data!#REF!,Data!#REF!,(IF(B20=Data!#REF!,Data!#REF!,(IF(B20=Data!#REF!,Data!#REF!,(IF(B20=Data!#REF!,Data!#REF!,(IF(B20=Data!#REF!,Data!#REF!,(IF(B20=Data!#REF!,Data!H939,(IF(B20=Data!#REF!,Data!#REF!,(IF(B20=Data!#REF!,Data!#REF!,Data!#REF!)))))))))))))))&amp;IF(B20=Data!#REF!,Data!#REF!,(IF(B20=Data!#REF!,Data!#REF!,(IF(B20=Data!#REF!,Data!#REF!,(IF(B20=Data!#REF!,Data!#REF!,(IF(B20=Data!#REF!,Data!#REF!,Data!#REF!)))))))))</f>
        <v>#REF!</v>
      </c>
      <c r="R20" s="340"/>
      <c r="S20" s="340"/>
      <c r="T20" s="225" t="e">
        <f>IF(B20=Data!#REF!,Data!#REF!,(IF(B20=Data!#REF!,Data!#REF!,(IF(B20=Data!#REF!,Data!#REF!,(IF(B20=Data!#REF!,Data!#REF!,(IF(B20=Data!#REF!,Data!#REF!,(IF(B20=Data!B261,Data!I261,(IF(B20=Data!B263,Data!I263,(IF(B20=Data!#REF!,Data!#REF!,Data!#REF!)))))))))))))))&amp;IF(B20=Data!#REF!,Data!#REF!,(IF(B20=Data!#REF!,Data!#REF!,(IF(B20=Data!#REF!,Data!#REF!,(IF(B20=Data!#REF!,Data!#REF!,(IF(B20=Data!#REF!,Data!#REF!,(IF(B20=Data!#REF!,Data!I939,(IF(B20=Data!#REF!,Data!#REF!,(IF(B20=Data!#REF!,Data!#REF!,Data!#REF!)))))))))))))))&amp;IF(B20=Data!#REF!,Data!#REF!,(IF(B20=Data!#REF!,Data!#REF!,(IF(B20=Data!#REF!,Data!#REF!,(IF(B20=Data!#REF!,Data!#REF!,(IF(B20=Data!#REF!,Data!#REF!,Data!#REF!)))))))))</f>
        <v>#REF!</v>
      </c>
      <c r="U20" s="341"/>
      <c r="V20" s="225" t="e">
        <f>IF(B20=Data!#REF!,Data!#REF!,(IF(B20=Data!#REF!,Data!#REF!,(IF(B20=Data!#REF!,Data!#REF!,(IF(B20=Data!#REF!,Data!#REF!,(IF(B20=Data!#REF!,Data!#REF!,(IF(B20=Data!B261,Data!J261,(IF(B20=Data!B263,Data!J263,(IF(B20=Data!#REF!,Data!#REF!,Data!#REF!)))))))))))))))&amp;IF(B20=Data!#REF!,Data!#REF!,(IF(B20=Data!#REF!,Data!#REF!,(IF(B20=Data!#REF!,Data!#REF!,(IF(B20=Data!#REF!,Data!#REF!,(IF(B20=Data!#REF!,Data!#REF!,(IF(B20=Data!#REF!,Data!J939,(IF(B20=Data!#REF!,Data!#REF!,(IF(B20=Data!#REF!,Data!#REF!,Data!#REF!)))))))))))))))&amp;IF(B20=Data!#REF!,Data!#REF!,(IF(B20=Data!#REF!,Data!#REF!,(IF(B20=Data!#REF!,Data!#REF!,(IF(B20=Data!#REF!,Data!#REF!,(IF(B20=Data!#REF!,Data!#REF!,Data!#REF!)))))))))</f>
        <v>#REF!</v>
      </c>
      <c r="W20" s="222">
        <f>IF(E20="","",VLOOKUP(B20,Data!$B$5:$J$503,9,FALSE)*E20)</f>
        <v>1.534</v>
      </c>
    </row>
    <row r="21" spans="1:23" s="234" customFormat="1" ht="20.149999999999999" customHeight="1">
      <c r="A21" s="334">
        <v>3</v>
      </c>
      <c r="B21" s="324" t="s">
        <v>220</v>
      </c>
      <c r="C21" s="325" t="str">
        <f>IF(E21="","",VLOOKUP(B21,Data!$B$5:$N$503,13,FALSE))</f>
        <v>Ymh</v>
      </c>
      <c r="D21" s="227" t="str">
        <f>IF(E21="","",VLOOKUP(B21,Data!$B$5:$L$503,2,FALSE))</f>
        <v>AAE6337</v>
      </c>
      <c r="E21" s="232">
        <v>6</v>
      </c>
      <c r="F21" s="233" t="s">
        <v>524</v>
      </c>
      <c r="G21" s="227">
        <f>IF(E21="","",VLOOKUP(B21,Data!$B$5:$L$503,11,FALSE))</f>
        <v>1646.63</v>
      </c>
      <c r="H21" s="326">
        <f t="shared" si="0"/>
        <v>9879.7800000000007</v>
      </c>
      <c r="I21" s="327" t="str">
        <f>IF(E21="","",VLOOKUP(B21,Data!$B$5:$D$503,3,FALSE))</f>
        <v>C/T</v>
      </c>
      <c r="J21" s="235" t="str">
        <f>IF(E21="","",VLOOKUP(B21,Data!$B$5:$M$503,12,FALSE))</f>
        <v>Indonesia</v>
      </c>
      <c r="K21" s="328" t="s">
        <v>907</v>
      </c>
      <c r="L21" s="219">
        <f>IF(E21="","",VLOOKUP(B21,Data!$B$5:$E$503,4,FALSE)*E21)</f>
        <v>1164</v>
      </c>
      <c r="M21" s="219">
        <f>IF(E21="","",VLOOKUP(B21,Data!$B$5:$F$503,5,FALSE)*E21)</f>
        <v>1044</v>
      </c>
      <c r="N21" s="329" t="e">
        <f>IF(B21=Data!#REF!,Data!#REF!,(IF(B21=Data!#REF!,Data!#REF!,(IF(B21=Data!#REF!,Data!#REF!,(IF(B21=Data!#REF!,Data!#REF!,(IF(B21=Data!#REF!,Data!#REF!,(IF(B21=Data!B258,Data!G258,(IF(B21=Data!B260,Data!G260,(IF(B21=Data!#REF!,Data!#REF!,Data!#REF!)))))))))))))))&amp;IF(B21=Data!#REF!,Data!#REF!,(IF(B21=Data!#REF!,Data!#REF!,(IF(B21=Data!#REF!,Data!#REF!,(IF(B21=Data!#REF!,Data!#REF!,(IF(B21=Data!#REF!,Data!#REF!,(IF(B21=Data!#REF!,Data!G936,(IF(B21=Data!#REF!,Data!#REF!,(IF(B21=Data!#REF!,Data!#REF!,Data!#REF!)))))))))))))))&amp;IF(B21=Data!#REF!,Data!#REF!,(IF(B21=Data!#REF!,Data!#REF!,(IF(B21=Data!#REF!,Data!#REF!,(IF(B21=Data!#REF!,Data!#REF!,(IF(B21=Data!#REF!,Data!#REF!,Data!#REF!)))))))))</f>
        <v>#REF!</v>
      </c>
      <c r="O21" s="330"/>
      <c r="P21" s="331"/>
      <c r="Q21" s="332" t="e">
        <f>IF(B21=Data!#REF!,Data!#REF!,(IF(B21=Data!#REF!,Data!#REF!,(IF(B21=Data!#REF!,Data!#REF!,(IF(B21=Data!#REF!,Data!#REF!,(IF(B21=Data!#REF!,Data!#REF!,(IF(B21=Data!B258,Data!H258,(IF(B21=Data!B260,Data!H260,(IF(B21=Data!#REF!,Data!#REF!,Data!#REF!)))))))))))))))&amp;IF(B21=Data!#REF!,Data!#REF!,(IF(B21=Data!#REF!,Data!#REF!,(IF(B21=Data!#REF!,Data!#REF!,(IF(B21=Data!#REF!,Data!#REF!,(IF(B21=Data!#REF!,Data!#REF!,(IF(B21=Data!#REF!,Data!H936,(IF(B21=Data!#REF!,Data!#REF!,(IF(B21=Data!#REF!,Data!#REF!,Data!#REF!)))))))))))))))&amp;IF(B21=Data!#REF!,Data!#REF!,(IF(B21=Data!#REF!,Data!#REF!,(IF(B21=Data!#REF!,Data!#REF!,(IF(B21=Data!#REF!,Data!#REF!,(IF(B21=Data!#REF!,Data!#REF!,Data!#REF!)))))))))</f>
        <v>#REF!</v>
      </c>
      <c r="R21" s="331"/>
      <c r="S21" s="331"/>
      <c r="T21" s="332" t="e">
        <f>IF(B21=Data!#REF!,Data!#REF!,(IF(B21=Data!#REF!,Data!#REF!,(IF(B21=Data!#REF!,Data!#REF!,(IF(B21=Data!#REF!,Data!#REF!,(IF(B21=Data!#REF!,Data!#REF!,(IF(B21=Data!B258,Data!I258,(IF(B21=Data!B260,Data!I260,(IF(B21=Data!#REF!,Data!#REF!,Data!#REF!)))))))))))))))&amp;IF(B21=Data!#REF!,Data!#REF!,(IF(B21=Data!#REF!,Data!#REF!,(IF(B21=Data!#REF!,Data!#REF!,(IF(B21=Data!#REF!,Data!#REF!,(IF(B21=Data!#REF!,Data!#REF!,(IF(B21=Data!#REF!,Data!I936,(IF(B21=Data!#REF!,Data!#REF!,(IF(B21=Data!#REF!,Data!#REF!,Data!#REF!)))))))))))))))&amp;IF(B21=Data!#REF!,Data!#REF!,(IF(B21=Data!#REF!,Data!#REF!,(IF(B21=Data!#REF!,Data!#REF!,(IF(B21=Data!#REF!,Data!#REF!,(IF(B21=Data!#REF!,Data!#REF!,Data!#REF!)))))))))</f>
        <v>#REF!</v>
      </c>
      <c r="U21" s="333"/>
      <c r="V21" s="332" t="e">
        <f>IF(B21=Data!#REF!,Data!#REF!,(IF(B21=Data!#REF!,Data!#REF!,(IF(B21=Data!#REF!,Data!#REF!,(IF(B21=Data!#REF!,Data!#REF!,(IF(B21=Data!#REF!,Data!#REF!,(IF(B21=Data!B258,Data!J258,(IF(B21=Data!B260,Data!J260,(IF(B21=Data!#REF!,Data!#REF!,Data!#REF!)))))))))))))))&amp;IF(B21=Data!#REF!,Data!#REF!,(IF(B21=Data!#REF!,Data!#REF!,(IF(B21=Data!#REF!,Data!#REF!,(IF(B21=Data!#REF!,Data!#REF!,(IF(B21=Data!#REF!,Data!#REF!,(IF(B21=Data!#REF!,Data!J936,(IF(B21=Data!#REF!,Data!#REF!,(IF(B21=Data!#REF!,Data!#REF!,Data!#REF!)))))))))))))))&amp;IF(B21=Data!#REF!,Data!#REF!,(IF(B21=Data!#REF!,Data!#REF!,(IF(B21=Data!#REF!,Data!#REF!,(IF(B21=Data!#REF!,Data!#REF!,(IF(B21=Data!#REF!,Data!#REF!,Data!#REF!)))))))))</f>
        <v>#REF!</v>
      </c>
      <c r="W21" s="236">
        <f>IF(E21="","",VLOOKUP(B21,Data!$B$5:$J$503,9,FALSE)*E21)</f>
        <v>6.774</v>
      </c>
    </row>
    <row r="22" spans="1:23" s="234" customFormat="1" ht="20.149999999999999" customHeight="1">
      <c r="A22" s="334">
        <v>4</v>
      </c>
      <c r="B22" s="324" t="s">
        <v>222</v>
      </c>
      <c r="C22" s="325" t="str">
        <f>IF(E22="","",VLOOKUP(B22,Data!$B$5:$N$503,13,FALSE))</f>
        <v>Ymh</v>
      </c>
      <c r="D22" s="227" t="str">
        <f>IF(E22="","",VLOOKUP(B22,Data!$B$5:$L$503,2,FALSE))</f>
        <v>WV62290</v>
      </c>
      <c r="E22" s="232">
        <v>2</v>
      </c>
      <c r="F22" s="318"/>
      <c r="G22" s="227">
        <f>IF(E22="","",VLOOKUP(B22,Data!$B$5:$L$503,11,FALSE))</f>
        <v>1690.21</v>
      </c>
      <c r="H22" s="326">
        <f t="shared" si="0"/>
        <v>3380.42</v>
      </c>
      <c r="I22" s="327" t="str">
        <f>IF(E22="","",VLOOKUP(B22,Data!$B$5:$D$503,3,FALSE))</f>
        <v>C/T</v>
      </c>
      <c r="J22" s="235" t="str">
        <f>IF(E22="","",VLOOKUP(B22,Data!$B$5:$M$503,12,FALSE))</f>
        <v>Indonesia</v>
      </c>
      <c r="K22" s="328" t="s">
        <v>907</v>
      </c>
      <c r="L22" s="219">
        <f>IF(E22="","",VLOOKUP(B22,Data!$B$5:$E$503,4,FALSE)*E22)</f>
        <v>388</v>
      </c>
      <c r="M22" s="219">
        <f>IF(E22="","",VLOOKUP(B22,Data!$B$5:$F$503,5,FALSE)*E22)</f>
        <v>348</v>
      </c>
      <c r="N22" s="329" t="e">
        <f>IF(B22=Data!#REF!,Data!#REF!,(IF(B22=Data!#REF!,Data!#REF!,(IF(B22=Data!#REF!,Data!#REF!,(IF(B22=Data!#REF!,Data!#REF!,(IF(B22=Data!#REF!,Data!#REF!,(IF(B22=Data!B239,Data!G239,(IF(B22=Data!B241,Data!G241,(IF(B22=Data!#REF!,Data!#REF!,Data!#REF!)))))))))))))))&amp;IF(B22=Data!#REF!,Data!#REF!,(IF(B22=Data!#REF!,Data!#REF!,(IF(B22=Data!#REF!,Data!#REF!,(IF(B22=Data!#REF!,Data!#REF!,(IF(B22=Data!#REF!,Data!#REF!,(IF(B22=Data!#REF!,Data!G917,(IF(B22=Data!#REF!,Data!#REF!,(IF(B22=Data!#REF!,Data!#REF!,Data!#REF!)))))))))))))))&amp;IF(B22=Data!#REF!,Data!#REF!,(IF(B22=Data!#REF!,Data!#REF!,(IF(B22=Data!#REF!,Data!#REF!,(IF(B22=Data!#REF!,Data!#REF!,(IF(B22=Data!#REF!,Data!#REF!,Data!#REF!)))))))))</f>
        <v>#REF!</v>
      </c>
      <c r="O22" s="330"/>
      <c r="P22" s="331"/>
      <c r="Q22" s="332" t="e">
        <f>IF(B22=Data!#REF!,Data!#REF!,(IF(B22=Data!#REF!,Data!#REF!,(IF(B22=Data!#REF!,Data!#REF!,(IF(B22=Data!#REF!,Data!#REF!,(IF(B22=Data!#REF!,Data!#REF!,(IF(B22=Data!B239,Data!H239,(IF(B22=Data!B241,Data!H241,(IF(B22=Data!#REF!,Data!#REF!,Data!#REF!)))))))))))))))&amp;IF(B22=Data!#REF!,Data!#REF!,(IF(B22=Data!#REF!,Data!#REF!,(IF(B22=Data!#REF!,Data!#REF!,(IF(B22=Data!#REF!,Data!#REF!,(IF(B22=Data!#REF!,Data!#REF!,(IF(B22=Data!#REF!,Data!H917,(IF(B22=Data!#REF!,Data!#REF!,(IF(B22=Data!#REF!,Data!#REF!,Data!#REF!)))))))))))))))&amp;IF(B22=Data!#REF!,Data!#REF!,(IF(B22=Data!#REF!,Data!#REF!,(IF(B22=Data!#REF!,Data!#REF!,(IF(B22=Data!#REF!,Data!#REF!,(IF(B22=Data!#REF!,Data!#REF!,Data!#REF!)))))))))</f>
        <v>#REF!</v>
      </c>
      <c r="R22" s="331"/>
      <c r="S22" s="331"/>
      <c r="T22" s="332" t="e">
        <f>IF(B22=Data!#REF!,Data!#REF!,(IF(B22=Data!#REF!,Data!#REF!,(IF(B22=Data!#REF!,Data!#REF!,(IF(B22=Data!#REF!,Data!#REF!,(IF(B22=Data!#REF!,Data!#REF!,(IF(B22=Data!B239,Data!I239,(IF(B22=Data!B241,Data!I241,(IF(B22=Data!#REF!,Data!#REF!,Data!#REF!)))))))))))))))&amp;IF(B22=Data!#REF!,Data!#REF!,(IF(B22=Data!#REF!,Data!#REF!,(IF(B22=Data!#REF!,Data!#REF!,(IF(B22=Data!#REF!,Data!#REF!,(IF(B22=Data!#REF!,Data!#REF!,(IF(B22=Data!#REF!,Data!I917,(IF(B22=Data!#REF!,Data!#REF!,(IF(B22=Data!#REF!,Data!#REF!,Data!#REF!)))))))))))))))&amp;IF(B22=Data!#REF!,Data!#REF!,(IF(B22=Data!#REF!,Data!#REF!,(IF(B22=Data!#REF!,Data!#REF!,(IF(B22=Data!#REF!,Data!#REF!,(IF(B22=Data!#REF!,Data!#REF!,Data!#REF!)))))))))</f>
        <v>#REF!</v>
      </c>
      <c r="U22" s="333"/>
      <c r="V22" s="332" t="e">
        <f>IF(B22=Data!#REF!,Data!#REF!,(IF(B22=Data!#REF!,Data!#REF!,(IF(B22=Data!#REF!,Data!#REF!,(IF(B22=Data!#REF!,Data!#REF!,(IF(B22=Data!#REF!,Data!#REF!,(IF(B22=Data!B239,Data!J239,(IF(B22=Data!B241,Data!J241,(IF(B22=Data!#REF!,Data!#REF!,Data!#REF!)))))))))))))))&amp;IF(B22=Data!#REF!,Data!#REF!,(IF(B22=Data!#REF!,Data!#REF!,(IF(B22=Data!#REF!,Data!#REF!,(IF(B22=Data!#REF!,Data!#REF!,(IF(B22=Data!#REF!,Data!#REF!,(IF(B22=Data!#REF!,Data!J917,(IF(B22=Data!#REF!,Data!#REF!,(IF(B22=Data!#REF!,Data!#REF!,Data!#REF!)))))))))))))))&amp;IF(B22=Data!#REF!,Data!#REF!,(IF(B22=Data!#REF!,Data!#REF!,(IF(B22=Data!#REF!,Data!#REF!,(IF(B22=Data!#REF!,Data!#REF!,(IF(B22=Data!#REF!,Data!#REF!,Data!#REF!)))))))))</f>
        <v>#REF!</v>
      </c>
      <c r="W22" s="236">
        <f>IF(E22="","",VLOOKUP(B22,Data!$B$5:$J$503,9,FALSE)*E22)</f>
        <v>2.258</v>
      </c>
    </row>
    <row r="23" spans="1:23" s="234" customFormat="1" ht="20.149999999999999" customHeight="1">
      <c r="A23" s="334">
        <v>5</v>
      </c>
      <c r="B23" s="324" t="s">
        <v>228</v>
      </c>
      <c r="C23" s="325" t="str">
        <f>IF(E23="","",VLOOKUP(B23,Data!$B$5:$N$503,13,FALSE))</f>
        <v>Ymh</v>
      </c>
      <c r="D23" s="227" t="str">
        <f>IF(E23="","",VLOOKUP(B23,Data!$B$5:$L$503,2,FALSE))</f>
        <v>WN49720</v>
      </c>
      <c r="E23" s="232">
        <v>2</v>
      </c>
      <c r="F23" s="318" t="s">
        <v>530</v>
      </c>
      <c r="G23" s="227">
        <f>IF(E23="","",VLOOKUP(B23,Data!$B$5:$L$503,11,FALSE))</f>
        <v>1776.21</v>
      </c>
      <c r="H23" s="326">
        <f t="shared" si="0"/>
        <v>3552.42</v>
      </c>
      <c r="I23" s="327" t="str">
        <f>IF(E23="","",VLOOKUP(B23,Data!$B$5:$D$503,3,FALSE))</f>
        <v>C/T</v>
      </c>
      <c r="J23" s="235" t="str">
        <f>IF(E23="","",VLOOKUP(B23,Data!$B$5:$M$503,12,FALSE))</f>
        <v>Indonesia</v>
      </c>
      <c r="K23" s="328" t="s">
        <v>907</v>
      </c>
      <c r="L23" s="219">
        <f>IF(E23="","",VLOOKUP(B23,Data!$B$5:$E$503,4,FALSE)*E23)</f>
        <v>388</v>
      </c>
      <c r="M23" s="219">
        <f>IF(E23="","",VLOOKUP(B23,Data!$B$5:$F$503,5,FALSE)*E23)</f>
        <v>348</v>
      </c>
      <c r="N23" s="329" t="e">
        <f>IF(B23=Data!#REF!,Data!#REF!,(IF(B23=Data!#REF!,Data!#REF!,(IF(B23=Data!#REF!,Data!#REF!,(IF(B23=Data!#REF!,Data!#REF!,(IF(B23=Data!#REF!,Data!#REF!,(IF(B23=Data!B240,Data!G240,(IF(B23=Data!B242,Data!G242,(IF(B23=Data!#REF!,Data!#REF!,Data!#REF!)))))))))))))))&amp;IF(B23=Data!#REF!,Data!#REF!,(IF(B23=Data!#REF!,Data!#REF!,(IF(B23=Data!#REF!,Data!#REF!,(IF(B23=Data!#REF!,Data!#REF!,(IF(B23=Data!#REF!,Data!#REF!,(IF(B23=Data!#REF!,Data!G918,(IF(B23=Data!#REF!,Data!#REF!,(IF(B23=Data!#REF!,Data!#REF!,Data!#REF!)))))))))))))))&amp;IF(B23=Data!#REF!,Data!#REF!,(IF(B23=Data!#REF!,Data!#REF!,(IF(B23=Data!#REF!,Data!#REF!,(IF(B23=Data!#REF!,Data!#REF!,(IF(B23=Data!#REF!,Data!#REF!,Data!#REF!)))))))))</f>
        <v>#REF!</v>
      </c>
      <c r="O23" s="330"/>
      <c r="P23" s="331"/>
      <c r="Q23" s="332" t="e">
        <f>IF(B23=Data!#REF!,Data!#REF!,(IF(B23=Data!#REF!,Data!#REF!,(IF(B23=Data!#REF!,Data!#REF!,(IF(B23=Data!#REF!,Data!#REF!,(IF(B23=Data!#REF!,Data!#REF!,(IF(B23=Data!B240,Data!H240,(IF(B23=Data!B242,Data!H242,(IF(B23=Data!#REF!,Data!#REF!,Data!#REF!)))))))))))))))&amp;IF(B23=Data!#REF!,Data!#REF!,(IF(B23=Data!#REF!,Data!#REF!,(IF(B23=Data!#REF!,Data!#REF!,(IF(B23=Data!#REF!,Data!#REF!,(IF(B23=Data!#REF!,Data!#REF!,(IF(B23=Data!#REF!,Data!H918,(IF(B23=Data!#REF!,Data!#REF!,(IF(B23=Data!#REF!,Data!#REF!,Data!#REF!)))))))))))))))&amp;IF(B23=Data!#REF!,Data!#REF!,(IF(B23=Data!#REF!,Data!#REF!,(IF(B23=Data!#REF!,Data!#REF!,(IF(B23=Data!#REF!,Data!#REF!,(IF(B23=Data!#REF!,Data!#REF!,Data!#REF!)))))))))</f>
        <v>#REF!</v>
      </c>
      <c r="R23" s="331"/>
      <c r="S23" s="331"/>
      <c r="T23" s="332" t="e">
        <f>IF(B23=Data!#REF!,Data!#REF!,(IF(B23=Data!#REF!,Data!#REF!,(IF(B23=Data!#REF!,Data!#REF!,(IF(B23=Data!#REF!,Data!#REF!,(IF(B23=Data!#REF!,Data!#REF!,(IF(B23=Data!B240,Data!I240,(IF(B23=Data!B242,Data!I242,(IF(B23=Data!#REF!,Data!#REF!,Data!#REF!)))))))))))))))&amp;IF(B23=Data!#REF!,Data!#REF!,(IF(B23=Data!#REF!,Data!#REF!,(IF(B23=Data!#REF!,Data!#REF!,(IF(B23=Data!#REF!,Data!#REF!,(IF(B23=Data!#REF!,Data!#REF!,(IF(B23=Data!#REF!,Data!I918,(IF(B23=Data!#REF!,Data!#REF!,(IF(B23=Data!#REF!,Data!#REF!,Data!#REF!)))))))))))))))&amp;IF(B23=Data!#REF!,Data!#REF!,(IF(B23=Data!#REF!,Data!#REF!,(IF(B23=Data!#REF!,Data!#REF!,(IF(B23=Data!#REF!,Data!#REF!,(IF(B23=Data!#REF!,Data!#REF!,Data!#REF!)))))))))</f>
        <v>#REF!</v>
      </c>
      <c r="U23" s="333"/>
      <c r="V23" s="332" t="e">
        <f>IF(B23=Data!#REF!,Data!#REF!,(IF(B23=Data!#REF!,Data!#REF!,(IF(B23=Data!#REF!,Data!#REF!,(IF(B23=Data!#REF!,Data!#REF!,(IF(B23=Data!#REF!,Data!#REF!,(IF(B23=Data!B240,Data!J240,(IF(B23=Data!B242,Data!J242,(IF(B23=Data!#REF!,Data!#REF!,Data!#REF!)))))))))))))))&amp;IF(B23=Data!#REF!,Data!#REF!,(IF(B23=Data!#REF!,Data!#REF!,(IF(B23=Data!#REF!,Data!#REF!,(IF(B23=Data!#REF!,Data!#REF!,(IF(B23=Data!#REF!,Data!#REF!,(IF(B23=Data!#REF!,Data!J918,(IF(B23=Data!#REF!,Data!#REF!,(IF(B23=Data!#REF!,Data!#REF!,Data!#REF!)))))))))))))))&amp;IF(B23=Data!#REF!,Data!#REF!,(IF(B23=Data!#REF!,Data!#REF!,(IF(B23=Data!#REF!,Data!#REF!,(IF(B23=Data!#REF!,Data!#REF!,(IF(B23=Data!#REF!,Data!#REF!,Data!#REF!)))))))))</f>
        <v>#REF!</v>
      </c>
      <c r="W23" s="236">
        <f>IF(E23="","",VLOOKUP(B23,Data!$B$5:$J$503,9,FALSE)*E23)</f>
        <v>2.258</v>
      </c>
    </row>
    <row r="24" spans="1:23" s="234" customFormat="1" ht="20.149999999999999" customHeight="1">
      <c r="A24" s="334">
        <v>6</v>
      </c>
      <c r="B24" s="324" t="s">
        <v>664</v>
      </c>
      <c r="C24" s="325" t="str">
        <f>IF(E24="","",VLOOKUP(B24,Data!$B$5:$N$503,13,FALSE))</f>
        <v>Ymh</v>
      </c>
      <c r="D24" s="227" t="str">
        <f>IF(E24="","",VLOOKUP(B24,Data!$B$5:$L$503,2,FALSE))</f>
        <v>VAC9480</v>
      </c>
      <c r="E24" s="232">
        <v>4</v>
      </c>
      <c r="F24" s="318"/>
      <c r="G24" s="227">
        <f>IF(E24="","",VLOOKUP(B24,Data!$B$5:$L$503,11,FALSE))</f>
        <v>2008.01</v>
      </c>
      <c r="H24" s="326">
        <f t="shared" si="0"/>
        <v>8032.04</v>
      </c>
      <c r="I24" s="327" t="str">
        <f>IF(E24="","",VLOOKUP(B24,Data!$B$5:$D$503,3,FALSE))</f>
        <v>C/T</v>
      </c>
      <c r="J24" s="235" t="str">
        <f>IF(E24="","",VLOOKUP(B24,Data!$B$5:$M$503,12,FALSE))</f>
        <v>Indonesia</v>
      </c>
      <c r="K24" s="328" t="s">
        <v>907</v>
      </c>
      <c r="L24" s="219">
        <f>IF(E24="","",VLOOKUP(B24,Data!$B$5:$E$503,4,FALSE)*E24)</f>
        <v>796</v>
      </c>
      <c r="M24" s="219">
        <f>IF(E24="","",VLOOKUP(B24,Data!$B$5:$F$503,5,FALSE)*E24)</f>
        <v>716</v>
      </c>
      <c r="N24" s="329" t="e">
        <f>IF(B24=Data!#REF!,Data!#REF!,(IF(B24=Data!#REF!,Data!#REF!,(IF(B24=Data!#REF!,Data!#REF!,(IF(B24=Data!#REF!,Data!#REF!,(IF(B24=Data!#REF!,Data!#REF!,(IF(B24=Data!B241,Data!G241,(IF(B24=Data!B243,Data!G243,(IF(B24=Data!#REF!,Data!#REF!,Data!#REF!)))))))))))))))&amp;IF(B24=Data!#REF!,Data!#REF!,(IF(B24=Data!#REF!,Data!#REF!,(IF(B24=Data!#REF!,Data!#REF!,(IF(B24=Data!#REF!,Data!#REF!,(IF(B24=Data!#REF!,Data!#REF!,(IF(B24=Data!#REF!,Data!G919,(IF(B24=Data!#REF!,Data!#REF!,(IF(B24=Data!#REF!,Data!#REF!,Data!#REF!)))))))))))))))&amp;IF(B24=Data!#REF!,Data!#REF!,(IF(B24=Data!#REF!,Data!#REF!,(IF(B24=Data!#REF!,Data!#REF!,(IF(B24=Data!#REF!,Data!#REF!,(IF(B24=Data!#REF!,Data!#REF!,Data!#REF!)))))))))</f>
        <v>#REF!</v>
      </c>
      <c r="O24" s="330"/>
      <c r="P24" s="331"/>
      <c r="Q24" s="332" t="e">
        <f>IF(B24=Data!#REF!,Data!#REF!,(IF(B24=Data!#REF!,Data!#REF!,(IF(B24=Data!#REF!,Data!#REF!,(IF(B24=Data!#REF!,Data!#REF!,(IF(B24=Data!#REF!,Data!#REF!,(IF(B24=Data!B241,Data!H241,(IF(B24=Data!B243,Data!H243,(IF(B24=Data!#REF!,Data!#REF!,Data!#REF!)))))))))))))))&amp;IF(B24=Data!#REF!,Data!#REF!,(IF(B24=Data!#REF!,Data!#REF!,(IF(B24=Data!#REF!,Data!#REF!,(IF(B24=Data!#REF!,Data!#REF!,(IF(B24=Data!#REF!,Data!#REF!,(IF(B24=Data!#REF!,Data!H919,(IF(B24=Data!#REF!,Data!#REF!,(IF(B24=Data!#REF!,Data!#REF!,Data!#REF!)))))))))))))))&amp;IF(B24=Data!#REF!,Data!#REF!,(IF(B24=Data!#REF!,Data!#REF!,(IF(B24=Data!#REF!,Data!#REF!,(IF(B24=Data!#REF!,Data!#REF!,(IF(B24=Data!#REF!,Data!#REF!,Data!#REF!)))))))))</f>
        <v>#REF!</v>
      </c>
      <c r="R24" s="331"/>
      <c r="S24" s="331"/>
      <c r="T24" s="332" t="e">
        <f>IF(B24=Data!#REF!,Data!#REF!,(IF(B24=Data!#REF!,Data!#REF!,(IF(B24=Data!#REF!,Data!#REF!,(IF(B24=Data!#REF!,Data!#REF!,(IF(B24=Data!#REF!,Data!#REF!,(IF(B24=Data!B241,Data!I241,(IF(B24=Data!B243,Data!I243,(IF(B24=Data!#REF!,Data!#REF!,Data!#REF!)))))))))))))))&amp;IF(B24=Data!#REF!,Data!#REF!,(IF(B24=Data!#REF!,Data!#REF!,(IF(B24=Data!#REF!,Data!#REF!,(IF(B24=Data!#REF!,Data!#REF!,(IF(B24=Data!#REF!,Data!#REF!,(IF(B24=Data!#REF!,Data!I919,(IF(B24=Data!#REF!,Data!#REF!,(IF(B24=Data!#REF!,Data!#REF!,Data!#REF!)))))))))))))))&amp;IF(B24=Data!#REF!,Data!#REF!,(IF(B24=Data!#REF!,Data!#REF!,(IF(B24=Data!#REF!,Data!#REF!,(IF(B24=Data!#REF!,Data!#REF!,(IF(B24=Data!#REF!,Data!#REF!,Data!#REF!)))))))))</f>
        <v>#REF!</v>
      </c>
      <c r="U24" s="333"/>
      <c r="V24" s="332" t="e">
        <f>IF(B24=Data!#REF!,Data!#REF!,(IF(B24=Data!#REF!,Data!#REF!,(IF(B24=Data!#REF!,Data!#REF!,(IF(B24=Data!#REF!,Data!#REF!,(IF(B24=Data!#REF!,Data!#REF!,(IF(B24=Data!B241,Data!J241,(IF(B24=Data!B243,Data!J243,(IF(B24=Data!#REF!,Data!#REF!,Data!#REF!)))))))))))))))&amp;IF(B24=Data!#REF!,Data!#REF!,(IF(B24=Data!#REF!,Data!#REF!,(IF(B24=Data!#REF!,Data!#REF!,(IF(B24=Data!#REF!,Data!#REF!,(IF(B24=Data!#REF!,Data!#REF!,(IF(B24=Data!#REF!,Data!J919,(IF(B24=Data!#REF!,Data!#REF!,(IF(B24=Data!#REF!,Data!#REF!,Data!#REF!)))))))))))))))&amp;IF(B24=Data!#REF!,Data!#REF!,(IF(B24=Data!#REF!,Data!#REF!,(IF(B24=Data!#REF!,Data!#REF!,(IF(B24=Data!#REF!,Data!#REF!,(IF(B24=Data!#REF!,Data!#REF!,Data!#REF!)))))))))</f>
        <v>#REF!</v>
      </c>
      <c r="W24" s="236">
        <f>IF(E24="","",VLOOKUP(B24,Data!$B$5:$J$503,9,FALSE)*E24)</f>
        <v>4.516</v>
      </c>
    </row>
    <row r="25" spans="1:23" s="234" customFormat="1" ht="20.149999999999999" customHeight="1">
      <c r="A25" s="334">
        <v>7</v>
      </c>
      <c r="B25" s="324" t="s">
        <v>484</v>
      </c>
      <c r="C25" s="325" t="str">
        <f>IF(E25="","",VLOOKUP(B25,Data!$B$5:$N$503,13,FALSE))</f>
        <v>Ymh</v>
      </c>
      <c r="D25" s="227" t="str">
        <f>IF(E25="","",VLOOKUP(B25,Data!$B$5:$L$503,2,FALSE))</f>
        <v>ZH66250</v>
      </c>
      <c r="E25" s="232">
        <v>5</v>
      </c>
      <c r="F25" s="318"/>
      <c r="G25" s="227">
        <f>IF(E25="","",VLOOKUP(B25,Data!$B$5:$L$503,11,FALSE))</f>
        <v>2244.61</v>
      </c>
      <c r="H25" s="326">
        <f t="shared" si="0"/>
        <v>11223.050000000001</v>
      </c>
      <c r="I25" s="327" t="str">
        <f>IF(E25="","",VLOOKUP(B25,Data!$B$5:$D$503,3,FALSE))</f>
        <v>C/T</v>
      </c>
      <c r="J25" s="235" t="str">
        <f>IF(E25="","",VLOOKUP(B25,Data!$B$5:$M$503,12,FALSE))</f>
        <v>Indonesia</v>
      </c>
      <c r="K25" s="328" t="s">
        <v>907</v>
      </c>
      <c r="L25" s="219">
        <f>IF(E25="","",VLOOKUP(B25,Data!$B$5:$E$503,4,FALSE)*E25)</f>
        <v>1310</v>
      </c>
      <c r="M25" s="219">
        <f>IF(E25="","",VLOOKUP(B25,Data!$B$5:$F$503,5,FALSE)*E25)</f>
        <v>1185</v>
      </c>
      <c r="N25" s="329" t="e">
        <f>IF(B25=Data!#REF!,Data!#REF!,(IF(B25=Data!#REF!,Data!#REF!,(IF(B25=Data!#REF!,Data!#REF!,(IF(B25=Data!#REF!,Data!#REF!,(IF(B25=Data!#REF!,Data!#REF!,(IF(B25=Data!B242,Data!G242,(IF(B25=Data!B244,Data!G244,(IF(B25=Data!#REF!,Data!#REF!,Data!#REF!)))))))))))))))&amp;IF(B25=Data!#REF!,Data!#REF!,(IF(B25=Data!#REF!,Data!#REF!,(IF(B25=Data!#REF!,Data!#REF!,(IF(B25=Data!#REF!,Data!#REF!,(IF(B25=Data!#REF!,Data!#REF!,(IF(B25=Data!#REF!,Data!G920,(IF(B25=Data!#REF!,Data!#REF!,(IF(B25=Data!#REF!,Data!#REF!,Data!#REF!)))))))))))))))&amp;IF(B25=Data!#REF!,Data!#REF!,(IF(B25=Data!#REF!,Data!#REF!,(IF(B25=Data!#REF!,Data!#REF!,(IF(B25=Data!#REF!,Data!#REF!,(IF(B25=Data!#REF!,Data!#REF!,Data!#REF!)))))))))</f>
        <v>#REF!</v>
      </c>
      <c r="O25" s="330"/>
      <c r="P25" s="331"/>
      <c r="Q25" s="332" t="e">
        <f>IF(B25=Data!#REF!,Data!#REF!,(IF(B25=Data!#REF!,Data!#REF!,(IF(B25=Data!#REF!,Data!#REF!,(IF(B25=Data!#REF!,Data!#REF!,(IF(B25=Data!#REF!,Data!#REF!,(IF(B25=Data!B242,Data!H242,(IF(B25=Data!B244,Data!H244,(IF(B25=Data!#REF!,Data!#REF!,Data!#REF!)))))))))))))))&amp;IF(B25=Data!#REF!,Data!#REF!,(IF(B25=Data!#REF!,Data!#REF!,(IF(B25=Data!#REF!,Data!#REF!,(IF(B25=Data!#REF!,Data!#REF!,(IF(B25=Data!#REF!,Data!#REF!,(IF(B25=Data!#REF!,Data!H920,(IF(B25=Data!#REF!,Data!#REF!,(IF(B25=Data!#REF!,Data!#REF!,Data!#REF!)))))))))))))))&amp;IF(B25=Data!#REF!,Data!#REF!,(IF(B25=Data!#REF!,Data!#REF!,(IF(B25=Data!#REF!,Data!#REF!,(IF(B25=Data!#REF!,Data!#REF!,(IF(B25=Data!#REF!,Data!#REF!,Data!#REF!)))))))))</f>
        <v>#REF!</v>
      </c>
      <c r="R25" s="331"/>
      <c r="S25" s="331"/>
      <c r="T25" s="332" t="e">
        <f>IF(B25=Data!#REF!,Data!#REF!,(IF(B25=Data!#REF!,Data!#REF!,(IF(B25=Data!#REF!,Data!#REF!,(IF(B25=Data!#REF!,Data!#REF!,(IF(B25=Data!#REF!,Data!#REF!,(IF(B25=Data!B242,Data!I242,(IF(B25=Data!B244,Data!I244,(IF(B25=Data!#REF!,Data!#REF!,Data!#REF!)))))))))))))))&amp;IF(B25=Data!#REF!,Data!#REF!,(IF(B25=Data!#REF!,Data!#REF!,(IF(B25=Data!#REF!,Data!#REF!,(IF(B25=Data!#REF!,Data!#REF!,(IF(B25=Data!#REF!,Data!#REF!,(IF(B25=Data!#REF!,Data!I920,(IF(B25=Data!#REF!,Data!#REF!,(IF(B25=Data!#REF!,Data!#REF!,Data!#REF!)))))))))))))))&amp;IF(B25=Data!#REF!,Data!#REF!,(IF(B25=Data!#REF!,Data!#REF!,(IF(B25=Data!#REF!,Data!#REF!,(IF(B25=Data!#REF!,Data!#REF!,(IF(B25=Data!#REF!,Data!#REF!,Data!#REF!)))))))))</f>
        <v>#REF!</v>
      </c>
      <c r="U25" s="333"/>
      <c r="V25" s="332" t="e">
        <f>IF(B25=Data!#REF!,Data!#REF!,(IF(B25=Data!#REF!,Data!#REF!,(IF(B25=Data!#REF!,Data!#REF!,(IF(B25=Data!#REF!,Data!#REF!,(IF(B25=Data!#REF!,Data!#REF!,(IF(B25=Data!B242,Data!J242,(IF(B25=Data!B244,Data!J244,(IF(B25=Data!#REF!,Data!#REF!,Data!#REF!)))))))))))))))&amp;IF(B25=Data!#REF!,Data!#REF!,(IF(B25=Data!#REF!,Data!#REF!,(IF(B25=Data!#REF!,Data!#REF!,(IF(B25=Data!#REF!,Data!#REF!,(IF(B25=Data!#REF!,Data!#REF!,(IF(B25=Data!#REF!,Data!J920,(IF(B25=Data!#REF!,Data!#REF!,(IF(B25=Data!#REF!,Data!#REF!,Data!#REF!)))))))))))))))&amp;IF(B25=Data!#REF!,Data!#REF!,(IF(B25=Data!#REF!,Data!#REF!,(IF(B25=Data!#REF!,Data!#REF!,(IF(B25=Data!#REF!,Data!#REF!,(IF(B25=Data!#REF!,Data!#REF!,Data!#REF!)))))))))</f>
        <v>#REF!</v>
      </c>
      <c r="W25" s="236">
        <f>IF(E25="","",VLOOKUP(B25,Data!$B$5:$J$503,9,FALSE)*E25)</f>
        <v>7.4399999999999995</v>
      </c>
    </row>
    <row r="26" spans="1:23" s="234" customFormat="1" ht="20.149999999999999" customHeight="1">
      <c r="A26" s="334">
        <v>8</v>
      </c>
      <c r="B26" s="324" t="s">
        <v>666</v>
      </c>
      <c r="C26" s="325" t="str">
        <f>IF(E26="","",VLOOKUP(B26,Data!$B$5:$N$503,13,FALSE))</f>
        <v>Ymh</v>
      </c>
      <c r="D26" s="227" t="str">
        <f>IF(E26="","",VLOOKUP(B26,Data!$B$5:$L$503,2,FALSE))</f>
        <v>VAC9500</v>
      </c>
      <c r="E26" s="232">
        <v>5</v>
      </c>
      <c r="F26" s="318"/>
      <c r="G26" s="227">
        <f>IF(E26="","",VLOOKUP(B26,Data!$B$5:$L$503,11,FALSE))</f>
        <v>2627.86</v>
      </c>
      <c r="H26" s="326">
        <f t="shared" si="0"/>
        <v>13139.300000000001</v>
      </c>
      <c r="I26" s="327" t="str">
        <f>IF(E26="","",VLOOKUP(B26,Data!$B$5:$D$503,3,FALSE))</f>
        <v>C/T</v>
      </c>
      <c r="J26" s="235" t="str">
        <f>IF(E26="","",VLOOKUP(B26,Data!$B$5:$M$503,12,FALSE))</f>
        <v>Indonesia</v>
      </c>
      <c r="K26" s="328" t="s">
        <v>907</v>
      </c>
      <c r="L26" s="219">
        <f>IF(E26="","",VLOOKUP(B26,Data!$B$5:$E$503,4,FALSE)*E26)</f>
        <v>1335</v>
      </c>
      <c r="M26" s="219">
        <f>IF(E26="","",VLOOKUP(B26,Data!$B$5:$F$503,5,FALSE)*E26)</f>
        <v>1235</v>
      </c>
      <c r="N26" s="329" t="e">
        <f>IF(B26=Data!#REF!,Data!#REF!,(IF(B26=Data!#REF!,Data!#REF!,(IF(B26=Data!#REF!,Data!#REF!,(IF(B26=Data!#REF!,Data!#REF!,(IF(B26=Data!#REF!,Data!#REF!,(IF(B26=Data!B243,Data!G243,(IF(B26=Data!B245,Data!G245,(IF(B26=Data!#REF!,Data!#REF!,Data!#REF!)))))))))))))))&amp;IF(B26=Data!#REF!,Data!#REF!,(IF(B26=Data!#REF!,Data!#REF!,(IF(B26=Data!#REF!,Data!#REF!,(IF(B26=Data!#REF!,Data!#REF!,(IF(B26=Data!#REF!,Data!#REF!,(IF(B26=Data!#REF!,Data!G921,(IF(B26=Data!#REF!,Data!#REF!,(IF(B26=Data!#REF!,Data!#REF!,Data!#REF!)))))))))))))))&amp;IF(B26=Data!#REF!,Data!#REF!,(IF(B26=Data!#REF!,Data!#REF!,(IF(B26=Data!#REF!,Data!#REF!,(IF(B26=Data!#REF!,Data!#REF!,(IF(B26=Data!#REF!,Data!#REF!,Data!#REF!)))))))))</f>
        <v>#REF!</v>
      </c>
      <c r="O26" s="330"/>
      <c r="P26" s="331"/>
      <c r="Q26" s="332" t="e">
        <f>IF(B26=Data!#REF!,Data!#REF!,(IF(B26=Data!#REF!,Data!#REF!,(IF(B26=Data!#REF!,Data!#REF!,(IF(B26=Data!#REF!,Data!#REF!,(IF(B26=Data!#REF!,Data!#REF!,(IF(B26=Data!B243,Data!H243,(IF(B26=Data!B245,Data!H245,(IF(B26=Data!#REF!,Data!#REF!,Data!#REF!)))))))))))))))&amp;IF(B26=Data!#REF!,Data!#REF!,(IF(B26=Data!#REF!,Data!#REF!,(IF(B26=Data!#REF!,Data!#REF!,(IF(B26=Data!#REF!,Data!#REF!,(IF(B26=Data!#REF!,Data!#REF!,(IF(B26=Data!#REF!,Data!H921,(IF(B26=Data!#REF!,Data!#REF!,(IF(B26=Data!#REF!,Data!#REF!,Data!#REF!)))))))))))))))&amp;IF(B26=Data!#REF!,Data!#REF!,(IF(B26=Data!#REF!,Data!#REF!,(IF(B26=Data!#REF!,Data!#REF!,(IF(B26=Data!#REF!,Data!#REF!,(IF(B26=Data!#REF!,Data!#REF!,Data!#REF!)))))))))</f>
        <v>#REF!</v>
      </c>
      <c r="R26" s="331"/>
      <c r="S26" s="331"/>
      <c r="T26" s="332" t="e">
        <f>IF(B26=Data!#REF!,Data!#REF!,(IF(B26=Data!#REF!,Data!#REF!,(IF(B26=Data!#REF!,Data!#REF!,(IF(B26=Data!#REF!,Data!#REF!,(IF(B26=Data!#REF!,Data!#REF!,(IF(B26=Data!B243,Data!I243,(IF(B26=Data!B245,Data!I245,(IF(B26=Data!#REF!,Data!#REF!,Data!#REF!)))))))))))))))&amp;IF(B26=Data!#REF!,Data!#REF!,(IF(B26=Data!#REF!,Data!#REF!,(IF(B26=Data!#REF!,Data!#REF!,(IF(B26=Data!#REF!,Data!#REF!,(IF(B26=Data!#REF!,Data!#REF!,(IF(B26=Data!#REF!,Data!I921,(IF(B26=Data!#REF!,Data!#REF!,(IF(B26=Data!#REF!,Data!#REF!,Data!#REF!)))))))))))))))&amp;IF(B26=Data!#REF!,Data!#REF!,(IF(B26=Data!#REF!,Data!#REF!,(IF(B26=Data!#REF!,Data!#REF!,(IF(B26=Data!#REF!,Data!#REF!,(IF(B26=Data!#REF!,Data!#REF!,Data!#REF!)))))))))</f>
        <v>#REF!</v>
      </c>
      <c r="U26" s="333"/>
      <c r="V26" s="332" t="e">
        <f>IF(B26=Data!#REF!,Data!#REF!,(IF(B26=Data!#REF!,Data!#REF!,(IF(B26=Data!#REF!,Data!#REF!,(IF(B26=Data!#REF!,Data!#REF!,(IF(B26=Data!#REF!,Data!#REF!,(IF(B26=Data!B243,Data!J243,(IF(B26=Data!B245,Data!J245,(IF(B26=Data!#REF!,Data!#REF!,Data!#REF!)))))))))))))))&amp;IF(B26=Data!#REF!,Data!#REF!,(IF(B26=Data!#REF!,Data!#REF!,(IF(B26=Data!#REF!,Data!#REF!,(IF(B26=Data!#REF!,Data!#REF!,(IF(B26=Data!#REF!,Data!#REF!,(IF(B26=Data!#REF!,Data!J921,(IF(B26=Data!#REF!,Data!#REF!,(IF(B26=Data!#REF!,Data!#REF!,Data!#REF!)))))))))))))))&amp;IF(B26=Data!#REF!,Data!#REF!,(IF(B26=Data!#REF!,Data!#REF!,(IF(B26=Data!#REF!,Data!#REF!,(IF(B26=Data!#REF!,Data!#REF!,(IF(B26=Data!#REF!,Data!#REF!,Data!#REF!)))))))))</f>
        <v>#REF!</v>
      </c>
      <c r="W26" s="236">
        <f>IF(E26="","",VLOOKUP(B26,Data!$B$5:$J$503,9,FALSE)*E26)</f>
        <v>7.4399999999999995</v>
      </c>
    </row>
    <row r="27" spans="1:23" s="234" customFormat="1" ht="20.149999999999999" customHeight="1">
      <c r="A27" s="334">
        <v>9</v>
      </c>
      <c r="B27" s="324" t="s">
        <v>272</v>
      </c>
      <c r="C27" s="325" t="str">
        <f>IF(E27="","",VLOOKUP(B27,Data!$B$5:$N$503,13,FALSE))</f>
        <v>Ymh</v>
      </c>
      <c r="D27" s="227" t="str">
        <f>IF(E27="","",VLOOKUP(B27,Data!$B$5:$L$503,2,FALSE))</f>
        <v>WT58060</v>
      </c>
      <c r="E27" s="232">
        <v>2</v>
      </c>
      <c r="F27" s="318"/>
      <c r="G27" s="227">
        <f>IF(E27="","",VLOOKUP(B27,Data!$B$5:$L$503,11,FALSE))</f>
        <v>2511.65</v>
      </c>
      <c r="H27" s="326">
        <f t="shared" si="0"/>
        <v>5023.3</v>
      </c>
      <c r="I27" s="327" t="str">
        <f>IF(E27="","",VLOOKUP(B27,Data!$B$5:$D$503,3,FALSE))</f>
        <v>C/T</v>
      </c>
      <c r="J27" s="235" t="str">
        <f>IF(E27="","",VLOOKUP(B27,Data!$B$5:$M$503,12,FALSE))</f>
        <v>Indonesia</v>
      </c>
      <c r="K27" s="328" t="s">
        <v>907</v>
      </c>
      <c r="L27" s="219">
        <f>IF(E27="","",VLOOKUP(B27,Data!$B$5:$E$503,4,FALSE)*E27)</f>
        <v>508</v>
      </c>
      <c r="M27" s="219">
        <f>IF(E27="","",VLOOKUP(B27,Data!$B$5:$F$503,5,FALSE)*E27)</f>
        <v>458</v>
      </c>
      <c r="N27" s="329" t="e">
        <f>IF(B27=Data!#REF!,Data!#REF!,(IF(B27=Data!#REF!,Data!#REF!,(IF(B27=Data!#REF!,Data!#REF!,(IF(B27=Data!#REF!,Data!#REF!,(IF(B27=Data!#REF!,Data!#REF!,(IF(B27=Data!B244,Data!G244,(IF(B27=Data!B246,Data!G246,(IF(B27=Data!#REF!,Data!#REF!,Data!#REF!)))))))))))))))&amp;IF(B27=Data!#REF!,Data!#REF!,(IF(B27=Data!#REF!,Data!#REF!,(IF(B27=Data!#REF!,Data!#REF!,(IF(B27=Data!#REF!,Data!#REF!,(IF(B27=Data!#REF!,Data!#REF!,(IF(B27=Data!#REF!,Data!G922,(IF(B27=Data!#REF!,Data!#REF!,(IF(B27=Data!#REF!,Data!#REF!,Data!#REF!)))))))))))))))&amp;IF(B27=Data!#REF!,Data!#REF!,(IF(B27=Data!#REF!,Data!#REF!,(IF(B27=Data!#REF!,Data!#REF!,(IF(B27=Data!#REF!,Data!#REF!,(IF(B27=Data!#REF!,Data!#REF!,Data!#REF!)))))))))</f>
        <v>#REF!</v>
      </c>
      <c r="O27" s="330"/>
      <c r="P27" s="331"/>
      <c r="Q27" s="332" t="e">
        <f>IF(B27=Data!#REF!,Data!#REF!,(IF(B27=Data!#REF!,Data!#REF!,(IF(B27=Data!#REF!,Data!#REF!,(IF(B27=Data!#REF!,Data!#REF!,(IF(B27=Data!#REF!,Data!#REF!,(IF(B27=Data!B244,Data!H244,(IF(B27=Data!B246,Data!H246,(IF(B27=Data!#REF!,Data!#REF!,Data!#REF!)))))))))))))))&amp;IF(B27=Data!#REF!,Data!#REF!,(IF(B27=Data!#REF!,Data!#REF!,(IF(B27=Data!#REF!,Data!#REF!,(IF(B27=Data!#REF!,Data!#REF!,(IF(B27=Data!#REF!,Data!#REF!,(IF(B27=Data!#REF!,Data!H922,(IF(B27=Data!#REF!,Data!#REF!,(IF(B27=Data!#REF!,Data!#REF!,Data!#REF!)))))))))))))))&amp;IF(B27=Data!#REF!,Data!#REF!,(IF(B27=Data!#REF!,Data!#REF!,(IF(B27=Data!#REF!,Data!#REF!,(IF(B27=Data!#REF!,Data!#REF!,(IF(B27=Data!#REF!,Data!#REF!,Data!#REF!)))))))))</f>
        <v>#REF!</v>
      </c>
      <c r="R27" s="331"/>
      <c r="S27" s="331"/>
      <c r="T27" s="332" t="e">
        <f>IF(B27=Data!#REF!,Data!#REF!,(IF(B27=Data!#REF!,Data!#REF!,(IF(B27=Data!#REF!,Data!#REF!,(IF(B27=Data!#REF!,Data!#REF!,(IF(B27=Data!#REF!,Data!#REF!,(IF(B27=Data!B244,Data!I244,(IF(B27=Data!B246,Data!I246,(IF(B27=Data!#REF!,Data!#REF!,Data!#REF!)))))))))))))))&amp;IF(B27=Data!#REF!,Data!#REF!,(IF(B27=Data!#REF!,Data!#REF!,(IF(B27=Data!#REF!,Data!#REF!,(IF(B27=Data!#REF!,Data!#REF!,(IF(B27=Data!#REF!,Data!#REF!,(IF(B27=Data!#REF!,Data!I922,(IF(B27=Data!#REF!,Data!#REF!,(IF(B27=Data!#REF!,Data!#REF!,Data!#REF!)))))))))))))))&amp;IF(B27=Data!#REF!,Data!#REF!,(IF(B27=Data!#REF!,Data!#REF!,(IF(B27=Data!#REF!,Data!#REF!,(IF(B27=Data!#REF!,Data!#REF!,(IF(B27=Data!#REF!,Data!#REF!,Data!#REF!)))))))))</f>
        <v>#REF!</v>
      </c>
      <c r="U27" s="333"/>
      <c r="V27" s="332" t="e">
        <f>IF(B27=Data!#REF!,Data!#REF!,(IF(B27=Data!#REF!,Data!#REF!,(IF(B27=Data!#REF!,Data!#REF!,(IF(B27=Data!#REF!,Data!#REF!,(IF(B27=Data!#REF!,Data!#REF!,(IF(B27=Data!B244,Data!J244,(IF(B27=Data!B246,Data!J246,(IF(B27=Data!#REF!,Data!#REF!,Data!#REF!)))))))))))))))&amp;IF(B27=Data!#REF!,Data!#REF!,(IF(B27=Data!#REF!,Data!#REF!,(IF(B27=Data!#REF!,Data!#REF!,(IF(B27=Data!#REF!,Data!#REF!,(IF(B27=Data!#REF!,Data!#REF!,(IF(B27=Data!#REF!,Data!J922,(IF(B27=Data!#REF!,Data!#REF!,(IF(B27=Data!#REF!,Data!#REF!,Data!#REF!)))))))))))))))&amp;IF(B27=Data!#REF!,Data!#REF!,(IF(B27=Data!#REF!,Data!#REF!,(IF(B27=Data!#REF!,Data!#REF!,(IF(B27=Data!#REF!,Data!#REF!,(IF(B27=Data!#REF!,Data!#REF!,Data!#REF!)))))))))</f>
        <v>#REF!</v>
      </c>
      <c r="W27" s="236">
        <f>IF(E27="","",VLOOKUP(B27,Data!$B$5:$J$503,9,FALSE)*E27)</f>
        <v>2.968</v>
      </c>
    </row>
    <row r="28" spans="1:23" s="234" customFormat="1" ht="20.149999999999999" customHeight="1">
      <c r="A28" s="334"/>
      <c r="B28" s="231"/>
      <c r="C28" s="230" t="str">
        <f>IF(E28="","",VLOOKUP(B28,Data!$B$5:$N$503,13,FALSE))</f>
        <v/>
      </c>
      <c r="D28" s="223" t="str">
        <f>IF(E28="","",VLOOKUP(B28,Data!$B$5:$L$503,2,FALSE))</f>
        <v/>
      </c>
      <c r="E28" s="232"/>
      <c r="F28" s="233"/>
      <c r="G28" s="223" t="str">
        <f>IF(E28="","",VLOOKUP(B28,Data!$B$5:$L$503,11,FALSE))</f>
        <v/>
      </c>
      <c r="H28" s="228" t="str">
        <f t="shared" si="0"/>
        <v>-</v>
      </c>
      <c r="I28" s="229" t="str">
        <f>IF(E28="","",VLOOKUP(B28,Data!$B$5:$D$503,3,FALSE))</f>
        <v/>
      </c>
      <c r="J28" s="220" t="str">
        <f>IF(E28="","",VLOOKUP(B28,Data!$B$5:$M$503,12,FALSE))</f>
        <v/>
      </c>
      <c r="K28" s="328"/>
      <c r="L28" s="221" t="str">
        <f>IF(E28="","",VLOOKUP(B28,Data!$B$5:$E$503,4,FALSE)*E28)</f>
        <v/>
      </c>
      <c r="M28" s="221" t="str">
        <f>IF(E28="","",VLOOKUP(B28,Data!$B$5:$F$503,5,FALSE)*E28)</f>
        <v/>
      </c>
      <c r="N28" s="224" t="e">
        <f>IF(B28=Data!#REF!,Data!#REF!,(IF(B28=Data!#REF!,Data!#REF!,(IF(B28=Data!#REF!,Data!#REF!,(IF(B28=Data!#REF!,Data!#REF!,(IF(B28=Data!#REF!,Data!#REF!,(IF(B28=Data!B270,Data!G270,(IF(B28=Data!B272,Data!G272,(IF(B28=Data!#REF!,Data!#REF!,Data!#REF!)))))))))))))))&amp;IF(B28=Data!#REF!,Data!#REF!,(IF(B28=Data!#REF!,Data!#REF!,(IF(B28=Data!#REF!,Data!#REF!,(IF(B28=Data!#REF!,Data!#REF!,(IF(B28=Data!#REF!,Data!#REF!,(IF(B28=Data!#REF!,Data!G948,(IF(B28=Data!#REF!,Data!#REF!,(IF(B28=Data!#REF!,Data!#REF!,Data!#REF!)))))))))))))))&amp;IF(B28=Data!#REF!,Data!#REF!,(IF(B28=Data!#REF!,Data!#REF!,(IF(B28=Data!#REF!,Data!#REF!,(IF(B28=Data!#REF!,Data!#REF!,(IF(B28=Data!#REF!,Data!#REF!,Data!#REF!)))))))))</f>
        <v>#REF!</v>
      </c>
      <c r="O28" s="339"/>
      <c r="P28" s="340"/>
      <c r="Q28" s="225" t="e">
        <f>IF(B28=Data!#REF!,Data!#REF!,(IF(B28=Data!#REF!,Data!#REF!,(IF(B28=Data!#REF!,Data!#REF!,(IF(B28=Data!#REF!,Data!#REF!,(IF(B28=Data!#REF!,Data!#REF!,(IF(B28=Data!B270,Data!H270,(IF(B28=Data!B272,Data!H272,(IF(B28=Data!#REF!,Data!#REF!,Data!#REF!)))))))))))))))&amp;IF(B28=Data!#REF!,Data!#REF!,(IF(B28=Data!#REF!,Data!#REF!,(IF(B28=Data!#REF!,Data!#REF!,(IF(B28=Data!#REF!,Data!#REF!,(IF(B28=Data!#REF!,Data!#REF!,(IF(B28=Data!#REF!,Data!H948,(IF(B28=Data!#REF!,Data!#REF!,(IF(B28=Data!#REF!,Data!#REF!,Data!#REF!)))))))))))))))&amp;IF(B28=Data!#REF!,Data!#REF!,(IF(B28=Data!#REF!,Data!#REF!,(IF(B28=Data!#REF!,Data!#REF!,(IF(B28=Data!#REF!,Data!#REF!,(IF(B28=Data!#REF!,Data!#REF!,Data!#REF!)))))))))</f>
        <v>#REF!</v>
      </c>
      <c r="R28" s="340"/>
      <c r="S28" s="340"/>
      <c r="T28" s="225" t="e">
        <f>IF(B28=Data!#REF!,Data!#REF!,(IF(B28=Data!#REF!,Data!#REF!,(IF(B28=Data!#REF!,Data!#REF!,(IF(B28=Data!#REF!,Data!#REF!,(IF(B28=Data!#REF!,Data!#REF!,(IF(B28=Data!B270,Data!I270,(IF(B28=Data!B272,Data!I272,(IF(B28=Data!#REF!,Data!#REF!,Data!#REF!)))))))))))))))&amp;IF(B28=Data!#REF!,Data!#REF!,(IF(B28=Data!#REF!,Data!#REF!,(IF(B28=Data!#REF!,Data!#REF!,(IF(B28=Data!#REF!,Data!#REF!,(IF(B28=Data!#REF!,Data!#REF!,(IF(B28=Data!#REF!,Data!I948,(IF(B28=Data!#REF!,Data!#REF!,(IF(B28=Data!#REF!,Data!#REF!,Data!#REF!)))))))))))))))&amp;IF(B28=Data!#REF!,Data!#REF!,(IF(B28=Data!#REF!,Data!#REF!,(IF(B28=Data!#REF!,Data!#REF!,(IF(B28=Data!#REF!,Data!#REF!,(IF(B28=Data!#REF!,Data!#REF!,Data!#REF!)))))))))</f>
        <v>#REF!</v>
      </c>
      <c r="U28" s="341"/>
      <c r="V28" s="225" t="e">
        <f>IF(B28=Data!#REF!,Data!#REF!,(IF(B28=Data!#REF!,Data!#REF!,(IF(B28=Data!#REF!,Data!#REF!,(IF(B28=Data!#REF!,Data!#REF!,(IF(B28=Data!#REF!,Data!#REF!,(IF(B28=Data!B270,Data!J270,(IF(B28=Data!B272,Data!J272,(IF(B28=Data!#REF!,Data!#REF!,Data!#REF!)))))))))))))))&amp;IF(B28=Data!#REF!,Data!#REF!,(IF(B28=Data!#REF!,Data!#REF!,(IF(B28=Data!#REF!,Data!#REF!,(IF(B28=Data!#REF!,Data!#REF!,(IF(B28=Data!#REF!,Data!#REF!,(IF(B28=Data!#REF!,Data!J948,(IF(B28=Data!#REF!,Data!#REF!,(IF(B28=Data!#REF!,Data!#REF!,Data!#REF!)))))))))))))))&amp;IF(B28=Data!#REF!,Data!#REF!,(IF(B28=Data!#REF!,Data!#REF!,(IF(B28=Data!#REF!,Data!#REF!,(IF(B28=Data!#REF!,Data!#REF!,(IF(B28=Data!#REF!,Data!#REF!,Data!#REF!)))))))))</f>
        <v>#REF!</v>
      </c>
      <c r="W28" s="222" t="str">
        <f>IF(E28="","",VLOOKUP(B28,Data!$B$5:$J$503,9,FALSE)*E28)</f>
        <v/>
      </c>
    </row>
    <row r="29" spans="1:23" s="237" customFormat="1" ht="15" customHeight="1">
      <c r="A29" s="238"/>
      <c r="B29" s="239"/>
      <c r="C29" s="246"/>
      <c r="D29" s="240"/>
      <c r="E29" s="241">
        <f>SUM(E18:E28)</f>
        <v>30</v>
      </c>
      <c r="F29" s="242"/>
      <c r="G29" s="243"/>
      <c r="H29" s="243">
        <f>SUM(H18:H28)</f>
        <v>71953.600000000006</v>
      </c>
      <c r="I29" s="238"/>
      <c r="J29" s="238"/>
      <c r="K29" s="238"/>
      <c r="L29" s="243">
        <f>SUM(L18:L28)</f>
        <v>7082</v>
      </c>
      <c r="M29" s="243">
        <f>SUM(M18:M28)</f>
        <v>6387</v>
      </c>
      <c r="N29" s="243" t="e">
        <f>SUM(N16:N28)</f>
        <v>#REF!</v>
      </c>
      <c r="O29" s="244" t="e">
        <f>SUM(#REF!)</f>
        <v>#REF!</v>
      </c>
      <c r="P29" s="243">
        <f>SUM(P16:P28)</f>
        <v>0</v>
      </c>
      <c r="Q29" s="243" t="e">
        <f>SUM(Q16:Q28)</f>
        <v>#REF!</v>
      </c>
      <c r="R29" s="244" t="e">
        <f>SUM(#REF!)</f>
        <v>#REF!</v>
      </c>
      <c r="S29" s="243">
        <f>SUM(S16:S28)</f>
        <v>0</v>
      </c>
      <c r="T29" s="243" t="e">
        <f>SUM(T16:T28)</f>
        <v>#REF!</v>
      </c>
      <c r="U29" s="244" t="e">
        <f>SUM(#REF!)</f>
        <v>#REF!</v>
      </c>
      <c r="V29" s="243" t="e">
        <f>SUM(V16:V28)</f>
        <v>#REF!</v>
      </c>
      <c r="W29" s="245">
        <f>SUM(W18:W28)</f>
        <v>39.789999999999992</v>
      </c>
    </row>
    <row r="30" spans="1:23" ht="17.25" customHeight="1" thickBot="1">
      <c r="A30" s="214"/>
      <c r="B30" s="215"/>
      <c r="C30" s="216"/>
      <c r="D30" s="217"/>
      <c r="E30" s="193"/>
      <c r="F30" s="34"/>
      <c r="G30" s="180" t="s">
        <v>531</v>
      </c>
      <c r="H30" s="177"/>
      <c r="I30" s="55"/>
      <c r="J30" s="55"/>
      <c r="K30" s="55"/>
      <c r="L30" s="181"/>
      <c r="M30" s="177"/>
      <c r="N30" s="36"/>
      <c r="O30" s="35"/>
      <c r="P30" s="35"/>
      <c r="Q30" s="35"/>
      <c r="R30" s="35"/>
      <c r="S30" s="35"/>
      <c r="T30" s="35"/>
      <c r="U30" s="36"/>
      <c r="V30" s="36"/>
      <c r="W30" s="179"/>
    </row>
    <row r="31" spans="1:23" ht="13">
      <c r="A31" s="213" t="s">
        <v>525</v>
      </c>
      <c r="B31" s="161"/>
      <c r="C31" s="161"/>
      <c r="D31" s="60"/>
      <c r="E31" s="194" t="s">
        <v>532</v>
      </c>
      <c r="F31" s="27"/>
      <c r="G31" s="81" t="s">
        <v>81</v>
      </c>
      <c r="H31" s="85"/>
      <c r="I31" s="32" t="s">
        <v>82</v>
      </c>
      <c r="J31" s="56"/>
      <c r="K31" s="172" t="s">
        <v>83</v>
      </c>
      <c r="L31" s="172"/>
      <c r="M31" s="422" t="s">
        <v>84</v>
      </c>
      <c r="N31" s="423"/>
      <c r="O31" s="423"/>
      <c r="P31" s="423"/>
      <c r="Q31" s="423"/>
      <c r="R31" s="423"/>
      <c r="S31" s="423"/>
      <c r="T31" s="423"/>
      <c r="U31" s="423"/>
      <c r="V31" s="423"/>
      <c r="W31" s="424"/>
    </row>
    <row r="32" spans="1:23" ht="13">
      <c r="A32" s="19" t="s">
        <v>526</v>
      </c>
      <c r="B32" s="20"/>
      <c r="C32" s="20"/>
      <c r="D32" s="60"/>
      <c r="E32" s="191" t="s">
        <v>86</v>
      </c>
      <c r="F32" s="20"/>
      <c r="G32" s="425"/>
      <c r="H32" s="426"/>
      <c r="I32" s="19" t="s">
        <v>87</v>
      </c>
      <c r="J32" s="61"/>
      <c r="K32" s="174" t="s">
        <v>88</v>
      </c>
      <c r="L32" s="174"/>
      <c r="M32" s="170"/>
      <c r="N32" s="20"/>
      <c r="O32" s="20"/>
      <c r="P32" s="20"/>
      <c r="Q32" s="20"/>
      <c r="R32" s="20"/>
      <c r="S32" s="20"/>
      <c r="T32" s="20"/>
      <c r="U32" s="20"/>
      <c r="V32" s="20"/>
      <c r="W32" s="175"/>
    </row>
    <row r="33" spans="1:23">
      <c r="A33" s="19" t="s">
        <v>527</v>
      </c>
      <c r="B33" s="20"/>
      <c r="C33" s="20"/>
      <c r="D33" s="21"/>
      <c r="E33" s="191"/>
      <c r="F33" s="20"/>
      <c r="G33" s="425"/>
      <c r="H33" s="426"/>
      <c r="I33" s="19"/>
      <c r="J33" s="61"/>
      <c r="K33" s="174" t="s">
        <v>92</v>
      </c>
      <c r="L33" s="174"/>
      <c r="M33" s="170"/>
      <c r="N33" s="20"/>
      <c r="O33" s="20"/>
      <c r="P33" s="20"/>
      <c r="Q33" s="20"/>
      <c r="R33" s="20"/>
      <c r="S33" s="20"/>
      <c r="T33" s="20"/>
      <c r="U33" s="20"/>
      <c r="V33" s="20"/>
      <c r="W33" s="175"/>
    </row>
    <row r="34" spans="1:23">
      <c r="A34" s="34"/>
      <c r="B34" s="35"/>
      <c r="C34" s="35"/>
      <c r="D34" s="348"/>
      <c r="E34" s="191" t="s">
        <v>93</v>
      </c>
      <c r="F34" s="20"/>
      <c r="G34" s="425"/>
      <c r="H34" s="426"/>
      <c r="I34" s="19" t="s">
        <v>94</v>
      </c>
      <c r="J34" s="61"/>
      <c r="K34" s="174"/>
      <c r="L34" s="174"/>
      <c r="M34" s="170"/>
      <c r="N34" s="20"/>
      <c r="O34" s="20"/>
      <c r="P34" s="20"/>
      <c r="Q34" s="20"/>
      <c r="R34" s="20"/>
      <c r="S34" s="20"/>
      <c r="T34" s="20"/>
      <c r="U34" s="20"/>
      <c r="V34" s="20"/>
      <c r="W34" s="175"/>
    </row>
    <row r="35" spans="1:23" ht="13">
      <c r="A35" s="16" t="s">
        <v>95</v>
      </c>
      <c r="B35" s="27"/>
      <c r="C35" s="27"/>
      <c r="D35" s="12"/>
      <c r="E35" s="191" t="s">
        <v>96</v>
      </c>
      <c r="F35" s="20"/>
      <c r="G35" s="89" t="s">
        <v>97</v>
      </c>
      <c r="H35" s="86"/>
      <c r="I35" s="19" t="s">
        <v>87</v>
      </c>
      <c r="J35" s="61"/>
      <c r="K35" s="174" t="s">
        <v>98</v>
      </c>
      <c r="L35" s="174"/>
      <c r="M35" s="170"/>
      <c r="N35" s="20"/>
      <c r="O35" s="20"/>
      <c r="P35" s="20"/>
      <c r="Q35" s="20"/>
      <c r="R35" s="20"/>
      <c r="S35" s="20"/>
      <c r="T35" s="20"/>
      <c r="U35" s="20"/>
      <c r="V35" s="20"/>
      <c r="W35" s="175"/>
    </row>
    <row r="36" spans="1:23">
      <c r="A36" s="26" t="s">
        <v>550</v>
      </c>
      <c r="B36" s="20"/>
      <c r="C36" s="20"/>
      <c r="D36" s="21"/>
      <c r="E36" s="191" t="s">
        <v>99</v>
      </c>
      <c r="F36" s="20"/>
      <c r="G36" s="90"/>
      <c r="H36" s="182"/>
      <c r="I36" s="19" t="s">
        <v>100</v>
      </c>
      <c r="J36" s="61"/>
      <c r="K36" s="174" t="s">
        <v>528</v>
      </c>
      <c r="L36" s="174"/>
      <c r="M36" s="427" t="s">
        <v>568</v>
      </c>
      <c r="N36" s="428"/>
      <c r="O36" s="428"/>
      <c r="P36" s="428"/>
      <c r="Q36" s="428"/>
      <c r="R36" s="428"/>
      <c r="S36" s="428"/>
      <c r="T36" s="428"/>
      <c r="U36" s="428"/>
      <c r="V36" s="428"/>
      <c r="W36" s="429"/>
    </row>
    <row r="37" spans="1:23">
      <c r="A37" s="34"/>
      <c r="B37" s="35"/>
      <c r="C37" s="35"/>
      <c r="D37" s="36"/>
      <c r="E37" s="192"/>
      <c r="F37" s="35"/>
      <c r="G37" s="430" t="s">
        <v>914</v>
      </c>
      <c r="H37" s="431"/>
      <c r="I37" s="430" t="s">
        <v>913</v>
      </c>
      <c r="J37" s="431"/>
      <c r="K37" s="178" t="s">
        <v>103</v>
      </c>
      <c r="L37" s="178"/>
      <c r="M37" s="418" t="s">
        <v>104</v>
      </c>
      <c r="N37" s="419"/>
      <c r="O37" s="419"/>
      <c r="P37" s="419"/>
      <c r="Q37" s="419"/>
      <c r="R37" s="419"/>
      <c r="S37" s="419"/>
      <c r="T37" s="419"/>
      <c r="U37" s="419"/>
      <c r="V37" s="419"/>
      <c r="W37" s="420"/>
    </row>
    <row r="41" spans="1:23" ht="18.75" customHeight="1">
      <c r="A41" s="195" t="s">
        <v>888</v>
      </c>
      <c r="B41" s="166"/>
      <c r="C41" s="195" t="s">
        <v>576</v>
      </c>
      <c r="D41" s="319"/>
      <c r="E41" s="319"/>
      <c r="F41" s="320"/>
      <c r="G41" s="195" t="s">
        <v>882</v>
      </c>
      <c r="I41" s="195" t="s">
        <v>576</v>
      </c>
      <c r="K41" s="166"/>
      <c r="M41" s="4"/>
      <c r="V41" s="167"/>
      <c r="W41" s="4"/>
    </row>
    <row r="42" spans="1:23" ht="20">
      <c r="A42" s="195" t="s">
        <v>889</v>
      </c>
      <c r="B42" s="166"/>
      <c r="C42" s="195" t="s">
        <v>893</v>
      </c>
      <c r="D42" s="319"/>
      <c r="E42" s="319"/>
      <c r="F42" s="320"/>
      <c r="G42" s="300" t="s">
        <v>883</v>
      </c>
      <c r="H42" s="335"/>
      <c r="I42" s="300" t="s">
        <v>893</v>
      </c>
      <c r="K42" s="166"/>
      <c r="M42" s="4"/>
      <c r="V42" s="167"/>
      <c r="W42" s="4"/>
    </row>
    <row r="43" spans="1:23" ht="20">
      <c r="A43" s="195" t="s">
        <v>890</v>
      </c>
      <c r="B43" s="166"/>
      <c r="C43" s="195" t="s">
        <v>893</v>
      </c>
      <c r="D43" s="319"/>
      <c r="E43" s="319"/>
      <c r="F43" s="320"/>
      <c r="G43" s="195" t="s">
        <v>884</v>
      </c>
      <c r="I43" s="195" t="s">
        <v>576</v>
      </c>
      <c r="K43" s="166"/>
      <c r="M43" s="4"/>
      <c r="V43" s="167"/>
      <c r="W43" s="4"/>
    </row>
    <row r="44" spans="1:23" ht="20">
      <c r="A44" s="195" t="s">
        <v>891</v>
      </c>
      <c r="B44" s="166"/>
      <c r="C44" s="195" t="s">
        <v>576</v>
      </c>
      <c r="D44" s="319"/>
      <c r="E44" s="319"/>
      <c r="F44" s="320"/>
      <c r="G44" s="195" t="s">
        <v>885</v>
      </c>
      <c r="I44" s="195" t="s">
        <v>576</v>
      </c>
      <c r="K44" s="166"/>
      <c r="M44" s="4"/>
      <c r="V44" s="167"/>
      <c r="W44" s="4"/>
    </row>
    <row r="45" spans="1:23" ht="20">
      <c r="A45" s="195" t="s">
        <v>892</v>
      </c>
      <c r="B45" s="166"/>
      <c r="C45" s="195" t="s">
        <v>576</v>
      </c>
      <c r="D45" s="319"/>
      <c r="E45" s="319"/>
      <c r="F45" s="320"/>
      <c r="G45" s="195" t="s">
        <v>887</v>
      </c>
      <c r="I45" s="195" t="s">
        <v>576</v>
      </c>
      <c r="K45" s="166"/>
      <c r="M45" s="4"/>
      <c r="V45" s="167"/>
      <c r="W45" s="4"/>
    </row>
    <row r="46" spans="1:23" ht="20">
      <c r="A46" s="342"/>
      <c r="B46" s="342"/>
      <c r="C46" s="342"/>
      <c r="D46" s="342"/>
      <c r="E46" s="342"/>
      <c r="F46" s="317"/>
      <c r="G46" s="195" t="s">
        <v>886</v>
      </c>
      <c r="I46" s="195" t="s">
        <v>576</v>
      </c>
    </row>
  </sheetData>
  <mergeCells count="9">
    <mergeCell ref="G37:H37"/>
    <mergeCell ref="I37:J37"/>
    <mergeCell ref="M37:W37"/>
    <mergeCell ref="M2:P2"/>
    <mergeCell ref="M31:W31"/>
    <mergeCell ref="G32:H32"/>
    <mergeCell ref="G33:H33"/>
    <mergeCell ref="G34:H34"/>
    <mergeCell ref="M36:W36"/>
  </mergeCells>
  <printOptions horizontalCentered="1"/>
  <pageMargins left="0.19685039370078741" right="0.19685039370078741" top="0.27559055118110237" bottom="0.15748031496062992" header="0.15748031496062992" footer="0.15748031496062992"/>
  <pageSetup paperSize="9" scale="75" firstPageNumber="4294963191" orientation="landscape" horizontalDpi="4294967295" verticalDpi="4294967295" r:id="rId1"/>
  <headerFooter alignWithMargins="0"/>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31</vt:i4>
      </vt:variant>
      <vt:variant>
        <vt:lpstr>Named Ranges</vt:lpstr>
      </vt:variant>
      <vt:variant>
        <vt:i4>60</vt:i4>
      </vt:variant>
    </vt:vector>
  </HeadingPairs>
  <TitlesOfParts>
    <vt:vector size="91" baseType="lpstr">
      <vt:lpstr>Kubikasi</vt:lpstr>
      <vt:lpstr>BERAT CONT</vt:lpstr>
      <vt:lpstr>Data</vt:lpstr>
      <vt:lpstr>SOUTH (Oct 12)</vt:lpstr>
      <vt:lpstr>SOUTH (Oct 15)</vt:lpstr>
      <vt:lpstr>SOUTH (Oct 21)</vt:lpstr>
      <vt:lpstr>SOUTH (NOV 18)</vt:lpstr>
      <vt:lpstr>SOUTH (NOV 23)</vt:lpstr>
      <vt:lpstr>20211215</vt:lpstr>
      <vt:lpstr>20220105</vt:lpstr>
      <vt:lpstr>20220118</vt:lpstr>
      <vt:lpstr>20220120</vt:lpstr>
      <vt:lpstr>20220211</vt:lpstr>
      <vt:lpstr>20220222</vt:lpstr>
      <vt:lpstr>20220311</vt:lpstr>
      <vt:lpstr>20220317</vt:lpstr>
      <vt:lpstr>20220412</vt:lpstr>
      <vt:lpstr>20220414</vt:lpstr>
      <vt:lpstr>20220419</vt:lpstr>
      <vt:lpstr>20220512</vt:lpstr>
      <vt:lpstr>20220520</vt:lpstr>
      <vt:lpstr>20220609</vt:lpstr>
      <vt:lpstr>20220623</vt:lpstr>
      <vt:lpstr>20220705</vt:lpstr>
      <vt:lpstr>20220711</vt:lpstr>
      <vt:lpstr>20220726</vt:lpstr>
      <vt:lpstr>20220824</vt:lpstr>
      <vt:lpstr>20220825</vt:lpstr>
      <vt:lpstr>20220913</vt:lpstr>
      <vt:lpstr>20220919</vt:lpstr>
      <vt:lpstr>Data (6)</vt:lpstr>
      <vt:lpstr>'20211215'!Print_Area</vt:lpstr>
      <vt:lpstr>'20220105'!Print_Area</vt:lpstr>
      <vt:lpstr>'20220118'!Print_Area</vt:lpstr>
      <vt:lpstr>'20220120'!Print_Area</vt:lpstr>
      <vt:lpstr>'20220211'!Print_Area</vt:lpstr>
      <vt:lpstr>'20220222'!Print_Area</vt:lpstr>
      <vt:lpstr>'20220311'!Print_Area</vt:lpstr>
      <vt:lpstr>'20220317'!Print_Area</vt:lpstr>
      <vt:lpstr>'20220412'!Print_Area</vt:lpstr>
      <vt:lpstr>'20220414'!Print_Area</vt:lpstr>
      <vt:lpstr>'20220419'!Print_Area</vt:lpstr>
      <vt:lpstr>'20220512'!Print_Area</vt:lpstr>
      <vt:lpstr>'20220520'!Print_Area</vt:lpstr>
      <vt:lpstr>'20220609'!Print_Area</vt:lpstr>
      <vt:lpstr>'20220623'!Print_Area</vt:lpstr>
      <vt:lpstr>'20220705'!Print_Area</vt:lpstr>
      <vt:lpstr>'20220711'!Print_Area</vt:lpstr>
      <vt:lpstr>'20220726'!Print_Area</vt:lpstr>
      <vt:lpstr>'20220824'!Print_Area</vt:lpstr>
      <vt:lpstr>'20220825'!Print_Area</vt:lpstr>
      <vt:lpstr>'20220913'!Print_Area</vt:lpstr>
      <vt:lpstr>'20220919'!Print_Area</vt:lpstr>
      <vt:lpstr>'BERAT CONT'!Print_Area</vt:lpstr>
      <vt:lpstr>Data!Print_Area</vt:lpstr>
      <vt:lpstr>'Data (6)'!Print_Area</vt:lpstr>
      <vt:lpstr>Kubikasi!Print_Area</vt:lpstr>
      <vt:lpstr>'SOUTH (NOV 18)'!Print_Area</vt:lpstr>
      <vt:lpstr>'SOUTH (NOV 23)'!Print_Area</vt:lpstr>
      <vt:lpstr>'SOUTH (Oct 12)'!Print_Area</vt:lpstr>
      <vt:lpstr>'SOUTH (Oct 15)'!Print_Area</vt:lpstr>
      <vt:lpstr>'SOUTH (Oct 21)'!Print_Area</vt:lpstr>
      <vt:lpstr>'20211215'!Print_Titles</vt:lpstr>
      <vt:lpstr>'20220105'!Print_Titles</vt:lpstr>
      <vt:lpstr>'20220118'!Print_Titles</vt:lpstr>
      <vt:lpstr>'20220120'!Print_Titles</vt:lpstr>
      <vt:lpstr>'20220211'!Print_Titles</vt:lpstr>
      <vt:lpstr>'20220222'!Print_Titles</vt:lpstr>
      <vt:lpstr>'20220311'!Print_Titles</vt:lpstr>
      <vt:lpstr>'20220317'!Print_Titles</vt:lpstr>
      <vt:lpstr>'20220412'!Print_Titles</vt:lpstr>
      <vt:lpstr>'20220414'!Print_Titles</vt:lpstr>
      <vt:lpstr>'20220419'!Print_Titles</vt:lpstr>
      <vt:lpstr>'20220512'!Print_Titles</vt:lpstr>
      <vt:lpstr>'20220520'!Print_Titles</vt:lpstr>
      <vt:lpstr>'20220609'!Print_Titles</vt:lpstr>
      <vt:lpstr>'20220623'!Print_Titles</vt:lpstr>
      <vt:lpstr>'20220705'!Print_Titles</vt:lpstr>
      <vt:lpstr>'20220711'!Print_Titles</vt:lpstr>
      <vt:lpstr>'20220726'!Print_Titles</vt:lpstr>
      <vt:lpstr>'20220824'!Print_Titles</vt:lpstr>
      <vt:lpstr>'20220825'!Print_Titles</vt:lpstr>
      <vt:lpstr>'20220913'!Print_Titles</vt:lpstr>
      <vt:lpstr>'20220919'!Print_Titles</vt:lpstr>
      <vt:lpstr>Data!Print_Titles</vt:lpstr>
      <vt:lpstr>'Data (6)'!Print_Titles</vt:lpstr>
      <vt:lpstr>'SOUTH (NOV 18)'!Print_Titles</vt:lpstr>
      <vt:lpstr>'SOUTH (NOV 23)'!Print_Titles</vt:lpstr>
      <vt:lpstr>'SOUTH (Oct 12)'!Print_Titles</vt:lpstr>
      <vt:lpstr>'SOUTH (Oct 15)'!Print_Titles</vt:lpstr>
      <vt:lpstr>'SOUTH (Oct 21)'!Print_Titles</vt:lpstr>
    </vt:vector>
  </TitlesOfParts>
  <Company>PT. YAMAHA INDONESIA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DEPT_PI</dc:creator>
  <cp:lastModifiedBy>Romi</cp:lastModifiedBy>
  <cp:revision/>
  <cp:lastPrinted>2022-06-09T02:49:14Z</cp:lastPrinted>
  <dcterms:created xsi:type="dcterms:W3CDTF">1999-01-07T03:23:28Z</dcterms:created>
  <dcterms:modified xsi:type="dcterms:W3CDTF">2022-09-16T08:41:29Z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y fmtid="{D5CDD505-2E9C-101B-9397-08002B2CF9AE}" pid="3" name="MSIP_Label_60c5bea9-8cc4-4b52-b75c-6b36a73d6e9c_Enabled">
    <vt:lpwstr>true</vt:lpwstr>
  </property>
  <property fmtid="{D5CDD505-2E9C-101B-9397-08002B2CF9AE}" pid="4" name="MSIP_Label_60c5bea9-8cc4-4b52-b75c-6b36a73d6e9c_SetDate">
    <vt:lpwstr>2022-07-25T08:07:51Z</vt:lpwstr>
  </property>
  <property fmtid="{D5CDD505-2E9C-101B-9397-08002B2CF9AE}" pid="5" name="MSIP_Label_60c5bea9-8cc4-4b52-b75c-6b36a73d6e9c_Method">
    <vt:lpwstr>Privileged</vt:lpwstr>
  </property>
  <property fmtid="{D5CDD505-2E9C-101B-9397-08002B2CF9AE}" pid="6" name="MSIP_Label_60c5bea9-8cc4-4b52-b75c-6b36a73d6e9c_Name">
    <vt:lpwstr>General</vt:lpwstr>
  </property>
  <property fmtid="{D5CDD505-2E9C-101B-9397-08002B2CF9AE}" pid="7" name="MSIP_Label_60c5bea9-8cc4-4b52-b75c-6b36a73d6e9c_SiteId">
    <vt:lpwstr>c26d3ea9-9778-487b-8a9b-8b0243c534ad</vt:lpwstr>
  </property>
  <property fmtid="{D5CDD505-2E9C-101B-9397-08002B2CF9AE}" pid="8" name="MSIP_Label_60c5bea9-8cc4-4b52-b75c-6b36a73d6e9c_ActionId">
    <vt:lpwstr>94b684a8-ccef-48f6-8ae2-b22bb209bcff</vt:lpwstr>
  </property>
  <property fmtid="{D5CDD505-2E9C-101B-9397-08002B2CF9AE}" pid="9" name="MSIP_Label_60c5bea9-8cc4-4b52-b75c-6b36a73d6e9c_ContentBits">
    <vt:lpwstr>0</vt:lpwstr>
  </property>
</Properties>
</file>