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mc:AlternateContent xmlns:mc="http://schemas.openxmlformats.org/markup-compatibility/2006">
    <mc:Choice Requires="x15">
      <x15ac:absPath xmlns:x15ac="http://schemas.microsoft.com/office/spreadsheetml/2010/11/ac" url="https://duoccl0-my.sharepoint.com/personal/nat_mancilla_duocuc_cl/Documents/Capstone_PTY4614_002D_NathanielMancilla_LuisVasquez/FASE 1/Evidencias Grupales/"/>
    </mc:Choice>
  </mc:AlternateContent>
  <xr:revisionPtr revIDLastSave="611" documentId="8_{2EFDF332-31E9-4C74-A6B5-E695634C1C45}" xr6:coauthVersionLast="47" xr6:coauthVersionMax="47" xr10:uidLastSave="{70F49232-0EEF-4D6D-A63F-F13AFF6EEB19}"/>
  <bookViews>
    <workbookView xWindow="-108" yWindow="-108" windowWidth="23256" windowHeight="125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<sst xmlns="http://schemas.openxmlformats.org/spreadsheetml/2006/main" count="154" uniqueCount="95">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</sst>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9" zoomScale="120" zoomScaleNormal="120" workbookViewId="0">
      <selection activeCell="F16" sqref="F15:F1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1" t="s">
        <v>3</v>
      </c>
      <c r="B11" s="14"/>
      <c r="C11" s="46" t="s">
        <v>4</v>
      </c>
      <c r="D11" s="48" t="s">
        <v>5</v>
      </c>
      <c r="E11" s="65"/>
      <c r="F11" s="65"/>
      <c r="G11" s="65"/>
      <c r="H11" s="65"/>
      <c r="I11" s="65"/>
      <c r="J11" s="65"/>
      <c r="K11" s="66"/>
    </row>
    <row r="12" spans="1:11" ht="14.45" outlineLevel="1">
      <c r="A12" s="67"/>
      <c r="B12" s="24" t="s">
        <v>6</v>
      </c>
      <c r="C12" s="64"/>
      <c r="D12" s="48" t="s">
        <v>7</v>
      </c>
      <c r="E12" s="66"/>
      <c r="F12" s="48" t="s">
        <v>8</v>
      </c>
      <c r="G12" s="66"/>
      <c r="H12" s="48" t="s">
        <v>9</v>
      </c>
      <c r="I12" s="66"/>
      <c r="J12" s="48" t="s">
        <v>10</v>
      </c>
      <c r="K12" s="66"/>
    </row>
    <row r="13" spans="1:11" ht="24" outlineLevel="1">
      <c r="A13" s="68"/>
      <c r="B13" s="35" t="str">
        <f>RUBRICA!A5</f>
        <v>1. Describe brevemente en qué consiste el Proyecto APT, justificando su relevancia para el campo laboral de su carrera.</v>
      </c>
      <c r="C13" s="33" t="s">
        <v>7</v>
      </c>
      <c r="D13" s="16" t="str">
        <f t="shared" ref="D13:D16" si="1">IF($C13=CL,"X","")</f>
        <v>X</v>
      </c>
      <c r="E13" s="16">
        <f>IF(D13="X",100*0.1,"")</f>
        <v>10</v>
      </c>
      <c r="F13" s="16" t="str">
        <f>IF($C13=L,"X","")</f>
        <v/>
      </c>
      <c r="G13" s="16" t="str">
        <f>IF(F13="X",60*0.1,"")</f>
        <v/>
      </c>
      <c r="H13" s="16" t="str">
        <f t="shared" ref="H13:H16" si="2">IF($C13=ML,"X","")</f>
        <v/>
      </c>
      <c r="I13" s="16" t="str">
        <f>IF(H13="X",30*0.1,"")</f>
        <v/>
      </c>
      <c r="J13" s="16" t="str">
        <f t="shared" ref="J13:J16" si="3">IF($C13=NL,"X","")</f>
        <v/>
      </c>
      <c r="K13" s="16" t="str">
        <f t="shared" ref="K13:K16" si="4">IF($J13="X",0,"")</f>
        <v/>
      </c>
    </row>
    <row r="14" spans="1:11" ht="26.45" customHeight="1" outlineLevel="1">
      <c r="A14" s="68"/>
      <c r="B14" s="35" t="str">
        <f>RUBRICA!A6</f>
        <v>2. Relaciona el Proyecto APT con las competencias del perfil de egreso de su Plan de Estudio.</v>
      </c>
      <c r="C14" s="33" t="s">
        <v>7</v>
      </c>
      <c r="D14" s="16" t="str">
        <f t="shared" si="1"/>
        <v>X</v>
      </c>
      <c r="E14" s="16">
        <f t="shared" ref="E14" si="5">IF(D14="X",100*0.05,"")</f>
        <v>5</v>
      </c>
      <c r="F14" s="16" t="str">
        <f t="shared" ref="F13:F16" si="6">IF($C14=L,"X","")</f>
        <v/>
      </c>
      <c r="G14" s="16" t="str">
        <f t="shared" ref="G14" si="7">IF(F14="X",60*0.05,"")</f>
        <v/>
      </c>
      <c r="H14" s="16" t="str">
        <f t="shared" si="2"/>
        <v/>
      </c>
      <c r="I14" s="16" t="str">
        <f t="shared" ref="I14" si="8">IF(H14="X",30*0.05,"")</f>
        <v/>
      </c>
      <c r="J14" s="16" t="str">
        <f t="shared" si="3"/>
        <v/>
      </c>
      <c r="K14" s="16" t="str">
        <f t="shared" si="4"/>
        <v/>
      </c>
    </row>
    <row r="15" spans="1:11" ht="14.45" outlineLevel="1">
      <c r="A15" s="68"/>
      <c r="B15" s="35" t="str">
        <f>RUBRICA!A8</f>
        <v xml:space="preserve">4.  Argumenta por qué el proyecto es factible de realizarse en el marco de la asignatura. </v>
      </c>
      <c r="C15" s="33" t="s">
        <v>7</v>
      </c>
      <c r="D15" s="16" t="str">
        <f t="shared" si="1"/>
        <v>X</v>
      </c>
      <c r="E15" s="16">
        <f t="shared" ref="E15:E21" si="9">IF(D15="X",100*0.05,"")</f>
        <v>5</v>
      </c>
      <c r="F15" s="16" t="str">
        <f t="shared" si="6"/>
        <v/>
      </c>
      <c r="G15" s="16" t="str">
        <f t="shared" ref="G15:G21" si="10">IF(F15="X",60*0.05,"")</f>
        <v/>
      </c>
      <c r="H15" s="16" t="str">
        <f t="shared" si="2"/>
        <v/>
      </c>
      <c r="I15" s="16" t="str">
        <f t="shared" ref="I15:I21" si="11">IF(H15="X",30*0.05,"")</f>
        <v/>
      </c>
      <c r="J15" s="16" t="str">
        <f t="shared" si="3"/>
        <v/>
      </c>
      <c r="K15" s="16" t="str">
        <f t="shared" si="4"/>
        <v/>
      </c>
    </row>
    <row r="16" spans="1:11" ht="14.45" outlineLevel="1">
      <c r="A16" s="68"/>
      <c r="B16" s="35" t="str">
        <f>RUBRICA!A9</f>
        <v xml:space="preserve">5. Formula objetivos claros, concisos y coherentes con la disciplina y la situación a abordar. </v>
      </c>
      <c r="C16" s="33" t="s">
        <v>7</v>
      </c>
      <c r="D16" s="16" t="str">
        <f t="shared" si="1"/>
        <v>X</v>
      </c>
      <c r="E16" s="16">
        <f>IF(D16="X",100*0.05,"")</f>
        <v>5</v>
      </c>
      <c r="F16" s="16" t="str">
        <f t="shared" si="6"/>
        <v/>
      </c>
      <c r="G16" s="16" t="str">
        <f>IF(F16="X",60*0.05,"")</f>
        <v/>
      </c>
      <c r="H16" s="16" t="str">
        <f t="shared" si="2"/>
        <v/>
      </c>
      <c r="I16" s="16" t="str">
        <f>IF(H16="X",30*0.05,"")</f>
        <v/>
      </c>
      <c r="J16" s="16" t="str">
        <f t="shared" si="3"/>
        <v/>
      </c>
      <c r="K16" s="16" t="str">
        <f t="shared" si="4"/>
        <v/>
      </c>
    </row>
    <row r="17" spans="1:11" ht="24" outlineLevel="1">
      <c r="A17" s="68"/>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c r="A19" s="68"/>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c r="A20" s="68"/>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c r="A21" s="68"/>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c r="A22" s="68"/>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c r="A23" s="67"/>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12</v>
      </c>
      <c r="C24" s="20">
        <f>VLOOKUP(C23,ESCALA_IEP!A2:B142,2,FALSE)</f>
        <v>7</v>
      </c>
    </row>
    <row r="25" spans="1:11" ht="15.75" customHeight="1"/>
    <row r="26" spans="1:11" ht="15.75" customHeight="1"/>
    <row r="27" spans="1:11" ht="15.75" customHeight="1">
      <c r="A27" s="49" t="s">
        <v>13</v>
      </c>
      <c r="B27" s="45" t="s">
        <v>14</v>
      </c>
      <c r="C27" s="47">
        <f>$B$4</f>
        <v>0</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15</v>
      </c>
      <c r="C29" s="46" t="s">
        <v>4</v>
      </c>
      <c r="D29" s="48" t="s">
        <v>5</v>
      </c>
      <c r="E29" s="65"/>
      <c r="F29" s="65"/>
      <c r="G29" s="65"/>
      <c r="H29" s="65"/>
      <c r="I29" s="65"/>
      <c r="J29" s="65"/>
      <c r="K29" s="66"/>
    </row>
    <row r="30" spans="1:11" ht="15.75" customHeight="1">
      <c r="A30" s="67"/>
      <c r="B30" s="15" t="s">
        <v>6</v>
      </c>
      <c r="C30" s="64"/>
      <c r="D30" s="48" t="s">
        <v>7</v>
      </c>
      <c r="E30" s="66"/>
      <c r="F30" s="48" t="s">
        <v>8</v>
      </c>
      <c r="G30" s="66"/>
      <c r="H30" s="48" t="s">
        <v>16</v>
      </c>
      <c r="I30" s="66"/>
      <c r="J30" s="48" t="s">
        <v>10</v>
      </c>
      <c r="K30" s="66"/>
    </row>
    <row r="31" spans="1:11" ht="24.6" customHeight="1">
      <c r="A31" s="67"/>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c r="A32" s="67"/>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5">
      <c r="A33" s="67"/>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c r="A35" s="6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13</v>
      </c>
      <c r="B39" s="45" t="s">
        <v>14</v>
      </c>
      <c r="C39" s="47">
        <f>B5</f>
        <v>0</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15</v>
      </c>
      <c r="C41" s="46" t="s">
        <v>4</v>
      </c>
      <c r="D41" s="48" t="s">
        <v>5</v>
      </c>
      <c r="E41" s="65"/>
      <c r="F41" s="65"/>
      <c r="G41" s="65"/>
      <c r="H41" s="65"/>
      <c r="I41" s="65"/>
      <c r="J41" s="65"/>
      <c r="K41" s="66"/>
    </row>
    <row r="42" spans="1:11" ht="15.75" customHeight="1">
      <c r="A42" s="67"/>
      <c r="B42" s="15" t="s">
        <v>6</v>
      </c>
      <c r="C42" s="64"/>
      <c r="D42" s="48" t="s">
        <v>7</v>
      </c>
      <c r="E42" s="66"/>
      <c r="F42" s="48" t="s">
        <v>8</v>
      </c>
      <c r="G42" s="66"/>
      <c r="H42" s="48" t="s">
        <v>16</v>
      </c>
      <c r="I42" s="66"/>
      <c r="J42" s="48" t="s">
        <v>10</v>
      </c>
      <c r="K42" s="66"/>
    </row>
    <row r="43" spans="1:11" ht="25.9" customHeight="1">
      <c r="A43" s="67"/>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c r="A44" s="67"/>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67"/>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c r="A47" s="64"/>
      <c r="B47" s="17" t="s">
        <v>12</v>
      </c>
      <c r="C47" s="20">
        <f>VLOOKUP(C46,ESCALA_TRAB_EQUIP!A2:B62,2,FALSE)</f>
        <v>7</v>
      </c>
    </row>
    <row r="48" spans="1:11" ht="15.75" customHeight="1">
      <c r="B48" s="22"/>
      <c r="C48" s="23"/>
    </row>
    <row r="49" spans="1:11" ht="15.75" customHeight="1">
      <c r="B49" s="22"/>
      <c r="C49" s="23"/>
    </row>
    <row r="50" spans="1:11" ht="15.75" customHeight="1">
      <c r="A50" s="49" t="s">
        <v>13</v>
      </c>
      <c r="B50" s="45" t="s">
        <v>14</v>
      </c>
      <c r="C50" s="47">
        <f>B6</f>
        <v>0</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15</v>
      </c>
      <c r="C52" s="46" t="s">
        <v>4</v>
      </c>
      <c r="D52" s="48" t="s">
        <v>5</v>
      </c>
      <c r="E52" s="65"/>
      <c r="F52" s="65"/>
      <c r="G52" s="65"/>
      <c r="H52" s="65"/>
      <c r="I52" s="65"/>
      <c r="J52" s="65"/>
      <c r="K52" s="66"/>
    </row>
    <row r="53" spans="1:11" ht="15.75" customHeight="1">
      <c r="A53" s="67"/>
      <c r="B53" s="15" t="s">
        <v>6</v>
      </c>
      <c r="C53" s="64"/>
      <c r="D53" s="48" t="s">
        <v>7</v>
      </c>
      <c r="E53" s="66"/>
      <c r="F53" s="48" t="s">
        <v>8</v>
      </c>
      <c r="G53" s="66"/>
      <c r="H53" s="48" t="s">
        <v>16</v>
      </c>
      <c r="I53" s="66"/>
      <c r="J53" s="48" t="s">
        <v>10</v>
      </c>
      <c r="K53" s="66"/>
    </row>
    <row r="54" spans="1:11" ht="25.9" customHeight="1">
      <c r="A54" s="67"/>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c r="A55" s="67"/>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67"/>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c r="A58" s="64"/>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18</v>
      </c>
      <c r="B2" s="58" t="s">
        <v>19</v>
      </c>
      <c r="C2" s="59"/>
      <c r="D2" s="59"/>
      <c r="E2" s="60"/>
      <c r="F2" s="55" t="s">
        <v>20</v>
      </c>
    </row>
    <row r="3" spans="1:6">
      <c r="A3" s="56"/>
      <c r="B3" s="61" t="s">
        <v>21</v>
      </c>
      <c r="C3" s="61" t="s">
        <v>22</v>
      </c>
      <c r="D3" s="25" t="s">
        <v>23</v>
      </c>
      <c r="E3" s="27" t="s">
        <v>10</v>
      </c>
      <c r="F3" s="56"/>
    </row>
    <row r="4" spans="1:6" ht="57.6" customHeight="1" thickBot="1">
      <c r="A4" s="57"/>
      <c r="B4" s="62"/>
      <c r="C4" s="62"/>
      <c r="D4" s="26">
        <v>-0.3</v>
      </c>
      <c r="E4" s="26">
        <v>0</v>
      </c>
      <c r="F4" s="57"/>
    </row>
    <row r="5" spans="1:6" ht="83.45" thickBot="1">
      <c r="A5" s="38" t="s">
        <v>24</v>
      </c>
      <c r="B5" s="39" t="s">
        <v>25</v>
      </c>
      <c r="C5" s="39" t="s">
        <v>26</v>
      </c>
      <c r="D5" s="39" t="s">
        <v>27</v>
      </c>
      <c r="E5" s="39" t="s">
        <v>28</v>
      </c>
      <c r="F5" s="28">
        <v>10</v>
      </c>
    </row>
    <row r="6" spans="1:6" ht="83.45" thickBot="1">
      <c r="A6" s="74" t="s">
        <v>29</v>
      </c>
      <c r="B6" s="74" t="s">
        <v>30</v>
      </c>
      <c r="C6" s="74" t="s">
        <v>31</v>
      </c>
      <c r="D6" s="74" t="s">
        <v>32</v>
      </c>
      <c r="E6" s="75"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74" t="s">
        <v>54</v>
      </c>
      <c r="B11" s="74" t="s">
        <v>55</v>
      </c>
      <c r="C11" s="74" t="s">
        <v>56</v>
      </c>
      <c r="D11" s="74" t="s">
        <v>57</v>
      </c>
      <c r="E11" s="74" t="s">
        <v>58</v>
      </c>
      <c r="F11" s="30">
        <v>10</v>
      </c>
    </row>
    <row r="12" spans="1:6" ht="55.15">
      <c r="A12" s="76" t="s">
        <v>59</v>
      </c>
      <c r="B12" s="75" t="s">
        <v>60</v>
      </c>
      <c r="C12" s="75" t="s">
        <v>61</v>
      </c>
      <c r="D12" s="75" t="s">
        <v>62</v>
      </c>
      <c r="E12" s="75"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2" t="s">
        <v>89</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92</v>
      </c>
      <c r="B1" s="7" t="s">
        <v>11</v>
      </c>
      <c r="C1" s="8"/>
      <c r="D1" s="8"/>
      <c r="E1" s="9"/>
    </row>
    <row r="2" spans="1:5" ht="43.9" thickBot="1">
      <c r="A2" s="77"/>
      <c r="B2" s="10" t="s">
        <v>7</v>
      </c>
      <c r="C2" s="11" t="s">
        <v>8</v>
      </c>
      <c r="D2" s="11" t="s">
        <v>93</v>
      </c>
      <c r="E2" s="7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 VASQUEZ MORALES</cp:lastModifiedBy>
  <cp:revision/>
  <dcterms:created xsi:type="dcterms:W3CDTF">2023-08-07T04:08:01Z</dcterms:created>
  <dcterms:modified xsi:type="dcterms:W3CDTF">2024-09-05T02:34:23Z</dcterms:modified>
  <cp:category/>
  <cp:contentStatus/>
</cp:coreProperties>
</file>