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RealStatisticsAnalytics\courseRBA_3\"/>
    </mc:Choice>
  </mc:AlternateContent>
  <bookViews>
    <workbookView xWindow="0" yWindow="0" windowWidth="19200" windowHeight="6950" firstSheet="10" activeTab="10"/>
  </bookViews>
  <sheets>
    <sheet name="2013 Income Security" sheetId="1" r:id="rId1"/>
    <sheet name="2013 Health Status" sheetId="2" r:id="rId2"/>
    <sheet name="2013 Capability" sheetId="3" r:id="rId3"/>
    <sheet name="2013 Enabling env" sheetId="4" r:id="rId4"/>
    <sheet name="2013 GAWI" sheetId="5" r:id="rId5"/>
    <sheet name="2014 Income Security" sheetId="16" r:id="rId6"/>
    <sheet name="2014 Health Status" sheetId="7" r:id="rId7"/>
    <sheet name="2014 Capability" sheetId="8" r:id="rId8"/>
    <sheet name="2014 Enabling env" sheetId="9" r:id="rId9"/>
    <sheet name="2014 GAWI" sheetId="10" r:id="rId10"/>
    <sheet name="2015 Income Security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3" i="3" l="1"/>
  <c r="G94" i="3"/>
  <c r="G5" i="16" l="1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4" i="16"/>
  <c r="N93" i="16" l="1"/>
  <c r="I93" i="16"/>
  <c r="H93" i="16"/>
  <c r="N95" i="16"/>
  <c r="L95" i="16"/>
  <c r="K95" i="16"/>
  <c r="I95" i="16"/>
  <c r="M95" i="16" s="1"/>
  <c r="H95" i="16"/>
  <c r="H56" i="16"/>
  <c r="H55" i="16"/>
  <c r="H54" i="16"/>
  <c r="H51" i="16"/>
  <c r="H50" i="16"/>
  <c r="H49" i="16"/>
  <c r="H48" i="16"/>
  <c r="H47" i="16"/>
  <c r="H46" i="16"/>
  <c r="H45" i="16"/>
  <c r="H4" i="16"/>
  <c r="H52" i="16"/>
  <c r="H53" i="16"/>
  <c r="I90" i="10"/>
  <c r="F95" i="9"/>
  <c r="H94" i="10" s="1"/>
  <c r="I94" i="10" s="1"/>
  <c r="F96" i="9"/>
  <c r="H95" i="10" s="1"/>
  <c r="I95" i="10" s="1"/>
  <c r="F97" i="9"/>
  <c r="F98" i="9"/>
  <c r="H97" i="10" s="1"/>
  <c r="I97" i="10" s="1"/>
  <c r="F99" i="9"/>
  <c r="H98" i="10" s="1"/>
  <c r="I98" i="10" s="1"/>
  <c r="F94" i="9"/>
  <c r="H86" i="10" s="1"/>
  <c r="I86" i="10" s="1"/>
  <c r="F93" i="9"/>
  <c r="H92" i="10" s="1"/>
  <c r="I92" i="10" s="1"/>
  <c r="F92" i="9"/>
  <c r="H90" i="10" s="1"/>
  <c r="F91" i="9"/>
  <c r="H93" i="10" s="1"/>
  <c r="I93" i="10" s="1"/>
  <c r="F90" i="9"/>
  <c r="H91" i="10" s="1"/>
  <c r="I91" i="10" s="1"/>
  <c r="F89" i="9"/>
  <c r="F88" i="9"/>
  <c r="H88" i="10" s="1"/>
  <c r="I88" i="10" s="1"/>
  <c r="F87" i="9"/>
  <c r="H89" i="10" s="1"/>
  <c r="I89" i="10" s="1"/>
  <c r="F86" i="9"/>
  <c r="H87" i="10" s="1"/>
  <c r="I87" i="10" s="1"/>
  <c r="F85" i="9"/>
  <c r="H83" i="10" s="1"/>
  <c r="I83" i="10" s="1"/>
  <c r="F84" i="9"/>
  <c r="H82" i="10" s="1"/>
  <c r="I82" i="10" s="1"/>
  <c r="F83" i="9"/>
  <c r="H74" i="10" s="1"/>
  <c r="I74" i="10" s="1"/>
  <c r="F82" i="9"/>
  <c r="H72" i="10" s="1"/>
  <c r="I72" i="10" s="1"/>
  <c r="F81" i="9"/>
  <c r="F80" i="9"/>
  <c r="H77" i="10" s="1"/>
  <c r="I77" i="10" s="1"/>
  <c r="F79" i="9"/>
  <c r="H69" i="10" s="1"/>
  <c r="I69" i="10" s="1"/>
  <c r="F78" i="9"/>
  <c r="H80" i="10" s="1"/>
  <c r="I80" i="10" s="1"/>
  <c r="F77" i="9"/>
  <c r="H73" i="10" s="1"/>
  <c r="I73" i="10" s="1"/>
  <c r="F76" i="9"/>
  <c r="H70" i="10" s="1"/>
  <c r="I70" i="10" s="1"/>
  <c r="F75" i="9"/>
  <c r="H85" i="10" s="1"/>
  <c r="I85" i="10" s="1"/>
  <c r="F74" i="9"/>
  <c r="H64" i="10" s="1"/>
  <c r="I64" i="10" s="1"/>
  <c r="F73" i="9"/>
  <c r="F72" i="9"/>
  <c r="H59" i="10" s="1"/>
  <c r="I59" i="10" s="1"/>
  <c r="F71" i="9"/>
  <c r="H78" i="10" s="1"/>
  <c r="I78" i="10" s="1"/>
  <c r="F70" i="9"/>
  <c r="H71" i="10" s="1"/>
  <c r="I71" i="10" s="1"/>
  <c r="F69" i="9"/>
  <c r="H66" i="10" s="1"/>
  <c r="I66" i="10" s="1"/>
  <c r="F68" i="9"/>
  <c r="H76" i="10" s="1"/>
  <c r="I76" i="10" s="1"/>
  <c r="F67" i="9"/>
  <c r="H79" i="10" s="1"/>
  <c r="I79" i="10" s="1"/>
  <c r="F66" i="9"/>
  <c r="H61" i="10" s="1"/>
  <c r="I61" i="10" s="1"/>
  <c r="F65" i="9"/>
  <c r="F64" i="9"/>
  <c r="H67" i="10" s="1"/>
  <c r="I67" i="10" s="1"/>
  <c r="F63" i="9"/>
  <c r="H58" i="10" s="1"/>
  <c r="I58" i="10" s="1"/>
  <c r="F62" i="9"/>
  <c r="H57" i="10" s="1"/>
  <c r="I57" i="10" s="1"/>
  <c r="F61" i="9"/>
  <c r="H63" i="10" s="1"/>
  <c r="I63" i="10" s="1"/>
  <c r="F60" i="9"/>
  <c r="H62" i="10" s="1"/>
  <c r="I62" i="10" s="1"/>
  <c r="F59" i="9"/>
  <c r="H56" i="10" s="1"/>
  <c r="I56" i="10" s="1"/>
  <c r="F58" i="9"/>
  <c r="H60" i="10" s="1"/>
  <c r="I60" i="10" s="1"/>
  <c r="F57" i="9"/>
  <c r="F56" i="9"/>
  <c r="H40" i="10" s="1"/>
  <c r="I40" i="10" s="1"/>
  <c r="F55" i="9"/>
  <c r="H55" i="10" s="1"/>
  <c r="I55" i="10" s="1"/>
  <c r="F54" i="9"/>
  <c r="H65" i="10" s="1"/>
  <c r="I65" i="10" s="1"/>
  <c r="F53" i="9"/>
  <c r="H44" i="10" s="1"/>
  <c r="I44" i="10" s="1"/>
  <c r="F52" i="9"/>
  <c r="H37" i="10" s="1"/>
  <c r="I37" i="10" s="1"/>
  <c r="F51" i="9"/>
  <c r="H52" i="10" s="1"/>
  <c r="I52" i="10" s="1"/>
  <c r="F50" i="9"/>
  <c r="H50" i="10" s="1"/>
  <c r="I50" i="10" s="1"/>
  <c r="F49" i="9"/>
  <c r="F48" i="9"/>
  <c r="H42" i="10" s="1"/>
  <c r="I42" i="10" s="1"/>
  <c r="F47" i="9"/>
  <c r="H46" i="10" s="1"/>
  <c r="I46" i="10" s="1"/>
  <c r="F46" i="9"/>
  <c r="H45" i="10" s="1"/>
  <c r="I45" i="10" s="1"/>
  <c r="F45" i="9"/>
  <c r="H47" i="10" s="1"/>
  <c r="I47" i="10" s="1"/>
  <c r="F44" i="9"/>
  <c r="H49" i="10" s="1"/>
  <c r="I49" i="10" s="1"/>
  <c r="F43" i="9"/>
  <c r="H36" i="10" s="1"/>
  <c r="I36" i="10" s="1"/>
  <c r="F42" i="9"/>
  <c r="H48" i="10" s="1"/>
  <c r="I48" i="10" s="1"/>
  <c r="F41" i="9"/>
  <c r="F40" i="9"/>
  <c r="H34" i="10" s="1"/>
  <c r="I34" i="10" s="1"/>
  <c r="F39" i="9"/>
  <c r="H29" i="10" s="1"/>
  <c r="I29" i="10" s="1"/>
  <c r="F38" i="9"/>
  <c r="H30" i="10" s="1"/>
  <c r="I30" i="10" s="1"/>
  <c r="F37" i="9"/>
  <c r="H53" i="10" s="1"/>
  <c r="I53" i="10" s="1"/>
  <c r="F36" i="9"/>
  <c r="H38" i="10" s="1"/>
  <c r="I38" i="10" s="1"/>
  <c r="F35" i="9"/>
  <c r="H35" i="10" s="1"/>
  <c r="I35" i="10" s="1"/>
  <c r="F34" i="9"/>
  <c r="H31" i="10" s="1"/>
  <c r="I31" i="10" s="1"/>
  <c r="F33" i="9"/>
  <c r="F32" i="9"/>
  <c r="H33" i="10" s="1"/>
  <c r="I33" i="10" s="1"/>
  <c r="F31" i="9"/>
  <c r="H26" i="10" s="1"/>
  <c r="I26" i="10" s="1"/>
  <c r="F30" i="9"/>
  <c r="H28" i="10" s="1"/>
  <c r="I28" i="10" s="1"/>
  <c r="F29" i="9"/>
  <c r="H27" i="10" s="1"/>
  <c r="I27" i="10" s="1"/>
  <c r="F28" i="9"/>
  <c r="H24" i="10" s="1"/>
  <c r="I24" i="10" s="1"/>
  <c r="F27" i="9"/>
  <c r="H32" i="10" s="1"/>
  <c r="I32" i="10" s="1"/>
  <c r="F26" i="9"/>
  <c r="H39" i="10" s="1"/>
  <c r="I39" i="10" s="1"/>
  <c r="F25" i="9"/>
  <c r="F24" i="9"/>
  <c r="H21" i="10" s="1"/>
  <c r="I21" i="10" s="1"/>
  <c r="F23" i="9"/>
  <c r="H22" i="10" s="1"/>
  <c r="I22" i="10" s="1"/>
  <c r="F22" i="9"/>
  <c r="H25" i="10" s="1"/>
  <c r="I25" i="10" s="1"/>
  <c r="F21" i="9"/>
  <c r="H20" i="10" s="1"/>
  <c r="I20" i="10" s="1"/>
  <c r="F20" i="9"/>
  <c r="H18" i="10" s="1"/>
  <c r="I18" i="10" s="1"/>
  <c r="F19" i="9"/>
  <c r="H16" i="10" s="1"/>
  <c r="I16" i="10" s="1"/>
  <c r="F18" i="9"/>
  <c r="H19" i="10" s="1"/>
  <c r="I19" i="10" s="1"/>
  <c r="F17" i="9"/>
  <c r="F16" i="9"/>
  <c r="H13" i="10" s="1"/>
  <c r="I13" i="10" s="1"/>
  <c r="F15" i="9"/>
  <c r="H14" i="10" s="1"/>
  <c r="I14" i="10" s="1"/>
  <c r="F14" i="9"/>
  <c r="H15" i="10" s="1"/>
  <c r="I15" i="10" s="1"/>
  <c r="F13" i="9"/>
  <c r="H12" i="10" s="1"/>
  <c r="I12" i="10" s="1"/>
  <c r="F12" i="9"/>
  <c r="H10" i="10" s="1"/>
  <c r="I10" i="10" s="1"/>
  <c r="F11" i="9"/>
  <c r="H11" i="10" s="1"/>
  <c r="I11" i="10" s="1"/>
  <c r="F10" i="9"/>
  <c r="H9" i="10" s="1"/>
  <c r="I9" i="10" s="1"/>
  <c r="F9" i="9"/>
  <c r="F8" i="9"/>
  <c r="H6" i="10" s="1"/>
  <c r="I6" i="10" s="1"/>
  <c r="F7" i="9"/>
  <c r="H7" i="10" s="1"/>
  <c r="I7" i="10" s="1"/>
  <c r="F6" i="9"/>
  <c r="H5" i="10" s="1"/>
  <c r="F5" i="9"/>
  <c r="H4" i="10" s="1"/>
  <c r="I4" i="10" s="1"/>
  <c r="F4" i="9"/>
  <c r="H3" i="10" s="1"/>
  <c r="I3" i="10" s="1"/>
  <c r="I99" i="8"/>
  <c r="H99" i="8"/>
  <c r="J99" i="8" s="1"/>
  <c r="J98" i="8"/>
  <c r="F97" i="10" s="1"/>
  <c r="G97" i="10" s="1"/>
  <c r="J97" i="8"/>
  <c r="F96" i="10" s="1"/>
  <c r="G96" i="10" s="1"/>
  <c r="I95" i="8"/>
  <c r="I96" i="8"/>
  <c r="I97" i="8"/>
  <c r="I98" i="8"/>
  <c r="G97" i="8"/>
  <c r="H95" i="8"/>
  <c r="J95" i="8" s="1"/>
  <c r="H96" i="8"/>
  <c r="J96" i="8" s="1"/>
  <c r="H98" i="8"/>
  <c r="G93" i="8"/>
  <c r="J93" i="8" s="1"/>
  <c r="H89" i="8"/>
  <c r="J89" i="8" s="1"/>
  <c r="G70" i="8"/>
  <c r="J70" i="8" s="1"/>
  <c r="H46" i="8"/>
  <c r="J46" i="8" s="1"/>
  <c r="H52" i="8"/>
  <c r="J52" i="8" s="1"/>
  <c r="H62" i="8"/>
  <c r="J62" i="8" s="1"/>
  <c r="G36" i="8"/>
  <c r="J36" i="8" s="1"/>
  <c r="G27" i="8"/>
  <c r="J27" i="8" s="1"/>
  <c r="C103" i="8"/>
  <c r="D103" i="8"/>
  <c r="B103" i="8"/>
  <c r="C102" i="8"/>
  <c r="D102" i="8"/>
  <c r="B102" i="8"/>
  <c r="I94" i="8"/>
  <c r="G94" i="8"/>
  <c r="I93" i="8"/>
  <c r="I92" i="8"/>
  <c r="H92" i="8"/>
  <c r="J92" i="8" s="1"/>
  <c r="F90" i="10" s="1"/>
  <c r="G90" i="10" s="1"/>
  <c r="I91" i="8"/>
  <c r="H91" i="8"/>
  <c r="J91" i="8" s="1"/>
  <c r="F93" i="10" s="1"/>
  <c r="G93" i="10" s="1"/>
  <c r="I90" i="8"/>
  <c r="H90" i="8"/>
  <c r="I89" i="8"/>
  <c r="I88" i="8"/>
  <c r="H88" i="8"/>
  <c r="J88" i="8" s="1"/>
  <c r="F88" i="10" s="1"/>
  <c r="G88" i="10" s="1"/>
  <c r="I87" i="8"/>
  <c r="H87" i="8"/>
  <c r="I86" i="8"/>
  <c r="H86" i="8"/>
  <c r="J86" i="8" s="1"/>
  <c r="F87" i="10" s="1"/>
  <c r="G87" i="10" s="1"/>
  <c r="I85" i="8"/>
  <c r="G85" i="8"/>
  <c r="I84" i="8"/>
  <c r="G84" i="8"/>
  <c r="J84" i="8" s="1"/>
  <c r="F82" i="10" s="1"/>
  <c r="G82" i="10" s="1"/>
  <c r="I83" i="8"/>
  <c r="G83" i="8"/>
  <c r="I82" i="8"/>
  <c r="G82" i="8"/>
  <c r="J82" i="8" s="1"/>
  <c r="F72" i="10" s="1"/>
  <c r="G72" i="10" s="1"/>
  <c r="I81" i="8"/>
  <c r="H81" i="8"/>
  <c r="I80" i="8"/>
  <c r="G80" i="8"/>
  <c r="J80" i="8" s="1"/>
  <c r="F77" i="10" s="1"/>
  <c r="G77" i="10" s="1"/>
  <c r="I79" i="8"/>
  <c r="G79" i="8"/>
  <c r="I78" i="8"/>
  <c r="G78" i="8"/>
  <c r="J78" i="8" s="1"/>
  <c r="F80" i="10" s="1"/>
  <c r="G80" i="10" s="1"/>
  <c r="I77" i="8"/>
  <c r="G77" i="8"/>
  <c r="I76" i="8"/>
  <c r="G76" i="8"/>
  <c r="J76" i="8" s="1"/>
  <c r="F70" i="10" s="1"/>
  <c r="G70" i="10" s="1"/>
  <c r="I75" i="8"/>
  <c r="G75" i="8"/>
  <c r="I74" i="8"/>
  <c r="G74" i="8"/>
  <c r="J74" i="8" s="1"/>
  <c r="F64" i="10" s="1"/>
  <c r="G64" i="10" s="1"/>
  <c r="I73" i="8"/>
  <c r="H73" i="8"/>
  <c r="I72" i="8"/>
  <c r="G72" i="8"/>
  <c r="J72" i="8" s="1"/>
  <c r="F59" i="10" s="1"/>
  <c r="G59" i="10" s="1"/>
  <c r="I71" i="8"/>
  <c r="G71" i="8"/>
  <c r="I70" i="8"/>
  <c r="I69" i="8"/>
  <c r="G69" i="8"/>
  <c r="I68" i="8"/>
  <c r="G68" i="8"/>
  <c r="J68" i="8" s="1"/>
  <c r="F76" i="10" s="1"/>
  <c r="G76" i="10" s="1"/>
  <c r="I67" i="8"/>
  <c r="H67" i="8"/>
  <c r="J67" i="8" s="1"/>
  <c r="F79" i="10" s="1"/>
  <c r="G79" i="10" s="1"/>
  <c r="I66" i="8"/>
  <c r="G66" i="8"/>
  <c r="J66" i="8" s="1"/>
  <c r="F61" i="10" s="1"/>
  <c r="G61" i="10" s="1"/>
  <c r="I65" i="8"/>
  <c r="G65" i="8"/>
  <c r="I64" i="8"/>
  <c r="G64" i="8"/>
  <c r="J64" i="8" s="1"/>
  <c r="F67" i="10" s="1"/>
  <c r="G67" i="10" s="1"/>
  <c r="I63" i="8"/>
  <c r="G63" i="8"/>
  <c r="J63" i="8" s="1"/>
  <c r="F58" i="10" s="1"/>
  <c r="G58" i="10" s="1"/>
  <c r="I62" i="8"/>
  <c r="I61" i="8"/>
  <c r="G61" i="8"/>
  <c r="J61" i="8" s="1"/>
  <c r="F63" i="10" s="1"/>
  <c r="G63" i="10" s="1"/>
  <c r="I60" i="8"/>
  <c r="G60" i="8"/>
  <c r="I59" i="8"/>
  <c r="G59" i="8"/>
  <c r="J59" i="8" s="1"/>
  <c r="F56" i="10" s="1"/>
  <c r="G56" i="10" s="1"/>
  <c r="I58" i="8"/>
  <c r="G58" i="8"/>
  <c r="I57" i="8"/>
  <c r="G57" i="8"/>
  <c r="J57" i="8" s="1"/>
  <c r="F43" i="10" s="1"/>
  <c r="G43" i="10" s="1"/>
  <c r="I56" i="8"/>
  <c r="G56" i="8"/>
  <c r="I55" i="8"/>
  <c r="G55" i="8"/>
  <c r="J55" i="8" s="1"/>
  <c r="F55" i="10" s="1"/>
  <c r="G55" i="10" s="1"/>
  <c r="I54" i="8"/>
  <c r="G54" i="8"/>
  <c r="I53" i="8"/>
  <c r="G53" i="8"/>
  <c r="J53" i="8" s="1"/>
  <c r="F44" i="10" s="1"/>
  <c r="G44" i="10" s="1"/>
  <c r="I52" i="8"/>
  <c r="I51" i="8"/>
  <c r="G51" i="8"/>
  <c r="J51" i="8" s="1"/>
  <c r="F52" i="10" s="1"/>
  <c r="G52" i="10" s="1"/>
  <c r="I50" i="8"/>
  <c r="G50" i="8"/>
  <c r="J50" i="8" s="1"/>
  <c r="F50" i="10" s="1"/>
  <c r="G50" i="10" s="1"/>
  <c r="I49" i="8"/>
  <c r="G49" i="8"/>
  <c r="J49" i="8" s="1"/>
  <c r="F51" i="10" s="1"/>
  <c r="G51" i="10" s="1"/>
  <c r="I48" i="8"/>
  <c r="G48" i="8"/>
  <c r="I47" i="8"/>
  <c r="G47" i="8"/>
  <c r="J47" i="8" s="1"/>
  <c r="F46" i="10" s="1"/>
  <c r="G46" i="10" s="1"/>
  <c r="I46" i="8"/>
  <c r="I45" i="8"/>
  <c r="G45" i="8"/>
  <c r="I44" i="8"/>
  <c r="G44" i="8"/>
  <c r="J44" i="8" s="1"/>
  <c r="F49" i="10" s="1"/>
  <c r="G49" i="10" s="1"/>
  <c r="I43" i="8"/>
  <c r="G43" i="8"/>
  <c r="I42" i="8"/>
  <c r="G42" i="8"/>
  <c r="J42" i="8" s="1"/>
  <c r="F48" i="10" s="1"/>
  <c r="G48" i="10" s="1"/>
  <c r="I41" i="8"/>
  <c r="G41" i="8"/>
  <c r="I40" i="8"/>
  <c r="G40" i="8"/>
  <c r="J40" i="8" s="1"/>
  <c r="F34" i="10" s="1"/>
  <c r="G34" i="10" s="1"/>
  <c r="I39" i="8"/>
  <c r="G39" i="8"/>
  <c r="I38" i="8"/>
  <c r="G38" i="8"/>
  <c r="J38" i="8" s="1"/>
  <c r="I37" i="8"/>
  <c r="G37" i="8"/>
  <c r="I36" i="8"/>
  <c r="I35" i="8"/>
  <c r="G35" i="8"/>
  <c r="I34" i="8"/>
  <c r="G34" i="8"/>
  <c r="J34" i="8" s="1"/>
  <c r="F31" i="10" s="1"/>
  <c r="G31" i="10" s="1"/>
  <c r="I33" i="8"/>
  <c r="G33" i="8"/>
  <c r="J33" i="8" s="1"/>
  <c r="F54" i="10" s="1"/>
  <c r="G54" i="10" s="1"/>
  <c r="I32" i="8"/>
  <c r="G32" i="8"/>
  <c r="J32" i="8" s="1"/>
  <c r="F33" i="10" s="1"/>
  <c r="G33" i="10" s="1"/>
  <c r="I31" i="8"/>
  <c r="G31" i="8"/>
  <c r="I30" i="8"/>
  <c r="G30" i="8"/>
  <c r="J30" i="8" s="1"/>
  <c r="I29" i="8"/>
  <c r="G29" i="8"/>
  <c r="J29" i="8" s="1"/>
  <c r="F27" i="10" s="1"/>
  <c r="G27" i="10" s="1"/>
  <c r="I28" i="8"/>
  <c r="G28" i="8"/>
  <c r="J28" i="8" s="1"/>
  <c r="F24" i="10" s="1"/>
  <c r="G24" i="10" s="1"/>
  <c r="I27" i="8"/>
  <c r="I26" i="8"/>
  <c r="G26" i="8"/>
  <c r="I25" i="8"/>
  <c r="G25" i="8"/>
  <c r="J25" i="8" s="1"/>
  <c r="F23" i="10" s="1"/>
  <c r="G23" i="10" s="1"/>
  <c r="I24" i="8"/>
  <c r="G24" i="8"/>
  <c r="I23" i="8"/>
  <c r="G23" i="8"/>
  <c r="J23" i="8" s="1"/>
  <c r="F22" i="10" s="1"/>
  <c r="G22" i="10" s="1"/>
  <c r="I22" i="8"/>
  <c r="G22" i="8"/>
  <c r="I21" i="8"/>
  <c r="G21" i="8"/>
  <c r="J21" i="8" s="1"/>
  <c r="F20" i="10" s="1"/>
  <c r="G20" i="10" s="1"/>
  <c r="I20" i="8"/>
  <c r="G20" i="8"/>
  <c r="I19" i="8"/>
  <c r="G19" i="8"/>
  <c r="J19" i="8" s="1"/>
  <c r="F16" i="10" s="1"/>
  <c r="G16" i="10" s="1"/>
  <c r="I18" i="8"/>
  <c r="G18" i="8"/>
  <c r="I17" i="8"/>
  <c r="G17" i="8"/>
  <c r="J17" i="8" s="1"/>
  <c r="F17" i="10" s="1"/>
  <c r="G17" i="10" s="1"/>
  <c r="I16" i="8"/>
  <c r="G16" i="8"/>
  <c r="I15" i="8"/>
  <c r="G15" i="8"/>
  <c r="J15" i="8" s="1"/>
  <c r="F14" i="10" s="1"/>
  <c r="G14" i="10" s="1"/>
  <c r="I14" i="8"/>
  <c r="G14" i="8"/>
  <c r="I13" i="8"/>
  <c r="G13" i="8"/>
  <c r="J13" i="8" s="1"/>
  <c r="F12" i="10" s="1"/>
  <c r="G12" i="10" s="1"/>
  <c r="I12" i="8"/>
  <c r="G12" i="8"/>
  <c r="I11" i="8"/>
  <c r="G11" i="8"/>
  <c r="J11" i="8" s="1"/>
  <c r="F11" i="10" s="1"/>
  <c r="G11" i="10" s="1"/>
  <c r="I10" i="8"/>
  <c r="G10" i="8"/>
  <c r="I9" i="8"/>
  <c r="G9" i="8"/>
  <c r="J9" i="8" s="1"/>
  <c r="F8" i="10" s="1"/>
  <c r="G8" i="10" s="1"/>
  <c r="I8" i="8"/>
  <c r="G8" i="8"/>
  <c r="I7" i="8"/>
  <c r="G7" i="8"/>
  <c r="J7" i="8" s="1"/>
  <c r="F7" i="10" s="1"/>
  <c r="G7" i="10" s="1"/>
  <c r="I6" i="8"/>
  <c r="G6" i="8"/>
  <c r="I5" i="8"/>
  <c r="G5" i="8"/>
  <c r="J5" i="8" s="1"/>
  <c r="F4" i="10" s="1"/>
  <c r="G4" i="10" s="1"/>
  <c r="I4" i="8"/>
  <c r="G4" i="8"/>
  <c r="F94" i="10" l="1"/>
  <c r="G94" i="10" s="1"/>
  <c r="F98" i="10"/>
  <c r="G98" i="10" s="1"/>
  <c r="F57" i="10"/>
  <c r="G57" i="10" s="1"/>
  <c r="F37" i="10"/>
  <c r="G37" i="10" s="1"/>
  <c r="F45" i="10"/>
  <c r="G45" i="10" s="1"/>
  <c r="F71" i="10"/>
  <c r="G71" i="10" s="1"/>
  <c r="F84" i="10"/>
  <c r="G84" i="10" s="1"/>
  <c r="F92" i="10"/>
  <c r="G92" i="10" s="1"/>
  <c r="F32" i="10"/>
  <c r="G32" i="10" s="1"/>
  <c r="F38" i="10"/>
  <c r="G38" i="10" s="1"/>
  <c r="F95" i="10"/>
  <c r="G95" i="10" s="1"/>
  <c r="G96" i="9"/>
  <c r="G87" i="9"/>
  <c r="G78" i="9"/>
  <c r="G69" i="9"/>
  <c r="G60" i="9"/>
  <c r="G51" i="9"/>
  <c r="G42" i="9"/>
  <c r="G32" i="9"/>
  <c r="G23" i="9"/>
  <c r="G14" i="9"/>
  <c r="G5" i="9"/>
  <c r="G95" i="9"/>
  <c r="G86" i="9"/>
  <c r="G77" i="9"/>
  <c r="G68" i="9"/>
  <c r="G59" i="9"/>
  <c r="G50" i="9"/>
  <c r="G40" i="9"/>
  <c r="G31" i="9"/>
  <c r="G22" i="9"/>
  <c r="G13" i="9"/>
  <c r="J4" i="8"/>
  <c r="K52" i="8" s="1"/>
  <c r="J8" i="8"/>
  <c r="J12" i="8"/>
  <c r="J16" i="8"/>
  <c r="J20" i="8"/>
  <c r="J24" i="8"/>
  <c r="J37" i="8"/>
  <c r="J41" i="8"/>
  <c r="J45" i="8"/>
  <c r="J54" i="8"/>
  <c r="J58" i="8"/>
  <c r="J71" i="8"/>
  <c r="J75" i="8"/>
  <c r="J79" i="8"/>
  <c r="J83" i="8"/>
  <c r="J87" i="8"/>
  <c r="G9" i="9"/>
  <c r="H8" i="10"/>
  <c r="I8" i="10" s="1"/>
  <c r="G17" i="9"/>
  <c r="H17" i="10"/>
  <c r="I17" i="10" s="1"/>
  <c r="G25" i="9"/>
  <c r="H23" i="10"/>
  <c r="I23" i="10" s="1"/>
  <c r="H54" i="10"/>
  <c r="I54" i="10" s="1"/>
  <c r="G33" i="9"/>
  <c r="G41" i="9"/>
  <c r="H41" i="10"/>
  <c r="I41" i="10" s="1"/>
  <c r="G49" i="9"/>
  <c r="H51" i="10"/>
  <c r="I51" i="10" s="1"/>
  <c r="G57" i="9"/>
  <c r="H43" i="10"/>
  <c r="I43" i="10" s="1"/>
  <c r="H68" i="10"/>
  <c r="I68" i="10" s="1"/>
  <c r="G65" i="9"/>
  <c r="G73" i="9"/>
  <c r="H75" i="10"/>
  <c r="I75" i="10" s="1"/>
  <c r="G81" i="9"/>
  <c r="H81" i="10"/>
  <c r="I81" i="10" s="1"/>
  <c r="H84" i="10"/>
  <c r="I84" i="10" s="1"/>
  <c r="G89" i="9"/>
  <c r="G97" i="9"/>
  <c r="H96" i="10"/>
  <c r="I96" i="10" s="1"/>
  <c r="G94" i="9"/>
  <c r="G85" i="9"/>
  <c r="G76" i="9"/>
  <c r="G67" i="9"/>
  <c r="G58" i="9"/>
  <c r="G48" i="9"/>
  <c r="G39" i="9"/>
  <c r="G30" i="9"/>
  <c r="G21" i="9"/>
  <c r="G12" i="9"/>
  <c r="G93" i="9"/>
  <c r="G84" i="9"/>
  <c r="G75" i="9"/>
  <c r="G66" i="9"/>
  <c r="G56" i="9"/>
  <c r="G47" i="9"/>
  <c r="G38" i="9"/>
  <c r="G29" i="9"/>
  <c r="G20" i="9"/>
  <c r="G11" i="9"/>
  <c r="G92" i="9"/>
  <c r="G83" i="9"/>
  <c r="G74" i="9"/>
  <c r="G64" i="9"/>
  <c r="G55" i="9"/>
  <c r="G46" i="9"/>
  <c r="G37" i="9"/>
  <c r="G28" i="9"/>
  <c r="G19" i="9"/>
  <c r="G10" i="9"/>
  <c r="F30" i="10"/>
  <c r="G30" i="10" s="1"/>
  <c r="F28" i="10"/>
  <c r="G28" i="10" s="1"/>
  <c r="G4" i="9"/>
  <c r="G91" i="9"/>
  <c r="G82" i="9"/>
  <c r="G72" i="9"/>
  <c r="G63" i="9"/>
  <c r="G54" i="9"/>
  <c r="G45" i="9"/>
  <c r="G36" i="9"/>
  <c r="G27" i="9"/>
  <c r="G18" i="9"/>
  <c r="G8" i="9"/>
  <c r="J6" i="8"/>
  <c r="K27" i="8" s="1"/>
  <c r="J10" i="8"/>
  <c r="J14" i="8"/>
  <c r="K72" i="8" s="1"/>
  <c r="J18" i="8"/>
  <c r="J22" i="8"/>
  <c r="K19" i="8" s="1"/>
  <c r="J26" i="8"/>
  <c r="J39" i="8"/>
  <c r="J43" i="8"/>
  <c r="J56" i="8"/>
  <c r="J60" i="8"/>
  <c r="J73" i="8"/>
  <c r="J77" i="8"/>
  <c r="J81" i="8"/>
  <c r="J85" i="8"/>
  <c r="J94" i="8"/>
  <c r="K9" i="8"/>
  <c r="G99" i="9"/>
  <c r="G90" i="9"/>
  <c r="G80" i="9"/>
  <c r="G71" i="9"/>
  <c r="G62" i="9"/>
  <c r="G53" i="9"/>
  <c r="G44" i="9"/>
  <c r="G35" i="9"/>
  <c r="G26" i="9"/>
  <c r="G16" i="9"/>
  <c r="G7" i="9"/>
  <c r="J31" i="8"/>
  <c r="J35" i="8"/>
  <c r="J48" i="8"/>
  <c r="J65" i="8"/>
  <c r="J69" i="8"/>
  <c r="J90" i="8"/>
  <c r="G98" i="9"/>
  <c r="G88" i="9"/>
  <c r="G79" i="9"/>
  <c r="G70" i="9"/>
  <c r="G61" i="9"/>
  <c r="G52" i="9"/>
  <c r="G43" i="9"/>
  <c r="G34" i="9"/>
  <c r="G24" i="9"/>
  <c r="G15" i="9"/>
  <c r="G6" i="9"/>
  <c r="O95" i="16"/>
  <c r="I5" i="10"/>
  <c r="K88" i="8" l="1"/>
  <c r="F36" i="10"/>
  <c r="G36" i="10" s="1"/>
  <c r="K43" i="8"/>
  <c r="K30" i="8"/>
  <c r="K66" i="8"/>
  <c r="K76" i="8"/>
  <c r="F60" i="10"/>
  <c r="G60" i="10" s="1"/>
  <c r="K58" i="8"/>
  <c r="F10" i="10"/>
  <c r="G10" i="10" s="1"/>
  <c r="K12" i="8"/>
  <c r="K78" i="8"/>
  <c r="K93" i="8"/>
  <c r="F81" i="10"/>
  <c r="G81" i="10" s="1"/>
  <c r="K81" i="8"/>
  <c r="K74" i="8"/>
  <c r="K84" i="8"/>
  <c r="F65" i="10"/>
  <c r="G65" i="10" s="1"/>
  <c r="K54" i="8"/>
  <c r="F6" i="10"/>
  <c r="G6" i="10" s="1"/>
  <c r="K8" i="8"/>
  <c r="K86" i="8"/>
  <c r="F25" i="10"/>
  <c r="G25" i="10" s="1"/>
  <c r="K22" i="8"/>
  <c r="F42" i="10"/>
  <c r="G42" i="10" s="1"/>
  <c r="K48" i="8"/>
  <c r="F75" i="10"/>
  <c r="G75" i="10" s="1"/>
  <c r="K73" i="8"/>
  <c r="K53" i="8"/>
  <c r="H102" i="10"/>
  <c r="K63" i="8"/>
  <c r="F86" i="10"/>
  <c r="G86" i="10" s="1"/>
  <c r="K94" i="8"/>
  <c r="F29" i="10"/>
  <c r="G29" i="10" s="1"/>
  <c r="K39" i="8"/>
  <c r="F91" i="10"/>
  <c r="G91" i="10" s="1"/>
  <c r="K90" i="8"/>
  <c r="F83" i="10"/>
  <c r="G83" i="10" s="1"/>
  <c r="K85" i="8"/>
  <c r="F39" i="10"/>
  <c r="G39" i="10" s="1"/>
  <c r="K26" i="8"/>
  <c r="K38" i="8"/>
  <c r="K82" i="8"/>
  <c r="K13" i="8"/>
  <c r="K92" i="8"/>
  <c r="F47" i="10"/>
  <c r="G47" i="10" s="1"/>
  <c r="K45" i="8"/>
  <c r="F3" i="10"/>
  <c r="K98" i="8"/>
  <c r="K49" i="8"/>
  <c r="K91" i="8"/>
  <c r="K4" i="8"/>
  <c r="K34" i="8"/>
  <c r="K96" i="8"/>
  <c r="K89" i="8"/>
  <c r="K62" i="8"/>
  <c r="K23" i="8"/>
  <c r="F89" i="10"/>
  <c r="G89" i="10" s="1"/>
  <c r="K87" i="8"/>
  <c r="F41" i="10"/>
  <c r="G41" i="10" s="1"/>
  <c r="K41" i="8"/>
  <c r="K5" i="8"/>
  <c r="F66" i="10"/>
  <c r="G66" i="10" s="1"/>
  <c r="K69" i="8"/>
  <c r="F68" i="10"/>
  <c r="G68" i="10" s="1"/>
  <c r="K65" i="8"/>
  <c r="K55" i="8"/>
  <c r="F73" i="10"/>
  <c r="G73" i="10" s="1"/>
  <c r="K77" i="8"/>
  <c r="F19" i="10"/>
  <c r="G19" i="10" s="1"/>
  <c r="K18" i="8"/>
  <c r="K28" i="8"/>
  <c r="K32" i="8"/>
  <c r="F74" i="10"/>
  <c r="G74" i="10" s="1"/>
  <c r="K83" i="8"/>
  <c r="F53" i="10"/>
  <c r="G53" i="10" s="1"/>
  <c r="K37" i="8"/>
  <c r="K15" i="8"/>
  <c r="K36" i="8"/>
  <c r="K70" i="8"/>
  <c r="K99" i="8"/>
  <c r="K50" i="8"/>
  <c r="F69" i="10"/>
  <c r="G69" i="10" s="1"/>
  <c r="K79" i="8"/>
  <c r="F21" i="10"/>
  <c r="G21" i="10" s="1"/>
  <c r="K24" i="8"/>
  <c r="K33" i="8"/>
  <c r="K7" i="8"/>
  <c r="K47" i="8"/>
  <c r="K21" i="8"/>
  <c r="K17" i="8"/>
  <c r="F35" i="10"/>
  <c r="G35" i="10" s="1"/>
  <c r="K35" i="8"/>
  <c r="F62" i="10"/>
  <c r="G62" i="10" s="1"/>
  <c r="K60" i="8"/>
  <c r="F9" i="10"/>
  <c r="G9" i="10" s="1"/>
  <c r="K10" i="8"/>
  <c r="K97" i="8"/>
  <c r="K29" i="8"/>
  <c r="K40" i="8"/>
  <c r="K59" i="8"/>
  <c r="F85" i="10"/>
  <c r="G85" i="10" s="1"/>
  <c r="K75" i="8"/>
  <c r="F18" i="10"/>
  <c r="G18" i="10" s="1"/>
  <c r="K20" i="8"/>
  <c r="K42" i="8"/>
  <c r="K25" i="8"/>
  <c r="K95" i="8"/>
  <c r="K64" i="8"/>
  <c r="F15" i="10"/>
  <c r="G15" i="10" s="1"/>
  <c r="K14" i="8"/>
  <c r="K11" i="8"/>
  <c r="H103" i="10"/>
  <c r="K44" i="8"/>
  <c r="F26" i="10"/>
  <c r="G26" i="10" s="1"/>
  <c r="K31" i="8"/>
  <c r="K80" i="8"/>
  <c r="F40" i="10"/>
  <c r="G40" i="10" s="1"/>
  <c r="K56" i="8"/>
  <c r="K6" i="8"/>
  <c r="F5" i="10"/>
  <c r="K57" i="8"/>
  <c r="K67" i="8"/>
  <c r="K68" i="8"/>
  <c r="F78" i="10"/>
  <c r="G78" i="10" s="1"/>
  <c r="K71" i="8"/>
  <c r="F13" i="10"/>
  <c r="G13" i="10" s="1"/>
  <c r="K16" i="8"/>
  <c r="K51" i="8"/>
  <c r="K61" i="8"/>
  <c r="K46" i="8"/>
  <c r="C102" i="7"/>
  <c r="C103" i="7"/>
  <c r="B103" i="7"/>
  <c r="B102" i="7"/>
  <c r="I95" i="7"/>
  <c r="J95" i="7"/>
  <c r="I96" i="7"/>
  <c r="J96" i="7"/>
  <c r="I97" i="7"/>
  <c r="J97" i="7"/>
  <c r="I98" i="7"/>
  <c r="J98" i="7"/>
  <c r="I99" i="7"/>
  <c r="J99" i="7"/>
  <c r="G60" i="7"/>
  <c r="K60" i="7" s="1"/>
  <c r="M60" i="7" s="1"/>
  <c r="D62" i="10" s="1"/>
  <c r="E62" i="10" s="1"/>
  <c r="G68" i="7"/>
  <c r="K68" i="7" s="1"/>
  <c r="G94" i="7"/>
  <c r="K94" i="7" s="1"/>
  <c r="G95" i="7"/>
  <c r="K95" i="7" s="1"/>
  <c r="G97" i="7"/>
  <c r="K97" i="7" s="1"/>
  <c r="G98" i="7"/>
  <c r="K98" i="7" s="1"/>
  <c r="G99" i="7"/>
  <c r="K99" i="7" s="1"/>
  <c r="J94" i="7"/>
  <c r="I94" i="7"/>
  <c r="J93" i="7"/>
  <c r="I93" i="7"/>
  <c r="G93" i="7"/>
  <c r="K93" i="7" s="1"/>
  <c r="J92" i="7"/>
  <c r="I92" i="7"/>
  <c r="G92" i="7"/>
  <c r="K92" i="7" s="1"/>
  <c r="J91" i="7"/>
  <c r="I91" i="7"/>
  <c r="G91" i="7"/>
  <c r="K91" i="7" s="1"/>
  <c r="J90" i="7"/>
  <c r="I90" i="7"/>
  <c r="G90" i="7"/>
  <c r="K90" i="7" s="1"/>
  <c r="J89" i="7"/>
  <c r="I89" i="7"/>
  <c r="G89" i="7"/>
  <c r="K89" i="7" s="1"/>
  <c r="J88" i="7"/>
  <c r="I88" i="7"/>
  <c r="G88" i="7"/>
  <c r="K88" i="7" s="1"/>
  <c r="J87" i="7"/>
  <c r="I87" i="7"/>
  <c r="G87" i="7"/>
  <c r="K87" i="7" s="1"/>
  <c r="J86" i="7"/>
  <c r="I86" i="7"/>
  <c r="G86" i="7"/>
  <c r="K86" i="7" s="1"/>
  <c r="J85" i="7"/>
  <c r="I85" i="7"/>
  <c r="G85" i="7"/>
  <c r="K85" i="7" s="1"/>
  <c r="J84" i="7"/>
  <c r="I84" i="7"/>
  <c r="G84" i="7"/>
  <c r="K84" i="7" s="1"/>
  <c r="J83" i="7"/>
  <c r="I83" i="7"/>
  <c r="G83" i="7"/>
  <c r="K83" i="7" s="1"/>
  <c r="J82" i="7"/>
  <c r="I82" i="7"/>
  <c r="G82" i="7"/>
  <c r="K82" i="7" s="1"/>
  <c r="J81" i="7"/>
  <c r="I81" i="7"/>
  <c r="G81" i="7"/>
  <c r="K81" i="7" s="1"/>
  <c r="J80" i="7"/>
  <c r="I80" i="7"/>
  <c r="G80" i="7"/>
  <c r="K80" i="7" s="1"/>
  <c r="J79" i="7"/>
  <c r="I79" i="7"/>
  <c r="G79" i="7"/>
  <c r="K79" i="7" s="1"/>
  <c r="J78" i="7"/>
  <c r="I78" i="7"/>
  <c r="G78" i="7"/>
  <c r="K78" i="7" s="1"/>
  <c r="J77" i="7"/>
  <c r="I77" i="7"/>
  <c r="G77" i="7"/>
  <c r="K77" i="7" s="1"/>
  <c r="J76" i="7"/>
  <c r="I76" i="7"/>
  <c r="G76" i="7"/>
  <c r="K76" i="7" s="1"/>
  <c r="J75" i="7"/>
  <c r="I75" i="7"/>
  <c r="G75" i="7"/>
  <c r="K75" i="7" s="1"/>
  <c r="J74" i="7"/>
  <c r="I74" i="7"/>
  <c r="G74" i="7"/>
  <c r="K74" i="7" s="1"/>
  <c r="J73" i="7"/>
  <c r="I73" i="7"/>
  <c r="G73" i="7"/>
  <c r="K73" i="7" s="1"/>
  <c r="J72" i="7"/>
  <c r="I72" i="7"/>
  <c r="G72" i="7"/>
  <c r="K72" i="7" s="1"/>
  <c r="J71" i="7"/>
  <c r="I71" i="7"/>
  <c r="G71" i="7"/>
  <c r="K71" i="7" s="1"/>
  <c r="J70" i="7"/>
  <c r="I70" i="7"/>
  <c r="G70" i="7"/>
  <c r="K70" i="7" s="1"/>
  <c r="J69" i="7"/>
  <c r="I69" i="7"/>
  <c r="G69" i="7"/>
  <c r="K69" i="7" s="1"/>
  <c r="J68" i="7"/>
  <c r="I68" i="7"/>
  <c r="J67" i="7"/>
  <c r="I67" i="7"/>
  <c r="G67" i="7"/>
  <c r="K67" i="7" s="1"/>
  <c r="J66" i="7"/>
  <c r="I66" i="7"/>
  <c r="G66" i="7"/>
  <c r="K66" i="7" s="1"/>
  <c r="J65" i="7"/>
  <c r="I65" i="7"/>
  <c r="G65" i="7"/>
  <c r="K65" i="7" s="1"/>
  <c r="J64" i="7"/>
  <c r="I64" i="7"/>
  <c r="G64" i="7"/>
  <c r="K64" i="7" s="1"/>
  <c r="J63" i="7"/>
  <c r="I63" i="7"/>
  <c r="G63" i="7"/>
  <c r="K63" i="7" s="1"/>
  <c r="J62" i="7"/>
  <c r="I62" i="7"/>
  <c r="G62" i="7"/>
  <c r="K62" i="7" s="1"/>
  <c r="J61" i="7"/>
  <c r="I61" i="7"/>
  <c r="G61" i="7"/>
  <c r="K61" i="7" s="1"/>
  <c r="J60" i="7"/>
  <c r="I60" i="7"/>
  <c r="J59" i="7"/>
  <c r="I59" i="7"/>
  <c r="G59" i="7"/>
  <c r="K59" i="7" s="1"/>
  <c r="J58" i="7"/>
  <c r="I58" i="7"/>
  <c r="G58" i="7"/>
  <c r="K58" i="7" s="1"/>
  <c r="J57" i="7"/>
  <c r="I57" i="7"/>
  <c r="G57" i="7"/>
  <c r="K57" i="7" s="1"/>
  <c r="J56" i="7"/>
  <c r="I56" i="7"/>
  <c r="J55" i="7"/>
  <c r="I55" i="7"/>
  <c r="G55" i="7"/>
  <c r="K55" i="7" s="1"/>
  <c r="J54" i="7"/>
  <c r="I54" i="7"/>
  <c r="G54" i="7"/>
  <c r="K54" i="7" s="1"/>
  <c r="J53" i="7"/>
  <c r="I53" i="7"/>
  <c r="G53" i="7"/>
  <c r="K53" i="7" s="1"/>
  <c r="J52" i="7"/>
  <c r="I52" i="7"/>
  <c r="J51" i="7"/>
  <c r="I51" i="7"/>
  <c r="G51" i="7"/>
  <c r="K51" i="7" s="1"/>
  <c r="J50" i="7"/>
  <c r="I50" i="7"/>
  <c r="G50" i="7"/>
  <c r="K50" i="7" s="1"/>
  <c r="J49" i="7"/>
  <c r="I49" i="7"/>
  <c r="G49" i="7"/>
  <c r="K49" i="7" s="1"/>
  <c r="J48" i="7"/>
  <c r="I48" i="7"/>
  <c r="G48" i="7"/>
  <c r="K48" i="7" s="1"/>
  <c r="J47" i="7"/>
  <c r="I47" i="7"/>
  <c r="G47" i="7"/>
  <c r="K47" i="7" s="1"/>
  <c r="J46" i="7"/>
  <c r="I46" i="7"/>
  <c r="G46" i="7"/>
  <c r="K46" i="7" s="1"/>
  <c r="J45" i="7"/>
  <c r="I45" i="7"/>
  <c r="G45" i="7"/>
  <c r="K45" i="7" s="1"/>
  <c r="J44" i="7"/>
  <c r="I44" i="7"/>
  <c r="G44" i="7"/>
  <c r="K44" i="7" s="1"/>
  <c r="J43" i="7"/>
  <c r="I43" i="7"/>
  <c r="G43" i="7"/>
  <c r="K43" i="7" s="1"/>
  <c r="J42" i="7"/>
  <c r="I42" i="7"/>
  <c r="G42" i="7"/>
  <c r="K42" i="7" s="1"/>
  <c r="J41" i="7"/>
  <c r="I41" i="7"/>
  <c r="G41" i="7"/>
  <c r="K41" i="7" s="1"/>
  <c r="J40" i="7"/>
  <c r="I40" i="7"/>
  <c r="G40" i="7"/>
  <c r="K40" i="7" s="1"/>
  <c r="J39" i="7"/>
  <c r="I39" i="7"/>
  <c r="G39" i="7"/>
  <c r="K39" i="7" s="1"/>
  <c r="K38" i="7"/>
  <c r="J38" i="7"/>
  <c r="I38" i="7"/>
  <c r="G38" i="7"/>
  <c r="K37" i="7"/>
  <c r="J37" i="7"/>
  <c r="I37" i="7"/>
  <c r="M37" i="7" s="1"/>
  <c r="D53" i="10" s="1"/>
  <c r="E53" i="10" s="1"/>
  <c r="G37" i="7"/>
  <c r="K36" i="7"/>
  <c r="J36" i="7"/>
  <c r="I36" i="7"/>
  <c r="G36" i="7"/>
  <c r="J35" i="7"/>
  <c r="I35" i="7"/>
  <c r="K34" i="7"/>
  <c r="J34" i="7"/>
  <c r="I34" i="7"/>
  <c r="G34" i="7"/>
  <c r="J33" i="7"/>
  <c r="I33" i="7"/>
  <c r="G33" i="7"/>
  <c r="K33" i="7" s="1"/>
  <c r="K32" i="7"/>
  <c r="J32" i="7"/>
  <c r="I32" i="7"/>
  <c r="G32" i="7"/>
  <c r="J31" i="7"/>
  <c r="I31" i="7"/>
  <c r="G31" i="7"/>
  <c r="K31" i="7" s="1"/>
  <c r="K30" i="7"/>
  <c r="J30" i="7"/>
  <c r="I30" i="7"/>
  <c r="G30" i="7"/>
  <c r="J29" i="7"/>
  <c r="I29" i="7"/>
  <c r="G29" i="7"/>
  <c r="K29" i="7" s="1"/>
  <c r="K28" i="7"/>
  <c r="J28" i="7"/>
  <c r="I28" i="7"/>
  <c r="G28" i="7"/>
  <c r="J27" i="7"/>
  <c r="I27" i="7"/>
  <c r="G27" i="7"/>
  <c r="K27" i="7" s="1"/>
  <c r="K26" i="7"/>
  <c r="J26" i="7"/>
  <c r="I26" i="7"/>
  <c r="G26" i="7"/>
  <c r="J25" i="7"/>
  <c r="I25" i="7"/>
  <c r="G25" i="7"/>
  <c r="K25" i="7" s="1"/>
  <c r="K24" i="7"/>
  <c r="J24" i="7"/>
  <c r="I24" i="7"/>
  <c r="G24" i="7"/>
  <c r="J23" i="7"/>
  <c r="I23" i="7"/>
  <c r="G23" i="7"/>
  <c r="K23" i="7" s="1"/>
  <c r="K22" i="7"/>
  <c r="J22" i="7"/>
  <c r="I22" i="7"/>
  <c r="G22" i="7"/>
  <c r="J21" i="7"/>
  <c r="I21" i="7"/>
  <c r="G21" i="7"/>
  <c r="K21" i="7" s="1"/>
  <c r="J20" i="7"/>
  <c r="I20" i="7"/>
  <c r="K19" i="7"/>
  <c r="J19" i="7"/>
  <c r="I19" i="7"/>
  <c r="G19" i="7"/>
  <c r="K18" i="7"/>
  <c r="J18" i="7"/>
  <c r="I18" i="7"/>
  <c r="M18" i="7" s="1"/>
  <c r="D19" i="10" s="1"/>
  <c r="E19" i="10" s="1"/>
  <c r="G18" i="7"/>
  <c r="K17" i="7"/>
  <c r="J17" i="7"/>
  <c r="I17" i="7"/>
  <c r="G17" i="7"/>
  <c r="K16" i="7"/>
  <c r="J16" i="7"/>
  <c r="I16" i="7"/>
  <c r="M16" i="7" s="1"/>
  <c r="D13" i="10" s="1"/>
  <c r="E13" i="10" s="1"/>
  <c r="G16" i="7"/>
  <c r="K15" i="7"/>
  <c r="J15" i="7"/>
  <c r="I15" i="7"/>
  <c r="G15" i="7"/>
  <c r="K14" i="7"/>
  <c r="J14" i="7"/>
  <c r="I14" i="7"/>
  <c r="M14" i="7" s="1"/>
  <c r="D15" i="10" s="1"/>
  <c r="E15" i="10" s="1"/>
  <c r="G14" i="7"/>
  <c r="K13" i="7"/>
  <c r="J13" i="7"/>
  <c r="I13" i="7"/>
  <c r="G13" i="7"/>
  <c r="K12" i="7"/>
  <c r="J12" i="7"/>
  <c r="I12" i="7"/>
  <c r="M12" i="7" s="1"/>
  <c r="D10" i="10" s="1"/>
  <c r="E10" i="10" s="1"/>
  <c r="G12" i="7"/>
  <c r="J11" i="7"/>
  <c r="I11" i="7"/>
  <c r="J10" i="7"/>
  <c r="I10" i="7"/>
  <c r="G10" i="7"/>
  <c r="K10" i="7" s="1"/>
  <c r="K9" i="7"/>
  <c r="J9" i="7"/>
  <c r="I9" i="7"/>
  <c r="G9" i="7"/>
  <c r="J8" i="7"/>
  <c r="I8" i="7"/>
  <c r="G8" i="7"/>
  <c r="K8" i="7" s="1"/>
  <c r="K7" i="7"/>
  <c r="J7" i="7"/>
  <c r="I7" i="7"/>
  <c r="G7" i="7"/>
  <c r="J6" i="7"/>
  <c r="I6" i="7"/>
  <c r="G6" i="7"/>
  <c r="K6" i="7" s="1"/>
  <c r="K5" i="7"/>
  <c r="J5" i="7"/>
  <c r="I5" i="7"/>
  <c r="G5" i="7"/>
  <c r="J4" i="7"/>
  <c r="I4" i="7"/>
  <c r="G4" i="7"/>
  <c r="K4" i="7" s="1"/>
  <c r="I102" i="16"/>
  <c r="I5" i="16"/>
  <c r="I6" i="16"/>
  <c r="I7" i="16"/>
  <c r="I8" i="16"/>
  <c r="I9" i="16"/>
  <c r="I10" i="16"/>
  <c r="M10" i="16" s="1"/>
  <c r="I11" i="16"/>
  <c r="I12" i="16"/>
  <c r="M12" i="16" s="1"/>
  <c r="I13" i="16"/>
  <c r="I14" i="16"/>
  <c r="M14" i="16" s="1"/>
  <c r="I15" i="16"/>
  <c r="I16" i="16"/>
  <c r="I17" i="16"/>
  <c r="I18" i="16"/>
  <c r="M18" i="16" s="1"/>
  <c r="I19" i="16"/>
  <c r="I20" i="16"/>
  <c r="M20" i="16" s="1"/>
  <c r="I21" i="16"/>
  <c r="I22" i="16"/>
  <c r="M22" i="16" s="1"/>
  <c r="I23" i="16"/>
  <c r="I24" i="16"/>
  <c r="I25" i="16"/>
  <c r="I26" i="16"/>
  <c r="M26" i="16" s="1"/>
  <c r="I27" i="16"/>
  <c r="I28" i="16"/>
  <c r="I29" i="16"/>
  <c r="I30" i="16"/>
  <c r="M30" i="16" s="1"/>
  <c r="I31" i="16"/>
  <c r="I32" i="16"/>
  <c r="M32" i="16" s="1"/>
  <c r="I33" i="16"/>
  <c r="I34" i="16"/>
  <c r="M34" i="16" s="1"/>
  <c r="I35" i="16"/>
  <c r="I36" i="16"/>
  <c r="M36" i="16" s="1"/>
  <c r="I37" i="16"/>
  <c r="I38" i="16"/>
  <c r="M38" i="16" s="1"/>
  <c r="I39" i="16"/>
  <c r="I40" i="16"/>
  <c r="I41" i="16"/>
  <c r="I42" i="16"/>
  <c r="M42" i="16" s="1"/>
  <c r="I43" i="16"/>
  <c r="M43" i="16" s="1"/>
  <c r="I44" i="16"/>
  <c r="M44" i="16" s="1"/>
  <c r="I45" i="16"/>
  <c r="I46" i="16"/>
  <c r="M46" i="16" s="1"/>
  <c r="I47" i="16"/>
  <c r="I48" i="16"/>
  <c r="I49" i="16"/>
  <c r="I50" i="16"/>
  <c r="M50" i="16" s="1"/>
  <c r="I51" i="16"/>
  <c r="M51" i="16" s="1"/>
  <c r="I52" i="16"/>
  <c r="M52" i="16" s="1"/>
  <c r="I53" i="16"/>
  <c r="I54" i="16"/>
  <c r="M54" i="16" s="1"/>
  <c r="I55" i="16"/>
  <c r="M55" i="16" s="1"/>
  <c r="I56" i="16"/>
  <c r="I57" i="16"/>
  <c r="I58" i="16"/>
  <c r="M58" i="16" s="1"/>
  <c r="I59" i="16"/>
  <c r="I60" i="16"/>
  <c r="M60" i="16" s="1"/>
  <c r="I61" i="16"/>
  <c r="I62" i="16"/>
  <c r="M62" i="16" s="1"/>
  <c r="I63" i="16"/>
  <c r="I65" i="16"/>
  <c r="I66" i="16"/>
  <c r="M66" i="16" s="1"/>
  <c r="I67" i="16"/>
  <c r="I68" i="16"/>
  <c r="M68" i="16" s="1"/>
  <c r="I69" i="16"/>
  <c r="I70" i="16"/>
  <c r="I71" i="16"/>
  <c r="M71" i="16" s="1"/>
  <c r="I72" i="16"/>
  <c r="I73" i="16"/>
  <c r="I74" i="16"/>
  <c r="I75" i="16"/>
  <c r="M75" i="16" s="1"/>
  <c r="I76" i="16"/>
  <c r="I78" i="16"/>
  <c r="M78" i="16" s="1"/>
  <c r="I79" i="16"/>
  <c r="I80" i="16"/>
  <c r="M80" i="16" s="1"/>
  <c r="I81" i="16"/>
  <c r="I82" i="16"/>
  <c r="M82" i="16" s="1"/>
  <c r="I83" i="16"/>
  <c r="I84" i="16"/>
  <c r="M84" i="16" s="1"/>
  <c r="I85" i="16"/>
  <c r="I86" i="16"/>
  <c r="M86" i="16" s="1"/>
  <c r="I87" i="16"/>
  <c r="I88" i="16"/>
  <c r="M88" i="16" s="1"/>
  <c r="I89" i="16"/>
  <c r="I90" i="16"/>
  <c r="I91" i="16"/>
  <c r="I92" i="16"/>
  <c r="M92" i="16" s="1"/>
  <c r="I94" i="16"/>
  <c r="M94" i="16" s="1"/>
  <c r="I96" i="16"/>
  <c r="I97" i="16"/>
  <c r="I98" i="16"/>
  <c r="I99" i="16"/>
  <c r="M8" i="16"/>
  <c r="M16" i="16"/>
  <c r="M28" i="16"/>
  <c r="I4" i="16"/>
  <c r="N4" i="16"/>
  <c r="K96" i="16"/>
  <c r="L96" i="16"/>
  <c r="M96" i="16"/>
  <c r="N96" i="16"/>
  <c r="K97" i="16"/>
  <c r="M97" i="16"/>
  <c r="N97" i="16"/>
  <c r="K98" i="16"/>
  <c r="M98" i="16"/>
  <c r="N98" i="16"/>
  <c r="K99" i="16"/>
  <c r="M99" i="16"/>
  <c r="N99" i="16"/>
  <c r="E102" i="16"/>
  <c r="G102" i="16"/>
  <c r="E101" i="16"/>
  <c r="G101" i="16"/>
  <c r="M93" i="16"/>
  <c r="H96" i="16"/>
  <c r="H97" i="16"/>
  <c r="L97" i="16" s="1"/>
  <c r="H98" i="16"/>
  <c r="L98" i="16" s="1"/>
  <c r="H99" i="16"/>
  <c r="L99" i="16" s="1"/>
  <c r="N94" i="16"/>
  <c r="H94" i="16"/>
  <c r="L94" i="16" s="1"/>
  <c r="K94" i="16"/>
  <c r="L93" i="16"/>
  <c r="K93" i="16"/>
  <c r="N92" i="16"/>
  <c r="H92" i="16"/>
  <c r="L92" i="16" s="1"/>
  <c r="K92" i="16"/>
  <c r="N91" i="16"/>
  <c r="M91" i="16"/>
  <c r="H91" i="16"/>
  <c r="L91" i="16" s="1"/>
  <c r="K91" i="16"/>
  <c r="N90" i="16"/>
  <c r="M90" i="16"/>
  <c r="H90" i="16"/>
  <c r="L90" i="16" s="1"/>
  <c r="K90" i="16"/>
  <c r="N89" i="16"/>
  <c r="M89" i="16"/>
  <c r="H89" i="16"/>
  <c r="L89" i="16" s="1"/>
  <c r="K89" i="16"/>
  <c r="N88" i="16"/>
  <c r="H88" i="16"/>
  <c r="L88" i="16" s="1"/>
  <c r="K88" i="16"/>
  <c r="N87" i="16"/>
  <c r="M87" i="16"/>
  <c r="H87" i="16"/>
  <c r="L87" i="16" s="1"/>
  <c r="K87" i="16"/>
  <c r="N86" i="16"/>
  <c r="H86" i="16"/>
  <c r="L86" i="16" s="1"/>
  <c r="K86" i="16"/>
  <c r="N85" i="16"/>
  <c r="M85" i="16"/>
  <c r="H85" i="16"/>
  <c r="L85" i="16" s="1"/>
  <c r="K85" i="16"/>
  <c r="N84" i="16"/>
  <c r="H84" i="16"/>
  <c r="L84" i="16" s="1"/>
  <c r="K84" i="16"/>
  <c r="N83" i="16"/>
  <c r="K83" i="16"/>
  <c r="M83" i="16"/>
  <c r="H83" i="16"/>
  <c r="L83" i="16" s="1"/>
  <c r="N82" i="16"/>
  <c r="H82" i="16"/>
  <c r="L82" i="16" s="1"/>
  <c r="K82" i="16"/>
  <c r="N81" i="16"/>
  <c r="M81" i="16"/>
  <c r="H81" i="16"/>
  <c r="L81" i="16" s="1"/>
  <c r="K81" i="16"/>
  <c r="N80" i="16"/>
  <c r="H80" i="16"/>
  <c r="L80" i="16" s="1"/>
  <c r="K80" i="16"/>
  <c r="N79" i="16"/>
  <c r="M79" i="16"/>
  <c r="H79" i="16"/>
  <c r="L79" i="16" s="1"/>
  <c r="K79" i="16"/>
  <c r="N78" i="16"/>
  <c r="H78" i="16"/>
  <c r="L78" i="16" s="1"/>
  <c r="K78" i="16"/>
  <c r="N77" i="16"/>
  <c r="H77" i="16"/>
  <c r="L77" i="16" s="1"/>
  <c r="K77" i="16"/>
  <c r="N76" i="16"/>
  <c r="M76" i="16"/>
  <c r="H76" i="16"/>
  <c r="L76" i="16" s="1"/>
  <c r="K76" i="16"/>
  <c r="N75" i="16"/>
  <c r="H75" i="16"/>
  <c r="L75" i="16" s="1"/>
  <c r="K75" i="16"/>
  <c r="N74" i="16"/>
  <c r="M74" i="16"/>
  <c r="H74" i="16"/>
  <c r="L74" i="16" s="1"/>
  <c r="K74" i="16"/>
  <c r="N73" i="16"/>
  <c r="M73" i="16"/>
  <c r="H73" i="16"/>
  <c r="L73" i="16" s="1"/>
  <c r="K73" i="16"/>
  <c r="N72" i="16"/>
  <c r="M72" i="16"/>
  <c r="H72" i="16"/>
  <c r="L72" i="16" s="1"/>
  <c r="K72" i="16"/>
  <c r="N71" i="16"/>
  <c r="H71" i="16"/>
  <c r="L71" i="16" s="1"/>
  <c r="K71" i="16"/>
  <c r="N70" i="16"/>
  <c r="M70" i="16"/>
  <c r="H70" i="16"/>
  <c r="L70" i="16" s="1"/>
  <c r="K70" i="16"/>
  <c r="N69" i="16"/>
  <c r="K69" i="16"/>
  <c r="M69" i="16"/>
  <c r="H69" i="16"/>
  <c r="L69" i="16" s="1"/>
  <c r="N68" i="16"/>
  <c r="H68" i="16"/>
  <c r="L68" i="16" s="1"/>
  <c r="K68" i="16"/>
  <c r="N67" i="16"/>
  <c r="M67" i="16"/>
  <c r="H67" i="16"/>
  <c r="L67" i="16" s="1"/>
  <c r="K67" i="16"/>
  <c r="N66" i="16"/>
  <c r="H66" i="16"/>
  <c r="L66" i="16" s="1"/>
  <c r="K66" i="16"/>
  <c r="N65" i="16"/>
  <c r="M65" i="16"/>
  <c r="H65" i="16"/>
  <c r="L65" i="16" s="1"/>
  <c r="K65" i="16"/>
  <c r="N64" i="16"/>
  <c r="H64" i="16"/>
  <c r="L64" i="16" s="1"/>
  <c r="K64" i="16"/>
  <c r="N63" i="16"/>
  <c r="M63" i="16"/>
  <c r="H63" i="16"/>
  <c r="L63" i="16" s="1"/>
  <c r="K63" i="16"/>
  <c r="N62" i="16"/>
  <c r="H62" i="16"/>
  <c r="L62" i="16" s="1"/>
  <c r="K62" i="16"/>
  <c r="N61" i="16"/>
  <c r="M61" i="16"/>
  <c r="H61" i="16"/>
  <c r="L61" i="16" s="1"/>
  <c r="K61" i="16"/>
  <c r="N60" i="16"/>
  <c r="H60" i="16"/>
  <c r="L60" i="16" s="1"/>
  <c r="K60" i="16"/>
  <c r="N59" i="16"/>
  <c r="M59" i="16"/>
  <c r="H59" i="16"/>
  <c r="L59" i="16" s="1"/>
  <c r="K59" i="16"/>
  <c r="N58" i="16"/>
  <c r="H58" i="16"/>
  <c r="L58" i="16" s="1"/>
  <c r="K58" i="16"/>
  <c r="N57" i="16"/>
  <c r="K57" i="16"/>
  <c r="M57" i="16"/>
  <c r="H57" i="16"/>
  <c r="L57" i="16" s="1"/>
  <c r="N56" i="16"/>
  <c r="M56" i="16"/>
  <c r="L56" i="16"/>
  <c r="K56" i="16"/>
  <c r="N55" i="16"/>
  <c r="L55" i="16"/>
  <c r="K55" i="16"/>
  <c r="N54" i="16"/>
  <c r="L54" i="16"/>
  <c r="K54" i="16"/>
  <c r="N53" i="16"/>
  <c r="M53" i="16"/>
  <c r="L53" i="16"/>
  <c r="K53" i="16"/>
  <c r="N52" i="16"/>
  <c r="L52" i="16"/>
  <c r="K52" i="16"/>
  <c r="N51" i="16"/>
  <c r="L51" i="16"/>
  <c r="K51" i="16"/>
  <c r="N50" i="16"/>
  <c r="L50" i="16"/>
  <c r="K50" i="16"/>
  <c r="N49" i="16"/>
  <c r="M49" i="16"/>
  <c r="L49" i="16"/>
  <c r="K49" i="16"/>
  <c r="N48" i="16"/>
  <c r="M48" i="16"/>
  <c r="L48" i="16"/>
  <c r="K48" i="16"/>
  <c r="N47" i="16"/>
  <c r="M47" i="16"/>
  <c r="L47" i="16"/>
  <c r="K47" i="16"/>
  <c r="N46" i="16"/>
  <c r="L46" i="16"/>
  <c r="K46" i="16"/>
  <c r="N45" i="16"/>
  <c r="M45" i="16"/>
  <c r="L45" i="16"/>
  <c r="K45" i="16"/>
  <c r="N44" i="16"/>
  <c r="H44" i="16"/>
  <c r="L44" i="16" s="1"/>
  <c r="K44" i="16"/>
  <c r="N43" i="16"/>
  <c r="H43" i="16"/>
  <c r="L43" i="16" s="1"/>
  <c r="K43" i="16"/>
  <c r="N42" i="16"/>
  <c r="H42" i="16"/>
  <c r="L42" i="16" s="1"/>
  <c r="K42" i="16"/>
  <c r="N41" i="16"/>
  <c r="M41" i="16"/>
  <c r="H41" i="16"/>
  <c r="L41" i="16" s="1"/>
  <c r="K41" i="16"/>
  <c r="N40" i="16"/>
  <c r="M40" i="16"/>
  <c r="H40" i="16"/>
  <c r="L40" i="16" s="1"/>
  <c r="K40" i="16"/>
  <c r="N39" i="16"/>
  <c r="M39" i="16"/>
  <c r="H39" i="16"/>
  <c r="L39" i="16" s="1"/>
  <c r="K39" i="16"/>
  <c r="N38" i="16"/>
  <c r="H38" i="16"/>
  <c r="L38" i="16" s="1"/>
  <c r="K38" i="16"/>
  <c r="N37" i="16"/>
  <c r="M37" i="16"/>
  <c r="H37" i="16"/>
  <c r="L37" i="16" s="1"/>
  <c r="K37" i="16"/>
  <c r="N36" i="16"/>
  <c r="K36" i="16"/>
  <c r="H36" i="16"/>
  <c r="L36" i="16" s="1"/>
  <c r="N35" i="16"/>
  <c r="M35" i="16"/>
  <c r="H35" i="16"/>
  <c r="L35" i="16" s="1"/>
  <c r="K35" i="16"/>
  <c r="N34" i="16"/>
  <c r="H34" i="16"/>
  <c r="L34" i="16" s="1"/>
  <c r="K34" i="16"/>
  <c r="N33" i="16"/>
  <c r="M33" i="16"/>
  <c r="H33" i="16"/>
  <c r="L33" i="16" s="1"/>
  <c r="K33" i="16"/>
  <c r="N32" i="16"/>
  <c r="H32" i="16"/>
  <c r="L32" i="16" s="1"/>
  <c r="K32" i="16"/>
  <c r="N31" i="16"/>
  <c r="M31" i="16"/>
  <c r="H31" i="16"/>
  <c r="L31" i="16" s="1"/>
  <c r="K31" i="16"/>
  <c r="N30" i="16"/>
  <c r="H30" i="16"/>
  <c r="L30" i="16" s="1"/>
  <c r="K30" i="16"/>
  <c r="N29" i="16"/>
  <c r="M29" i="16"/>
  <c r="H29" i="16"/>
  <c r="L29" i="16" s="1"/>
  <c r="K29" i="16"/>
  <c r="N28" i="16"/>
  <c r="H28" i="16"/>
  <c r="L28" i="16" s="1"/>
  <c r="K28" i="16"/>
  <c r="N27" i="16"/>
  <c r="M27" i="16"/>
  <c r="H27" i="16"/>
  <c r="L27" i="16" s="1"/>
  <c r="K27" i="16"/>
  <c r="N26" i="16"/>
  <c r="H26" i="16"/>
  <c r="L26" i="16" s="1"/>
  <c r="K26" i="16"/>
  <c r="N25" i="16"/>
  <c r="M25" i="16"/>
  <c r="H25" i="16"/>
  <c r="L25" i="16" s="1"/>
  <c r="K25" i="16"/>
  <c r="N24" i="16"/>
  <c r="K24" i="16"/>
  <c r="M24" i="16"/>
  <c r="H24" i="16"/>
  <c r="L24" i="16" s="1"/>
  <c r="N23" i="16"/>
  <c r="M23" i="16"/>
  <c r="H23" i="16"/>
  <c r="L23" i="16" s="1"/>
  <c r="K23" i="16"/>
  <c r="N22" i="16"/>
  <c r="H22" i="16"/>
  <c r="L22" i="16" s="1"/>
  <c r="K22" i="16"/>
  <c r="N21" i="16"/>
  <c r="M21" i="16"/>
  <c r="H21" i="16"/>
  <c r="L21" i="16" s="1"/>
  <c r="K21" i="16"/>
  <c r="H20" i="16"/>
  <c r="L20" i="16" s="1"/>
  <c r="K20" i="16"/>
  <c r="N19" i="16"/>
  <c r="M19" i="16"/>
  <c r="H19" i="16"/>
  <c r="L19" i="16" s="1"/>
  <c r="K19" i="16"/>
  <c r="N18" i="16"/>
  <c r="H18" i="16"/>
  <c r="L18" i="16" s="1"/>
  <c r="K18" i="16"/>
  <c r="N17" i="16"/>
  <c r="M17" i="16"/>
  <c r="H17" i="16"/>
  <c r="L17" i="16" s="1"/>
  <c r="K17" i="16"/>
  <c r="N16" i="16"/>
  <c r="H16" i="16"/>
  <c r="L16" i="16" s="1"/>
  <c r="K16" i="16"/>
  <c r="N15" i="16"/>
  <c r="M15" i="16"/>
  <c r="H15" i="16"/>
  <c r="L15" i="16" s="1"/>
  <c r="K15" i="16"/>
  <c r="N14" i="16"/>
  <c r="H14" i="16"/>
  <c r="L14" i="16" s="1"/>
  <c r="K14" i="16"/>
  <c r="N13" i="16"/>
  <c r="M13" i="16"/>
  <c r="H13" i="16"/>
  <c r="L13" i="16" s="1"/>
  <c r="K13" i="16"/>
  <c r="N12" i="16"/>
  <c r="H12" i="16"/>
  <c r="L12" i="16" s="1"/>
  <c r="K12" i="16"/>
  <c r="N11" i="16"/>
  <c r="M11" i="16"/>
  <c r="H11" i="16"/>
  <c r="L11" i="16" s="1"/>
  <c r="K11" i="16"/>
  <c r="N10" i="16"/>
  <c r="H10" i="16"/>
  <c r="L10" i="16" s="1"/>
  <c r="K10" i="16"/>
  <c r="N9" i="16"/>
  <c r="M9" i="16"/>
  <c r="H9" i="16"/>
  <c r="L9" i="16" s="1"/>
  <c r="K9" i="16"/>
  <c r="N8" i="16"/>
  <c r="H8" i="16"/>
  <c r="L8" i="16" s="1"/>
  <c r="K8" i="16"/>
  <c r="N7" i="16"/>
  <c r="K7" i="16"/>
  <c r="M7" i="16"/>
  <c r="H7" i="16"/>
  <c r="L7" i="16" s="1"/>
  <c r="N6" i="16"/>
  <c r="H6" i="16"/>
  <c r="L6" i="16" s="1"/>
  <c r="K6" i="16"/>
  <c r="N5" i="16"/>
  <c r="M5" i="16"/>
  <c r="H5" i="16"/>
  <c r="L5" i="16" s="1"/>
  <c r="K5" i="16"/>
  <c r="L4" i="16"/>
  <c r="M4" i="7" l="1"/>
  <c r="D3" i="10" s="1"/>
  <c r="F103" i="10"/>
  <c r="G5" i="10"/>
  <c r="M13" i="7"/>
  <c r="D12" i="10" s="1"/>
  <c r="E12" i="10" s="1"/>
  <c r="M15" i="7"/>
  <c r="D14" i="10" s="1"/>
  <c r="E14" i="10" s="1"/>
  <c r="M17" i="7"/>
  <c r="D17" i="10" s="1"/>
  <c r="E17" i="10" s="1"/>
  <c r="M19" i="7"/>
  <c r="D16" i="10" s="1"/>
  <c r="E16" i="10" s="1"/>
  <c r="M36" i="7"/>
  <c r="D38" i="10" s="1"/>
  <c r="E38" i="10" s="1"/>
  <c r="M38" i="7"/>
  <c r="D30" i="10" s="1"/>
  <c r="E30" i="10" s="1"/>
  <c r="G3" i="10"/>
  <c r="F102" i="10"/>
  <c r="M97" i="7"/>
  <c r="D96" i="10" s="1"/>
  <c r="E96" i="10" s="1"/>
  <c r="M7" i="7"/>
  <c r="D7" i="10" s="1"/>
  <c r="E7" i="10" s="1"/>
  <c r="M22" i="7"/>
  <c r="D25" i="10" s="1"/>
  <c r="E25" i="10" s="1"/>
  <c r="M26" i="7"/>
  <c r="D39" i="10" s="1"/>
  <c r="E39" i="10" s="1"/>
  <c r="M30" i="7"/>
  <c r="D28" i="10" s="1"/>
  <c r="E28" i="10" s="1"/>
  <c r="M34" i="7"/>
  <c r="D31" i="10" s="1"/>
  <c r="E31" i="10" s="1"/>
  <c r="M5" i="7"/>
  <c r="D4" i="10" s="1"/>
  <c r="E4" i="10" s="1"/>
  <c r="M9" i="7"/>
  <c r="D8" i="10" s="1"/>
  <c r="E8" i="10" s="1"/>
  <c r="M24" i="7"/>
  <c r="D21" i="10" s="1"/>
  <c r="E21" i="10" s="1"/>
  <c r="M28" i="7"/>
  <c r="D24" i="10" s="1"/>
  <c r="E24" i="10" s="1"/>
  <c r="M32" i="7"/>
  <c r="D33" i="10" s="1"/>
  <c r="E33" i="10" s="1"/>
  <c r="H101" i="16"/>
  <c r="H102" i="16"/>
  <c r="M94" i="7"/>
  <c r="D86" i="10" s="1"/>
  <c r="E86" i="10" s="1"/>
  <c r="M99" i="7"/>
  <c r="D98" i="10" s="1"/>
  <c r="E98" i="10" s="1"/>
  <c r="M6" i="7"/>
  <c r="D5" i="10" s="1"/>
  <c r="E5" i="10" s="1"/>
  <c r="M8" i="7"/>
  <c r="D6" i="10" s="1"/>
  <c r="E6" i="10" s="1"/>
  <c r="M10" i="7"/>
  <c r="D9" i="10" s="1"/>
  <c r="E9" i="10" s="1"/>
  <c r="M21" i="7"/>
  <c r="D20" i="10" s="1"/>
  <c r="E20" i="10" s="1"/>
  <c r="M23" i="7"/>
  <c r="D22" i="10" s="1"/>
  <c r="E22" i="10" s="1"/>
  <c r="M25" i="7"/>
  <c r="D23" i="10" s="1"/>
  <c r="E23" i="10" s="1"/>
  <c r="M27" i="7"/>
  <c r="D32" i="10" s="1"/>
  <c r="E32" i="10" s="1"/>
  <c r="M29" i="7"/>
  <c r="D27" i="10" s="1"/>
  <c r="E27" i="10" s="1"/>
  <c r="M31" i="7"/>
  <c r="D26" i="10" s="1"/>
  <c r="E26" i="10" s="1"/>
  <c r="M33" i="7"/>
  <c r="D54" i="10" s="1"/>
  <c r="E54" i="10" s="1"/>
  <c r="O20" i="16"/>
  <c r="B18" i="10" s="1"/>
  <c r="C18" i="10" s="1"/>
  <c r="O53" i="16"/>
  <c r="B44" i="10" s="1"/>
  <c r="C44" i="10" s="1"/>
  <c r="G103" i="7"/>
  <c r="G102" i="7"/>
  <c r="M68" i="7"/>
  <c r="D76" i="10" s="1"/>
  <c r="E76" i="10" s="1"/>
  <c r="M98" i="7"/>
  <c r="D97" i="10" s="1"/>
  <c r="E97" i="10" s="1"/>
  <c r="M96" i="7"/>
  <c r="D95" i="10" s="1"/>
  <c r="E95" i="10" s="1"/>
  <c r="M95" i="7"/>
  <c r="D94" i="10" s="1"/>
  <c r="E94" i="10" s="1"/>
  <c r="M39" i="7"/>
  <c r="D29" i="10" s="1"/>
  <c r="E29" i="10" s="1"/>
  <c r="M40" i="7"/>
  <c r="D34" i="10" s="1"/>
  <c r="E34" i="10" s="1"/>
  <c r="M41" i="7"/>
  <c r="D41" i="10" s="1"/>
  <c r="E41" i="10" s="1"/>
  <c r="M42" i="7"/>
  <c r="D48" i="10" s="1"/>
  <c r="E48" i="10" s="1"/>
  <c r="M43" i="7"/>
  <c r="D36" i="10" s="1"/>
  <c r="E36" i="10" s="1"/>
  <c r="M44" i="7"/>
  <c r="D49" i="10" s="1"/>
  <c r="E49" i="10" s="1"/>
  <c r="M45" i="7"/>
  <c r="D47" i="10" s="1"/>
  <c r="E47" i="10" s="1"/>
  <c r="M46" i="7"/>
  <c r="D45" i="10" s="1"/>
  <c r="E45" i="10" s="1"/>
  <c r="M47" i="7"/>
  <c r="D46" i="10" s="1"/>
  <c r="E46" i="10" s="1"/>
  <c r="M48" i="7"/>
  <c r="D42" i="10" s="1"/>
  <c r="E42" i="10" s="1"/>
  <c r="M49" i="7"/>
  <c r="D51" i="10" s="1"/>
  <c r="E51" i="10" s="1"/>
  <c r="M50" i="7"/>
  <c r="D50" i="10" s="1"/>
  <c r="E50" i="10" s="1"/>
  <c r="M52" i="7"/>
  <c r="D37" i="10" s="1"/>
  <c r="E37" i="10" s="1"/>
  <c r="M54" i="7"/>
  <c r="D65" i="10" s="1"/>
  <c r="E65" i="10" s="1"/>
  <c r="M62" i="7"/>
  <c r="D57" i="10" s="1"/>
  <c r="E57" i="10" s="1"/>
  <c r="M64" i="7"/>
  <c r="D67" i="10" s="1"/>
  <c r="E67" i="10" s="1"/>
  <c r="M66" i="7"/>
  <c r="D61" i="10" s="1"/>
  <c r="E61" i="10" s="1"/>
  <c r="M53" i="7"/>
  <c r="D44" i="10" s="1"/>
  <c r="E44" i="10" s="1"/>
  <c r="M55" i="7"/>
  <c r="D55" i="10" s="1"/>
  <c r="E55" i="10" s="1"/>
  <c r="M56" i="7"/>
  <c r="D40" i="10" s="1"/>
  <c r="E40" i="10" s="1"/>
  <c r="M61" i="7"/>
  <c r="D63" i="10" s="1"/>
  <c r="E63" i="10" s="1"/>
  <c r="M63" i="7"/>
  <c r="D58" i="10" s="1"/>
  <c r="E58" i="10" s="1"/>
  <c r="M65" i="7"/>
  <c r="D68" i="10" s="1"/>
  <c r="E68" i="10" s="1"/>
  <c r="M67" i="7"/>
  <c r="D79" i="10" s="1"/>
  <c r="E79" i="10" s="1"/>
  <c r="M57" i="7"/>
  <c r="D43" i="10" s="1"/>
  <c r="E43" i="10" s="1"/>
  <c r="M59" i="7"/>
  <c r="D56" i="10" s="1"/>
  <c r="E56" i="10" s="1"/>
  <c r="M70" i="7"/>
  <c r="D71" i="10" s="1"/>
  <c r="E71" i="10" s="1"/>
  <c r="M72" i="7"/>
  <c r="D59" i="10" s="1"/>
  <c r="E59" i="10" s="1"/>
  <c r="M74" i="7"/>
  <c r="D64" i="10" s="1"/>
  <c r="E64" i="10" s="1"/>
  <c r="M76" i="7"/>
  <c r="D70" i="10" s="1"/>
  <c r="E70" i="10" s="1"/>
  <c r="M78" i="7"/>
  <c r="D80" i="10" s="1"/>
  <c r="E80" i="10" s="1"/>
  <c r="M80" i="7"/>
  <c r="D77" i="10" s="1"/>
  <c r="E77" i="10" s="1"/>
  <c r="M82" i="7"/>
  <c r="D72" i="10" s="1"/>
  <c r="E72" i="10" s="1"/>
  <c r="M84" i="7"/>
  <c r="D82" i="10" s="1"/>
  <c r="E82" i="10" s="1"/>
  <c r="M86" i="7"/>
  <c r="D87" i="10" s="1"/>
  <c r="E87" i="10" s="1"/>
  <c r="M88" i="7"/>
  <c r="D88" i="10" s="1"/>
  <c r="E88" i="10" s="1"/>
  <c r="M90" i="7"/>
  <c r="D91" i="10" s="1"/>
  <c r="E91" i="10" s="1"/>
  <c r="M92" i="7"/>
  <c r="D90" i="10" s="1"/>
  <c r="E90" i="10" s="1"/>
  <c r="M11" i="7"/>
  <c r="D11" i="10" s="1"/>
  <c r="E11" i="10" s="1"/>
  <c r="M20" i="7"/>
  <c r="D18" i="10" s="1"/>
  <c r="E18" i="10" s="1"/>
  <c r="M35" i="7"/>
  <c r="D35" i="10" s="1"/>
  <c r="E35" i="10" s="1"/>
  <c r="M51" i="7"/>
  <c r="D52" i="10" s="1"/>
  <c r="E52" i="10" s="1"/>
  <c r="M58" i="7"/>
  <c r="D60" i="10" s="1"/>
  <c r="E60" i="10" s="1"/>
  <c r="M69" i="7"/>
  <c r="D66" i="10" s="1"/>
  <c r="E66" i="10" s="1"/>
  <c r="M71" i="7"/>
  <c r="D78" i="10" s="1"/>
  <c r="E78" i="10" s="1"/>
  <c r="M73" i="7"/>
  <c r="D75" i="10" s="1"/>
  <c r="E75" i="10" s="1"/>
  <c r="M75" i="7"/>
  <c r="D85" i="10" s="1"/>
  <c r="E85" i="10" s="1"/>
  <c r="M77" i="7"/>
  <c r="D73" i="10" s="1"/>
  <c r="E73" i="10" s="1"/>
  <c r="M79" i="7"/>
  <c r="D69" i="10" s="1"/>
  <c r="E69" i="10" s="1"/>
  <c r="M81" i="7"/>
  <c r="D81" i="10" s="1"/>
  <c r="E81" i="10" s="1"/>
  <c r="M83" i="7"/>
  <c r="D74" i="10" s="1"/>
  <c r="E74" i="10" s="1"/>
  <c r="M85" i="7"/>
  <c r="D83" i="10" s="1"/>
  <c r="E83" i="10" s="1"/>
  <c r="M87" i="7"/>
  <c r="D89" i="10" s="1"/>
  <c r="E89" i="10" s="1"/>
  <c r="M89" i="7"/>
  <c r="D84" i="10" s="1"/>
  <c r="E84" i="10" s="1"/>
  <c r="M91" i="7"/>
  <c r="D93" i="10" s="1"/>
  <c r="E93" i="10" s="1"/>
  <c r="M93" i="7"/>
  <c r="M6" i="16"/>
  <c r="O6" i="16" s="1"/>
  <c r="B5" i="10" s="1"/>
  <c r="C5" i="10" s="1"/>
  <c r="J5" i="10" s="1"/>
  <c r="I101" i="16"/>
  <c r="O99" i="16"/>
  <c r="B98" i="10" s="1"/>
  <c r="C98" i="10" s="1"/>
  <c r="J98" i="10" s="1"/>
  <c r="O98" i="16"/>
  <c r="B97" i="10" s="1"/>
  <c r="C97" i="10" s="1"/>
  <c r="J97" i="10" s="1"/>
  <c r="O97" i="16"/>
  <c r="B96" i="10" s="1"/>
  <c r="C96" i="10" s="1"/>
  <c r="J96" i="10" s="1"/>
  <c r="O96" i="16"/>
  <c r="B95" i="10" s="1"/>
  <c r="C95" i="10" s="1"/>
  <c r="J95" i="10" s="1"/>
  <c r="B94" i="10"/>
  <c r="C94" i="10" s="1"/>
  <c r="J94" i="10" s="1"/>
  <c r="O93" i="16"/>
  <c r="B92" i="10" s="1"/>
  <c r="C92" i="10" s="1"/>
  <c r="O31" i="16"/>
  <c r="B26" i="10" s="1"/>
  <c r="C26" i="10" s="1"/>
  <c r="J26" i="10" s="1"/>
  <c r="O18" i="16"/>
  <c r="B19" i="10" s="1"/>
  <c r="C19" i="10" s="1"/>
  <c r="J19" i="10" s="1"/>
  <c r="O64" i="16"/>
  <c r="B67" i="10" s="1"/>
  <c r="C67" i="10" s="1"/>
  <c r="J67" i="10" s="1"/>
  <c r="O55" i="16"/>
  <c r="B55" i="10" s="1"/>
  <c r="C55" i="10" s="1"/>
  <c r="J55" i="10" s="1"/>
  <c r="O67" i="16"/>
  <c r="B79" i="10" s="1"/>
  <c r="C79" i="10" s="1"/>
  <c r="J79" i="10" s="1"/>
  <c r="O19" i="16"/>
  <c r="B16" i="10" s="1"/>
  <c r="C16" i="10" s="1"/>
  <c r="J16" i="10" s="1"/>
  <c r="O22" i="16"/>
  <c r="B25" i="10" s="1"/>
  <c r="C25" i="10" s="1"/>
  <c r="J25" i="10" s="1"/>
  <c r="O43" i="16"/>
  <c r="B36" i="10" s="1"/>
  <c r="C36" i="10" s="1"/>
  <c r="J36" i="10" s="1"/>
  <c r="O47" i="16"/>
  <c r="B46" i="10" s="1"/>
  <c r="C46" i="10" s="1"/>
  <c r="J46" i="10" s="1"/>
  <c r="O59" i="16"/>
  <c r="B56" i="10" s="1"/>
  <c r="C56" i="10" s="1"/>
  <c r="J56" i="10" s="1"/>
  <c r="O71" i="16"/>
  <c r="B78" i="10" s="1"/>
  <c r="C78" i="10" s="1"/>
  <c r="J78" i="10" s="1"/>
  <c r="O75" i="16"/>
  <c r="B85" i="10" s="1"/>
  <c r="C85" i="10" s="1"/>
  <c r="J85" i="10" s="1"/>
  <c r="O87" i="16"/>
  <c r="B89" i="10" s="1"/>
  <c r="C89" i="10" s="1"/>
  <c r="J89" i="10" s="1"/>
  <c r="O10" i="16"/>
  <c r="B9" i="10" s="1"/>
  <c r="C9" i="10" s="1"/>
  <c r="J9" i="10" s="1"/>
  <c r="O11" i="16"/>
  <c r="B11" i="10" s="1"/>
  <c r="C11" i="10" s="1"/>
  <c r="J11" i="10" s="1"/>
  <c r="O39" i="16"/>
  <c r="B29" i="10" s="1"/>
  <c r="C29" i="10" s="1"/>
  <c r="J29" i="10" s="1"/>
  <c r="O51" i="16"/>
  <c r="B52" i="10" s="1"/>
  <c r="C52" i="10" s="1"/>
  <c r="J52" i="10" s="1"/>
  <c r="O82" i="16"/>
  <c r="B72" i="10" s="1"/>
  <c r="C72" i="10" s="1"/>
  <c r="J72" i="10" s="1"/>
  <c r="O83" i="16"/>
  <c r="B74" i="10" s="1"/>
  <c r="C74" i="10" s="1"/>
  <c r="J74" i="10" s="1"/>
  <c r="O91" i="16"/>
  <c r="B93" i="10" s="1"/>
  <c r="C93" i="10" s="1"/>
  <c r="J93" i="10" s="1"/>
  <c r="O5" i="16"/>
  <c r="B4" i="10" s="1"/>
  <c r="C4" i="10" s="1"/>
  <c r="J4" i="10" s="1"/>
  <c r="O13" i="16"/>
  <c r="B12" i="10" s="1"/>
  <c r="C12" i="10" s="1"/>
  <c r="J12" i="10" s="1"/>
  <c r="O45" i="16"/>
  <c r="B47" i="10" s="1"/>
  <c r="C47" i="10" s="1"/>
  <c r="J47" i="10" s="1"/>
  <c r="O61" i="16"/>
  <c r="B63" i="10" s="1"/>
  <c r="C63" i="10" s="1"/>
  <c r="J63" i="10" s="1"/>
  <c r="O7" i="16"/>
  <c r="B7" i="10" s="1"/>
  <c r="C7" i="10" s="1"/>
  <c r="J7" i="10" s="1"/>
  <c r="O9" i="16"/>
  <c r="B8" i="10" s="1"/>
  <c r="C8" i="10" s="1"/>
  <c r="J8" i="10" s="1"/>
  <c r="O14" i="16"/>
  <c r="B15" i="10" s="1"/>
  <c r="C15" i="10" s="1"/>
  <c r="J15" i="10" s="1"/>
  <c r="O15" i="16"/>
  <c r="B14" i="10" s="1"/>
  <c r="C14" i="10" s="1"/>
  <c r="J14" i="10" s="1"/>
  <c r="O17" i="16"/>
  <c r="B17" i="10" s="1"/>
  <c r="C17" i="10" s="1"/>
  <c r="J17" i="10" s="1"/>
  <c r="O27" i="16"/>
  <c r="B32" i="10" s="1"/>
  <c r="C32" i="10" s="1"/>
  <c r="J32" i="10" s="1"/>
  <c r="O35" i="16"/>
  <c r="B35" i="10" s="1"/>
  <c r="C35" i="10" s="1"/>
  <c r="J35" i="10" s="1"/>
  <c r="O41" i="16"/>
  <c r="B41" i="10" s="1"/>
  <c r="C41" i="10" s="1"/>
  <c r="J41" i="10" s="1"/>
  <c r="O49" i="16"/>
  <c r="B51" i="10" s="1"/>
  <c r="C51" i="10" s="1"/>
  <c r="J51" i="10" s="1"/>
  <c r="O57" i="16"/>
  <c r="B43" i="10" s="1"/>
  <c r="C43" i="10" s="1"/>
  <c r="J43" i="10" s="1"/>
  <c r="O78" i="16"/>
  <c r="B80" i="10" s="1"/>
  <c r="C80" i="10" s="1"/>
  <c r="J80" i="10" s="1"/>
  <c r="O79" i="16"/>
  <c r="B69" i="10" s="1"/>
  <c r="C69" i="10" s="1"/>
  <c r="J69" i="10" s="1"/>
  <c r="O86" i="16"/>
  <c r="B87" i="10" s="1"/>
  <c r="C87" i="10" s="1"/>
  <c r="J87" i="10" s="1"/>
  <c r="O90" i="16"/>
  <c r="B91" i="10" s="1"/>
  <c r="C91" i="10" s="1"/>
  <c r="J91" i="10" s="1"/>
  <c r="O21" i="16"/>
  <c r="B20" i="10" s="1"/>
  <c r="C20" i="10" s="1"/>
  <c r="J20" i="10" s="1"/>
  <c r="O25" i="16"/>
  <c r="B23" i="10" s="1"/>
  <c r="C23" i="10" s="1"/>
  <c r="J23" i="10" s="1"/>
  <c r="O29" i="16"/>
  <c r="B27" i="10" s="1"/>
  <c r="C27" i="10" s="1"/>
  <c r="J27" i="10" s="1"/>
  <c r="O33" i="16"/>
  <c r="B54" i="10" s="1"/>
  <c r="C54" i="10" s="1"/>
  <c r="J54" i="10" s="1"/>
  <c r="O37" i="16"/>
  <c r="B53" i="10" s="1"/>
  <c r="C53" i="10" s="1"/>
  <c r="J53" i="10" s="1"/>
  <c r="O42" i="16"/>
  <c r="B48" i="10" s="1"/>
  <c r="C48" i="10" s="1"/>
  <c r="J48" i="10" s="1"/>
  <c r="O46" i="16"/>
  <c r="B45" i="10" s="1"/>
  <c r="C45" i="10" s="1"/>
  <c r="J45" i="10" s="1"/>
  <c r="O50" i="16"/>
  <c r="B50" i="10" s="1"/>
  <c r="C50" i="10" s="1"/>
  <c r="J50" i="10" s="1"/>
  <c r="O54" i="16"/>
  <c r="B65" i="10" s="1"/>
  <c r="C65" i="10" s="1"/>
  <c r="J65" i="10" s="1"/>
  <c r="O58" i="16"/>
  <c r="B60" i="10" s="1"/>
  <c r="C60" i="10" s="1"/>
  <c r="J60" i="10" s="1"/>
  <c r="O66" i="16"/>
  <c r="B61" i="10" s="1"/>
  <c r="C61" i="10" s="1"/>
  <c r="J61" i="10" s="1"/>
  <c r="O70" i="16"/>
  <c r="B71" i="10" s="1"/>
  <c r="C71" i="10" s="1"/>
  <c r="J71" i="10" s="1"/>
  <c r="O74" i="16"/>
  <c r="B64" i="10" s="1"/>
  <c r="C64" i="10" s="1"/>
  <c r="J64" i="10" s="1"/>
  <c r="O94" i="16"/>
  <c r="B86" i="10" s="1"/>
  <c r="C86" i="10" s="1"/>
  <c r="J86" i="10" s="1"/>
  <c r="O24" i="16"/>
  <c r="B21" i="10" s="1"/>
  <c r="C21" i="10" s="1"/>
  <c r="J21" i="10" s="1"/>
  <c r="O28" i="16"/>
  <c r="B24" i="10" s="1"/>
  <c r="C24" i="10" s="1"/>
  <c r="J24" i="10" s="1"/>
  <c r="O32" i="16"/>
  <c r="B33" i="10" s="1"/>
  <c r="C33" i="10" s="1"/>
  <c r="J33" i="10" s="1"/>
  <c r="O36" i="16"/>
  <c r="B38" i="10" s="1"/>
  <c r="C38" i="10" s="1"/>
  <c r="J38" i="10" s="1"/>
  <c r="K4" i="16"/>
  <c r="M4" i="16"/>
  <c r="O8" i="16"/>
  <c r="B6" i="10" s="1"/>
  <c r="C6" i="10" s="1"/>
  <c r="J6" i="10" s="1"/>
  <c r="O12" i="16"/>
  <c r="B10" i="10" s="1"/>
  <c r="C10" i="10" s="1"/>
  <c r="J10" i="10" s="1"/>
  <c r="O16" i="16"/>
  <c r="B13" i="10" s="1"/>
  <c r="C13" i="10" s="1"/>
  <c r="J13" i="10" s="1"/>
  <c r="O23" i="16"/>
  <c r="B22" i="10" s="1"/>
  <c r="C22" i="10" s="1"/>
  <c r="J22" i="10" s="1"/>
  <c r="O26" i="16"/>
  <c r="B39" i="10" s="1"/>
  <c r="C39" i="10" s="1"/>
  <c r="J39" i="10" s="1"/>
  <c r="O30" i="16"/>
  <c r="B28" i="10" s="1"/>
  <c r="C28" i="10" s="1"/>
  <c r="J28" i="10" s="1"/>
  <c r="O34" i="16"/>
  <c r="B31" i="10" s="1"/>
  <c r="C31" i="10" s="1"/>
  <c r="J31" i="10" s="1"/>
  <c r="O38" i="16"/>
  <c r="B30" i="10" s="1"/>
  <c r="C30" i="10" s="1"/>
  <c r="J30" i="10" s="1"/>
  <c r="O65" i="16"/>
  <c r="B68" i="10" s="1"/>
  <c r="C68" i="10" s="1"/>
  <c r="J68" i="10" s="1"/>
  <c r="O69" i="16"/>
  <c r="B66" i="10" s="1"/>
  <c r="C66" i="10" s="1"/>
  <c r="J66" i="10" s="1"/>
  <c r="O73" i="16"/>
  <c r="B75" i="10" s="1"/>
  <c r="C75" i="10" s="1"/>
  <c r="J75" i="10" s="1"/>
  <c r="O40" i="16"/>
  <c r="B34" i="10" s="1"/>
  <c r="C34" i="10" s="1"/>
  <c r="J34" i="10" s="1"/>
  <c r="O44" i="16"/>
  <c r="B49" i="10" s="1"/>
  <c r="C49" i="10" s="1"/>
  <c r="J49" i="10" s="1"/>
  <c r="O48" i="16"/>
  <c r="B42" i="10" s="1"/>
  <c r="C42" i="10" s="1"/>
  <c r="J42" i="10" s="1"/>
  <c r="O52" i="16"/>
  <c r="B37" i="10" s="1"/>
  <c r="C37" i="10" s="1"/>
  <c r="J37" i="10" s="1"/>
  <c r="O56" i="16"/>
  <c r="B40" i="10" s="1"/>
  <c r="C40" i="10" s="1"/>
  <c r="J40" i="10" s="1"/>
  <c r="O60" i="16"/>
  <c r="B62" i="10" s="1"/>
  <c r="C62" i="10" s="1"/>
  <c r="J62" i="10" s="1"/>
  <c r="O63" i="16"/>
  <c r="B58" i="10" s="1"/>
  <c r="C58" i="10" s="1"/>
  <c r="J58" i="10" s="1"/>
  <c r="O77" i="16"/>
  <c r="B73" i="10" s="1"/>
  <c r="C73" i="10" s="1"/>
  <c r="J73" i="10" s="1"/>
  <c r="O81" i="16"/>
  <c r="B81" i="10" s="1"/>
  <c r="C81" i="10" s="1"/>
  <c r="J81" i="10" s="1"/>
  <c r="O85" i="16"/>
  <c r="B83" i="10" s="1"/>
  <c r="C83" i="10" s="1"/>
  <c r="J83" i="10" s="1"/>
  <c r="O89" i="16"/>
  <c r="B84" i="10" s="1"/>
  <c r="C84" i="10" s="1"/>
  <c r="J84" i="10" s="1"/>
  <c r="O62" i="16"/>
  <c r="B57" i="10" s="1"/>
  <c r="C57" i="10" s="1"/>
  <c r="J57" i="10" s="1"/>
  <c r="O68" i="16"/>
  <c r="B76" i="10" s="1"/>
  <c r="C76" i="10" s="1"/>
  <c r="J76" i="10" s="1"/>
  <c r="O72" i="16"/>
  <c r="B59" i="10" s="1"/>
  <c r="C59" i="10" s="1"/>
  <c r="J59" i="10" s="1"/>
  <c r="O76" i="16"/>
  <c r="B70" i="10" s="1"/>
  <c r="C70" i="10" s="1"/>
  <c r="J70" i="10" s="1"/>
  <c r="O80" i="16"/>
  <c r="B77" i="10" s="1"/>
  <c r="C77" i="10" s="1"/>
  <c r="J77" i="10" s="1"/>
  <c r="O84" i="16"/>
  <c r="B82" i="10" s="1"/>
  <c r="C82" i="10" s="1"/>
  <c r="J82" i="10" s="1"/>
  <c r="O88" i="16"/>
  <c r="B88" i="10" s="1"/>
  <c r="C88" i="10" s="1"/>
  <c r="J88" i="10" s="1"/>
  <c r="O92" i="16"/>
  <c r="B90" i="10" s="1"/>
  <c r="C90" i="10" s="1"/>
  <c r="J90" i="10" s="1"/>
  <c r="J44" i="10" l="1"/>
  <c r="J18" i="10"/>
  <c r="N93" i="7"/>
  <c r="D92" i="10"/>
  <c r="E92" i="10" s="1"/>
  <c r="J92" i="10" s="1"/>
  <c r="E3" i="10"/>
  <c r="N89" i="7"/>
  <c r="N85" i="7"/>
  <c r="N81" i="7"/>
  <c r="N77" i="7"/>
  <c r="N73" i="7"/>
  <c r="N69" i="7"/>
  <c r="N51" i="7"/>
  <c r="N20" i="7"/>
  <c r="N6" i="7"/>
  <c r="N10" i="7"/>
  <c r="N14" i="7"/>
  <c r="N18" i="7"/>
  <c r="N24" i="7"/>
  <c r="N28" i="7"/>
  <c r="N32" i="7"/>
  <c r="N36" i="7"/>
  <c r="N60" i="7"/>
  <c r="N99" i="7"/>
  <c r="N5" i="7"/>
  <c r="N9" i="7"/>
  <c r="N15" i="7"/>
  <c r="N19" i="7"/>
  <c r="N23" i="7"/>
  <c r="N27" i="7"/>
  <c r="N31" i="7"/>
  <c r="N37" i="7"/>
  <c r="N92" i="7"/>
  <c r="N88" i="7"/>
  <c r="N84" i="7"/>
  <c r="N80" i="7"/>
  <c r="N76" i="7"/>
  <c r="N72" i="7"/>
  <c r="N59" i="7"/>
  <c r="N67" i="7"/>
  <c r="N63" i="7"/>
  <c r="N56" i="7"/>
  <c r="N53" i="7"/>
  <c r="N64" i="7"/>
  <c r="N54" i="7"/>
  <c r="N50" i="7"/>
  <c r="N48" i="7"/>
  <c r="N46" i="7"/>
  <c r="N44" i="7"/>
  <c r="N42" i="7"/>
  <c r="N40" i="7"/>
  <c r="N95" i="7"/>
  <c r="N98" i="7"/>
  <c r="N91" i="7"/>
  <c r="N87" i="7"/>
  <c r="N83" i="7"/>
  <c r="N79" i="7"/>
  <c r="N75" i="7"/>
  <c r="N71" i="7"/>
  <c r="N58" i="7"/>
  <c r="N35" i="7"/>
  <c r="N11" i="7"/>
  <c r="N90" i="7"/>
  <c r="N86" i="7"/>
  <c r="N82" i="7"/>
  <c r="N78" i="7"/>
  <c r="N74" i="7"/>
  <c r="N70" i="7"/>
  <c r="N57" i="7"/>
  <c r="N65" i="7"/>
  <c r="N61" i="7"/>
  <c r="N55" i="7"/>
  <c r="N66" i="7"/>
  <c r="N62" i="7"/>
  <c r="N52" i="7"/>
  <c r="N49" i="7"/>
  <c r="N47" i="7"/>
  <c r="N45" i="7"/>
  <c r="N43" i="7"/>
  <c r="N41" i="7"/>
  <c r="N39" i="7"/>
  <c r="N96" i="7"/>
  <c r="N68" i="7"/>
  <c r="N33" i="7"/>
  <c r="N29" i="7"/>
  <c r="N25" i="7"/>
  <c r="N21" i="7"/>
  <c r="N17" i="7"/>
  <c r="N13" i="7"/>
  <c r="N7" i="7"/>
  <c r="N97" i="7"/>
  <c r="N94" i="7"/>
  <c r="N38" i="7"/>
  <c r="N34" i="7"/>
  <c r="N30" i="7"/>
  <c r="N26" i="7"/>
  <c r="N22" i="7"/>
  <c r="N16" i="7"/>
  <c r="N12" i="7"/>
  <c r="N8" i="7"/>
  <c r="N4" i="7"/>
  <c r="O4" i="16"/>
  <c r="D102" i="10" l="1"/>
  <c r="D103" i="10"/>
  <c r="P4" i="16"/>
  <c r="B3" i="10"/>
  <c r="P20" i="16"/>
  <c r="P96" i="16"/>
  <c r="P18" i="16"/>
  <c r="P19" i="16"/>
  <c r="P59" i="16"/>
  <c r="P10" i="16"/>
  <c r="P82" i="16"/>
  <c r="P13" i="16"/>
  <c r="P6" i="16"/>
  <c r="P15" i="16"/>
  <c r="P41" i="16"/>
  <c r="P79" i="16"/>
  <c r="P21" i="16"/>
  <c r="P37" i="16"/>
  <c r="P54" i="16"/>
  <c r="P74" i="16"/>
  <c r="P32" i="16"/>
  <c r="P16" i="16"/>
  <c r="P34" i="16"/>
  <c r="P73" i="16"/>
  <c r="P52" i="16"/>
  <c r="P77" i="16"/>
  <c r="P62" i="16"/>
  <c r="P80" i="16"/>
  <c r="P99" i="16"/>
  <c r="P95" i="16"/>
  <c r="P64" i="16"/>
  <c r="P22" i="16"/>
  <c r="P71" i="16"/>
  <c r="P11" i="16"/>
  <c r="P83" i="16"/>
  <c r="P45" i="16"/>
  <c r="P7" i="16"/>
  <c r="P17" i="16"/>
  <c r="P49" i="16"/>
  <c r="P86" i="16"/>
  <c r="P33" i="16"/>
  <c r="P50" i="16"/>
  <c r="P70" i="16"/>
  <c r="P28" i="16"/>
  <c r="P12" i="16"/>
  <c r="P30" i="16"/>
  <c r="P69" i="16"/>
  <c r="P56" i="16"/>
  <c r="P81" i="16"/>
  <c r="P68" i="16"/>
  <c r="P84" i="16"/>
  <c r="P48" i="16"/>
  <c r="P98" i="16"/>
  <c r="P93" i="16"/>
  <c r="P55" i="16"/>
  <c r="P43" i="16"/>
  <c r="P75" i="16"/>
  <c r="P39" i="16"/>
  <c r="P91" i="16"/>
  <c r="P53" i="16"/>
  <c r="P9" i="16"/>
  <c r="P27" i="16"/>
  <c r="P57" i="16"/>
  <c r="P90" i="16"/>
  <c r="P29" i="16"/>
  <c r="P46" i="16"/>
  <c r="P66" i="16"/>
  <c r="P24" i="16"/>
  <c r="P8" i="16"/>
  <c r="P26" i="16"/>
  <c r="P65" i="16"/>
  <c r="P44" i="16"/>
  <c r="P60" i="16"/>
  <c r="P85" i="16"/>
  <c r="P72" i="16"/>
  <c r="P88" i="16"/>
  <c r="P97" i="16"/>
  <c r="P31" i="16"/>
  <c r="P67" i="16"/>
  <c r="P47" i="16"/>
  <c r="P87" i="16"/>
  <c r="P51" i="16"/>
  <c r="P5" i="16"/>
  <c r="P61" i="16"/>
  <c r="P14" i="16"/>
  <c r="P35" i="16"/>
  <c r="P78" i="16"/>
  <c r="P25" i="16"/>
  <c r="P42" i="16"/>
  <c r="P58" i="16"/>
  <c r="P94" i="16"/>
  <c r="P36" i="16"/>
  <c r="P23" i="16"/>
  <c r="P38" i="16"/>
  <c r="P40" i="16"/>
  <c r="P63" i="16"/>
  <c r="P89" i="16"/>
  <c r="P76" i="16"/>
  <c r="P92" i="16"/>
  <c r="C3" i="10" l="1"/>
  <c r="J3" i="10" s="1"/>
  <c r="B102" i="10"/>
  <c r="B103" i="10"/>
  <c r="F5" i="4"/>
  <c r="H4" i="5" s="1"/>
  <c r="I4" i="5" s="1"/>
  <c r="F6" i="4"/>
  <c r="F7" i="4"/>
  <c r="H7" i="5" s="1"/>
  <c r="I7" i="5" s="1"/>
  <c r="F8" i="4"/>
  <c r="F9" i="4"/>
  <c r="H8" i="5" s="1"/>
  <c r="I8" i="5" s="1"/>
  <c r="F10" i="4"/>
  <c r="F11" i="4"/>
  <c r="H11" i="5" s="1"/>
  <c r="I11" i="5" s="1"/>
  <c r="F12" i="4"/>
  <c r="F13" i="4"/>
  <c r="H12" i="5" s="1"/>
  <c r="I12" i="5" s="1"/>
  <c r="F14" i="4"/>
  <c r="F15" i="4"/>
  <c r="H14" i="5" s="1"/>
  <c r="I14" i="5" s="1"/>
  <c r="F16" i="4"/>
  <c r="F17" i="4"/>
  <c r="H17" i="5" s="1"/>
  <c r="I17" i="5" s="1"/>
  <c r="F18" i="4"/>
  <c r="F19" i="4"/>
  <c r="H16" i="5" s="1"/>
  <c r="I16" i="5" s="1"/>
  <c r="F20" i="4"/>
  <c r="F21" i="4"/>
  <c r="H20" i="5" s="1"/>
  <c r="I20" i="5" s="1"/>
  <c r="F22" i="4"/>
  <c r="F23" i="4"/>
  <c r="H22" i="5" s="1"/>
  <c r="I22" i="5" s="1"/>
  <c r="F24" i="4"/>
  <c r="F25" i="4"/>
  <c r="H23" i="5" s="1"/>
  <c r="I23" i="5" s="1"/>
  <c r="F26" i="4"/>
  <c r="F27" i="4"/>
  <c r="H32" i="5" s="1"/>
  <c r="I32" i="5" s="1"/>
  <c r="F28" i="4"/>
  <c r="F29" i="4"/>
  <c r="H27" i="5" s="1"/>
  <c r="I27" i="5" s="1"/>
  <c r="F30" i="4"/>
  <c r="F31" i="4"/>
  <c r="H26" i="5" s="1"/>
  <c r="I26" i="5" s="1"/>
  <c r="F32" i="4"/>
  <c r="F33" i="4"/>
  <c r="H54" i="5" s="1"/>
  <c r="I54" i="5" s="1"/>
  <c r="F34" i="4"/>
  <c r="F35" i="4"/>
  <c r="H35" i="5" s="1"/>
  <c r="I35" i="5" s="1"/>
  <c r="F36" i="4"/>
  <c r="F37" i="4"/>
  <c r="H53" i="5" s="1"/>
  <c r="I53" i="5" s="1"/>
  <c r="F38" i="4"/>
  <c r="F39" i="4"/>
  <c r="H29" i="5" s="1"/>
  <c r="I29" i="5" s="1"/>
  <c r="F40" i="4"/>
  <c r="F41" i="4"/>
  <c r="H41" i="5" s="1"/>
  <c r="I41" i="5" s="1"/>
  <c r="F42" i="4"/>
  <c r="F43" i="4"/>
  <c r="H36" i="5" s="1"/>
  <c r="I36" i="5" s="1"/>
  <c r="F44" i="4"/>
  <c r="F45" i="4"/>
  <c r="H47" i="5" s="1"/>
  <c r="I47" i="5" s="1"/>
  <c r="F46" i="4"/>
  <c r="F47" i="4"/>
  <c r="H46" i="5" s="1"/>
  <c r="I46" i="5" s="1"/>
  <c r="F48" i="4"/>
  <c r="F49" i="4"/>
  <c r="H51" i="5" s="1"/>
  <c r="I51" i="5" s="1"/>
  <c r="F50" i="4"/>
  <c r="F51" i="4"/>
  <c r="H52" i="5" s="1"/>
  <c r="I52" i="5" s="1"/>
  <c r="F52" i="4"/>
  <c r="F53" i="4"/>
  <c r="H44" i="5" s="1"/>
  <c r="I44" i="5" s="1"/>
  <c r="F54" i="4"/>
  <c r="F55" i="4"/>
  <c r="H55" i="5" s="1"/>
  <c r="I55" i="5" s="1"/>
  <c r="F56" i="4"/>
  <c r="F57" i="4"/>
  <c r="H43" i="5" s="1"/>
  <c r="I43" i="5" s="1"/>
  <c r="F58" i="4"/>
  <c r="F59" i="4"/>
  <c r="H56" i="5" s="1"/>
  <c r="I56" i="5" s="1"/>
  <c r="F60" i="4"/>
  <c r="F61" i="4"/>
  <c r="H63" i="5" s="1"/>
  <c r="I63" i="5" s="1"/>
  <c r="F62" i="4"/>
  <c r="F63" i="4"/>
  <c r="H58" i="5" s="1"/>
  <c r="I58" i="5" s="1"/>
  <c r="F64" i="4"/>
  <c r="F65" i="4"/>
  <c r="H68" i="5" s="1"/>
  <c r="I68" i="5" s="1"/>
  <c r="F66" i="4"/>
  <c r="F67" i="4"/>
  <c r="H79" i="5" s="1"/>
  <c r="I79" i="5" s="1"/>
  <c r="F68" i="4"/>
  <c r="F69" i="4"/>
  <c r="H66" i="5" s="1"/>
  <c r="I66" i="5" s="1"/>
  <c r="F70" i="4"/>
  <c r="F71" i="4"/>
  <c r="H78" i="5" s="1"/>
  <c r="I78" i="5" s="1"/>
  <c r="F72" i="4"/>
  <c r="F73" i="4"/>
  <c r="H75" i="5" s="1"/>
  <c r="I75" i="5" s="1"/>
  <c r="F74" i="4"/>
  <c r="F75" i="4"/>
  <c r="H85" i="5" s="1"/>
  <c r="I85" i="5" s="1"/>
  <c r="F76" i="4"/>
  <c r="F77" i="4"/>
  <c r="H73" i="5" s="1"/>
  <c r="I73" i="5" s="1"/>
  <c r="F78" i="4"/>
  <c r="F79" i="4"/>
  <c r="H69" i="5" s="1"/>
  <c r="I69" i="5" s="1"/>
  <c r="F80" i="4"/>
  <c r="F81" i="4"/>
  <c r="H81" i="5" s="1"/>
  <c r="I81" i="5" s="1"/>
  <c r="F82" i="4"/>
  <c r="F83" i="4"/>
  <c r="H74" i="5" s="1"/>
  <c r="I74" i="5" s="1"/>
  <c r="F84" i="4"/>
  <c r="F85" i="4"/>
  <c r="H83" i="5" s="1"/>
  <c r="I83" i="5" s="1"/>
  <c r="F86" i="4"/>
  <c r="F87" i="4"/>
  <c r="H89" i="5" s="1"/>
  <c r="I89" i="5" s="1"/>
  <c r="F88" i="4"/>
  <c r="F89" i="4"/>
  <c r="H84" i="5" s="1"/>
  <c r="I84" i="5" s="1"/>
  <c r="F90" i="4"/>
  <c r="F91" i="4"/>
  <c r="H93" i="5" s="1"/>
  <c r="I93" i="5" s="1"/>
  <c r="F92" i="4"/>
  <c r="F93" i="4"/>
  <c r="H92" i="5" s="1"/>
  <c r="I92" i="5" s="1"/>
  <c r="F94" i="4"/>
  <c r="F4" i="4"/>
  <c r="H3" i="5" s="1"/>
  <c r="I3" i="5" s="1"/>
  <c r="G81" i="4" l="1"/>
  <c r="G93" i="4"/>
  <c r="G89" i="4"/>
  <c r="G85" i="4"/>
  <c r="K44" i="10"/>
  <c r="K31" i="10"/>
  <c r="K63" i="10"/>
  <c r="K92" i="10"/>
  <c r="K60" i="10"/>
  <c r="K20" i="10"/>
  <c r="K17" i="10"/>
  <c r="K49" i="10"/>
  <c r="K81" i="10"/>
  <c r="K74" i="10"/>
  <c r="K10" i="10"/>
  <c r="K30" i="10"/>
  <c r="K97" i="10"/>
  <c r="K35" i="10"/>
  <c r="K67" i="10"/>
  <c r="K88" i="10"/>
  <c r="K56" i="10"/>
  <c r="K24" i="10"/>
  <c r="K13" i="10"/>
  <c r="K45" i="10"/>
  <c r="K77" i="10"/>
  <c r="K66" i="10"/>
  <c r="K86" i="10"/>
  <c r="K46" i="10"/>
  <c r="K7" i="10"/>
  <c r="K39" i="10"/>
  <c r="K71" i="10"/>
  <c r="K84" i="10"/>
  <c r="K52" i="10"/>
  <c r="K12" i="10"/>
  <c r="K25" i="10"/>
  <c r="K57" i="10"/>
  <c r="K89" i="10"/>
  <c r="K58" i="10"/>
  <c r="K70" i="10"/>
  <c r="K62" i="10"/>
  <c r="K11" i="10"/>
  <c r="K43" i="10"/>
  <c r="K75" i="10"/>
  <c r="K80" i="10"/>
  <c r="K48" i="10"/>
  <c r="K16" i="10"/>
  <c r="K21" i="10"/>
  <c r="K53" i="10"/>
  <c r="K85" i="10"/>
  <c r="K50" i="10"/>
  <c r="K54" i="10"/>
  <c r="K78" i="10"/>
  <c r="K15" i="10"/>
  <c r="K47" i="10"/>
  <c r="K79" i="10"/>
  <c r="K76" i="10"/>
  <c r="K36" i="10"/>
  <c r="K4" i="10"/>
  <c r="K33" i="10"/>
  <c r="K65" i="10"/>
  <c r="K3" i="10"/>
  <c r="K42" i="10"/>
  <c r="K38" i="10"/>
  <c r="K94" i="10"/>
  <c r="K19" i="10"/>
  <c r="K51" i="10"/>
  <c r="K83" i="10"/>
  <c r="K72" i="10"/>
  <c r="K40" i="10"/>
  <c r="K8" i="10"/>
  <c r="K29" i="10"/>
  <c r="K61" i="10"/>
  <c r="K93" i="10"/>
  <c r="K34" i="10"/>
  <c r="K22" i="10"/>
  <c r="K96" i="10"/>
  <c r="K23" i="10"/>
  <c r="K55" i="10"/>
  <c r="K87" i="10"/>
  <c r="K68" i="10"/>
  <c r="K28" i="10"/>
  <c r="K9" i="10"/>
  <c r="K41" i="10"/>
  <c r="K73" i="10"/>
  <c r="K90" i="10"/>
  <c r="K26" i="10"/>
  <c r="K6" i="10"/>
  <c r="K98" i="10"/>
  <c r="K27" i="10"/>
  <c r="K59" i="10"/>
  <c r="K91" i="10"/>
  <c r="K64" i="10"/>
  <c r="K32" i="10"/>
  <c r="K5" i="10"/>
  <c r="K37" i="10"/>
  <c r="K69" i="10"/>
  <c r="K82" i="10"/>
  <c r="K18" i="10"/>
  <c r="K14" i="10"/>
  <c r="K95" i="10"/>
  <c r="H86" i="5"/>
  <c r="I86" i="5" s="1"/>
  <c r="G94" i="4"/>
  <c r="H90" i="5"/>
  <c r="I90" i="5" s="1"/>
  <c r="G92" i="4"/>
  <c r="H91" i="5"/>
  <c r="I91" i="5" s="1"/>
  <c r="G90" i="4"/>
  <c r="H88" i="5"/>
  <c r="I88" i="5" s="1"/>
  <c r="G88" i="4"/>
  <c r="H87" i="5"/>
  <c r="I87" i="5" s="1"/>
  <c r="G86" i="4"/>
  <c r="H82" i="5"/>
  <c r="I82" i="5" s="1"/>
  <c r="G84" i="4"/>
  <c r="H72" i="5"/>
  <c r="I72" i="5" s="1"/>
  <c r="G82" i="4"/>
  <c r="G80" i="4"/>
  <c r="H77" i="5"/>
  <c r="I77" i="5" s="1"/>
  <c r="H80" i="5"/>
  <c r="I80" i="5" s="1"/>
  <c r="G78" i="4"/>
  <c r="H70" i="5"/>
  <c r="I70" i="5" s="1"/>
  <c r="G76" i="4"/>
  <c r="H64" i="5"/>
  <c r="I64" i="5" s="1"/>
  <c r="G74" i="4"/>
  <c r="G72" i="4"/>
  <c r="H59" i="5"/>
  <c r="I59" i="5" s="1"/>
  <c r="H71" i="5"/>
  <c r="I71" i="5" s="1"/>
  <c r="G70" i="4"/>
  <c r="H76" i="5"/>
  <c r="I76" i="5" s="1"/>
  <c r="G68" i="4"/>
  <c r="H61" i="5"/>
  <c r="I61" i="5" s="1"/>
  <c r="G66" i="4"/>
  <c r="H67" i="5"/>
  <c r="I67" i="5" s="1"/>
  <c r="G64" i="4"/>
  <c r="H57" i="5"/>
  <c r="I57" i="5" s="1"/>
  <c r="G62" i="4"/>
  <c r="H62" i="5"/>
  <c r="I62" i="5" s="1"/>
  <c r="G60" i="4"/>
  <c r="H60" i="5"/>
  <c r="I60" i="5" s="1"/>
  <c r="G58" i="4"/>
  <c r="H40" i="5"/>
  <c r="I40" i="5" s="1"/>
  <c r="G56" i="4"/>
  <c r="G54" i="4"/>
  <c r="H65" i="5"/>
  <c r="I65" i="5" s="1"/>
  <c r="H37" i="5"/>
  <c r="I37" i="5" s="1"/>
  <c r="G52" i="4"/>
  <c r="H50" i="5"/>
  <c r="I50" i="5" s="1"/>
  <c r="G50" i="4"/>
  <c r="H42" i="5"/>
  <c r="I42" i="5" s="1"/>
  <c r="G48" i="4"/>
  <c r="H45" i="5"/>
  <c r="I45" i="5" s="1"/>
  <c r="G46" i="4"/>
  <c r="H49" i="5"/>
  <c r="I49" i="5" s="1"/>
  <c r="G44" i="4"/>
  <c r="H48" i="5"/>
  <c r="I48" i="5" s="1"/>
  <c r="G42" i="4"/>
  <c r="H34" i="5"/>
  <c r="I34" i="5" s="1"/>
  <c r="G40" i="4"/>
  <c r="H30" i="5"/>
  <c r="I30" i="5" s="1"/>
  <c r="G38" i="4"/>
  <c r="H38" i="5"/>
  <c r="I38" i="5" s="1"/>
  <c r="G36" i="4"/>
  <c r="H31" i="5"/>
  <c r="I31" i="5" s="1"/>
  <c r="G34" i="4"/>
  <c r="H33" i="5"/>
  <c r="I33" i="5" s="1"/>
  <c r="G32" i="4"/>
  <c r="H28" i="5"/>
  <c r="I28" i="5" s="1"/>
  <c r="G30" i="4"/>
  <c r="H24" i="5"/>
  <c r="I24" i="5" s="1"/>
  <c r="G28" i="4"/>
  <c r="H39" i="5"/>
  <c r="I39" i="5" s="1"/>
  <c r="G26" i="4"/>
  <c r="H21" i="5"/>
  <c r="I21" i="5" s="1"/>
  <c r="G24" i="4"/>
  <c r="H25" i="5"/>
  <c r="I25" i="5" s="1"/>
  <c r="G22" i="4"/>
  <c r="H18" i="5"/>
  <c r="I18" i="5" s="1"/>
  <c r="G20" i="4"/>
  <c r="G18" i="4"/>
  <c r="H19" i="5"/>
  <c r="I19" i="5" s="1"/>
  <c r="H13" i="5"/>
  <c r="I13" i="5" s="1"/>
  <c r="G16" i="4"/>
  <c r="H15" i="5"/>
  <c r="I15" i="5" s="1"/>
  <c r="G14" i="4"/>
  <c r="H10" i="5"/>
  <c r="I10" i="5" s="1"/>
  <c r="G12" i="4"/>
  <c r="H9" i="5"/>
  <c r="I9" i="5" s="1"/>
  <c r="G10" i="4"/>
  <c r="H6" i="5"/>
  <c r="I6" i="5" s="1"/>
  <c r="G8" i="4"/>
  <c r="H5" i="5"/>
  <c r="G6" i="4"/>
  <c r="G5" i="4"/>
  <c r="G7" i="4"/>
  <c r="G9" i="4"/>
  <c r="G11" i="4"/>
  <c r="G13" i="4"/>
  <c r="G15" i="4"/>
  <c r="G17" i="4"/>
  <c r="G19" i="4"/>
  <c r="G21" i="4"/>
  <c r="G23" i="4"/>
  <c r="G25" i="4"/>
  <c r="G27" i="4"/>
  <c r="G29" i="4"/>
  <c r="G31" i="4"/>
  <c r="G33" i="4"/>
  <c r="G35" i="4"/>
  <c r="G37" i="4"/>
  <c r="G39" i="4"/>
  <c r="G41" i="4"/>
  <c r="G43" i="4"/>
  <c r="G45" i="4"/>
  <c r="G47" i="4"/>
  <c r="G49" i="4"/>
  <c r="G51" i="4"/>
  <c r="G53" i="4"/>
  <c r="G55" i="4"/>
  <c r="G57" i="4"/>
  <c r="G59" i="4"/>
  <c r="G61" i="4"/>
  <c r="G63" i="4"/>
  <c r="G65" i="4"/>
  <c r="G67" i="4"/>
  <c r="G69" i="4"/>
  <c r="G71" i="4"/>
  <c r="G73" i="4"/>
  <c r="G75" i="4"/>
  <c r="G77" i="4"/>
  <c r="G4" i="4"/>
  <c r="G91" i="4"/>
  <c r="G87" i="4"/>
  <c r="G83" i="4"/>
  <c r="G79" i="4"/>
  <c r="I5" i="5" l="1"/>
  <c r="H95" i="5"/>
  <c r="H96" i="5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J93" i="3" s="1"/>
  <c r="F92" i="5" s="1"/>
  <c r="G92" i="5" s="1"/>
  <c r="I94" i="3"/>
  <c r="I4" i="3"/>
  <c r="H91" i="3"/>
  <c r="H92" i="3"/>
  <c r="H90" i="3"/>
  <c r="J90" i="3" s="1"/>
  <c r="F91" i="5" s="1"/>
  <c r="G91" i="5" s="1"/>
  <c r="H87" i="3"/>
  <c r="J87" i="3" s="1"/>
  <c r="F89" i="5" s="1"/>
  <c r="G89" i="5" s="1"/>
  <c r="H88" i="3"/>
  <c r="J88" i="3" s="1"/>
  <c r="F88" i="5" s="1"/>
  <c r="G88" i="5" s="1"/>
  <c r="H86" i="3"/>
  <c r="J86" i="3" s="1"/>
  <c r="F87" i="5" s="1"/>
  <c r="G87" i="5" s="1"/>
  <c r="H81" i="3"/>
  <c r="H73" i="3"/>
  <c r="J73" i="3" s="1"/>
  <c r="F75" i="5" s="1"/>
  <c r="G75" i="5" s="1"/>
  <c r="H70" i="3"/>
  <c r="J70" i="3" s="1"/>
  <c r="F71" i="5" s="1"/>
  <c r="G71" i="5" s="1"/>
  <c r="H67" i="3"/>
  <c r="J67" i="3" s="1"/>
  <c r="F79" i="5" s="1"/>
  <c r="G79" i="5" s="1"/>
  <c r="H36" i="3"/>
  <c r="J36" i="3" s="1"/>
  <c r="F38" i="5" s="1"/>
  <c r="G38" i="5" s="1"/>
  <c r="H27" i="3"/>
  <c r="J27" i="3" s="1"/>
  <c r="F32" i="5" s="1"/>
  <c r="G32" i="5" s="1"/>
  <c r="C96" i="3"/>
  <c r="D96" i="3"/>
  <c r="C97" i="3"/>
  <c r="D97" i="3"/>
  <c r="G5" i="3"/>
  <c r="J5" i="3" s="1"/>
  <c r="F4" i="5" s="1"/>
  <c r="G4" i="5" s="1"/>
  <c r="G6" i="3"/>
  <c r="J6" i="3" s="1"/>
  <c r="F5" i="5" s="1"/>
  <c r="G5" i="5" s="1"/>
  <c r="G7" i="3"/>
  <c r="J7" i="3" s="1"/>
  <c r="F7" i="5" s="1"/>
  <c r="G7" i="5" s="1"/>
  <c r="G8" i="3"/>
  <c r="J8" i="3" s="1"/>
  <c r="F6" i="5" s="1"/>
  <c r="G6" i="5" s="1"/>
  <c r="G9" i="3"/>
  <c r="J9" i="3" s="1"/>
  <c r="F8" i="5" s="1"/>
  <c r="G8" i="5" s="1"/>
  <c r="G10" i="3"/>
  <c r="J10" i="3" s="1"/>
  <c r="F9" i="5" s="1"/>
  <c r="G9" i="5" s="1"/>
  <c r="G11" i="3"/>
  <c r="J11" i="3" s="1"/>
  <c r="F11" i="5" s="1"/>
  <c r="G11" i="5" s="1"/>
  <c r="G12" i="3"/>
  <c r="J12" i="3" s="1"/>
  <c r="F10" i="5" s="1"/>
  <c r="G10" i="5" s="1"/>
  <c r="G13" i="3"/>
  <c r="J13" i="3" s="1"/>
  <c r="F12" i="5" s="1"/>
  <c r="G12" i="5" s="1"/>
  <c r="G14" i="3"/>
  <c r="J14" i="3" s="1"/>
  <c r="F15" i="5" s="1"/>
  <c r="G15" i="5" s="1"/>
  <c r="G15" i="3"/>
  <c r="J15" i="3" s="1"/>
  <c r="F14" i="5" s="1"/>
  <c r="G14" i="5" s="1"/>
  <c r="G16" i="3"/>
  <c r="J16" i="3" s="1"/>
  <c r="F13" i="5" s="1"/>
  <c r="G13" i="5" s="1"/>
  <c r="G17" i="3"/>
  <c r="J17" i="3" s="1"/>
  <c r="F17" i="5" s="1"/>
  <c r="G17" i="5" s="1"/>
  <c r="G18" i="3"/>
  <c r="J18" i="3" s="1"/>
  <c r="F19" i="5" s="1"/>
  <c r="G19" i="5" s="1"/>
  <c r="G19" i="3"/>
  <c r="J19" i="3" s="1"/>
  <c r="F16" i="5" s="1"/>
  <c r="G16" i="5" s="1"/>
  <c r="G20" i="3"/>
  <c r="J20" i="3" s="1"/>
  <c r="F18" i="5" s="1"/>
  <c r="G18" i="5" s="1"/>
  <c r="G21" i="3"/>
  <c r="J21" i="3" s="1"/>
  <c r="F20" i="5" s="1"/>
  <c r="G20" i="5" s="1"/>
  <c r="G22" i="3"/>
  <c r="J22" i="3" s="1"/>
  <c r="F25" i="5" s="1"/>
  <c r="G25" i="5" s="1"/>
  <c r="G23" i="3"/>
  <c r="J23" i="3" s="1"/>
  <c r="F22" i="5" s="1"/>
  <c r="G22" i="5" s="1"/>
  <c r="G24" i="3"/>
  <c r="J24" i="3" s="1"/>
  <c r="F21" i="5" s="1"/>
  <c r="G21" i="5" s="1"/>
  <c r="G25" i="3"/>
  <c r="J25" i="3" s="1"/>
  <c r="F23" i="5" s="1"/>
  <c r="G23" i="5" s="1"/>
  <c r="G26" i="3"/>
  <c r="J26" i="3" s="1"/>
  <c r="F39" i="5" s="1"/>
  <c r="G39" i="5" s="1"/>
  <c r="G28" i="3"/>
  <c r="J28" i="3" s="1"/>
  <c r="F24" i="5" s="1"/>
  <c r="G24" i="5" s="1"/>
  <c r="G29" i="3"/>
  <c r="J29" i="3" s="1"/>
  <c r="F27" i="5" s="1"/>
  <c r="G27" i="5" s="1"/>
  <c r="G30" i="3"/>
  <c r="J30" i="3" s="1"/>
  <c r="F28" i="5" s="1"/>
  <c r="G28" i="5" s="1"/>
  <c r="G31" i="3"/>
  <c r="G32" i="3"/>
  <c r="J32" i="3" s="1"/>
  <c r="F33" i="5" s="1"/>
  <c r="G33" i="5" s="1"/>
  <c r="G33" i="3"/>
  <c r="G34" i="3"/>
  <c r="J34" i="3" s="1"/>
  <c r="F31" i="5" s="1"/>
  <c r="G31" i="5" s="1"/>
  <c r="G35" i="3"/>
  <c r="G37" i="3"/>
  <c r="J37" i="3" s="1"/>
  <c r="F53" i="5" s="1"/>
  <c r="G53" i="5" s="1"/>
  <c r="G38" i="3"/>
  <c r="J38" i="3" s="1"/>
  <c r="F30" i="5" s="1"/>
  <c r="G30" i="5" s="1"/>
  <c r="G39" i="3"/>
  <c r="J39" i="3" s="1"/>
  <c r="F29" i="5" s="1"/>
  <c r="G29" i="5" s="1"/>
  <c r="G40" i="3"/>
  <c r="J40" i="3" s="1"/>
  <c r="F34" i="5" s="1"/>
  <c r="G34" i="5" s="1"/>
  <c r="G41" i="3"/>
  <c r="J41" i="3" s="1"/>
  <c r="F41" i="5" s="1"/>
  <c r="G41" i="5" s="1"/>
  <c r="G42" i="3"/>
  <c r="J42" i="3" s="1"/>
  <c r="F48" i="5" s="1"/>
  <c r="G48" i="5" s="1"/>
  <c r="G43" i="3"/>
  <c r="J43" i="3" s="1"/>
  <c r="F36" i="5" s="1"/>
  <c r="G36" i="5" s="1"/>
  <c r="G44" i="3"/>
  <c r="J44" i="3" s="1"/>
  <c r="F49" i="5" s="1"/>
  <c r="G49" i="5" s="1"/>
  <c r="G45" i="3"/>
  <c r="J45" i="3" s="1"/>
  <c r="F47" i="5" s="1"/>
  <c r="G47" i="5" s="1"/>
  <c r="G46" i="3"/>
  <c r="J46" i="3" s="1"/>
  <c r="F45" i="5" s="1"/>
  <c r="G45" i="5" s="1"/>
  <c r="G47" i="3"/>
  <c r="J47" i="3" s="1"/>
  <c r="F46" i="5" s="1"/>
  <c r="G46" i="5" s="1"/>
  <c r="G48" i="3"/>
  <c r="J48" i="3" s="1"/>
  <c r="F42" i="5" s="1"/>
  <c r="G42" i="5" s="1"/>
  <c r="G49" i="3"/>
  <c r="J49" i="3" s="1"/>
  <c r="F51" i="5" s="1"/>
  <c r="G51" i="5" s="1"/>
  <c r="G50" i="3"/>
  <c r="J50" i="3" s="1"/>
  <c r="F50" i="5" s="1"/>
  <c r="G50" i="5" s="1"/>
  <c r="G51" i="3"/>
  <c r="J51" i="3" s="1"/>
  <c r="F52" i="5" s="1"/>
  <c r="G52" i="5" s="1"/>
  <c r="G52" i="3"/>
  <c r="J52" i="3" s="1"/>
  <c r="F37" i="5" s="1"/>
  <c r="G37" i="5" s="1"/>
  <c r="G53" i="3"/>
  <c r="J53" i="3" s="1"/>
  <c r="F44" i="5" s="1"/>
  <c r="G44" i="5" s="1"/>
  <c r="G54" i="3"/>
  <c r="J54" i="3" s="1"/>
  <c r="F65" i="5" s="1"/>
  <c r="G65" i="5" s="1"/>
  <c r="G55" i="3"/>
  <c r="J55" i="3" s="1"/>
  <c r="F55" i="5" s="1"/>
  <c r="G55" i="5" s="1"/>
  <c r="G56" i="3"/>
  <c r="J56" i="3" s="1"/>
  <c r="F40" i="5" s="1"/>
  <c r="G40" i="5" s="1"/>
  <c r="G57" i="3"/>
  <c r="J57" i="3" s="1"/>
  <c r="F43" i="5" s="1"/>
  <c r="G43" i="5" s="1"/>
  <c r="G58" i="3"/>
  <c r="J58" i="3" s="1"/>
  <c r="F60" i="5" s="1"/>
  <c r="G60" i="5" s="1"/>
  <c r="G59" i="3"/>
  <c r="J59" i="3" s="1"/>
  <c r="F56" i="5" s="1"/>
  <c r="G56" i="5" s="1"/>
  <c r="G60" i="3"/>
  <c r="J60" i="3" s="1"/>
  <c r="F62" i="5" s="1"/>
  <c r="G62" i="5" s="1"/>
  <c r="G61" i="3"/>
  <c r="J61" i="3" s="1"/>
  <c r="F63" i="5" s="1"/>
  <c r="G63" i="5" s="1"/>
  <c r="G62" i="3"/>
  <c r="J62" i="3" s="1"/>
  <c r="F57" i="5" s="1"/>
  <c r="G57" i="5" s="1"/>
  <c r="G63" i="3"/>
  <c r="J63" i="3" s="1"/>
  <c r="F58" i="5" s="1"/>
  <c r="G58" i="5" s="1"/>
  <c r="G64" i="3"/>
  <c r="J64" i="3" s="1"/>
  <c r="F67" i="5" s="1"/>
  <c r="G67" i="5" s="1"/>
  <c r="G65" i="3"/>
  <c r="J65" i="3" s="1"/>
  <c r="F68" i="5" s="1"/>
  <c r="G68" i="5" s="1"/>
  <c r="G66" i="3"/>
  <c r="J66" i="3" s="1"/>
  <c r="F61" i="5" s="1"/>
  <c r="G61" i="5" s="1"/>
  <c r="G68" i="3"/>
  <c r="J68" i="3" s="1"/>
  <c r="F76" i="5" s="1"/>
  <c r="G76" i="5" s="1"/>
  <c r="G69" i="3"/>
  <c r="G71" i="3"/>
  <c r="J71" i="3" s="1"/>
  <c r="F78" i="5" s="1"/>
  <c r="G78" i="5" s="1"/>
  <c r="G72" i="3"/>
  <c r="J72" i="3" s="1"/>
  <c r="F59" i="5" s="1"/>
  <c r="G59" i="5" s="1"/>
  <c r="G74" i="3"/>
  <c r="J74" i="3" s="1"/>
  <c r="F64" i="5" s="1"/>
  <c r="G64" i="5" s="1"/>
  <c r="G75" i="3"/>
  <c r="G76" i="3"/>
  <c r="J76" i="3" s="1"/>
  <c r="F70" i="5" s="1"/>
  <c r="G70" i="5" s="1"/>
  <c r="G77" i="3"/>
  <c r="G78" i="3"/>
  <c r="J78" i="3" s="1"/>
  <c r="F80" i="5" s="1"/>
  <c r="G80" i="5" s="1"/>
  <c r="G79" i="3"/>
  <c r="G80" i="3"/>
  <c r="J80" i="3" s="1"/>
  <c r="F77" i="5" s="1"/>
  <c r="G77" i="5" s="1"/>
  <c r="G82" i="3"/>
  <c r="J82" i="3" s="1"/>
  <c r="F72" i="5" s="1"/>
  <c r="G72" i="5" s="1"/>
  <c r="G83" i="3"/>
  <c r="J83" i="3" s="1"/>
  <c r="F74" i="5" s="1"/>
  <c r="G74" i="5" s="1"/>
  <c r="G84" i="3"/>
  <c r="J84" i="3" s="1"/>
  <c r="F82" i="5" s="1"/>
  <c r="G82" i="5" s="1"/>
  <c r="G85" i="3"/>
  <c r="J85" i="3" s="1"/>
  <c r="F83" i="5" s="1"/>
  <c r="G83" i="5" s="1"/>
  <c r="G89" i="3"/>
  <c r="J94" i="3"/>
  <c r="F86" i="5" s="1"/>
  <c r="G86" i="5" s="1"/>
  <c r="G4" i="3"/>
  <c r="J4" i="3" s="1"/>
  <c r="F3" i="5" s="1"/>
  <c r="B97" i="3"/>
  <c r="B96" i="3"/>
  <c r="M60" i="2"/>
  <c r="D62" i="5" s="1"/>
  <c r="E62" i="5" s="1"/>
  <c r="M94" i="2"/>
  <c r="D86" i="5" s="1"/>
  <c r="E86" i="5" s="1"/>
  <c r="J5" i="2"/>
  <c r="J6" i="2"/>
  <c r="J7" i="2"/>
  <c r="J8" i="2"/>
  <c r="J9" i="2"/>
  <c r="J10" i="2"/>
  <c r="J11" i="2"/>
  <c r="J12" i="2"/>
  <c r="M12" i="2" s="1"/>
  <c r="J13" i="2"/>
  <c r="J14" i="2"/>
  <c r="J15" i="2"/>
  <c r="M15" i="2" s="1"/>
  <c r="J16" i="2"/>
  <c r="J17" i="2"/>
  <c r="J18" i="2"/>
  <c r="J19" i="2"/>
  <c r="J20" i="2"/>
  <c r="M20" i="2" s="1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M52" i="2" s="1"/>
  <c r="J53" i="2"/>
  <c r="J54" i="2"/>
  <c r="J55" i="2"/>
  <c r="M55" i="2" s="1"/>
  <c r="J56" i="2"/>
  <c r="J57" i="2"/>
  <c r="J58" i="2"/>
  <c r="J59" i="2"/>
  <c r="J60" i="2"/>
  <c r="J61" i="2"/>
  <c r="J62" i="2"/>
  <c r="J63" i="2"/>
  <c r="M63" i="2" s="1"/>
  <c r="J64" i="2"/>
  <c r="J65" i="2"/>
  <c r="J66" i="2"/>
  <c r="J67" i="2"/>
  <c r="J68" i="2"/>
  <c r="M68" i="2" s="1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4" i="2"/>
  <c r="K5" i="2"/>
  <c r="K6" i="2"/>
  <c r="M6" i="2" s="1"/>
  <c r="K8" i="2"/>
  <c r="K12" i="2"/>
  <c r="K14" i="2"/>
  <c r="K15" i="2"/>
  <c r="K17" i="2"/>
  <c r="K21" i="2"/>
  <c r="K23" i="2"/>
  <c r="K24" i="2"/>
  <c r="K26" i="2"/>
  <c r="K29" i="2"/>
  <c r="K31" i="2"/>
  <c r="K32" i="2"/>
  <c r="K34" i="2"/>
  <c r="K38" i="2"/>
  <c r="M38" i="2" s="1"/>
  <c r="K40" i="2"/>
  <c r="K41" i="2"/>
  <c r="K43" i="2"/>
  <c r="K46" i="2"/>
  <c r="M46" i="2" s="1"/>
  <c r="K48" i="2"/>
  <c r="K49" i="2"/>
  <c r="K51" i="2"/>
  <c r="K55" i="2"/>
  <c r="K58" i="2"/>
  <c r="K59" i="2"/>
  <c r="K62" i="2"/>
  <c r="K65" i="2"/>
  <c r="K67" i="2"/>
  <c r="K69" i="2"/>
  <c r="K71" i="2"/>
  <c r="K74" i="2"/>
  <c r="K76" i="2"/>
  <c r="K77" i="2"/>
  <c r="K79" i="2"/>
  <c r="K82" i="2"/>
  <c r="K84" i="2"/>
  <c r="K85" i="2"/>
  <c r="K87" i="2"/>
  <c r="K90" i="2"/>
  <c r="K92" i="2"/>
  <c r="K93" i="2"/>
  <c r="I5" i="2"/>
  <c r="M5" i="2" s="1"/>
  <c r="I6" i="2"/>
  <c r="I7" i="2"/>
  <c r="I8" i="2"/>
  <c r="M8" i="2" s="1"/>
  <c r="I9" i="2"/>
  <c r="M9" i="2" s="1"/>
  <c r="I10" i="2"/>
  <c r="I11" i="2"/>
  <c r="M11" i="2" s="1"/>
  <c r="I12" i="2"/>
  <c r="I13" i="2"/>
  <c r="I14" i="2"/>
  <c r="M14" i="2" s="1"/>
  <c r="I15" i="2"/>
  <c r="I16" i="2"/>
  <c r="I17" i="2"/>
  <c r="M17" i="2" s="1"/>
  <c r="I18" i="2"/>
  <c r="I19" i="2"/>
  <c r="I20" i="2"/>
  <c r="I21" i="2"/>
  <c r="M21" i="2" s="1"/>
  <c r="I22" i="2"/>
  <c r="I23" i="2"/>
  <c r="M23" i="2" s="1"/>
  <c r="I24" i="2"/>
  <c r="M24" i="2" s="1"/>
  <c r="I25" i="2"/>
  <c r="M25" i="2" s="1"/>
  <c r="I26" i="2"/>
  <c r="M26" i="2" s="1"/>
  <c r="I27" i="2"/>
  <c r="I28" i="2"/>
  <c r="I29" i="2"/>
  <c r="M29" i="2" s="1"/>
  <c r="I30" i="2"/>
  <c r="I31" i="2"/>
  <c r="M31" i="2" s="1"/>
  <c r="I32" i="2"/>
  <c r="M32" i="2" s="1"/>
  <c r="I33" i="2"/>
  <c r="M33" i="2" s="1"/>
  <c r="I34" i="2"/>
  <c r="M34" i="2" s="1"/>
  <c r="I35" i="2"/>
  <c r="M35" i="2" s="1"/>
  <c r="I36" i="2"/>
  <c r="I37" i="2"/>
  <c r="I38" i="2"/>
  <c r="I39" i="2"/>
  <c r="I40" i="2"/>
  <c r="M40" i="2" s="1"/>
  <c r="I41" i="2"/>
  <c r="M41" i="2" s="1"/>
  <c r="I42" i="2"/>
  <c r="M42" i="2" s="1"/>
  <c r="I43" i="2"/>
  <c r="M43" i="2" s="1"/>
  <c r="I44" i="2"/>
  <c r="I45" i="2"/>
  <c r="I46" i="2"/>
  <c r="I47" i="2"/>
  <c r="I48" i="2"/>
  <c r="M48" i="2" s="1"/>
  <c r="I49" i="2"/>
  <c r="M49" i="2" s="1"/>
  <c r="I50" i="2"/>
  <c r="M50" i="2" s="1"/>
  <c r="I51" i="2"/>
  <c r="M51" i="2" s="1"/>
  <c r="I52" i="2"/>
  <c r="I53" i="2"/>
  <c r="I54" i="2"/>
  <c r="I55" i="2"/>
  <c r="I56" i="2"/>
  <c r="M56" i="2" s="1"/>
  <c r="I57" i="2"/>
  <c r="I58" i="2"/>
  <c r="M58" i="2" s="1"/>
  <c r="I59" i="2"/>
  <c r="M59" i="2" s="1"/>
  <c r="I60" i="2"/>
  <c r="I61" i="2"/>
  <c r="I62" i="2"/>
  <c r="M62" i="2" s="1"/>
  <c r="I63" i="2"/>
  <c r="I64" i="2"/>
  <c r="I65" i="2"/>
  <c r="M65" i="2" s="1"/>
  <c r="I66" i="2"/>
  <c r="I67" i="2"/>
  <c r="M67" i="2" s="1"/>
  <c r="I68" i="2"/>
  <c r="I69" i="2"/>
  <c r="M69" i="2" s="1"/>
  <c r="I70" i="2"/>
  <c r="I71" i="2"/>
  <c r="M71" i="2" s="1"/>
  <c r="I72" i="2"/>
  <c r="I73" i="2"/>
  <c r="I74" i="2"/>
  <c r="M74" i="2" s="1"/>
  <c r="I75" i="2"/>
  <c r="I76" i="2"/>
  <c r="M76" i="2" s="1"/>
  <c r="I77" i="2"/>
  <c r="M77" i="2" s="1"/>
  <c r="I78" i="2"/>
  <c r="I79" i="2"/>
  <c r="M79" i="2" s="1"/>
  <c r="I80" i="2"/>
  <c r="I81" i="2"/>
  <c r="I82" i="2"/>
  <c r="M82" i="2" s="1"/>
  <c r="I83" i="2"/>
  <c r="I84" i="2"/>
  <c r="M84" i="2" s="1"/>
  <c r="I85" i="2"/>
  <c r="M85" i="2" s="1"/>
  <c r="I86" i="2"/>
  <c r="I87" i="2"/>
  <c r="M87" i="2" s="1"/>
  <c r="I88" i="2"/>
  <c r="I89" i="2"/>
  <c r="I90" i="2"/>
  <c r="M90" i="2" s="1"/>
  <c r="I91" i="2"/>
  <c r="I92" i="2"/>
  <c r="M92" i="2" s="1"/>
  <c r="I93" i="2"/>
  <c r="M93" i="2" s="1"/>
  <c r="I94" i="2"/>
  <c r="I4" i="2"/>
  <c r="C96" i="2"/>
  <c r="C97" i="2"/>
  <c r="B96" i="2"/>
  <c r="B97" i="2"/>
  <c r="G5" i="2"/>
  <c r="G6" i="2"/>
  <c r="G7" i="2"/>
  <c r="K7" i="2" s="1"/>
  <c r="G8" i="2"/>
  <c r="G9" i="2"/>
  <c r="K9" i="2" s="1"/>
  <c r="G10" i="2"/>
  <c r="K10" i="2" s="1"/>
  <c r="G12" i="2"/>
  <c r="G13" i="2"/>
  <c r="K13" i="2" s="1"/>
  <c r="M13" i="2" s="1"/>
  <c r="G14" i="2"/>
  <c r="G15" i="2"/>
  <c r="G16" i="2"/>
  <c r="K16" i="2" s="1"/>
  <c r="G17" i="2"/>
  <c r="G18" i="2"/>
  <c r="K18" i="2" s="1"/>
  <c r="G19" i="2"/>
  <c r="K19" i="2" s="1"/>
  <c r="G21" i="2"/>
  <c r="G22" i="2"/>
  <c r="K22" i="2" s="1"/>
  <c r="M22" i="2" s="1"/>
  <c r="G23" i="2"/>
  <c r="G24" i="2"/>
  <c r="G25" i="2"/>
  <c r="K25" i="2" s="1"/>
  <c r="G26" i="2"/>
  <c r="G27" i="2"/>
  <c r="K27" i="2" s="1"/>
  <c r="G28" i="2"/>
  <c r="K28" i="2" s="1"/>
  <c r="M28" i="2" s="1"/>
  <c r="G29" i="2"/>
  <c r="G30" i="2"/>
  <c r="K30" i="2" s="1"/>
  <c r="M30" i="2" s="1"/>
  <c r="G31" i="2"/>
  <c r="G32" i="2"/>
  <c r="G33" i="2"/>
  <c r="K33" i="2" s="1"/>
  <c r="G34" i="2"/>
  <c r="G36" i="2"/>
  <c r="K36" i="2" s="1"/>
  <c r="M36" i="2" s="1"/>
  <c r="G37" i="2"/>
  <c r="K37" i="2" s="1"/>
  <c r="M37" i="2" s="1"/>
  <c r="G38" i="2"/>
  <c r="G39" i="2"/>
  <c r="K39" i="2" s="1"/>
  <c r="M39" i="2" s="1"/>
  <c r="G40" i="2"/>
  <c r="G41" i="2"/>
  <c r="G42" i="2"/>
  <c r="K42" i="2" s="1"/>
  <c r="G43" i="2"/>
  <c r="G44" i="2"/>
  <c r="K44" i="2" s="1"/>
  <c r="M44" i="2" s="1"/>
  <c r="G45" i="2"/>
  <c r="K45" i="2" s="1"/>
  <c r="M45" i="2" s="1"/>
  <c r="G46" i="2"/>
  <c r="G47" i="2"/>
  <c r="K47" i="2" s="1"/>
  <c r="M47" i="2" s="1"/>
  <c r="G48" i="2"/>
  <c r="G49" i="2"/>
  <c r="G50" i="2"/>
  <c r="K50" i="2" s="1"/>
  <c r="G51" i="2"/>
  <c r="G53" i="2"/>
  <c r="K53" i="2" s="1"/>
  <c r="M53" i="2" s="1"/>
  <c r="G54" i="2"/>
  <c r="K54" i="2" s="1"/>
  <c r="M54" i="2" s="1"/>
  <c r="G55" i="2"/>
  <c r="G57" i="2"/>
  <c r="K57" i="2" s="1"/>
  <c r="M57" i="2" s="1"/>
  <c r="G58" i="2"/>
  <c r="G59" i="2"/>
  <c r="G61" i="2"/>
  <c r="K61" i="2" s="1"/>
  <c r="G62" i="2"/>
  <c r="G63" i="2"/>
  <c r="K63" i="2" s="1"/>
  <c r="G64" i="2"/>
  <c r="K64" i="2" s="1"/>
  <c r="G65" i="2"/>
  <c r="G66" i="2"/>
  <c r="K66" i="2" s="1"/>
  <c r="G67" i="2"/>
  <c r="G69" i="2"/>
  <c r="G70" i="2"/>
  <c r="K70" i="2" s="1"/>
  <c r="G71" i="2"/>
  <c r="G72" i="2"/>
  <c r="K72" i="2" s="1"/>
  <c r="G73" i="2"/>
  <c r="K73" i="2" s="1"/>
  <c r="G74" i="2"/>
  <c r="G75" i="2"/>
  <c r="K75" i="2" s="1"/>
  <c r="G76" i="2"/>
  <c r="G77" i="2"/>
  <c r="G78" i="2"/>
  <c r="K78" i="2" s="1"/>
  <c r="G79" i="2"/>
  <c r="G80" i="2"/>
  <c r="K80" i="2" s="1"/>
  <c r="G81" i="2"/>
  <c r="K81" i="2" s="1"/>
  <c r="G82" i="2"/>
  <c r="G83" i="2"/>
  <c r="K83" i="2" s="1"/>
  <c r="G84" i="2"/>
  <c r="G85" i="2"/>
  <c r="G86" i="2"/>
  <c r="K86" i="2" s="1"/>
  <c r="G87" i="2"/>
  <c r="G88" i="2"/>
  <c r="K88" i="2" s="1"/>
  <c r="G89" i="2"/>
  <c r="K89" i="2" s="1"/>
  <c r="G90" i="2"/>
  <c r="G91" i="2"/>
  <c r="K91" i="2" s="1"/>
  <c r="G92" i="2"/>
  <c r="G93" i="2"/>
  <c r="G4" i="2"/>
  <c r="K4" i="2" s="1"/>
  <c r="M4" i="2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38" i="1"/>
  <c r="M38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M57" i="1" s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5" i="1"/>
  <c r="M6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78" i="1"/>
  <c r="M78" i="1" s="1"/>
  <c r="I79" i="1"/>
  <c r="M79" i="1" s="1"/>
  <c r="I80" i="1"/>
  <c r="M80" i="1" s="1"/>
  <c r="I81" i="1"/>
  <c r="M81" i="1" s="1"/>
  <c r="I82" i="1"/>
  <c r="M82" i="1" s="1"/>
  <c r="I83" i="1"/>
  <c r="M83" i="1" s="1"/>
  <c r="I84" i="1"/>
  <c r="M84" i="1" s="1"/>
  <c r="I85" i="1"/>
  <c r="M85" i="1" s="1"/>
  <c r="I86" i="1"/>
  <c r="M86" i="1" s="1"/>
  <c r="I87" i="1"/>
  <c r="M87" i="1" s="1"/>
  <c r="I88" i="1"/>
  <c r="M88" i="1" s="1"/>
  <c r="I89" i="1"/>
  <c r="M89" i="1" s="1"/>
  <c r="I90" i="1"/>
  <c r="M90" i="1" s="1"/>
  <c r="I91" i="1"/>
  <c r="M91" i="1" s="1"/>
  <c r="I92" i="1"/>
  <c r="M92" i="1" s="1"/>
  <c r="I94" i="1"/>
  <c r="M94" i="1" s="1"/>
  <c r="I4" i="1"/>
  <c r="M4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4" i="1"/>
  <c r="E97" i="1"/>
  <c r="E98" i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2" i="1"/>
  <c r="L32" i="1" s="1"/>
  <c r="H33" i="1"/>
  <c r="L33" i="1" s="1"/>
  <c r="H34" i="1"/>
  <c r="L34" i="1" s="1"/>
  <c r="H35" i="1"/>
  <c r="L35" i="1" s="1"/>
  <c r="H36" i="1"/>
  <c r="L36" i="1" s="1"/>
  <c r="H37" i="1"/>
  <c r="L37" i="1" s="1"/>
  <c r="H38" i="1"/>
  <c r="L38" i="1" s="1"/>
  <c r="H39" i="1"/>
  <c r="L39" i="1" s="1"/>
  <c r="H40" i="1"/>
  <c r="L40" i="1" s="1"/>
  <c r="H41" i="1"/>
  <c r="L41" i="1" s="1"/>
  <c r="H42" i="1"/>
  <c r="L42" i="1" s="1"/>
  <c r="H43" i="1"/>
  <c r="L43" i="1" s="1"/>
  <c r="H44" i="1"/>
  <c r="L44" i="1" s="1"/>
  <c r="H45" i="1"/>
  <c r="L45" i="1" s="1"/>
  <c r="H46" i="1"/>
  <c r="L46" i="1" s="1"/>
  <c r="H47" i="1"/>
  <c r="L47" i="1" s="1"/>
  <c r="H48" i="1"/>
  <c r="L48" i="1" s="1"/>
  <c r="H49" i="1"/>
  <c r="L49" i="1" s="1"/>
  <c r="H50" i="1"/>
  <c r="L50" i="1" s="1"/>
  <c r="H51" i="1"/>
  <c r="L51" i="1" s="1"/>
  <c r="H52" i="1"/>
  <c r="L52" i="1" s="1"/>
  <c r="H53" i="1"/>
  <c r="L53" i="1" s="1"/>
  <c r="H54" i="1"/>
  <c r="L54" i="1" s="1"/>
  <c r="H55" i="1"/>
  <c r="L55" i="1" s="1"/>
  <c r="H56" i="1"/>
  <c r="L56" i="1" s="1"/>
  <c r="H57" i="1"/>
  <c r="L57" i="1" s="1"/>
  <c r="H58" i="1"/>
  <c r="L58" i="1" s="1"/>
  <c r="H59" i="1"/>
  <c r="L59" i="1" s="1"/>
  <c r="H60" i="1"/>
  <c r="L60" i="1" s="1"/>
  <c r="H61" i="1"/>
  <c r="L61" i="1" s="1"/>
  <c r="H62" i="1"/>
  <c r="L62" i="1" s="1"/>
  <c r="H63" i="1"/>
  <c r="L63" i="1" s="1"/>
  <c r="H64" i="1"/>
  <c r="L64" i="1" s="1"/>
  <c r="H65" i="1"/>
  <c r="L65" i="1" s="1"/>
  <c r="H66" i="1"/>
  <c r="L66" i="1" s="1"/>
  <c r="H67" i="1"/>
  <c r="L67" i="1" s="1"/>
  <c r="H68" i="1"/>
  <c r="L68" i="1" s="1"/>
  <c r="H69" i="1"/>
  <c r="L69" i="1" s="1"/>
  <c r="H70" i="1"/>
  <c r="L70" i="1" s="1"/>
  <c r="H71" i="1"/>
  <c r="L71" i="1" s="1"/>
  <c r="H72" i="1"/>
  <c r="L72" i="1" s="1"/>
  <c r="H73" i="1"/>
  <c r="L73" i="1" s="1"/>
  <c r="H74" i="1"/>
  <c r="L74" i="1" s="1"/>
  <c r="H75" i="1"/>
  <c r="L75" i="1" s="1"/>
  <c r="H76" i="1"/>
  <c r="L76" i="1" s="1"/>
  <c r="H77" i="1"/>
  <c r="L77" i="1" s="1"/>
  <c r="H78" i="1"/>
  <c r="L78" i="1" s="1"/>
  <c r="H79" i="1"/>
  <c r="L79" i="1" s="1"/>
  <c r="H80" i="1"/>
  <c r="L80" i="1" s="1"/>
  <c r="H81" i="1"/>
  <c r="L81" i="1" s="1"/>
  <c r="H82" i="1"/>
  <c r="L82" i="1" s="1"/>
  <c r="H83" i="1"/>
  <c r="L83" i="1" s="1"/>
  <c r="H84" i="1"/>
  <c r="L84" i="1" s="1"/>
  <c r="H85" i="1"/>
  <c r="L85" i="1" s="1"/>
  <c r="H86" i="1"/>
  <c r="L86" i="1" s="1"/>
  <c r="H87" i="1"/>
  <c r="L87" i="1" s="1"/>
  <c r="H88" i="1"/>
  <c r="L88" i="1" s="1"/>
  <c r="H89" i="1"/>
  <c r="L89" i="1" s="1"/>
  <c r="H90" i="1"/>
  <c r="L90" i="1" s="1"/>
  <c r="H91" i="1"/>
  <c r="L91" i="1" s="1"/>
  <c r="H92" i="1"/>
  <c r="L92" i="1" s="1"/>
  <c r="H93" i="1"/>
  <c r="L93" i="1" s="1"/>
  <c r="H94" i="1"/>
  <c r="L94" i="1" s="1"/>
  <c r="H4" i="1"/>
  <c r="L4" i="1" s="1"/>
  <c r="D64" i="5" l="1"/>
  <c r="E64" i="5" s="1"/>
  <c r="D31" i="5"/>
  <c r="E31" i="5" s="1"/>
  <c r="D53" i="5"/>
  <c r="E53" i="5" s="1"/>
  <c r="M81" i="2"/>
  <c r="D51" i="5"/>
  <c r="E51" i="5" s="1"/>
  <c r="D54" i="5"/>
  <c r="E54" i="5" s="1"/>
  <c r="D17" i="5"/>
  <c r="E17" i="5" s="1"/>
  <c r="D60" i="5"/>
  <c r="E60" i="5" s="1"/>
  <c r="D58" i="5"/>
  <c r="E58" i="5" s="1"/>
  <c r="D47" i="5"/>
  <c r="E47" i="5" s="1"/>
  <c r="D44" i="5"/>
  <c r="E44" i="5" s="1"/>
  <c r="D38" i="5"/>
  <c r="E38" i="5" s="1"/>
  <c r="M88" i="2"/>
  <c r="M80" i="2"/>
  <c r="M72" i="2"/>
  <c r="D40" i="5"/>
  <c r="E40" i="5" s="1"/>
  <c r="D42" i="5"/>
  <c r="E42" i="5" s="1"/>
  <c r="D34" i="5"/>
  <c r="E34" i="5" s="1"/>
  <c r="D33" i="5"/>
  <c r="E33" i="5" s="1"/>
  <c r="D21" i="5"/>
  <c r="E21" i="5" s="1"/>
  <c r="M16" i="2"/>
  <c r="D6" i="5"/>
  <c r="E6" i="5" s="1"/>
  <c r="D49" i="5"/>
  <c r="E49" i="5" s="1"/>
  <c r="D89" i="5"/>
  <c r="E89" i="5" s="1"/>
  <c r="D69" i="5"/>
  <c r="E69" i="5" s="1"/>
  <c r="D78" i="5"/>
  <c r="E78" i="5" s="1"/>
  <c r="D26" i="5"/>
  <c r="E26" i="5" s="1"/>
  <c r="D22" i="5"/>
  <c r="E22" i="5" s="1"/>
  <c r="M7" i="2"/>
  <c r="N17" i="2" s="1"/>
  <c r="D76" i="5"/>
  <c r="E76" i="5" s="1"/>
  <c r="D37" i="5"/>
  <c r="E37" i="5" s="1"/>
  <c r="D18" i="5"/>
  <c r="E18" i="5" s="1"/>
  <c r="D10" i="5"/>
  <c r="E10" i="5" s="1"/>
  <c r="D91" i="5"/>
  <c r="E91" i="5" s="1"/>
  <c r="D48" i="5"/>
  <c r="E48" i="5" s="1"/>
  <c r="D30" i="5"/>
  <c r="E30" i="5" s="1"/>
  <c r="D3" i="5"/>
  <c r="M86" i="2"/>
  <c r="M78" i="2"/>
  <c r="M70" i="2"/>
  <c r="D57" i="5"/>
  <c r="E57" i="5" s="1"/>
  <c r="D15" i="5"/>
  <c r="E15" i="5" s="1"/>
  <c r="D45" i="5"/>
  <c r="E45" i="5" s="1"/>
  <c r="D92" i="5"/>
  <c r="E92" i="5" s="1"/>
  <c r="D83" i="5"/>
  <c r="E83" i="5" s="1"/>
  <c r="D73" i="5"/>
  <c r="E73" i="5" s="1"/>
  <c r="D66" i="5"/>
  <c r="E66" i="5" s="1"/>
  <c r="M61" i="2"/>
  <c r="D27" i="5"/>
  <c r="E27" i="5" s="1"/>
  <c r="D20" i="5"/>
  <c r="E20" i="5" s="1"/>
  <c r="D4" i="5"/>
  <c r="E4" i="5" s="1"/>
  <c r="M66" i="2"/>
  <c r="M18" i="2"/>
  <c r="M10" i="2"/>
  <c r="N46" i="2" s="1"/>
  <c r="D50" i="5"/>
  <c r="E50" i="5" s="1"/>
  <c r="D55" i="5"/>
  <c r="E55" i="5" s="1"/>
  <c r="D24" i="5"/>
  <c r="E24" i="5" s="1"/>
  <c r="M89" i="2"/>
  <c r="M73" i="2"/>
  <c r="D68" i="5"/>
  <c r="E68" i="5" s="1"/>
  <c r="D41" i="5"/>
  <c r="E41" i="5" s="1"/>
  <c r="D23" i="5"/>
  <c r="E23" i="5" s="1"/>
  <c r="D8" i="5"/>
  <c r="E8" i="5" s="1"/>
  <c r="N9" i="2"/>
  <c r="D90" i="5"/>
  <c r="E90" i="5" s="1"/>
  <c r="D82" i="5"/>
  <c r="E82" i="5" s="1"/>
  <c r="D70" i="5"/>
  <c r="E70" i="5" s="1"/>
  <c r="D5" i="5"/>
  <c r="E5" i="5" s="1"/>
  <c r="N6" i="2"/>
  <c r="D72" i="5"/>
  <c r="E72" i="5" s="1"/>
  <c r="D39" i="5"/>
  <c r="E39" i="5" s="1"/>
  <c r="D14" i="5"/>
  <c r="E14" i="5" s="1"/>
  <c r="D65" i="5"/>
  <c r="E65" i="5" s="1"/>
  <c r="N54" i="2"/>
  <c r="D43" i="5"/>
  <c r="E43" i="5" s="1"/>
  <c r="D46" i="5"/>
  <c r="E46" i="5" s="1"/>
  <c r="D29" i="5"/>
  <c r="E29" i="5" s="1"/>
  <c r="D28" i="5"/>
  <c r="E28" i="5" s="1"/>
  <c r="N30" i="2"/>
  <c r="D25" i="5"/>
  <c r="E25" i="5" s="1"/>
  <c r="D12" i="5"/>
  <c r="E12" i="5" s="1"/>
  <c r="M91" i="2"/>
  <c r="M83" i="2"/>
  <c r="M75" i="2"/>
  <c r="D79" i="5"/>
  <c r="E79" i="5" s="1"/>
  <c r="D56" i="5"/>
  <c r="E56" i="5" s="1"/>
  <c r="D52" i="5"/>
  <c r="E52" i="5" s="1"/>
  <c r="D36" i="5"/>
  <c r="E36" i="5" s="1"/>
  <c r="D35" i="5"/>
  <c r="E35" i="5" s="1"/>
  <c r="M27" i="2"/>
  <c r="M19" i="2"/>
  <c r="D11" i="5"/>
  <c r="E11" i="5" s="1"/>
  <c r="M64" i="2"/>
  <c r="J77" i="3"/>
  <c r="F73" i="5" s="1"/>
  <c r="G73" i="5" s="1"/>
  <c r="N94" i="2"/>
  <c r="J92" i="3"/>
  <c r="F90" i="5" s="1"/>
  <c r="G90" i="5" s="1"/>
  <c r="J89" i="3"/>
  <c r="F84" i="5" s="1"/>
  <c r="G84" i="5" s="1"/>
  <c r="J33" i="3"/>
  <c r="F54" i="5" s="1"/>
  <c r="G54" i="5" s="1"/>
  <c r="J91" i="3"/>
  <c r="F93" i="5" s="1"/>
  <c r="G93" i="5" s="1"/>
  <c r="J81" i="3"/>
  <c r="F81" i="5" s="1"/>
  <c r="G81" i="5" s="1"/>
  <c r="G96" i="2"/>
  <c r="G3" i="5"/>
  <c r="J79" i="3"/>
  <c r="K31" i="3" s="1"/>
  <c r="J75" i="3"/>
  <c r="F85" i="5" s="1"/>
  <c r="G85" i="5" s="1"/>
  <c r="J69" i="3"/>
  <c r="J35" i="3"/>
  <c r="F35" i="5" s="1"/>
  <c r="G35" i="5" s="1"/>
  <c r="J31" i="3"/>
  <c r="K75" i="3"/>
  <c r="K64" i="3"/>
  <c r="K6" i="3"/>
  <c r="K72" i="3"/>
  <c r="K32" i="3"/>
  <c r="K28" i="3"/>
  <c r="K59" i="3"/>
  <c r="K55" i="3"/>
  <c r="K17" i="3"/>
  <c r="K13" i="3"/>
  <c r="K77" i="3"/>
  <c r="K29" i="3"/>
  <c r="G97" i="2"/>
  <c r="I98" i="1"/>
  <c r="I97" i="1"/>
  <c r="H97" i="1"/>
  <c r="H98" i="1"/>
  <c r="G5" i="1"/>
  <c r="K5" i="1" s="1"/>
  <c r="O5" i="1" s="1"/>
  <c r="B4" i="5" s="1"/>
  <c r="C4" i="5" s="1"/>
  <c r="J4" i="5" s="1"/>
  <c r="G6" i="1"/>
  <c r="K6" i="1" s="1"/>
  <c r="O6" i="1" s="1"/>
  <c r="B5" i="5" s="1"/>
  <c r="C5" i="5" s="1"/>
  <c r="J5" i="5" s="1"/>
  <c r="G7" i="1"/>
  <c r="K7" i="1" s="1"/>
  <c r="O7" i="1" s="1"/>
  <c r="B7" i="5" s="1"/>
  <c r="C7" i="5" s="1"/>
  <c r="G8" i="1"/>
  <c r="K8" i="1" s="1"/>
  <c r="O8" i="1" s="1"/>
  <c r="B6" i="5" s="1"/>
  <c r="C6" i="5" s="1"/>
  <c r="J6" i="5" s="1"/>
  <c r="G9" i="1"/>
  <c r="K9" i="1" s="1"/>
  <c r="O9" i="1" s="1"/>
  <c r="B8" i="5" s="1"/>
  <c r="C8" i="5" s="1"/>
  <c r="J8" i="5" s="1"/>
  <c r="G10" i="1"/>
  <c r="K10" i="1" s="1"/>
  <c r="O10" i="1" s="1"/>
  <c r="B9" i="5" s="1"/>
  <c r="C9" i="5" s="1"/>
  <c r="G11" i="1"/>
  <c r="K11" i="1" s="1"/>
  <c r="O11" i="1" s="1"/>
  <c r="B11" i="5" s="1"/>
  <c r="C11" i="5" s="1"/>
  <c r="J11" i="5" s="1"/>
  <c r="G12" i="1"/>
  <c r="K12" i="1" s="1"/>
  <c r="O12" i="1" s="1"/>
  <c r="B10" i="5" s="1"/>
  <c r="C10" i="5" s="1"/>
  <c r="J10" i="5" s="1"/>
  <c r="G13" i="1"/>
  <c r="K13" i="1" s="1"/>
  <c r="O13" i="1" s="1"/>
  <c r="B12" i="5" s="1"/>
  <c r="C12" i="5" s="1"/>
  <c r="G14" i="1"/>
  <c r="K14" i="1" s="1"/>
  <c r="O14" i="1" s="1"/>
  <c r="B15" i="5" s="1"/>
  <c r="C15" i="5" s="1"/>
  <c r="J15" i="5" s="1"/>
  <c r="G15" i="1"/>
  <c r="K15" i="1" s="1"/>
  <c r="O15" i="1" s="1"/>
  <c r="B14" i="5" s="1"/>
  <c r="C14" i="5" s="1"/>
  <c r="J14" i="5" s="1"/>
  <c r="G16" i="1"/>
  <c r="K16" i="1" s="1"/>
  <c r="O16" i="1" s="1"/>
  <c r="B13" i="5" s="1"/>
  <c r="C13" i="5" s="1"/>
  <c r="G17" i="1"/>
  <c r="K17" i="1" s="1"/>
  <c r="O17" i="1" s="1"/>
  <c r="B17" i="5" s="1"/>
  <c r="C17" i="5" s="1"/>
  <c r="J17" i="5" s="1"/>
  <c r="G18" i="1"/>
  <c r="K18" i="1" s="1"/>
  <c r="O18" i="1" s="1"/>
  <c r="B19" i="5" s="1"/>
  <c r="C19" i="5" s="1"/>
  <c r="G19" i="1"/>
  <c r="K19" i="1" s="1"/>
  <c r="O19" i="1" s="1"/>
  <c r="B16" i="5" s="1"/>
  <c r="C16" i="5" s="1"/>
  <c r="G20" i="1"/>
  <c r="K20" i="1" s="1"/>
  <c r="O20" i="1" s="1"/>
  <c r="B18" i="5" s="1"/>
  <c r="C18" i="5" s="1"/>
  <c r="J18" i="5" s="1"/>
  <c r="G21" i="1"/>
  <c r="K21" i="1" s="1"/>
  <c r="O21" i="1" s="1"/>
  <c r="B20" i="5" s="1"/>
  <c r="C20" i="5" s="1"/>
  <c r="J20" i="5" s="1"/>
  <c r="G22" i="1"/>
  <c r="K22" i="1" s="1"/>
  <c r="O22" i="1" s="1"/>
  <c r="B25" i="5" s="1"/>
  <c r="C25" i="5" s="1"/>
  <c r="G23" i="1"/>
  <c r="K23" i="1" s="1"/>
  <c r="O23" i="1" s="1"/>
  <c r="B22" i="5" s="1"/>
  <c r="C22" i="5" s="1"/>
  <c r="J22" i="5" s="1"/>
  <c r="G24" i="1"/>
  <c r="K24" i="1" s="1"/>
  <c r="O24" i="1" s="1"/>
  <c r="B21" i="5" s="1"/>
  <c r="C21" i="5" s="1"/>
  <c r="J21" i="5" s="1"/>
  <c r="G25" i="1"/>
  <c r="K25" i="1" s="1"/>
  <c r="O25" i="1" s="1"/>
  <c r="B23" i="5" s="1"/>
  <c r="C23" i="5" s="1"/>
  <c r="J23" i="5" s="1"/>
  <c r="G26" i="1"/>
  <c r="K26" i="1" s="1"/>
  <c r="O26" i="1" s="1"/>
  <c r="B39" i="5" s="1"/>
  <c r="C39" i="5" s="1"/>
  <c r="J39" i="5" s="1"/>
  <c r="G27" i="1"/>
  <c r="K27" i="1" s="1"/>
  <c r="O27" i="1" s="1"/>
  <c r="B32" i="5" s="1"/>
  <c r="C32" i="5" s="1"/>
  <c r="G28" i="1"/>
  <c r="K28" i="1" s="1"/>
  <c r="O28" i="1" s="1"/>
  <c r="B24" i="5" s="1"/>
  <c r="C24" i="5" s="1"/>
  <c r="J24" i="5" s="1"/>
  <c r="G29" i="1"/>
  <c r="K29" i="1" s="1"/>
  <c r="O29" i="1" s="1"/>
  <c r="B27" i="5" s="1"/>
  <c r="C27" i="5" s="1"/>
  <c r="G30" i="1"/>
  <c r="K30" i="1" s="1"/>
  <c r="O30" i="1" s="1"/>
  <c r="B28" i="5" s="1"/>
  <c r="C28" i="5" s="1"/>
  <c r="J28" i="5" s="1"/>
  <c r="G31" i="1"/>
  <c r="K31" i="1" s="1"/>
  <c r="O31" i="1" s="1"/>
  <c r="B26" i="5" s="1"/>
  <c r="C26" i="5" s="1"/>
  <c r="G32" i="1"/>
  <c r="K32" i="1" s="1"/>
  <c r="O32" i="1" s="1"/>
  <c r="B33" i="5" s="1"/>
  <c r="C33" i="5" s="1"/>
  <c r="J33" i="5" s="1"/>
  <c r="G33" i="1"/>
  <c r="K33" i="1" s="1"/>
  <c r="O33" i="1" s="1"/>
  <c r="B54" i="5" s="1"/>
  <c r="C54" i="5" s="1"/>
  <c r="J54" i="5" s="1"/>
  <c r="G34" i="1"/>
  <c r="K34" i="1" s="1"/>
  <c r="O34" i="1" s="1"/>
  <c r="B31" i="5" s="1"/>
  <c r="C31" i="5" s="1"/>
  <c r="J31" i="5" s="1"/>
  <c r="G35" i="1"/>
  <c r="K35" i="1" s="1"/>
  <c r="O35" i="1" s="1"/>
  <c r="B35" i="5" s="1"/>
  <c r="C35" i="5" s="1"/>
  <c r="J35" i="5" s="1"/>
  <c r="G36" i="1"/>
  <c r="K36" i="1" s="1"/>
  <c r="O36" i="1" s="1"/>
  <c r="B38" i="5" s="1"/>
  <c r="C38" i="5" s="1"/>
  <c r="J38" i="5" s="1"/>
  <c r="G37" i="1"/>
  <c r="K37" i="1" s="1"/>
  <c r="O37" i="1" s="1"/>
  <c r="B53" i="5" s="1"/>
  <c r="C53" i="5" s="1"/>
  <c r="J53" i="5" s="1"/>
  <c r="G38" i="1"/>
  <c r="K38" i="1" s="1"/>
  <c r="O38" i="1" s="1"/>
  <c r="B30" i="5" s="1"/>
  <c r="C30" i="5" s="1"/>
  <c r="J30" i="5" s="1"/>
  <c r="G39" i="1"/>
  <c r="K39" i="1" s="1"/>
  <c r="O39" i="1" s="1"/>
  <c r="B29" i="5" s="1"/>
  <c r="C29" i="5" s="1"/>
  <c r="J29" i="5" s="1"/>
  <c r="G40" i="1"/>
  <c r="K40" i="1" s="1"/>
  <c r="O40" i="1" s="1"/>
  <c r="B34" i="5" s="1"/>
  <c r="C34" i="5" s="1"/>
  <c r="G41" i="1"/>
  <c r="K41" i="1" s="1"/>
  <c r="O41" i="1" s="1"/>
  <c r="B41" i="5" s="1"/>
  <c r="C41" i="5" s="1"/>
  <c r="J41" i="5" s="1"/>
  <c r="G42" i="1"/>
  <c r="K42" i="1" s="1"/>
  <c r="O42" i="1" s="1"/>
  <c r="B48" i="5" s="1"/>
  <c r="C48" i="5" s="1"/>
  <c r="G43" i="1"/>
  <c r="K43" i="1" s="1"/>
  <c r="O43" i="1" s="1"/>
  <c r="B36" i="5" s="1"/>
  <c r="C36" i="5" s="1"/>
  <c r="J36" i="5" s="1"/>
  <c r="G44" i="1"/>
  <c r="K44" i="1" s="1"/>
  <c r="O44" i="1" s="1"/>
  <c r="B49" i="5" s="1"/>
  <c r="C49" i="5" s="1"/>
  <c r="J49" i="5" s="1"/>
  <c r="G45" i="1"/>
  <c r="K45" i="1" s="1"/>
  <c r="O45" i="1" s="1"/>
  <c r="B47" i="5" s="1"/>
  <c r="C47" i="5" s="1"/>
  <c r="J47" i="5" s="1"/>
  <c r="G46" i="1"/>
  <c r="K46" i="1" s="1"/>
  <c r="O46" i="1" s="1"/>
  <c r="B45" i="5" s="1"/>
  <c r="C45" i="5" s="1"/>
  <c r="J45" i="5" s="1"/>
  <c r="G47" i="1"/>
  <c r="K47" i="1" s="1"/>
  <c r="O47" i="1" s="1"/>
  <c r="B46" i="5" s="1"/>
  <c r="C46" i="5" s="1"/>
  <c r="J46" i="5" s="1"/>
  <c r="G48" i="1"/>
  <c r="K48" i="1" s="1"/>
  <c r="O48" i="1" s="1"/>
  <c r="B42" i="5" s="1"/>
  <c r="C42" i="5" s="1"/>
  <c r="J42" i="5" s="1"/>
  <c r="G49" i="1"/>
  <c r="K49" i="1" s="1"/>
  <c r="O49" i="1" s="1"/>
  <c r="B51" i="5" s="1"/>
  <c r="C51" i="5" s="1"/>
  <c r="J51" i="5" s="1"/>
  <c r="G50" i="1"/>
  <c r="K50" i="1" s="1"/>
  <c r="O50" i="1" s="1"/>
  <c r="B50" i="5" s="1"/>
  <c r="C50" i="5" s="1"/>
  <c r="J50" i="5" s="1"/>
  <c r="G51" i="1"/>
  <c r="K51" i="1" s="1"/>
  <c r="O51" i="1" s="1"/>
  <c r="B52" i="5" s="1"/>
  <c r="C52" i="5" s="1"/>
  <c r="J52" i="5" s="1"/>
  <c r="G52" i="1"/>
  <c r="K52" i="1" s="1"/>
  <c r="O52" i="1" s="1"/>
  <c r="B37" i="5" s="1"/>
  <c r="C37" i="5" s="1"/>
  <c r="J37" i="5" s="1"/>
  <c r="G53" i="1"/>
  <c r="K53" i="1" s="1"/>
  <c r="O53" i="1" s="1"/>
  <c r="B44" i="5" s="1"/>
  <c r="C44" i="5" s="1"/>
  <c r="J44" i="5" s="1"/>
  <c r="G54" i="1"/>
  <c r="K54" i="1" s="1"/>
  <c r="O54" i="1" s="1"/>
  <c r="B65" i="5" s="1"/>
  <c r="C65" i="5" s="1"/>
  <c r="J65" i="5" s="1"/>
  <c r="G55" i="1"/>
  <c r="K55" i="1" s="1"/>
  <c r="O55" i="1" s="1"/>
  <c r="B55" i="5" s="1"/>
  <c r="C55" i="5" s="1"/>
  <c r="J55" i="5" s="1"/>
  <c r="G56" i="1"/>
  <c r="K56" i="1" s="1"/>
  <c r="O56" i="1" s="1"/>
  <c r="B40" i="5" s="1"/>
  <c r="C40" i="5" s="1"/>
  <c r="J40" i="5" s="1"/>
  <c r="G57" i="1"/>
  <c r="K57" i="1" s="1"/>
  <c r="O57" i="1" s="1"/>
  <c r="B43" i="5" s="1"/>
  <c r="C43" i="5" s="1"/>
  <c r="G58" i="1"/>
  <c r="K58" i="1" s="1"/>
  <c r="O58" i="1" s="1"/>
  <c r="B60" i="5" s="1"/>
  <c r="C60" i="5" s="1"/>
  <c r="J60" i="5" s="1"/>
  <c r="G59" i="1"/>
  <c r="K59" i="1" s="1"/>
  <c r="O59" i="1" s="1"/>
  <c r="B56" i="5" s="1"/>
  <c r="C56" i="5" s="1"/>
  <c r="J56" i="5" s="1"/>
  <c r="G60" i="1"/>
  <c r="K60" i="1" s="1"/>
  <c r="O60" i="1" s="1"/>
  <c r="B62" i="5" s="1"/>
  <c r="C62" i="5" s="1"/>
  <c r="J62" i="5" s="1"/>
  <c r="G61" i="1"/>
  <c r="K61" i="1" s="1"/>
  <c r="O61" i="1" s="1"/>
  <c r="B63" i="5" s="1"/>
  <c r="C63" i="5" s="1"/>
  <c r="G62" i="1"/>
  <c r="K62" i="1" s="1"/>
  <c r="O62" i="1" s="1"/>
  <c r="B57" i="5" s="1"/>
  <c r="C57" i="5" s="1"/>
  <c r="J57" i="5" s="1"/>
  <c r="G63" i="1"/>
  <c r="K63" i="1" s="1"/>
  <c r="O63" i="1" s="1"/>
  <c r="B58" i="5" s="1"/>
  <c r="C58" i="5" s="1"/>
  <c r="J58" i="5" s="1"/>
  <c r="G64" i="1"/>
  <c r="K64" i="1" s="1"/>
  <c r="O64" i="1" s="1"/>
  <c r="B67" i="5" s="1"/>
  <c r="C67" i="5" s="1"/>
  <c r="G65" i="1"/>
  <c r="K65" i="1" s="1"/>
  <c r="O65" i="1" s="1"/>
  <c r="B68" i="5" s="1"/>
  <c r="C68" i="5" s="1"/>
  <c r="J68" i="5" s="1"/>
  <c r="G66" i="1"/>
  <c r="K66" i="1" s="1"/>
  <c r="O66" i="1" s="1"/>
  <c r="B61" i="5" s="1"/>
  <c r="C61" i="5" s="1"/>
  <c r="G67" i="1"/>
  <c r="K67" i="1" s="1"/>
  <c r="O67" i="1" s="1"/>
  <c r="B79" i="5" s="1"/>
  <c r="C79" i="5" s="1"/>
  <c r="J79" i="5" s="1"/>
  <c r="G68" i="1"/>
  <c r="K68" i="1" s="1"/>
  <c r="O68" i="1" s="1"/>
  <c r="B76" i="5" s="1"/>
  <c r="C76" i="5" s="1"/>
  <c r="J76" i="5" s="1"/>
  <c r="G69" i="1"/>
  <c r="K69" i="1" s="1"/>
  <c r="O69" i="1" s="1"/>
  <c r="B66" i="5" s="1"/>
  <c r="C66" i="5" s="1"/>
  <c r="G70" i="1"/>
  <c r="K70" i="1" s="1"/>
  <c r="O70" i="1" s="1"/>
  <c r="B71" i="5" s="1"/>
  <c r="C71" i="5" s="1"/>
  <c r="G71" i="1"/>
  <c r="K71" i="1" s="1"/>
  <c r="O71" i="1" s="1"/>
  <c r="B78" i="5" s="1"/>
  <c r="C78" i="5" s="1"/>
  <c r="J78" i="5" s="1"/>
  <c r="G72" i="1"/>
  <c r="K72" i="1" s="1"/>
  <c r="O72" i="1" s="1"/>
  <c r="B59" i="5" s="1"/>
  <c r="C59" i="5" s="1"/>
  <c r="G73" i="1"/>
  <c r="K73" i="1" s="1"/>
  <c r="O73" i="1" s="1"/>
  <c r="B75" i="5" s="1"/>
  <c r="C75" i="5" s="1"/>
  <c r="G74" i="1"/>
  <c r="K74" i="1" s="1"/>
  <c r="O74" i="1" s="1"/>
  <c r="B64" i="5" s="1"/>
  <c r="C64" i="5" s="1"/>
  <c r="J64" i="5" s="1"/>
  <c r="G75" i="1"/>
  <c r="K75" i="1" s="1"/>
  <c r="O75" i="1" s="1"/>
  <c r="B85" i="5" s="1"/>
  <c r="C85" i="5" s="1"/>
  <c r="G76" i="1"/>
  <c r="K76" i="1" s="1"/>
  <c r="O76" i="1" s="1"/>
  <c r="B70" i="5" s="1"/>
  <c r="C70" i="5" s="1"/>
  <c r="J70" i="5" s="1"/>
  <c r="G77" i="1"/>
  <c r="K77" i="1" s="1"/>
  <c r="O77" i="1" s="1"/>
  <c r="B73" i="5" s="1"/>
  <c r="C73" i="5" s="1"/>
  <c r="J73" i="5" s="1"/>
  <c r="G78" i="1"/>
  <c r="K78" i="1" s="1"/>
  <c r="O78" i="1" s="1"/>
  <c r="B80" i="5" s="1"/>
  <c r="C80" i="5" s="1"/>
  <c r="G79" i="1"/>
  <c r="K79" i="1" s="1"/>
  <c r="O79" i="1" s="1"/>
  <c r="B69" i="5" s="1"/>
  <c r="C69" i="5" s="1"/>
  <c r="G80" i="1"/>
  <c r="K80" i="1" s="1"/>
  <c r="O80" i="1" s="1"/>
  <c r="B77" i="5" s="1"/>
  <c r="C77" i="5" s="1"/>
  <c r="G81" i="1"/>
  <c r="K81" i="1" s="1"/>
  <c r="O81" i="1" s="1"/>
  <c r="B81" i="5" s="1"/>
  <c r="C81" i="5" s="1"/>
  <c r="G82" i="1"/>
  <c r="K82" i="1" s="1"/>
  <c r="O82" i="1" s="1"/>
  <c r="B72" i="5" s="1"/>
  <c r="C72" i="5" s="1"/>
  <c r="J72" i="5" s="1"/>
  <c r="G83" i="1"/>
  <c r="K83" i="1" s="1"/>
  <c r="O83" i="1" s="1"/>
  <c r="B74" i="5" s="1"/>
  <c r="C74" i="5" s="1"/>
  <c r="G84" i="1"/>
  <c r="K84" i="1" s="1"/>
  <c r="O84" i="1" s="1"/>
  <c r="B82" i="5" s="1"/>
  <c r="C82" i="5" s="1"/>
  <c r="J82" i="5" s="1"/>
  <c r="G85" i="1"/>
  <c r="K85" i="1" s="1"/>
  <c r="O85" i="1" s="1"/>
  <c r="B83" i="5" s="1"/>
  <c r="C83" i="5" s="1"/>
  <c r="J83" i="5" s="1"/>
  <c r="G86" i="1"/>
  <c r="K86" i="1" s="1"/>
  <c r="O86" i="1" s="1"/>
  <c r="B87" i="5" s="1"/>
  <c r="C87" i="5" s="1"/>
  <c r="G87" i="1"/>
  <c r="K87" i="1" s="1"/>
  <c r="O87" i="1" s="1"/>
  <c r="B89" i="5" s="1"/>
  <c r="C89" i="5" s="1"/>
  <c r="J89" i="5" s="1"/>
  <c r="G88" i="1"/>
  <c r="K88" i="1" s="1"/>
  <c r="O88" i="1" s="1"/>
  <c r="B88" i="5" s="1"/>
  <c r="C88" i="5" s="1"/>
  <c r="G89" i="1"/>
  <c r="K89" i="1" s="1"/>
  <c r="O89" i="1" s="1"/>
  <c r="B84" i="5" s="1"/>
  <c r="C84" i="5" s="1"/>
  <c r="G90" i="1"/>
  <c r="K90" i="1" s="1"/>
  <c r="O90" i="1" s="1"/>
  <c r="B91" i="5" s="1"/>
  <c r="C91" i="5" s="1"/>
  <c r="J91" i="5" s="1"/>
  <c r="G91" i="1"/>
  <c r="K91" i="1" s="1"/>
  <c r="O91" i="1" s="1"/>
  <c r="B93" i="5" s="1"/>
  <c r="C93" i="5" s="1"/>
  <c r="G92" i="1"/>
  <c r="K92" i="1" s="1"/>
  <c r="O92" i="1" s="1"/>
  <c r="B90" i="5" s="1"/>
  <c r="C90" i="5" s="1"/>
  <c r="J90" i="5" s="1"/>
  <c r="G93" i="1"/>
  <c r="K93" i="1" s="1"/>
  <c r="O93" i="1" s="1"/>
  <c r="B92" i="5" s="1"/>
  <c r="C92" i="5" s="1"/>
  <c r="J92" i="5" s="1"/>
  <c r="G94" i="1"/>
  <c r="G4" i="1"/>
  <c r="N35" i="2" l="1"/>
  <c r="N67" i="2"/>
  <c r="N29" i="2"/>
  <c r="N42" i="2"/>
  <c r="N52" i="2"/>
  <c r="N40" i="2"/>
  <c r="D88" i="5"/>
  <c r="E88" i="5" s="1"/>
  <c r="N88" i="2"/>
  <c r="D75" i="5"/>
  <c r="E75" i="5" s="1"/>
  <c r="N73" i="2"/>
  <c r="D71" i="5"/>
  <c r="E71" i="5" s="1"/>
  <c r="N70" i="2"/>
  <c r="J48" i="5"/>
  <c r="J19" i="5"/>
  <c r="K4" i="3"/>
  <c r="K21" i="3"/>
  <c r="K63" i="3"/>
  <c r="K68" i="3"/>
  <c r="K14" i="3"/>
  <c r="K84" i="3"/>
  <c r="F26" i="5"/>
  <c r="N43" i="2"/>
  <c r="D85" i="5"/>
  <c r="E85" i="5" s="1"/>
  <c r="N75" i="2"/>
  <c r="D84" i="5"/>
  <c r="E84" i="5" s="1"/>
  <c r="N89" i="2"/>
  <c r="D19" i="5"/>
  <c r="E19" i="5" s="1"/>
  <c r="N18" i="2"/>
  <c r="D63" i="5"/>
  <c r="E63" i="5" s="1"/>
  <c r="N61" i="2"/>
  <c r="D80" i="5"/>
  <c r="E80" i="5" s="1"/>
  <c r="N78" i="2"/>
  <c r="N90" i="2"/>
  <c r="N68" i="2"/>
  <c r="N48" i="2"/>
  <c r="N37" i="2"/>
  <c r="J74" i="5"/>
  <c r="N71" i="2"/>
  <c r="N8" i="2"/>
  <c r="N58" i="2"/>
  <c r="J84" i="5"/>
  <c r="J75" i="5"/>
  <c r="J43" i="5"/>
  <c r="K91" i="3"/>
  <c r="K25" i="3"/>
  <c r="K71" i="3"/>
  <c r="K76" i="3"/>
  <c r="K22" i="3"/>
  <c r="D67" i="5"/>
  <c r="E67" i="5" s="1"/>
  <c r="N64" i="2"/>
  <c r="D74" i="5"/>
  <c r="E74" i="5" s="1"/>
  <c r="N83" i="2"/>
  <c r="N39" i="2"/>
  <c r="N15" i="2"/>
  <c r="N76" i="2"/>
  <c r="N25" i="2"/>
  <c r="N28" i="2"/>
  <c r="D61" i="5"/>
  <c r="E61" i="5" s="1"/>
  <c r="J61" i="5" s="1"/>
  <c r="N66" i="2"/>
  <c r="N69" i="2"/>
  <c r="D87" i="5"/>
  <c r="E87" i="5" s="1"/>
  <c r="N86" i="2"/>
  <c r="N79" i="2"/>
  <c r="D13" i="5"/>
  <c r="E13" i="5" s="1"/>
  <c r="N16" i="2"/>
  <c r="N53" i="2"/>
  <c r="J93" i="5"/>
  <c r="D9" i="5"/>
  <c r="E9" i="5" s="1"/>
  <c r="J9" i="5" s="1"/>
  <c r="N10" i="2"/>
  <c r="D81" i="5"/>
  <c r="E81" i="5" s="1"/>
  <c r="J81" i="5" s="1"/>
  <c r="N81" i="2"/>
  <c r="J34" i="5"/>
  <c r="J13" i="5"/>
  <c r="K81" i="3"/>
  <c r="K39" i="3"/>
  <c r="K85" i="3"/>
  <c r="K80" i="3"/>
  <c r="K69" i="3"/>
  <c r="F66" i="5"/>
  <c r="G66" i="5" s="1"/>
  <c r="N11" i="2"/>
  <c r="N51" i="2"/>
  <c r="D93" i="5"/>
  <c r="E93" i="5" s="1"/>
  <c r="N91" i="2"/>
  <c r="N5" i="2"/>
  <c r="N4" i="2"/>
  <c r="N12" i="2"/>
  <c r="D7" i="5"/>
  <c r="E7" i="5" s="1"/>
  <c r="N7" i="2"/>
  <c r="N24" i="2"/>
  <c r="N56" i="2"/>
  <c r="N34" i="2"/>
  <c r="J85" i="5"/>
  <c r="J88" i="5"/>
  <c r="J67" i="5"/>
  <c r="J7" i="5"/>
  <c r="K70" i="3"/>
  <c r="K67" i="3"/>
  <c r="K43" i="3"/>
  <c r="K16" i="3"/>
  <c r="K12" i="3"/>
  <c r="K40" i="3"/>
  <c r="N60" i="2"/>
  <c r="N13" i="2"/>
  <c r="N47" i="2"/>
  <c r="N26" i="2"/>
  <c r="N84" i="2"/>
  <c r="N41" i="2"/>
  <c r="N55" i="2"/>
  <c r="N77" i="2"/>
  <c r="N14" i="2"/>
  <c r="E3" i="5"/>
  <c r="N23" i="2"/>
  <c r="N87" i="2"/>
  <c r="N45" i="2"/>
  <c r="N33" i="2"/>
  <c r="N93" i="2"/>
  <c r="N36" i="2"/>
  <c r="O94" i="1"/>
  <c r="B86" i="5" s="1"/>
  <c r="C86" i="5" s="1"/>
  <c r="J86" i="5" s="1"/>
  <c r="K94" i="1"/>
  <c r="J80" i="5"/>
  <c r="J71" i="5"/>
  <c r="J25" i="5"/>
  <c r="K90" i="3"/>
  <c r="K5" i="3"/>
  <c r="K47" i="3"/>
  <c r="K42" i="3"/>
  <c r="K38" i="3"/>
  <c r="K48" i="3"/>
  <c r="K79" i="3"/>
  <c r="F69" i="5"/>
  <c r="G69" i="5" s="1"/>
  <c r="J69" i="5" s="1"/>
  <c r="D16" i="5"/>
  <c r="E16" i="5" s="1"/>
  <c r="J16" i="5" s="1"/>
  <c r="N19" i="2"/>
  <c r="N59" i="2"/>
  <c r="N21" i="2"/>
  <c r="N38" i="2"/>
  <c r="N20" i="2"/>
  <c r="N32" i="2"/>
  <c r="D59" i="5"/>
  <c r="E59" i="5" s="1"/>
  <c r="J59" i="5" s="1"/>
  <c r="N72" i="2"/>
  <c r="N74" i="2"/>
  <c r="J87" i="5"/>
  <c r="J66" i="5"/>
  <c r="J63" i="5"/>
  <c r="J27" i="5"/>
  <c r="J12" i="5"/>
  <c r="K88" i="3"/>
  <c r="K9" i="3"/>
  <c r="K51" i="3"/>
  <c r="K58" i="3"/>
  <c r="K54" i="3"/>
  <c r="K56" i="3"/>
  <c r="D32" i="5"/>
  <c r="E32" i="5" s="1"/>
  <c r="J32" i="5" s="1"/>
  <c r="N27" i="2"/>
  <c r="N22" i="2"/>
  <c r="N57" i="2"/>
  <c r="N82" i="2"/>
  <c r="N92" i="2"/>
  <c r="N65" i="2"/>
  <c r="N50" i="2"/>
  <c r="N85" i="2"/>
  <c r="N62" i="2"/>
  <c r="N31" i="2"/>
  <c r="N44" i="2"/>
  <c r="D77" i="5"/>
  <c r="E77" i="5" s="1"/>
  <c r="J77" i="5" s="1"/>
  <c r="N80" i="2"/>
  <c r="N63" i="2"/>
  <c r="N49" i="2"/>
  <c r="K86" i="3"/>
  <c r="K36" i="3"/>
  <c r="K92" i="3"/>
  <c r="K33" i="3"/>
  <c r="K89" i="3"/>
  <c r="K93" i="3"/>
  <c r="K87" i="3"/>
  <c r="K73" i="3"/>
  <c r="K27" i="3"/>
  <c r="K7" i="3"/>
  <c r="K11" i="3"/>
  <c r="K15" i="3"/>
  <c r="K19" i="3"/>
  <c r="K23" i="3"/>
  <c r="K37" i="3"/>
  <c r="K41" i="3"/>
  <c r="K45" i="3"/>
  <c r="K49" i="3"/>
  <c r="K53" i="3"/>
  <c r="K57" i="3"/>
  <c r="K61" i="3"/>
  <c r="K65" i="3"/>
  <c r="K83" i="3"/>
  <c r="K8" i="3"/>
  <c r="K24" i="3"/>
  <c r="K50" i="3"/>
  <c r="K66" i="3"/>
  <c r="K30" i="3"/>
  <c r="K34" i="3"/>
  <c r="K74" i="3"/>
  <c r="K78" i="3"/>
  <c r="K94" i="3"/>
  <c r="K20" i="3"/>
  <c r="K46" i="3"/>
  <c r="K62" i="3"/>
  <c r="K82" i="3"/>
  <c r="K10" i="3"/>
  <c r="K18" i="3"/>
  <c r="K26" i="3"/>
  <c r="K35" i="3"/>
  <c r="K44" i="3"/>
  <c r="K52" i="3"/>
  <c r="K60" i="3"/>
  <c r="K4" i="1"/>
  <c r="O4" i="1" s="1"/>
  <c r="B3" i="5" s="1"/>
  <c r="G98" i="1"/>
  <c r="G97" i="1"/>
  <c r="D95" i="5" l="1"/>
  <c r="D96" i="5"/>
  <c r="G26" i="5"/>
  <c r="J26" i="5" s="1"/>
  <c r="F96" i="5"/>
  <c r="F95" i="5"/>
  <c r="K86" i="5"/>
  <c r="C3" i="5"/>
  <c r="J3" i="5" s="1"/>
  <c r="K9" i="5" s="1"/>
  <c r="B96" i="5"/>
  <c r="B95" i="5"/>
  <c r="P4" i="1"/>
  <c r="P70" i="1"/>
  <c r="P76" i="1"/>
  <c r="P84" i="1"/>
  <c r="P92" i="1"/>
  <c r="P78" i="1"/>
  <c r="P86" i="1"/>
  <c r="P94" i="1"/>
  <c r="P62" i="1"/>
  <c r="P54" i="1"/>
  <c r="P46" i="1"/>
  <c r="P38" i="1"/>
  <c r="P30" i="1"/>
  <c r="P22" i="1"/>
  <c r="P14" i="1"/>
  <c r="P6" i="1"/>
  <c r="P58" i="1"/>
  <c r="P42" i="1"/>
  <c r="P26" i="1"/>
  <c r="P10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8" i="1"/>
  <c r="P16" i="1"/>
  <c r="P24" i="1"/>
  <c r="P32" i="1"/>
  <c r="P40" i="1"/>
  <c r="P48" i="1"/>
  <c r="P56" i="1"/>
  <c r="P64" i="1"/>
  <c r="P72" i="1"/>
  <c r="P80" i="1"/>
  <c r="P88" i="1"/>
  <c r="P66" i="1"/>
  <c r="P50" i="1"/>
  <c r="P34" i="1"/>
  <c r="P18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12" i="1"/>
  <c r="P20" i="1"/>
  <c r="P28" i="1"/>
  <c r="P36" i="1"/>
  <c r="P44" i="1"/>
  <c r="P52" i="1"/>
  <c r="P60" i="1"/>
  <c r="P68" i="1"/>
  <c r="P74" i="1"/>
  <c r="P82" i="1"/>
  <c r="P90" i="1"/>
  <c r="K27" i="5" l="1"/>
  <c r="K93" i="5"/>
  <c r="K59" i="5"/>
  <c r="K67" i="5"/>
  <c r="K75" i="5"/>
  <c r="K34" i="5"/>
  <c r="K61" i="5"/>
  <c r="K88" i="5"/>
  <c r="K25" i="5"/>
  <c r="K7" i="5"/>
  <c r="K85" i="5"/>
  <c r="K69" i="5"/>
  <c r="K63" i="5"/>
  <c r="K48" i="5"/>
  <c r="K19" i="5"/>
  <c r="K32" i="5"/>
  <c r="K84" i="5"/>
  <c r="K12" i="5"/>
  <c r="K16" i="5"/>
  <c r="K80" i="5"/>
  <c r="K43" i="5"/>
  <c r="K3" i="5"/>
  <c r="K70" i="5"/>
  <c r="K35" i="5"/>
  <c r="K51" i="5"/>
  <c r="K21" i="5"/>
  <c r="K46" i="5"/>
  <c r="K30" i="5"/>
  <c r="K62" i="5"/>
  <c r="K37" i="5"/>
  <c r="K60" i="5"/>
  <c r="K41" i="5"/>
  <c r="K29" i="5"/>
  <c r="K28" i="5"/>
  <c r="K52" i="5"/>
  <c r="K44" i="5"/>
  <c r="K49" i="5"/>
  <c r="K50" i="5"/>
  <c r="K54" i="5"/>
  <c r="K6" i="5"/>
  <c r="K11" i="5"/>
  <c r="K47" i="5"/>
  <c r="K38" i="5"/>
  <c r="K23" i="5"/>
  <c r="K89" i="5"/>
  <c r="K22" i="5"/>
  <c r="K15" i="5"/>
  <c r="K53" i="5"/>
  <c r="K24" i="5"/>
  <c r="K31" i="5"/>
  <c r="K17" i="5"/>
  <c r="K40" i="5"/>
  <c r="K14" i="5"/>
  <c r="K76" i="5"/>
  <c r="K92" i="5"/>
  <c r="K83" i="5"/>
  <c r="K20" i="5"/>
  <c r="K18" i="5"/>
  <c r="K91" i="5"/>
  <c r="K39" i="5"/>
  <c r="K8" i="5"/>
  <c r="K90" i="5"/>
  <c r="K42" i="5"/>
  <c r="K82" i="5"/>
  <c r="K78" i="5"/>
  <c r="K56" i="5"/>
  <c r="K57" i="5"/>
  <c r="K5" i="5"/>
  <c r="K10" i="5"/>
  <c r="K72" i="5"/>
  <c r="K68" i="5"/>
  <c r="K58" i="5"/>
  <c r="K65" i="5"/>
  <c r="K73" i="5"/>
  <c r="K79" i="5"/>
  <c r="K64" i="5"/>
  <c r="K33" i="5"/>
  <c r="K36" i="5"/>
  <c r="K55" i="5"/>
  <c r="K45" i="5"/>
  <c r="K4" i="5"/>
  <c r="K87" i="5"/>
  <c r="K26" i="5"/>
  <c r="K77" i="5"/>
  <c r="K13" i="5"/>
  <c r="K71" i="5"/>
  <c r="K74" i="5"/>
  <c r="K66" i="5"/>
  <c r="K81" i="5"/>
</calcChain>
</file>

<file path=xl/sharedStrings.xml><?xml version="1.0" encoding="utf-8"?>
<sst xmlns="http://schemas.openxmlformats.org/spreadsheetml/2006/main" count="1208" uniqueCount="132">
  <si>
    <t>Country</t>
  </si>
  <si>
    <t>Pension income coverage</t>
  </si>
  <si>
    <t>GDP per capita</t>
  </si>
  <si>
    <t>Raw data</t>
  </si>
  <si>
    <t>Normalised</t>
  </si>
  <si>
    <t>Value</t>
  </si>
  <si>
    <t>Rank</t>
  </si>
  <si>
    <t>Sweden</t>
  </si>
  <si>
    <t>Norway</t>
  </si>
  <si>
    <t>Germany</t>
  </si>
  <si>
    <t>Canada</t>
  </si>
  <si>
    <t>Netherlands</t>
  </si>
  <si>
    <t>Switzerland</t>
  </si>
  <si>
    <t>New Zealand</t>
  </si>
  <si>
    <t>Iceland</t>
  </si>
  <si>
    <t>United States</t>
  </si>
  <si>
    <t>Japan</t>
  </si>
  <si>
    <t>United Kingdom</t>
  </si>
  <si>
    <t>Ireland</t>
  </si>
  <si>
    <t>Austria</t>
  </si>
  <si>
    <t>Finland</t>
  </si>
  <si>
    <t>Denmark</t>
  </si>
  <si>
    <t>Australia</t>
  </si>
  <si>
    <t>Luxembourg</t>
  </si>
  <si>
    <t>France</t>
  </si>
  <si>
    <t>Uruguay</t>
  </si>
  <si>
    <t>Slovenia</t>
  </si>
  <si>
    <t>Chile</t>
  </si>
  <si>
    <t>Israel</t>
  </si>
  <si>
    <t>Georgia</t>
  </si>
  <si>
    <t>Panama</t>
  </si>
  <si>
    <t>Spain</t>
  </si>
  <si>
    <t>Czech Republic</t>
  </si>
  <si>
    <t>Argentina</t>
  </si>
  <si>
    <t>Belgium</t>
  </si>
  <si>
    <t>Brazil</t>
  </si>
  <si>
    <t>Tajikistan</t>
  </si>
  <si>
    <t>Estonia</t>
  </si>
  <si>
    <t>Mauritius</t>
  </si>
  <si>
    <t>Sri Lanka</t>
  </si>
  <si>
    <t>Armenia</t>
  </si>
  <si>
    <t>Costa Rica</t>
  </si>
  <si>
    <t>Italy</t>
  </si>
  <si>
    <t>Ecuador</t>
  </si>
  <si>
    <t>Albania</t>
  </si>
  <si>
    <t>Bolivia, Plurinational State of</t>
  </si>
  <si>
    <t>Portugal</t>
  </si>
  <si>
    <t>Bulgaria</t>
  </si>
  <si>
    <t>Latvia</t>
  </si>
  <si>
    <t>Peru</t>
  </si>
  <si>
    <t>Philippines</t>
  </si>
  <si>
    <t>Hungary</t>
  </si>
  <si>
    <t>Slovakia</t>
  </si>
  <si>
    <t>Romania</t>
  </si>
  <si>
    <t>Lithuania</t>
  </si>
  <si>
    <t>China</t>
  </si>
  <si>
    <t>Thailand</t>
  </si>
  <si>
    <t>Kyrgyzstan</t>
  </si>
  <si>
    <t>Viet Nam</t>
  </si>
  <si>
    <t>Malta</t>
  </si>
  <si>
    <t>Croatia</t>
  </si>
  <si>
    <t>Greece</t>
  </si>
  <si>
    <t>Colombia</t>
  </si>
  <si>
    <t>Belarus</t>
  </si>
  <si>
    <t>Venezuela, Bolivarian Republic of</t>
  </si>
  <si>
    <t>Nicaragua</t>
  </si>
  <si>
    <t>Mexico</t>
  </si>
  <si>
    <t>South Africa</t>
  </si>
  <si>
    <t>Ukraine</t>
  </si>
  <si>
    <t>El Salvador</t>
  </si>
  <si>
    <t>Nepal</t>
  </si>
  <si>
    <t>Mongolia</t>
  </si>
  <si>
    <t>Serbia</t>
  </si>
  <si>
    <t>Ghana</t>
  </si>
  <si>
    <t>Moldova, Republic of</t>
  </si>
  <si>
    <t>Cyprus</t>
  </si>
  <si>
    <t>India</t>
  </si>
  <si>
    <t>Poland</t>
  </si>
  <si>
    <t>Montenegro</t>
  </si>
  <si>
    <t>Dominican Republic</t>
  </si>
  <si>
    <t>Indonesia</t>
  </si>
  <si>
    <t>Russian Federation</t>
  </si>
  <si>
    <t>Korea, Republic of</t>
  </si>
  <si>
    <t>Guatemala</t>
  </si>
  <si>
    <t>Lao People's Democratic Republic</t>
  </si>
  <si>
    <t>Turkey</t>
  </si>
  <si>
    <t>Paraguay</t>
  </si>
  <si>
    <t>Cambodia</t>
  </si>
  <si>
    <t>Morocco</t>
  </si>
  <si>
    <t>Nigeria</t>
  </si>
  <si>
    <t>Rwanda</t>
  </si>
  <si>
    <t>Malawi</t>
  </si>
  <si>
    <t>Honduras</t>
  </si>
  <si>
    <t>Pakistan</t>
  </si>
  <si>
    <t>Afghanistan</t>
  </si>
  <si>
    <t>Jordan</t>
  </si>
  <si>
    <t>Tanzania, United Republic of</t>
  </si>
  <si>
    <t>West Bank and Gaza</t>
  </si>
  <si>
    <t>Poverty rate in old age</t>
  </si>
  <si>
    <t>Adjusted</t>
  </si>
  <si>
    <t>MAX</t>
  </si>
  <si>
    <t>MIN</t>
  </si>
  <si>
    <t>LOWER GOALP</t>
  </si>
  <si>
    <t>UPPER GOALP</t>
  </si>
  <si>
    <t>Income Security</t>
  </si>
  <si>
    <t>Relative welfare of older people</t>
  </si>
  <si>
    <t>LE60</t>
  </si>
  <si>
    <t>HALE60</t>
  </si>
  <si>
    <t>Mental well-being (50+)</t>
  </si>
  <si>
    <t>Mental well-being (35-49)</t>
  </si>
  <si>
    <t>Health Status</t>
  </si>
  <si>
    <t xml:space="preserve">Employment rate </t>
  </si>
  <si>
    <t xml:space="preserve">Capability </t>
  </si>
  <si>
    <t>Educational attainment of older people</t>
  </si>
  <si>
    <t>Labour force participation rate</t>
  </si>
  <si>
    <t>Employment rate</t>
  </si>
  <si>
    <t>Socail Connections</t>
  </si>
  <si>
    <t>Physical safety</t>
  </si>
  <si>
    <t>Civic freedom</t>
  </si>
  <si>
    <t>Access to public transport</t>
  </si>
  <si>
    <t>Enabling environment</t>
  </si>
  <si>
    <t>Overall Index</t>
  </si>
  <si>
    <t>Index value</t>
  </si>
  <si>
    <t>Global Rank</t>
  </si>
  <si>
    <t>Income security</t>
  </si>
  <si>
    <t>Capability</t>
  </si>
  <si>
    <t>Bangladesh</t>
  </si>
  <si>
    <t>Iraq</t>
  </si>
  <si>
    <t>Mozambique</t>
  </si>
  <si>
    <t>Uganda</t>
  </si>
  <si>
    <t>Zambia</t>
  </si>
  <si>
    <t>Psychological wellbeing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</si>
</sst>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0.0"/>
    <numFmt numFmtId="166" formatCode="#,##0.0"/>
    <numFmt numFmtId="167" formatCode="0.000"/>
    <numFmt numFmtId="168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</font>
    <font>
      <sz val="10"/>
      <name val="Arial"/>
      <family val="2"/>
    </font>
    <font>
      <sz val="12"/>
      <name val="Calibri"/>
      <family val="2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rgb="FFFF0000"/>
      <name val="Calibri"/>
      <family val="2"/>
    </font>
    <font>
      <i/>
      <sz val="12"/>
      <color rgb="FF000000"/>
      <name val="Calibri"/>
      <family val="2"/>
    </font>
    <font>
      <i/>
      <sz val="12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8" fillId="0" borderId="0"/>
    <xf numFmtId="165" fontId="10" fillId="0" borderId="0" applyProtection="0"/>
    <xf numFmtId="164" fontId="12" fillId="0" borderId="0" applyFont="0" applyFill="0" applyBorder="0" applyAlignment="0" applyProtection="0"/>
  </cellStyleXfs>
  <cellXfs count="347">
    <xf numFmtId="0" fontId="0" fillId="0" borderId="0" xfId="0"/>
    <xf numFmtId="0" fontId="2" fillId="0" borderId="1" xfId="0" applyFont="1" applyFill="1" applyBorder="1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7" fillId="0" borderId="7" xfId="0" applyFont="1" applyFill="1" applyBorder="1"/>
    <xf numFmtId="165" fontId="7" fillId="0" borderId="7" xfId="0" applyNumberFormat="1" applyFont="1" applyFill="1" applyBorder="1" applyAlignment="1">
      <alignment horizontal="center" vertical="center"/>
    </xf>
    <xf numFmtId="165" fontId="2" fillId="3" borderId="8" xfId="0" applyNumberFormat="1" applyFont="1" applyFill="1" applyBorder="1" applyAlignment="1">
      <alignment horizontal="center" vertical="center"/>
    </xf>
    <xf numFmtId="165" fontId="2" fillId="3" borderId="8" xfId="0" applyNumberFormat="1" applyFont="1" applyFill="1" applyBorder="1" applyAlignment="1">
      <alignment horizontal="center"/>
    </xf>
    <xf numFmtId="165" fontId="2" fillId="4" borderId="8" xfId="0" applyNumberFormat="1" applyFont="1" applyFill="1" applyBorder="1" applyAlignment="1">
      <alignment horizontal="center"/>
    </xf>
    <xf numFmtId="3" fontId="2" fillId="4" borderId="7" xfId="0" applyNumberFormat="1" applyFont="1" applyFill="1" applyBorder="1" applyAlignment="1">
      <alignment horizontal="center" vertical="center"/>
    </xf>
    <xf numFmtId="165" fontId="2" fillId="4" borderId="9" xfId="0" applyNumberFormat="1" applyFont="1" applyFill="1" applyBorder="1" applyAlignment="1">
      <alignment horizontal="center"/>
    </xf>
    <xf numFmtId="0" fontId="7" fillId="0" borderId="8" xfId="0" applyFont="1" applyFill="1" applyBorder="1"/>
    <xf numFmtId="165" fontId="7" fillId="0" borderId="8" xfId="0" applyNumberFormat="1" applyFont="1" applyFill="1" applyBorder="1" applyAlignment="1">
      <alignment horizontal="center" vertical="center"/>
    </xf>
    <xf numFmtId="3" fontId="2" fillId="4" borderId="8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166" fontId="9" fillId="0" borderId="8" xfId="1" applyNumberFormat="1" applyFont="1" applyFill="1" applyBorder="1" applyAlignment="1">
      <alignment horizontal="center"/>
    </xf>
    <xf numFmtId="3" fontId="2" fillId="4" borderId="8" xfId="0" applyNumberFormat="1" applyFont="1" applyFill="1" applyBorder="1" applyAlignment="1">
      <alignment horizontal="center"/>
    </xf>
    <xf numFmtId="0" fontId="4" fillId="0" borderId="0" xfId="0" applyFont="1" applyFill="1"/>
    <xf numFmtId="166" fontId="2" fillId="0" borderId="0" xfId="0" applyNumberFormat="1" applyFont="1" applyFill="1" applyAlignment="1">
      <alignment horizontal="center"/>
    </xf>
    <xf numFmtId="0" fontId="2" fillId="0" borderId="0" xfId="0" applyFont="1" applyFill="1" applyBorder="1"/>
    <xf numFmtId="0" fontId="7" fillId="0" borderId="10" xfId="0" applyFont="1" applyFill="1" applyBorder="1"/>
    <xf numFmtId="165" fontId="7" fillId="6" borderId="10" xfId="0" applyNumberFormat="1" applyFont="1" applyFill="1" applyBorder="1" applyAlignment="1">
      <alignment horizontal="center" vertical="center"/>
    </xf>
    <xf numFmtId="0" fontId="2" fillId="7" borderId="11" xfId="0" applyFont="1" applyFill="1" applyBorder="1"/>
    <xf numFmtId="165" fontId="4" fillId="7" borderId="11" xfId="2" applyFont="1" applyFill="1" applyBorder="1"/>
    <xf numFmtId="3" fontId="2" fillId="7" borderId="10" xfId="0" applyNumberFormat="1" applyFont="1" applyFill="1" applyBorder="1" applyAlignment="1">
      <alignment horizontal="center" vertical="center"/>
    </xf>
    <xf numFmtId="165" fontId="2" fillId="4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3" fontId="0" fillId="0" borderId="0" xfId="0" applyNumberFormat="1"/>
    <xf numFmtId="1" fontId="2" fillId="8" borderId="8" xfId="0" applyNumberFormat="1" applyFont="1" applyFill="1" applyBorder="1" applyAlignment="1">
      <alignment horizontal="center" vertical="center"/>
    </xf>
    <xf numFmtId="2" fontId="9" fillId="0" borderId="8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>
      <alignment horizontal="center" vertical="center"/>
    </xf>
    <xf numFmtId="2" fontId="9" fillId="8" borderId="8" xfId="0" applyNumberFormat="1" applyFont="1" applyFill="1" applyBorder="1" applyAlignment="1">
      <alignment horizontal="center" vertical="center"/>
    </xf>
    <xf numFmtId="165" fontId="9" fillId="0" borderId="8" xfId="0" applyNumberFormat="1" applyFont="1" applyFill="1" applyBorder="1" applyAlignment="1">
      <alignment horizontal="center" vertical="center"/>
    </xf>
    <xf numFmtId="165" fontId="9" fillId="0" borderId="7" xfId="0" applyNumberFormat="1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165" fontId="9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165" fontId="2" fillId="4" borderId="0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165" fontId="4" fillId="2" borderId="10" xfId="0" applyNumberFormat="1" applyFont="1" applyFill="1" applyBorder="1" applyAlignment="1">
      <alignment horizontal="center"/>
    </xf>
    <xf numFmtId="165" fontId="2" fillId="4" borderId="13" xfId="0" applyNumberFormat="1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center" vertical="center"/>
    </xf>
    <xf numFmtId="165" fontId="2" fillId="3" borderId="10" xfId="0" applyNumberFormat="1" applyFont="1" applyFill="1" applyBorder="1" applyAlignment="1">
      <alignment horizontal="center"/>
    </xf>
    <xf numFmtId="165" fontId="2" fillId="4" borderId="7" xfId="0" applyNumberFormat="1" applyFont="1" applyFill="1" applyBorder="1" applyAlignment="1">
      <alignment horizontal="center"/>
    </xf>
    <xf numFmtId="165" fontId="2" fillId="8" borderId="0" xfId="0" applyNumberFormat="1" applyFont="1" applyFill="1" applyBorder="1" applyAlignment="1">
      <alignment horizontal="center"/>
    </xf>
    <xf numFmtId="165" fontId="4" fillId="5" borderId="8" xfId="0" applyNumberFormat="1" applyFont="1" applyFill="1" applyBorder="1" applyAlignment="1">
      <alignment horizontal="center"/>
    </xf>
    <xf numFmtId="0" fontId="7" fillId="8" borderId="8" xfId="0" applyFont="1" applyFill="1" applyBorder="1"/>
    <xf numFmtId="0" fontId="9" fillId="8" borderId="8" xfId="0" applyFont="1" applyFill="1" applyBorder="1"/>
    <xf numFmtId="165" fontId="2" fillId="8" borderId="8" xfId="0" applyNumberFormat="1" applyFont="1" applyFill="1" applyBorder="1" applyAlignment="1">
      <alignment horizontal="center" vertical="center"/>
    </xf>
    <xf numFmtId="165" fontId="2" fillId="8" borderId="9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/>
    <xf numFmtId="0" fontId="2" fillId="0" borderId="1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7" xfId="0" applyFont="1" applyFill="1" applyBorder="1"/>
    <xf numFmtId="1" fontId="2" fillId="0" borderId="7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8" xfId="0" applyFont="1" applyFill="1" applyBorder="1"/>
    <xf numFmtId="1" fontId="2" fillId="0" borderId="8" xfId="0" applyNumberFormat="1" applyFont="1" applyFill="1" applyBorder="1" applyAlignment="1">
      <alignment horizontal="center"/>
    </xf>
    <xf numFmtId="1" fontId="2" fillId="0" borderId="12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/>
    </xf>
    <xf numFmtId="0" fontId="4" fillId="0" borderId="8" xfId="0" applyFont="1" applyFill="1" applyBorder="1"/>
    <xf numFmtId="1" fontId="2" fillId="0" borderId="10" xfId="0" applyNumberFormat="1" applyFont="1" applyFill="1" applyBorder="1" applyAlignment="1">
      <alignment horizontal="center"/>
    </xf>
    <xf numFmtId="1" fontId="2" fillId="0" borderId="14" xfId="0" applyNumberFormat="1" applyFont="1" applyFill="1" applyBorder="1" applyAlignment="1">
      <alignment horizontal="center"/>
    </xf>
    <xf numFmtId="0" fontId="2" fillId="0" borderId="10" xfId="0" applyFont="1" applyFill="1" applyBorder="1"/>
    <xf numFmtId="0" fontId="3" fillId="0" borderId="11" xfId="0" applyFont="1" applyBorder="1" applyAlignment="1"/>
    <xf numFmtId="0" fontId="5" fillId="0" borderId="0" xfId="0" applyFont="1" applyFill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165" fontId="2" fillId="0" borderId="7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8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12" xfId="0" applyFont="1" applyFill="1" applyBorder="1"/>
    <xf numFmtId="0" fontId="2" fillId="8" borderId="8" xfId="0" applyFont="1" applyFill="1" applyBorder="1"/>
    <xf numFmtId="1" fontId="2" fillId="8" borderId="12" xfId="0" applyNumberFormat="1" applyFont="1" applyFill="1" applyBorder="1" applyAlignment="1">
      <alignment horizontal="center"/>
    </xf>
    <xf numFmtId="1" fontId="2" fillId="8" borderId="8" xfId="0" applyNumberFormat="1" applyFont="1" applyFill="1" applyBorder="1" applyAlignment="1">
      <alignment horizontal="center"/>
    </xf>
    <xf numFmtId="0" fontId="2" fillId="8" borderId="14" xfId="0" applyFont="1" applyFill="1" applyBorder="1"/>
    <xf numFmtId="1" fontId="2" fillId="8" borderId="14" xfId="0" applyNumberFormat="1" applyFont="1" applyFill="1" applyBorder="1" applyAlignment="1">
      <alignment horizontal="center"/>
    </xf>
    <xf numFmtId="1" fontId="2" fillId="8" borderId="10" xfId="0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/>
    </xf>
    <xf numFmtId="165" fontId="2" fillId="8" borderId="1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5" borderId="8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5" fillId="9" borderId="2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7" xfId="0" applyFill="1" applyBorder="1" applyAlignment="1">
      <alignment vertical="center"/>
    </xf>
    <xf numFmtId="0" fontId="2" fillId="9" borderId="8" xfId="0" applyFont="1" applyFill="1" applyBorder="1" applyAlignment="1">
      <alignment horizontal="center"/>
    </xf>
    <xf numFmtId="0" fontId="0" fillId="9" borderId="8" xfId="0" applyFill="1" applyBorder="1" applyAlignment="1">
      <alignment vertic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 wrapText="1"/>
    </xf>
    <xf numFmtId="1" fontId="2" fillId="10" borderId="7" xfId="0" applyNumberFormat="1" applyFont="1" applyFill="1" applyBorder="1" applyAlignment="1">
      <alignment horizontal="center"/>
    </xf>
    <xf numFmtId="1" fontId="2" fillId="10" borderId="8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165" fontId="2" fillId="4" borderId="7" xfId="0" applyNumberFormat="1" applyFont="1" applyFill="1" applyBorder="1" applyAlignment="1">
      <alignment horizontal="center" vertical="center"/>
    </xf>
    <xf numFmtId="165" fontId="2" fillId="4" borderId="8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1" xfId="0" applyFont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5" fillId="0" borderId="0" xfId="0" applyFont="1" applyFill="1"/>
    <xf numFmtId="2" fontId="4" fillId="2" borderId="0" xfId="0" applyNumberFormat="1" applyFont="1" applyFill="1" applyBorder="1"/>
    <xf numFmtId="0" fontId="2" fillId="2" borderId="6" xfId="0" applyFont="1" applyFill="1" applyBorder="1" applyAlignment="1">
      <alignment horizontal="center" vertical="center"/>
    </xf>
    <xf numFmtId="165" fontId="4" fillId="0" borderId="8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165" fontId="2" fillId="11" borderId="7" xfId="0" applyNumberFormat="1" applyFont="1" applyFill="1" applyBorder="1" applyAlignment="1">
      <alignment horizontal="center" vertical="center"/>
    </xf>
    <xf numFmtId="165" fontId="2" fillId="11" borderId="15" xfId="0" applyNumberFormat="1" applyFont="1" applyFill="1" applyBorder="1" applyAlignment="1">
      <alignment horizontal="center" vertical="center"/>
    </xf>
    <xf numFmtId="165" fontId="2" fillId="11" borderId="8" xfId="0" applyNumberFormat="1" applyFont="1" applyFill="1" applyBorder="1" applyAlignment="1">
      <alignment horizontal="center" vertical="center"/>
    </xf>
    <xf numFmtId="165" fontId="2" fillId="11" borderId="0" xfId="0" applyNumberFormat="1" applyFont="1" applyFill="1" applyBorder="1" applyAlignment="1">
      <alignment horizontal="center" vertical="center"/>
    </xf>
    <xf numFmtId="165" fontId="2" fillId="11" borderId="10" xfId="0" applyNumberFormat="1" applyFont="1" applyFill="1" applyBorder="1" applyAlignment="1">
      <alignment horizontal="center" vertical="center"/>
    </xf>
    <xf numFmtId="165" fontId="2" fillId="11" borderId="1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0" xfId="0" applyFont="1" applyFill="1"/>
    <xf numFmtId="0" fontId="2" fillId="0" borderId="7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0" borderId="14" xfId="0" applyFont="1" applyFill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5" fontId="14" fillId="16" borderId="7" xfId="0" applyNumberFormat="1" applyFont="1" applyFill="1" applyBorder="1" applyAlignment="1">
      <alignment horizontal="center"/>
    </xf>
    <xf numFmtId="0" fontId="7" fillId="16" borderId="7" xfId="0" applyFont="1" applyFill="1" applyBorder="1" applyAlignment="1">
      <alignment horizontal="center"/>
    </xf>
    <xf numFmtId="165" fontId="7" fillId="19" borderId="7" xfId="0" applyNumberFormat="1" applyFont="1" applyFill="1" applyBorder="1" applyAlignment="1">
      <alignment horizontal="center"/>
    </xf>
    <xf numFmtId="165" fontId="7" fillId="20" borderId="7" xfId="0" applyNumberFormat="1" applyFont="1" applyFill="1" applyBorder="1" applyAlignment="1">
      <alignment horizontal="center"/>
    </xf>
    <xf numFmtId="0" fontId="7" fillId="0" borderId="0" xfId="0" applyFont="1" applyFill="1" applyBorder="1"/>
    <xf numFmtId="165" fontId="7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/>
    <xf numFmtId="0" fontId="14" fillId="0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7" fillId="0" borderId="5" xfId="0" applyFont="1" applyFill="1" applyBorder="1"/>
    <xf numFmtId="0" fontId="7" fillId="0" borderId="12" xfId="0" applyFont="1" applyFill="1" applyBorder="1"/>
    <xf numFmtId="0" fontId="9" fillId="0" borderId="12" xfId="0" applyFont="1" applyFill="1" applyBorder="1"/>
    <xf numFmtId="0" fontId="7" fillId="0" borderId="14" xfId="0" applyFont="1" applyFill="1" applyBorder="1"/>
    <xf numFmtId="0" fontId="3" fillId="12" borderId="7" xfId="0" applyFont="1" applyFill="1" applyBorder="1" applyAlignment="1">
      <alignment horizontal="center" vertical="center"/>
    </xf>
    <xf numFmtId="2" fontId="7" fillId="17" borderId="5" xfId="0" applyNumberFormat="1" applyFont="1" applyFill="1" applyBorder="1" applyAlignment="1">
      <alignment horizontal="center"/>
    </xf>
    <xf numFmtId="2" fontId="7" fillId="17" borderId="12" xfId="0" applyNumberFormat="1" applyFont="1" applyFill="1" applyBorder="1" applyAlignment="1">
      <alignment horizontal="center"/>
    </xf>
    <xf numFmtId="2" fontId="7" fillId="17" borderId="14" xfId="0" applyNumberFormat="1" applyFont="1" applyFill="1" applyBorder="1" applyAlignment="1">
      <alignment horizontal="center"/>
    </xf>
    <xf numFmtId="2" fontId="0" fillId="0" borderId="0" xfId="0" applyNumberFormat="1"/>
    <xf numFmtId="0" fontId="3" fillId="13" borderId="7" xfId="0" applyFont="1" applyFill="1" applyBorder="1" applyAlignment="1">
      <alignment horizontal="center" vertical="center"/>
    </xf>
    <xf numFmtId="2" fontId="7" fillId="18" borderId="5" xfId="0" applyNumberFormat="1" applyFont="1" applyFill="1" applyBorder="1" applyAlignment="1">
      <alignment horizontal="center"/>
    </xf>
    <xf numFmtId="2" fontId="7" fillId="18" borderId="12" xfId="0" applyNumberFormat="1" applyFont="1" applyFill="1" applyBorder="1" applyAlignment="1">
      <alignment horizontal="center"/>
    </xf>
    <xf numFmtId="2" fontId="7" fillId="18" borderId="14" xfId="0" applyNumberFormat="1" applyFont="1" applyFill="1" applyBorder="1" applyAlignment="1">
      <alignment horizontal="center"/>
    </xf>
    <xf numFmtId="2" fontId="7" fillId="19" borderId="7" xfId="0" applyNumberFormat="1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 vertical="center"/>
    </xf>
    <xf numFmtId="0" fontId="3" fillId="21" borderId="7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65" fontId="14" fillId="16" borderId="8" xfId="0" applyNumberFormat="1" applyFont="1" applyFill="1" applyBorder="1" applyAlignment="1">
      <alignment horizontal="center"/>
    </xf>
    <xf numFmtId="165" fontId="14" fillId="16" borderId="10" xfId="0" applyNumberFormat="1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0" fontId="7" fillId="16" borderId="10" xfId="0" applyFont="1" applyFill="1" applyBorder="1" applyAlignment="1">
      <alignment horizontal="center"/>
    </xf>
    <xf numFmtId="165" fontId="7" fillId="20" borderId="8" xfId="0" applyNumberFormat="1" applyFont="1" applyFill="1" applyBorder="1" applyAlignment="1">
      <alignment horizontal="center"/>
    </xf>
    <xf numFmtId="165" fontId="7" fillId="20" borderId="10" xfId="0" applyNumberFormat="1" applyFont="1" applyFill="1" applyBorder="1" applyAlignment="1">
      <alignment horizontal="center"/>
    </xf>
    <xf numFmtId="2" fontId="7" fillId="19" borderId="8" xfId="0" applyNumberFormat="1" applyFont="1" applyFill="1" applyBorder="1" applyAlignment="1">
      <alignment horizontal="center"/>
    </xf>
    <xf numFmtId="2" fontId="7" fillId="19" borderId="10" xfId="0" applyNumberFormat="1" applyFont="1" applyFill="1" applyBorder="1" applyAlignment="1">
      <alignment horizontal="center"/>
    </xf>
    <xf numFmtId="165" fontId="7" fillId="19" borderId="8" xfId="0" applyNumberFormat="1" applyFont="1" applyFill="1" applyBorder="1" applyAlignment="1">
      <alignment horizontal="center"/>
    </xf>
    <xf numFmtId="165" fontId="7" fillId="19" borderId="10" xfId="0" applyNumberFormat="1" applyFont="1" applyFill="1" applyBorder="1" applyAlignment="1">
      <alignment horizontal="center"/>
    </xf>
    <xf numFmtId="0" fontId="2" fillId="7" borderId="0" xfId="0" applyFont="1" applyFill="1" applyBorder="1"/>
    <xf numFmtId="2" fontId="7" fillId="0" borderId="7" xfId="0" applyNumberFormat="1" applyFont="1" applyFill="1" applyBorder="1" applyAlignment="1">
      <alignment horizontal="center" vertical="top"/>
    </xf>
    <xf numFmtId="168" fontId="9" fillId="0" borderId="8" xfId="3" applyNumberFormat="1" applyFont="1" applyFill="1" applyBorder="1" applyAlignment="1">
      <alignment horizontal="center" vertical="top"/>
    </xf>
    <xf numFmtId="2" fontId="9" fillId="0" borderId="8" xfId="0" applyNumberFormat="1" applyFont="1" applyFill="1" applyBorder="1" applyAlignment="1">
      <alignment horizontal="center" vertical="top"/>
    </xf>
    <xf numFmtId="0" fontId="7" fillId="0" borderId="8" xfId="0" applyFont="1" applyFill="1" applyBorder="1" applyAlignment="1">
      <alignment vertical="top"/>
    </xf>
    <xf numFmtId="2" fontId="7" fillId="0" borderId="8" xfId="0" applyNumberFormat="1" applyFont="1" applyFill="1" applyBorder="1" applyAlignment="1">
      <alignment horizontal="center" vertical="top"/>
    </xf>
    <xf numFmtId="168" fontId="7" fillId="0" borderId="8" xfId="3" applyNumberFormat="1" applyFont="1" applyFill="1" applyBorder="1" applyAlignment="1">
      <alignment horizontal="center" vertical="top"/>
    </xf>
    <xf numFmtId="2" fontId="7" fillId="0" borderId="9" xfId="0" applyNumberFormat="1" applyFont="1" applyFill="1" applyBorder="1" applyAlignment="1">
      <alignment horizontal="center" vertical="top"/>
    </xf>
    <xf numFmtId="2" fontId="9" fillId="0" borderId="9" xfId="0" applyNumberFormat="1" applyFont="1" applyFill="1" applyBorder="1" applyAlignment="1">
      <alignment horizontal="center" vertical="top"/>
    </xf>
    <xf numFmtId="168" fontId="7" fillId="0" borderId="9" xfId="3" applyNumberFormat="1" applyFont="1" applyFill="1" applyBorder="1" applyAlignment="1">
      <alignment horizontal="center" vertical="top"/>
    </xf>
    <xf numFmtId="0" fontId="7" fillId="0" borderId="10" xfId="0" applyFont="1" applyFill="1" applyBorder="1" applyAlignment="1">
      <alignment vertical="top"/>
    </xf>
    <xf numFmtId="2" fontId="7" fillId="0" borderId="10" xfId="0" applyNumberFormat="1" applyFont="1" applyFill="1" applyBorder="1" applyAlignment="1">
      <alignment horizontal="center" vertical="top"/>
    </xf>
    <xf numFmtId="168" fontId="7" fillId="0" borderId="13" xfId="3" applyNumberFormat="1" applyFont="1" applyFill="1" applyBorder="1" applyAlignment="1">
      <alignment horizontal="center" vertical="top"/>
    </xf>
    <xf numFmtId="2" fontId="2" fillId="0" borderId="9" xfId="0" applyNumberFormat="1" applyFont="1" applyFill="1" applyBorder="1" applyAlignment="1">
      <alignment horizontal="center" vertical="top"/>
    </xf>
    <xf numFmtId="2" fontId="2" fillId="0" borderId="13" xfId="0" applyNumberFormat="1" applyFont="1" applyFill="1" applyBorder="1" applyAlignment="1">
      <alignment horizontal="center" vertical="top"/>
    </xf>
    <xf numFmtId="2" fontId="15" fillId="0" borderId="8" xfId="0" applyNumberFormat="1" applyFont="1" applyFill="1" applyBorder="1" applyAlignment="1">
      <alignment horizontal="center" vertical="top"/>
    </xf>
    <xf numFmtId="2" fontId="16" fillId="0" borderId="8" xfId="0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165" fontId="2" fillId="4" borderId="12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165" fontId="2" fillId="3" borderId="12" xfId="0" applyNumberFormat="1" applyFont="1" applyFill="1" applyBorder="1" applyAlignment="1">
      <alignment horizontal="center"/>
    </xf>
    <xf numFmtId="0" fontId="0" fillId="0" borderId="8" xfId="0" applyBorder="1"/>
    <xf numFmtId="165" fontId="4" fillId="0" borderId="8" xfId="2" applyFont="1" applyFill="1" applyBorder="1"/>
    <xf numFmtId="165" fontId="2" fillId="3" borderId="14" xfId="0" applyNumberFormat="1" applyFont="1" applyFill="1" applyBorder="1" applyAlignment="1">
      <alignment horizontal="center"/>
    </xf>
    <xf numFmtId="165" fontId="2" fillId="4" borderId="11" xfId="0" applyNumberFormat="1" applyFont="1" applyFill="1" applyBorder="1" applyAlignment="1">
      <alignment horizontal="center"/>
    </xf>
    <xf numFmtId="165" fontId="2" fillId="4" borderId="14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3" fillId="0" borderId="0" xfId="0" applyFont="1" applyBorder="1" applyAlignment="1"/>
    <xf numFmtId="0" fontId="0" fillId="0" borderId="10" xfId="0" applyBorder="1"/>
    <xf numFmtId="0" fontId="2" fillId="0" borderId="9" xfId="0" applyFont="1" applyFill="1" applyBorder="1"/>
    <xf numFmtId="1" fontId="2" fillId="0" borderId="7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1" fontId="2" fillId="8" borderId="12" xfId="0" applyNumberFormat="1" applyFont="1" applyFill="1" applyBorder="1" applyAlignment="1">
      <alignment horizontal="center" vertical="center"/>
    </xf>
    <xf numFmtId="0" fontId="0" fillId="8" borderId="8" xfId="0" applyFill="1" applyBorder="1"/>
    <xf numFmtId="0" fontId="0" fillId="8" borderId="8" xfId="0" applyFill="1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1" fontId="2" fillId="10" borderId="10" xfId="0" applyNumberFormat="1" applyFont="1" applyFill="1" applyBorder="1" applyAlignment="1">
      <alignment horizontal="center"/>
    </xf>
    <xf numFmtId="2" fontId="5" fillId="0" borderId="11" xfId="0" applyNumberFormat="1" applyFont="1" applyFill="1" applyBorder="1" applyAlignment="1">
      <alignment horizontal="center"/>
    </xf>
    <xf numFmtId="165" fontId="2" fillId="4" borderId="10" xfId="0" applyNumberFormat="1" applyFont="1" applyFill="1" applyBorder="1" applyAlignment="1">
      <alignment horizontal="center" vertical="center"/>
    </xf>
    <xf numFmtId="0" fontId="0" fillId="9" borderId="10" xfId="0" applyFill="1" applyBorder="1" applyAlignment="1">
      <alignment vertical="center"/>
    </xf>
    <xf numFmtId="0" fontId="2" fillId="9" borderId="10" xfId="0" applyFont="1" applyFill="1" applyBorder="1" applyAlignment="1">
      <alignment horizontal="center"/>
    </xf>
    <xf numFmtId="165" fontId="2" fillId="11" borderId="13" xfId="0" applyNumberFormat="1" applyFont="1" applyFill="1" applyBorder="1" applyAlignment="1">
      <alignment horizontal="center" vertical="center"/>
    </xf>
    <xf numFmtId="0" fontId="2" fillId="0" borderId="11" xfId="0" applyFont="1" applyFill="1" applyBorder="1"/>
    <xf numFmtId="165" fontId="2" fillId="11" borderId="9" xfId="0" applyNumberFormat="1" applyFont="1" applyFill="1" applyBorder="1" applyAlignment="1">
      <alignment horizontal="center" vertical="center"/>
    </xf>
    <xf numFmtId="0" fontId="0" fillId="0" borderId="11" xfId="0" applyBorder="1"/>
    <xf numFmtId="2" fontId="4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center" vertical="center"/>
    </xf>
    <xf numFmtId="2" fontId="4" fillId="2" borderId="12" xfId="0" applyNumberFormat="1" applyFont="1" applyFill="1" applyBorder="1"/>
    <xf numFmtId="2" fontId="4" fillId="2" borderId="14" xfId="0" applyNumberFormat="1" applyFont="1" applyFill="1" applyBorder="1"/>
    <xf numFmtId="0" fontId="2" fillId="0" borderId="0" xfId="0" applyFont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10" xfId="0" applyFont="1" applyBorder="1" applyAlignment="1">
      <alignment horizontal="center"/>
    </xf>
    <xf numFmtId="2" fontId="4" fillId="2" borderId="10" xfId="0" applyNumberFormat="1" applyFont="1" applyFill="1" applyBorder="1" applyAlignment="1">
      <alignment horizontal="center"/>
    </xf>
    <xf numFmtId="2" fontId="7" fillId="17" borderId="0" xfId="0" applyNumberFormat="1" applyFont="1" applyFill="1" applyBorder="1" applyAlignment="1">
      <alignment horizontal="center"/>
    </xf>
    <xf numFmtId="2" fontId="7" fillId="18" borderId="0" xfId="0" applyNumberFormat="1" applyFont="1" applyFill="1" applyBorder="1" applyAlignment="1">
      <alignment horizontal="center"/>
    </xf>
    <xf numFmtId="2" fontId="7" fillId="19" borderId="0" xfId="0" applyNumberFormat="1" applyFont="1" applyFill="1" applyBorder="1" applyAlignment="1">
      <alignment horizontal="center"/>
    </xf>
    <xf numFmtId="165" fontId="7" fillId="20" borderId="0" xfId="0" applyNumberFormat="1" applyFont="1" applyFill="1" applyBorder="1" applyAlignment="1">
      <alignment horizontal="center"/>
    </xf>
    <xf numFmtId="2" fontId="7" fillId="17" borderId="15" xfId="0" applyNumberFormat="1" applyFont="1" applyFill="1" applyBorder="1" applyAlignment="1">
      <alignment horizontal="center"/>
    </xf>
    <xf numFmtId="2" fontId="7" fillId="17" borderId="7" xfId="0" applyNumberFormat="1" applyFont="1" applyFill="1" applyBorder="1" applyAlignment="1">
      <alignment horizontal="center"/>
    </xf>
    <xf numFmtId="2" fontId="7" fillId="17" borderId="8" xfId="0" applyNumberFormat="1" applyFont="1" applyFill="1" applyBorder="1" applyAlignment="1">
      <alignment horizontal="center"/>
    </xf>
    <xf numFmtId="2" fontId="7" fillId="17" borderId="10" xfId="0" applyNumberFormat="1" applyFont="1" applyFill="1" applyBorder="1" applyAlignment="1">
      <alignment horizontal="center"/>
    </xf>
    <xf numFmtId="2" fontId="7" fillId="18" borderId="15" xfId="0" applyNumberFormat="1" applyFont="1" applyFill="1" applyBorder="1" applyAlignment="1">
      <alignment horizontal="center"/>
    </xf>
    <xf numFmtId="2" fontId="7" fillId="18" borderId="7" xfId="0" applyNumberFormat="1" applyFont="1" applyFill="1" applyBorder="1" applyAlignment="1">
      <alignment horizontal="center"/>
    </xf>
    <xf numFmtId="2" fontId="7" fillId="18" borderId="8" xfId="0" applyNumberFormat="1" applyFont="1" applyFill="1" applyBorder="1" applyAlignment="1">
      <alignment horizontal="center"/>
    </xf>
    <xf numFmtId="2" fontId="7" fillId="18" borderId="10" xfId="0" applyNumberFormat="1" applyFont="1" applyFill="1" applyBorder="1" applyAlignment="1">
      <alignment horizontal="center"/>
    </xf>
    <xf numFmtId="2" fontId="7" fillId="19" borderId="15" xfId="0" applyNumberFormat="1" applyFont="1" applyFill="1" applyBorder="1" applyAlignment="1">
      <alignment horizontal="center"/>
    </xf>
    <xf numFmtId="165" fontId="7" fillId="20" borderId="6" xfId="0" applyNumberFormat="1" applyFont="1" applyFill="1" applyBorder="1" applyAlignment="1">
      <alignment horizontal="center"/>
    </xf>
    <xf numFmtId="165" fontId="7" fillId="20" borderId="9" xfId="0" applyNumberFormat="1" applyFont="1" applyFill="1" applyBorder="1" applyAlignment="1">
      <alignment horizontal="center"/>
    </xf>
    <xf numFmtId="165" fontId="14" fillId="16" borderId="5" xfId="0" applyNumberFormat="1" applyFont="1" applyFill="1" applyBorder="1" applyAlignment="1">
      <alignment horizontal="center"/>
    </xf>
    <xf numFmtId="165" fontId="14" fillId="16" borderId="12" xfId="0" applyNumberFormat="1" applyFont="1" applyFill="1" applyBorder="1" applyAlignment="1">
      <alignment horizontal="center"/>
    </xf>
    <xf numFmtId="2" fontId="7" fillId="19" borderId="14" xfId="0" applyNumberFormat="1" applyFont="1" applyFill="1" applyBorder="1" applyAlignment="1">
      <alignment horizontal="center"/>
    </xf>
    <xf numFmtId="165" fontId="7" fillId="20" borderId="11" xfId="0" applyNumberFormat="1" applyFont="1" applyFill="1" applyBorder="1" applyAlignment="1">
      <alignment horizontal="center"/>
    </xf>
    <xf numFmtId="0" fontId="0" fillId="0" borderId="10" xfId="0" applyFill="1" applyBorder="1"/>
    <xf numFmtId="1" fontId="2" fillId="22" borderId="8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5" fontId="6" fillId="2" borderId="5" xfId="0" applyNumberFormat="1" applyFont="1" applyFill="1" applyBorder="1" applyAlignment="1">
      <alignment horizontal="center" vertical="center" wrapText="1"/>
    </xf>
    <xf numFmtId="165" fontId="5" fillId="2" borderId="6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15" borderId="2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4">
    <cellStyle name="Millares" xfId="3" builtinId="3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opLeftCell="A67" workbookViewId="0">
      <selection activeCell="O20" sqref="O20"/>
    </sheetView>
  </sheetViews>
  <sheetFormatPr baseColWidth="10" defaultColWidth="8.7265625" defaultRowHeight="14.5" x14ac:dyDescent="0.35"/>
  <sheetData>
    <row r="1" spans="1:16" ht="15.5" x14ac:dyDescent="0.35">
      <c r="A1" s="1"/>
      <c r="B1" s="3">
        <v>1.1000000000000001</v>
      </c>
      <c r="C1" s="3">
        <v>1.2</v>
      </c>
      <c r="D1" s="3">
        <v>1.3</v>
      </c>
      <c r="E1" s="39">
        <v>1.4</v>
      </c>
      <c r="F1" s="4"/>
      <c r="G1" s="5">
        <v>1.1000000000000001</v>
      </c>
      <c r="H1" s="6">
        <v>1.2</v>
      </c>
      <c r="I1" s="7">
        <v>1.3</v>
      </c>
      <c r="J1" s="4"/>
      <c r="K1" s="5">
        <v>1.1000000000000001</v>
      </c>
      <c r="L1" s="6">
        <v>1.2</v>
      </c>
      <c r="M1" s="6">
        <v>1.3</v>
      </c>
      <c r="N1" s="6">
        <v>1.4</v>
      </c>
      <c r="O1" s="309"/>
      <c r="P1" s="310"/>
    </row>
    <row r="2" spans="1:16" ht="204.75" customHeight="1" x14ac:dyDescent="0.35">
      <c r="A2" s="8" t="s">
        <v>0</v>
      </c>
      <c r="B2" s="9" t="s">
        <v>1</v>
      </c>
      <c r="C2" s="10" t="s">
        <v>98</v>
      </c>
      <c r="D2" s="9" t="s">
        <v>105</v>
      </c>
      <c r="E2" s="9" t="s">
        <v>2</v>
      </c>
      <c r="F2" s="4"/>
      <c r="G2" s="11" t="s">
        <v>1</v>
      </c>
      <c r="H2" s="12" t="s">
        <v>98</v>
      </c>
      <c r="I2" s="11" t="s">
        <v>105</v>
      </c>
      <c r="J2" s="4"/>
      <c r="K2" s="13" t="s">
        <v>1</v>
      </c>
      <c r="L2" s="14" t="s">
        <v>98</v>
      </c>
      <c r="M2" s="13" t="s">
        <v>105</v>
      </c>
      <c r="N2" s="56" t="s">
        <v>2</v>
      </c>
      <c r="O2" s="311" t="s">
        <v>104</v>
      </c>
      <c r="P2" s="312"/>
    </row>
    <row r="3" spans="1:16" ht="15.75" customHeight="1" x14ac:dyDescent="0.35">
      <c r="A3" s="15"/>
      <c r="B3" s="306" t="s">
        <v>3</v>
      </c>
      <c r="C3" s="307"/>
      <c r="D3" s="307"/>
      <c r="E3" s="308"/>
      <c r="F3" s="4"/>
      <c r="G3" s="313" t="s">
        <v>99</v>
      </c>
      <c r="H3" s="314"/>
      <c r="I3" s="315"/>
      <c r="J3" s="4"/>
      <c r="K3" s="303" t="s">
        <v>4</v>
      </c>
      <c r="L3" s="304"/>
      <c r="M3" s="304"/>
      <c r="N3" s="305"/>
      <c r="O3" s="59" t="s">
        <v>5</v>
      </c>
      <c r="P3" s="16" t="s">
        <v>6</v>
      </c>
    </row>
    <row r="4" spans="1:16" ht="15.5" x14ac:dyDescent="0.35">
      <c r="A4" s="17" t="s">
        <v>7</v>
      </c>
      <c r="B4" s="18">
        <v>116.10431116732569</v>
      </c>
      <c r="C4" s="50">
        <v>9.3000000000000007</v>
      </c>
      <c r="D4" s="46">
        <v>0.89</v>
      </c>
      <c r="E4" s="22">
        <v>34125.349323838294</v>
      </c>
      <c r="F4" s="4"/>
      <c r="G4" s="19">
        <f t="shared" ref="G4:G35" si="0">IF(B4&gt;100,100,B4)</f>
        <v>100</v>
      </c>
      <c r="H4" s="20">
        <f>100-C4</f>
        <v>90.7</v>
      </c>
      <c r="I4" s="19">
        <f>IF(D4&gt;1.1,110,D4*100)</f>
        <v>89</v>
      </c>
      <c r="J4" s="4"/>
      <c r="K4" s="64">
        <f>(G4-$G$99)/($G$100-$G$99)*100</f>
        <v>100</v>
      </c>
      <c r="L4" s="23">
        <f>(H4-$H$99)/($H$100-$H$99)*100</f>
        <v>81.020408163265316</v>
      </c>
      <c r="M4" s="23">
        <f t="shared" ref="M4:M35" si="1">(I4-$I$99)/($I$100-$I$99)*100</f>
        <v>67.692307692307693</v>
      </c>
      <c r="N4" s="57">
        <f t="shared" ref="N4:N19" si="2">((LOG(E4)-LOG($E$99))/(LOG($E$100)-LOG($E$99)))*100</f>
        <v>90.904539526088541</v>
      </c>
      <c r="O4" s="54">
        <f>(POWER(K4,2/5)*POWER(L4,1/5)*POWER(M4,1/5)*POWER(N4,1/5))</f>
        <v>87.00493032533177</v>
      </c>
      <c r="P4" s="58">
        <f>RANK(O4,$O$4:$O$94)</f>
        <v>8</v>
      </c>
    </row>
    <row r="5" spans="1:16" ht="15.5" x14ac:dyDescent="0.35">
      <c r="A5" s="24" t="s">
        <v>8</v>
      </c>
      <c r="B5" s="25">
        <v>101.30944035849751</v>
      </c>
      <c r="C5" s="49">
        <v>5.5</v>
      </c>
      <c r="D5" s="45">
        <v>0.92553713571704532</v>
      </c>
      <c r="E5" s="26">
        <v>46905.797613490904</v>
      </c>
      <c r="F5" s="4"/>
      <c r="G5" s="19">
        <f t="shared" si="0"/>
        <v>100</v>
      </c>
      <c r="H5" s="20">
        <f t="shared" ref="H5:H68" si="3">100-C5</f>
        <v>94.5</v>
      </c>
      <c r="I5" s="19">
        <f t="shared" ref="I5:I68" si="4">IF(D5&gt;1.1,110,D5*100)</f>
        <v>92.553713571704535</v>
      </c>
      <c r="J5" s="4"/>
      <c r="K5" s="21">
        <f t="shared" ref="K5:K68" si="5">(G5-$G$99)/($G$100-$G$99)*100</f>
        <v>100</v>
      </c>
      <c r="L5" s="23">
        <f t="shared" ref="L5:L68" si="6">(H5-$H$99)/($H$100-$H$99)*100</f>
        <v>88.775510204081627</v>
      </c>
      <c r="M5" s="23">
        <f t="shared" si="1"/>
        <v>73.159559341083906</v>
      </c>
      <c r="N5" s="57">
        <f t="shared" si="2"/>
        <v>98.478899828944506</v>
      </c>
      <c r="O5" s="55">
        <f t="shared" ref="O5:O68" si="7">(POWER(K5,2/5)*POWER(L5,1/5)*POWER(M5,1/5)*POWER(N5,1/5))</f>
        <v>91.449532405323211</v>
      </c>
      <c r="P5" s="58">
        <f t="shared" ref="P5:P68" si="8">RANK(O5,$O$4:$O$94)</f>
        <v>3</v>
      </c>
    </row>
    <row r="6" spans="1:16" ht="15.5" x14ac:dyDescent="0.35">
      <c r="A6" s="24" t="s">
        <v>9</v>
      </c>
      <c r="B6" s="25">
        <v>113.73883606675888</v>
      </c>
      <c r="C6" s="49">
        <v>10.5</v>
      </c>
      <c r="D6" s="45">
        <v>0.8830092118730809</v>
      </c>
      <c r="E6" s="26">
        <v>33565.057636933554</v>
      </c>
      <c r="F6" s="27"/>
      <c r="G6" s="19">
        <f t="shared" si="0"/>
        <v>100</v>
      </c>
      <c r="H6" s="20">
        <f t="shared" si="3"/>
        <v>89.5</v>
      </c>
      <c r="I6" s="19">
        <f t="shared" si="4"/>
        <v>88.300921187308091</v>
      </c>
      <c r="J6" s="27"/>
      <c r="K6" s="21">
        <f t="shared" si="5"/>
        <v>100</v>
      </c>
      <c r="L6" s="23">
        <f t="shared" si="6"/>
        <v>78.571428571428569</v>
      </c>
      <c r="M6" s="23">
        <f t="shared" si="1"/>
        <v>66.616801826627835</v>
      </c>
      <c r="N6" s="57">
        <f t="shared" si="2"/>
        <v>90.510347191654617</v>
      </c>
      <c r="O6" s="55">
        <f t="shared" si="7"/>
        <v>86.121053113742292</v>
      </c>
      <c r="P6" s="58">
        <f t="shared" si="8"/>
        <v>9</v>
      </c>
    </row>
    <row r="7" spans="1:16" ht="15.5" x14ac:dyDescent="0.35">
      <c r="A7" s="24" t="s">
        <v>10</v>
      </c>
      <c r="B7" s="25">
        <v>78.020015710416686</v>
      </c>
      <c r="C7" s="49">
        <v>4.4073673505976707</v>
      </c>
      <c r="D7" s="45">
        <v>0.90800000000000003</v>
      </c>
      <c r="E7" s="26">
        <v>35222.504297927007</v>
      </c>
      <c r="F7" s="27"/>
      <c r="G7" s="19">
        <f t="shared" si="0"/>
        <v>78.020015710416686</v>
      </c>
      <c r="H7" s="20">
        <f t="shared" si="3"/>
        <v>95.592632649402333</v>
      </c>
      <c r="I7" s="19">
        <f t="shared" si="4"/>
        <v>90.8</v>
      </c>
      <c r="J7" s="27"/>
      <c r="K7" s="21">
        <f t="shared" si="5"/>
        <v>77.340222381872863</v>
      </c>
      <c r="L7" s="23">
        <f t="shared" si="6"/>
        <v>91.005372753882313</v>
      </c>
      <c r="M7" s="23">
        <f t="shared" si="1"/>
        <v>70.461538461538453</v>
      </c>
      <c r="N7" s="57">
        <f t="shared" si="2"/>
        <v>91.658038029720117</v>
      </c>
      <c r="O7" s="55">
        <f t="shared" si="7"/>
        <v>81.133480848537744</v>
      </c>
      <c r="P7" s="58">
        <f t="shared" si="8"/>
        <v>26</v>
      </c>
    </row>
    <row r="8" spans="1:16" ht="15.5" x14ac:dyDescent="0.35">
      <c r="A8" s="24" t="s">
        <v>11</v>
      </c>
      <c r="B8" s="25">
        <v>112.16435569496772</v>
      </c>
      <c r="C8" s="49">
        <v>1.4000000000000001</v>
      </c>
      <c r="D8" s="45">
        <v>0.89785879629629628</v>
      </c>
      <c r="E8" s="26">
        <v>36925.181902387718</v>
      </c>
      <c r="F8" s="4"/>
      <c r="G8" s="19">
        <f t="shared" si="0"/>
        <v>100</v>
      </c>
      <c r="H8" s="20">
        <f t="shared" si="3"/>
        <v>98.6</v>
      </c>
      <c r="I8" s="19">
        <f t="shared" si="4"/>
        <v>89.785879629629633</v>
      </c>
      <c r="J8" s="4"/>
      <c r="K8" s="21">
        <f t="shared" si="5"/>
        <v>100</v>
      </c>
      <c r="L8" s="23">
        <f t="shared" si="6"/>
        <v>97.142857142857125</v>
      </c>
      <c r="M8" s="23">
        <f t="shared" si="1"/>
        <v>68.901353276353277</v>
      </c>
      <c r="N8" s="57">
        <f t="shared" si="2"/>
        <v>92.782130051154994</v>
      </c>
      <c r="O8" s="55">
        <f t="shared" si="7"/>
        <v>90.911870339042878</v>
      </c>
      <c r="P8" s="58">
        <f t="shared" si="8"/>
        <v>4</v>
      </c>
    </row>
    <row r="9" spans="1:16" ht="15.5" x14ac:dyDescent="0.35">
      <c r="A9" s="24" t="s">
        <v>12</v>
      </c>
      <c r="B9" s="25">
        <v>100</v>
      </c>
      <c r="C9" s="28">
        <v>21.8</v>
      </c>
      <c r="D9" s="45">
        <v>0.87440944047795599</v>
      </c>
      <c r="E9" s="26">
        <v>39072.100919395547</v>
      </c>
      <c r="F9" s="4"/>
      <c r="G9" s="19">
        <f t="shared" si="0"/>
        <v>100</v>
      </c>
      <c r="H9" s="20">
        <f t="shared" si="3"/>
        <v>78.2</v>
      </c>
      <c r="I9" s="19">
        <f t="shared" si="4"/>
        <v>87.440944047795597</v>
      </c>
      <c r="J9" s="4"/>
      <c r="K9" s="21">
        <f t="shared" si="5"/>
        <v>100</v>
      </c>
      <c r="L9" s="23">
        <f t="shared" si="6"/>
        <v>55.510204081632665</v>
      </c>
      <c r="M9" s="23">
        <f t="shared" si="1"/>
        <v>65.293760073531686</v>
      </c>
      <c r="N9" s="57">
        <f t="shared" si="2"/>
        <v>94.127818024799964</v>
      </c>
      <c r="O9" s="55">
        <f t="shared" si="7"/>
        <v>80.647795204787656</v>
      </c>
      <c r="P9" s="58">
        <f t="shared" si="8"/>
        <v>28</v>
      </c>
    </row>
    <row r="10" spans="1:16" ht="15.5" x14ac:dyDescent="0.35">
      <c r="A10" s="24" t="s">
        <v>13</v>
      </c>
      <c r="B10" s="25">
        <v>96.619272002896523</v>
      </c>
      <c r="C10" s="49">
        <v>12.5</v>
      </c>
      <c r="D10" s="45">
        <v>0.68</v>
      </c>
      <c r="E10" s="26">
        <v>24400.302837836305</v>
      </c>
      <c r="F10" s="4"/>
      <c r="G10" s="19">
        <f t="shared" si="0"/>
        <v>96.619272002896523</v>
      </c>
      <c r="H10" s="20">
        <f t="shared" si="3"/>
        <v>87.5</v>
      </c>
      <c r="I10" s="19">
        <f t="shared" si="4"/>
        <v>68</v>
      </c>
      <c r="J10" s="4"/>
      <c r="K10" s="21">
        <f t="shared" si="5"/>
        <v>96.514713405047956</v>
      </c>
      <c r="L10" s="23">
        <f t="shared" si="6"/>
        <v>74.489795918367349</v>
      </c>
      <c r="M10" s="23">
        <f t="shared" si="1"/>
        <v>35.384615384615387</v>
      </c>
      <c r="N10" s="57">
        <f t="shared" si="2"/>
        <v>82.917194219232044</v>
      </c>
      <c r="O10" s="55">
        <f t="shared" si="7"/>
        <v>72.735860731240535</v>
      </c>
      <c r="P10" s="58">
        <f t="shared" si="8"/>
        <v>43</v>
      </c>
    </row>
    <row r="11" spans="1:16" ht="15.5" x14ac:dyDescent="0.35">
      <c r="A11" s="24" t="s">
        <v>14</v>
      </c>
      <c r="B11" s="25">
        <v>76</v>
      </c>
      <c r="C11" s="49">
        <v>3</v>
      </c>
      <c r="D11" s="45">
        <v>1.0413601691091137</v>
      </c>
      <c r="E11" s="26">
        <v>32778.687134022155</v>
      </c>
      <c r="F11" s="27"/>
      <c r="G11" s="19">
        <f t="shared" si="0"/>
        <v>76</v>
      </c>
      <c r="H11" s="20">
        <f t="shared" si="3"/>
        <v>97</v>
      </c>
      <c r="I11" s="19">
        <f t="shared" si="4"/>
        <v>104.13601691091137</v>
      </c>
      <c r="J11" s="27"/>
      <c r="K11" s="21">
        <f t="shared" si="5"/>
        <v>75.257731958762889</v>
      </c>
      <c r="L11" s="23">
        <f t="shared" si="6"/>
        <v>93.877551020408163</v>
      </c>
      <c r="M11" s="23">
        <f t="shared" si="1"/>
        <v>90.97848755524825</v>
      </c>
      <c r="N11" s="57">
        <f t="shared" si="2"/>
        <v>89.945853913373625</v>
      </c>
      <c r="O11" s="55">
        <f t="shared" si="7"/>
        <v>84.667507140859627</v>
      </c>
      <c r="P11" s="58">
        <f t="shared" si="8"/>
        <v>15</v>
      </c>
    </row>
    <row r="12" spans="1:16" ht="15.5" x14ac:dyDescent="0.35">
      <c r="A12" s="24" t="s">
        <v>15</v>
      </c>
      <c r="B12" s="25">
        <v>82.589219493190939</v>
      </c>
      <c r="C12" s="49">
        <v>14.6</v>
      </c>
      <c r="D12" s="45">
        <v>0.86199999999999999</v>
      </c>
      <c r="E12" s="26">
        <v>42078.59410519724</v>
      </c>
      <c r="F12" s="4"/>
      <c r="G12" s="19">
        <f t="shared" si="0"/>
        <v>82.589219493190939</v>
      </c>
      <c r="H12" s="20">
        <f t="shared" si="3"/>
        <v>85.4</v>
      </c>
      <c r="I12" s="19">
        <f t="shared" si="4"/>
        <v>86.2</v>
      </c>
      <c r="J12" s="4"/>
      <c r="K12" s="21">
        <f t="shared" si="5"/>
        <v>82.050741745557659</v>
      </c>
      <c r="L12" s="23">
        <f t="shared" si="6"/>
        <v>70.204081632653072</v>
      </c>
      <c r="M12" s="23">
        <f t="shared" si="1"/>
        <v>63.384615384615387</v>
      </c>
      <c r="N12" s="57">
        <f t="shared" si="2"/>
        <v>95.892953328725511</v>
      </c>
      <c r="O12" s="55">
        <f t="shared" si="7"/>
        <v>77.921909736275481</v>
      </c>
      <c r="P12" s="58">
        <f t="shared" si="8"/>
        <v>36</v>
      </c>
    </row>
    <row r="13" spans="1:16" ht="15.5" x14ac:dyDescent="0.35">
      <c r="A13" s="24" t="s">
        <v>16</v>
      </c>
      <c r="B13" s="25">
        <v>127.59287184618159</v>
      </c>
      <c r="C13" s="49">
        <v>19.400000000000002</v>
      </c>
      <c r="D13" s="45">
        <v>0.86599999999999999</v>
      </c>
      <c r="E13" s="26">
        <v>30965.405663567566</v>
      </c>
      <c r="F13" s="27"/>
      <c r="G13" s="19">
        <f t="shared" si="0"/>
        <v>100</v>
      </c>
      <c r="H13" s="20">
        <f t="shared" si="3"/>
        <v>80.599999999999994</v>
      </c>
      <c r="I13" s="19">
        <f t="shared" si="4"/>
        <v>86.6</v>
      </c>
      <c r="J13" s="27"/>
      <c r="K13" s="21">
        <f t="shared" si="5"/>
        <v>100</v>
      </c>
      <c r="L13" s="23">
        <f t="shared" si="6"/>
        <v>60.408163265306115</v>
      </c>
      <c r="M13" s="23">
        <f t="shared" si="1"/>
        <v>63.999999999999993</v>
      </c>
      <c r="N13" s="57">
        <f t="shared" si="2"/>
        <v>88.590809080023377</v>
      </c>
      <c r="O13" s="55">
        <f t="shared" si="7"/>
        <v>80.71102349167289</v>
      </c>
      <c r="P13" s="58">
        <f t="shared" si="8"/>
        <v>27</v>
      </c>
    </row>
    <row r="14" spans="1:16" ht="15.5" x14ac:dyDescent="0.35">
      <c r="A14" s="24" t="s">
        <v>17</v>
      </c>
      <c r="B14" s="25">
        <v>100</v>
      </c>
      <c r="C14" s="49">
        <v>8.6</v>
      </c>
      <c r="D14" s="45">
        <v>0.85816805845511479</v>
      </c>
      <c r="E14" s="26">
        <v>32813.572546739539</v>
      </c>
      <c r="F14" s="4"/>
      <c r="G14" s="19">
        <f t="shared" si="0"/>
        <v>100</v>
      </c>
      <c r="H14" s="20">
        <f t="shared" si="3"/>
        <v>91.4</v>
      </c>
      <c r="I14" s="19">
        <f t="shared" si="4"/>
        <v>85.816805845511482</v>
      </c>
      <c r="J14" s="4"/>
      <c r="K14" s="21">
        <f t="shared" si="5"/>
        <v>100</v>
      </c>
      <c r="L14" s="23">
        <f t="shared" si="6"/>
        <v>82.448979591836746</v>
      </c>
      <c r="M14" s="23">
        <f t="shared" si="1"/>
        <v>62.795085916171509</v>
      </c>
      <c r="N14" s="57">
        <f t="shared" si="2"/>
        <v>89.971182007751722</v>
      </c>
      <c r="O14" s="55">
        <f t="shared" si="7"/>
        <v>85.830743393698754</v>
      </c>
      <c r="P14" s="58">
        <f t="shared" si="8"/>
        <v>10</v>
      </c>
    </row>
    <row r="15" spans="1:16" ht="15.5" x14ac:dyDescent="0.35">
      <c r="A15" s="24" t="s">
        <v>18</v>
      </c>
      <c r="B15" s="25">
        <v>84.080443300709092</v>
      </c>
      <c r="C15" s="49">
        <v>8</v>
      </c>
      <c r="D15" s="45">
        <v>0.89411243477404745</v>
      </c>
      <c r="E15" s="26">
        <v>35993.084806741477</v>
      </c>
      <c r="F15" s="27"/>
      <c r="G15" s="19">
        <f t="shared" si="0"/>
        <v>84.080443300709092</v>
      </c>
      <c r="H15" s="20">
        <f t="shared" si="3"/>
        <v>92</v>
      </c>
      <c r="I15" s="19">
        <f t="shared" si="4"/>
        <v>89.411243477404739</v>
      </c>
      <c r="J15" s="27"/>
      <c r="K15" s="21">
        <f t="shared" si="5"/>
        <v>83.58808587701968</v>
      </c>
      <c r="L15" s="23">
        <f t="shared" si="6"/>
        <v>83.673469387755105</v>
      </c>
      <c r="M15" s="23">
        <f t="shared" si="1"/>
        <v>68.324989965238061</v>
      </c>
      <c r="N15" s="57">
        <f t="shared" si="2"/>
        <v>92.17335103228271</v>
      </c>
      <c r="O15" s="55">
        <f t="shared" si="7"/>
        <v>81.886497976121163</v>
      </c>
      <c r="P15" s="58">
        <f t="shared" si="8"/>
        <v>24</v>
      </c>
    </row>
    <row r="16" spans="1:16" ht="15.5" x14ac:dyDescent="0.35">
      <c r="A16" s="24" t="s">
        <v>19</v>
      </c>
      <c r="B16" s="25">
        <v>117.91622955417158</v>
      </c>
      <c r="C16" s="49">
        <v>11.3</v>
      </c>
      <c r="D16" s="45">
        <v>0.94252873563218387</v>
      </c>
      <c r="E16" s="26">
        <v>35313.014059980931</v>
      </c>
      <c r="F16" s="27"/>
      <c r="G16" s="19">
        <f t="shared" si="0"/>
        <v>100</v>
      </c>
      <c r="H16" s="20">
        <f t="shared" si="3"/>
        <v>88.7</v>
      </c>
      <c r="I16" s="19">
        <f t="shared" si="4"/>
        <v>94.252873563218387</v>
      </c>
      <c r="J16" s="27"/>
      <c r="K16" s="21">
        <f t="shared" si="5"/>
        <v>100</v>
      </c>
      <c r="L16" s="23">
        <f t="shared" si="6"/>
        <v>76.938775510204081</v>
      </c>
      <c r="M16" s="23">
        <f t="shared" si="1"/>
        <v>75.773651635720597</v>
      </c>
      <c r="N16" s="57">
        <f t="shared" si="2"/>
        <v>91.71914616080096</v>
      </c>
      <c r="O16" s="55">
        <f t="shared" si="7"/>
        <v>88.231710361488794</v>
      </c>
      <c r="P16" s="58">
        <f t="shared" si="8"/>
        <v>5</v>
      </c>
    </row>
    <row r="17" spans="1:16" ht="15.5" x14ac:dyDescent="0.35">
      <c r="A17" s="24" t="s">
        <v>20</v>
      </c>
      <c r="B17" s="25">
        <v>118.17349558132186</v>
      </c>
      <c r="C17" s="51">
        <v>9.7000000000000011</v>
      </c>
      <c r="D17" s="45">
        <v>0.85</v>
      </c>
      <c r="E17" s="26">
        <v>31309.903695733177</v>
      </c>
      <c r="F17" s="27"/>
      <c r="G17" s="19">
        <f t="shared" si="0"/>
        <v>100</v>
      </c>
      <c r="H17" s="20">
        <f t="shared" si="3"/>
        <v>90.3</v>
      </c>
      <c r="I17" s="19">
        <f t="shared" si="4"/>
        <v>85</v>
      </c>
      <c r="J17" s="27"/>
      <c r="K17" s="21">
        <f t="shared" si="5"/>
        <v>100</v>
      </c>
      <c r="L17" s="23">
        <f t="shared" si="6"/>
        <v>80.204081632653057</v>
      </c>
      <c r="M17" s="23">
        <f t="shared" si="1"/>
        <v>61.53846153846154</v>
      </c>
      <c r="N17" s="57">
        <f t="shared" si="2"/>
        <v>88.85425197138359</v>
      </c>
      <c r="O17" s="55">
        <f t="shared" si="7"/>
        <v>84.801642490426048</v>
      </c>
      <c r="P17" s="58">
        <f t="shared" si="8"/>
        <v>14</v>
      </c>
    </row>
    <row r="18" spans="1:16" ht="15.5" x14ac:dyDescent="0.35">
      <c r="A18" s="24" t="s">
        <v>21</v>
      </c>
      <c r="B18" s="25">
        <v>122.05840304423093</v>
      </c>
      <c r="C18" s="49">
        <v>8</v>
      </c>
      <c r="D18" s="45">
        <v>0.77714109489559391</v>
      </c>
      <c r="E18" s="26">
        <v>32378.57980288746</v>
      </c>
      <c r="F18" s="27"/>
      <c r="G18" s="19">
        <f t="shared" si="0"/>
        <v>100</v>
      </c>
      <c r="H18" s="20">
        <f t="shared" si="3"/>
        <v>92</v>
      </c>
      <c r="I18" s="19">
        <f t="shared" si="4"/>
        <v>77.714109489559391</v>
      </c>
      <c r="J18" s="27"/>
      <c r="K18" s="21">
        <f t="shared" si="5"/>
        <v>100</v>
      </c>
      <c r="L18" s="23">
        <f t="shared" si="6"/>
        <v>83.673469387755105</v>
      </c>
      <c r="M18" s="23">
        <f t="shared" si="1"/>
        <v>50.329399214706761</v>
      </c>
      <c r="N18" s="57">
        <f t="shared" si="2"/>
        <v>89.653418266256224</v>
      </c>
      <c r="O18" s="55">
        <f t="shared" si="7"/>
        <v>82.2991358591063</v>
      </c>
      <c r="P18" s="58">
        <f t="shared" si="8"/>
        <v>21</v>
      </c>
    </row>
    <row r="19" spans="1:16" ht="15.5" x14ac:dyDescent="0.35">
      <c r="A19" s="24" t="s">
        <v>22</v>
      </c>
      <c r="B19" s="25">
        <v>80.8</v>
      </c>
      <c r="C19" s="49">
        <v>35.5</v>
      </c>
      <c r="D19" s="45">
        <v>0.69720000000000004</v>
      </c>
      <c r="E19" s="26">
        <v>34601.746567714858</v>
      </c>
      <c r="F19" s="27"/>
      <c r="G19" s="19">
        <f t="shared" si="0"/>
        <v>80.8</v>
      </c>
      <c r="H19" s="20">
        <f t="shared" si="3"/>
        <v>64.5</v>
      </c>
      <c r="I19" s="19">
        <f t="shared" si="4"/>
        <v>69.72</v>
      </c>
      <c r="J19" s="27"/>
      <c r="K19" s="21">
        <f t="shared" si="5"/>
        <v>80.206185567010309</v>
      </c>
      <c r="L19" s="23">
        <f t="shared" si="6"/>
        <v>27.551020408163261</v>
      </c>
      <c r="M19" s="23">
        <f t="shared" si="1"/>
        <v>38.030769230769231</v>
      </c>
      <c r="N19" s="57">
        <f t="shared" si="2"/>
        <v>91.234650077175829</v>
      </c>
      <c r="O19" s="55">
        <f t="shared" si="7"/>
        <v>57.24923225001718</v>
      </c>
      <c r="P19" s="58">
        <f t="shared" si="8"/>
        <v>57</v>
      </c>
    </row>
    <row r="20" spans="1:16" ht="15.5" x14ac:dyDescent="0.35">
      <c r="A20" s="67" t="s">
        <v>23</v>
      </c>
      <c r="B20" s="25">
        <v>118.32400319513079</v>
      </c>
      <c r="C20" s="49">
        <v>1.9</v>
      </c>
      <c r="D20" s="45">
        <v>1.0778114350624763</v>
      </c>
      <c r="E20" s="44"/>
      <c r="F20" s="4"/>
      <c r="G20" s="19">
        <f t="shared" si="0"/>
        <v>100</v>
      </c>
      <c r="H20" s="20">
        <f t="shared" si="3"/>
        <v>98.1</v>
      </c>
      <c r="I20" s="19">
        <f t="shared" si="4"/>
        <v>107.78114350624763</v>
      </c>
      <c r="J20" s="4"/>
      <c r="K20" s="21">
        <f t="shared" si="5"/>
        <v>100</v>
      </c>
      <c r="L20" s="23">
        <f t="shared" si="6"/>
        <v>96.122448979591823</v>
      </c>
      <c r="M20" s="23">
        <f t="shared" si="1"/>
        <v>96.586374624996353</v>
      </c>
      <c r="N20" s="65"/>
      <c r="O20" s="66">
        <f>(POWER(K20,1/2)*POWER(L20,1/4)*POWER(M20,1/4))</f>
        <v>98.160140886812442</v>
      </c>
      <c r="P20" s="58">
        <f t="shared" si="8"/>
        <v>1</v>
      </c>
    </row>
    <row r="21" spans="1:16" ht="15.5" x14ac:dyDescent="0.35">
      <c r="A21" s="24" t="s">
        <v>24</v>
      </c>
      <c r="B21" s="25">
        <v>139.93650214812061</v>
      </c>
      <c r="C21" s="49">
        <v>5.4</v>
      </c>
      <c r="D21" s="45">
        <v>1.0363499245852188</v>
      </c>
      <c r="E21" s="26">
        <v>29483.65767915934</v>
      </c>
      <c r="F21" s="27"/>
      <c r="G21" s="19">
        <f t="shared" si="0"/>
        <v>100</v>
      </c>
      <c r="H21" s="20">
        <f t="shared" si="3"/>
        <v>94.6</v>
      </c>
      <c r="I21" s="19">
        <f t="shared" si="4"/>
        <v>103.63499245852188</v>
      </c>
      <c r="J21" s="27"/>
      <c r="K21" s="21">
        <f t="shared" si="5"/>
        <v>100</v>
      </c>
      <c r="L21" s="23">
        <f t="shared" si="6"/>
        <v>88.979591836734684</v>
      </c>
      <c r="M21" s="23">
        <f t="shared" si="1"/>
        <v>90.207680705418269</v>
      </c>
      <c r="N21" s="57">
        <f t="shared" ref="N21:N68" si="9">((LOG(E21)-LOG($E$99))/(LOG($E$100)-LOG($E$99)))*100</f>
        <v>87.423238947326325</v>
      </c>
      <c r="O21" s="55">
        <f t="shared" si="7"/>
        <v>93.160575724624579</v>
      </c>
      <c r="P21" s="58">
        <f t="shared" si="8"/>
        <v>2</v>
      </c>
    </row>
    <row r="22" spans="1:16" ht="15.5" x14ac:dyDescent="0.35">
      <c r="A22" s="24" t="s">
        <v>25</v>
      </c>
      <c r="B22" s="25">
        <v>86</v>
      </c>
      <c r="C22" s="49">
        <v>8.9834824828636712</v>
      </c>
      <c r="D22" s="45">
        <v>1.1440227381713555</v>
      </c>
      <c r="E22" s="26">
        <v>12641.940908784045</v>
      </c>
      <c r="F22" s="4"/>
      <c r="G22" s="19">
        <f t="shared" si="0"/>
        <v>86</v>
      </c>
      <c r="H22" s="20">
        <f t="shared" si="3"/>
        <v>91.016517517136322</v>
      </c>
      <c r="I22" s="19">
        <f t="shared" si="4"/>
        <v>110</v>
      </c>
      <c r="J22" s="4"/>
      <c r="K22" s="21">
        <f t="shared" si="5"/>
        <v>85.567010309278345</v>
      </c>
      <c r="L22" s="23">
        <f t="shared" si="6"/>
        <v>81.666362279870043</v>
      </c>
      <c r="M22" s="23">
        <f t="shared" si="1"/>
        <v>100</v>
      </c>
      <c r="N22" s="57">
        <f t="shared" si="9"/>
        <v>67.259532512662346</v>
      </c>
      <c r="O22" s="55">
        <f t="shared" si="7"/>
        <v>83.345461234119384</v>
      </c>
      <c r="P22" s="58">
        <f t="shared" si="8"/>
        <v>18</v>
      </c>
    </row>
    <row r="23" spans="1:16" ht="15.5" x14ac:dyDescent="0.35">
      <c r="A23" s="24" t="s">
        <v>26</v>
      </c>
      <c r="B23" s="25">
        <v>107.15826417842811</v>
      </c>
      <c r="C23" s="49">
        <v>16.7</v>
      </c>
      <c r="D23" s="46">
        <v>0.88700000000000001</v>
      </c>
      <c r="E23" s="26">
        <v>25052.85591768923</v>
      </c>
      <c r="F23" s="27"/>
      <c r="G23" s="19">
        <f t="shared" si="0"/>
        <v>100</v>
      </c>
      <c r="H23" s="20">
        <f>100-C23</f>
        <v>83.3</v>
      </c>
      <c r="I23" s="19">
        <f t="shared" si="4"/>
        <v>88.7</v>
      </c>
      <c r="J23" s="27"/>
      <c r="K23" s="21">
        <f t="shared" si="5"/>
        <v>100</v>
      </c>
      <c r="L23" s="23">
        <f t="shared" si="6"/>
        <v>65.918367346938766</v>
      </c>
      <c r="M23" s="23">
        <f t="shared" si="1"/>
        <v>67.230769230769241</v>
      </c>
      <c r="N23" s="57">
        <f t="shared" si="9"/>
        <v>83.545626112050115</v>
      </c>
      <c r="O23" s="55">
        <f t="shared" si="7"/>
        <v>81.978439706271416</v>
      </c>
      <c r="P23" s="58">
        <f t="shared" si="8"/>
        <v>22</v>
      </c>
    </row>
    <row r="24" spans="1:16" ht="15.5" x14ac:dyDescent="0.35">
      <c r="A24" s="24" t="s">
        <v>27</v>
      </c>
      <c r="B24" s="25">
        <v>83.98</v>
      </c>
      <c r="C24" s="49">
        <v>19.8</v>
      </c>
      <c r="D24" s="46">
        <v>0.95</v>
      </c>
      <c r="E24" s="26">
        <v>14520.133909461887</v>
      </c>
      <c r="F24" s="27"/>
      <c r="G24" s="19">
        <f t="shared" si="0"/>
        <v>83.98</v>
      </c>
      <c r="H24" s="20">
        <f t="shared" si="3"/>
        <v>80.2</v>
      </c>
      <c r="I24" s="19">
        <f t="shared" si="4"/>
        <v>95</v>
      </c>
      <c r="J24" s="27"/>
      <c r="K24" s="21">
        <f t="shared" si="5"/>
        <v>83.484536082474222</v>
      </c>
      <c r="L24" s="23">
        <f t="shared" si="6"/>
        <v>59.591836734693885</v>
      </c>
      <c r="M24" s="23">
        <f t="shared" si="1"/>
        <v>76.923076923076934</v>
      </c>
      <c r="N24" s="57">
        <f t="shared" si="9"/>
        <v>70.557771302277061</v>
      </c>
      <c r="O24" s="55">
        <f t="shared" si="7"/>
        <v>74.233522661553621</v>
      </c>
      <c r="P24" s="58">
        <f t="shared" si="8"/>
        <v>42</v>
      </c>
    </row>
    <row r="25" spans="1:16" ht="15.5" x14ac:dyDescent="0.35">
      <c r="A25" s="24" t="s">
        <v>28</v>
      </c>
      <c r="B25" s="25">
        <v>53</v>
      </c>
      <c r="C25" s="49">
        <v>20.8</v>
      </c>
      <c r="D25" s="45">
        <v>0.79140964929141844</v>
      </c>
      <c r="E25" s="29">
        <v>25995</v>
      </c>
      <c r="F25" s="27"/>
      <c r="G25" s="19">
        <f t="shared" si="0"/>
        <v>53</v>
      </c>
      <c r="H25" s="20">
        <f t="shared" si="3"/>
        <v>79.2</v>
      </c>
      <c r="I25" s="19">
        <f t="shared" si="4"/>
        <v>79.140964929141845</v>
      </c>
      <c r="J25" s="27"/>
      <c r="K25" s="21">
        <f t="shared" si="5"/>
        <v>51.546391752577314</v>
      </c>
      <c r="L25" s="23">
        <f t="shared" si="6"/>
        <v>57.551020408163268</v>
      </c>
      <c r="M25" s="23">
        <f t="shared" si="1"/>
        <v>52.524561429448994</v>
      </c>
      <c r="N25" s="57">
        <f t="shared" si="9"/>
        <v>84.424649315549686</v>
      </c>
      <c r="O25" s="55">
        <f t="shared" si="7"/>
        <v>58.378946529903068</v>
      </c>
      <c r="P25" s="58">
        <f t="shared" si="8"/>
        <v>56</v>
      </c>
    </row>
    <row r="26" spans="1:16" ht="15.5" x14ac:dyDescent="0.35">
      <c r="A26" s="24" t="s">
        <v>29</v>
      </c>
      <c r="B26" s="25">
        <v>100</v>
      </c>
      <c r="C26" s="49">
        <v>18.9809954079306</v>
      </c>
      <c r="D26" s="45">
        <v>0.93147302675749322</v>
      </c>
      <c r="E26" s="26">
        <v>4545.9034675653575</v>
      </c>
      <c r="F26" s="27"/>
      <c r="G26" s="19">
        <f t="shared" si="0"/>
        <v>100</v>
      </c>
      <c r="H26" s="20">
        <f t="shared" si="3"/>
        <v>81.019004592069393</v>
      </c>
      <c r="I26" s="19">
        <f t="shared" si="4"/>
        <v>93.147302675749316</v>
      </c>
      <c r="J26" s="27"/>
      <c r="K26" s="21">
        <f t="shared" si="5"/>
        <v>100</v>
      </c>
      <c r="L26" s="23">
        <f t="shared" si="6"/>
        <v>61.263274677692635</v>
      </c>
      <c r="M26" s="23">
        <f t="shared" si="1"/>
        <v>74.072773347306637</v>
      </c>
      <c r="N26" s="57">
        <f t="shared" si="9"/>
        <v>42.905597646843205</v>
      </c>
      <c r="O26" s="55">
        <f t="shared" si="7"/>
        <v>72.089921674841676</v>
      </c>
      <c r="P26" s="58">
        <f t="shared" si="8"/>
        <v>45</v>
      </c>
    </row>
    <row r="27" spans="1:16" ht="15.5" x14ac:dyDescent="0.35">
      <c r="A27" s="24" t="s">
        <v>30</v>
      </c>
      <c r="B27" s="25">
        <v>45</v>
      </c>
      <c r="C27" s="49">
        <v>20.86035309479136</v>
      </c>
      <c r="D27" s="45">
        <v>1.2161759613307073</v>
      </c>
      <c r="E27" s="26">
        <v>12638.750184924929</v>
      </c>
      <c r="F27" s="4"/>
      <c r="G27" s="19">
        <f t="shared" si="0"/>
        <v>45</v>
      </c>
      <c r="H27" s="20">
        <f t="shared" si="3"/>
        <v>79.139646905208636</v>
      </c>
      <c r="I27" s="19">
        <f t="shared" si="4"/>
        <v>110</v>
      </c>
      <c r="J27" s="4"/>
      <c r="K27" s="21">
        <f t="shared" si="5"/>
        <v>43.298969072164951</v>
      </c>
      <c r="L27" s="23">
        <f t="shared" si="6"/>
        <v>57.427850826956394</v>
      </c>
      <c r="M27" s="23">
        <f t="shared" si="1"/>
        <v>100</v>
      </c>
      <c r="N27" s="57">
        <f t="shared" si="9"/>
        <v>67.253522000470099</v>
      </c>
      <c r="O27" s="55">
        <f t="shared" si="7"/>
        <v>59.150516570594796</v>
      </c>
      <c r="P27" s="58">
        <f t="shared" si="8"/>
        <v>55</v>
      </c>
    </row>
    <row r="28" spans="1:16" ht="15.5" x14ac:dyDescent="0.35">
      <c r="A28" s="24" t="s">
        <v>31</v>
      </c>
      <c r="B28" s="25">
        <v>89.875340044440449</v>
      </c>
      <c r="C28" s="49">
        <v>12.5</v>
      </c>
      <c r="D28" s="45">
        <v>0.8599599673808288</v>
      </c>
      <c r="E28" s="26">
        <v>26900.56040577641</v>
      </c>
      <c r="F28" s="4"/>
      <c r="G28" s="19">
        <f t="shared" si="0"/>
        <v>89.875340044440449</v>
      </c>
      <c r="H28" s="20">
        <f t="shared" si="3"/>
        <v>87.5</v>
      </c>
      <c r="I28" s="19">
        <f t="shared" si="4"/>
        <v>85.99599673808288</v>
      </c>
      <c r="J28" s="4"/>
      <c r="K28" s="21">
        <f t="shared" si="5"/>
        <v>89.562206231381907</v>
      </c>
      <c r="L28" s="23">
        <f t="shared" si="6"/>
        <v>74.489795918367349</v>
      </c>
      <c r="M28" s="23">
        <f t="shared" si="1"/>
        <v>63.070764212435208</v>
      </c>
      <c r="N28" s="57">
        <f t="shared" si="9"/>
        <v>85.240013891123368</v>
      </c>
      <c r="O28" s="55">
        <f t="shared" si="7"/>
        <v>79.682617385328498</v>
      </c>
      <c r="P28" s="58">
        <f t="shared" si="8"/>
        <v>31</v>
      </c>
    </row>
    <row r="29" spans="1:16" ht="15.5" x14ac:dyDescent="0.35">
      <c r="A29" s="24" t="s">
        <v>32</v>
      </c>
      <c r="B29" s="25">
        <v>134.6447729757563</v>
      </c>
      <c r="C29" s="49">
        <v>3.6999999999999997</v>
      </c>
      <c r="D29" s="45">
        <v>0.83804049627385147</v>
      </c>
      <c r="E29" s="26">
        <v>23625.030351857265</v>
      </c>
      <c r="F29" s="27"/>
      <c r="G29" s="19">
        <f t="shared" si="0"/>
        <v>100</v>
      </c>
      <c r="H29" s="20">
        <f t="shared" si="3"/>
        <v>96.3</v>
      </c>
      <c r="I29" s="19">
        <f t="shared" si="4"/>
        <v>83.80404962738514</v>
      </c>
      <c r="J29" s="27"/>
      <c r="K29" s="21">
        <f t="shared" si="5"/>
        <v>100</v>
      </c>
      <c r="L29" s="23">
        <f t="shared" si="6"/>
        <v>92.448979591836732</v>
      </c>
      <c r="M29" s="23">
        <f t="shared" si="1"/>
        <v>59.698537888284832</v>
      </c>
      <c r="N29" s="57">
        <f t="shared" si="9"/>
        <v>82.148359624982675</v>
      </c>
      <c r="O29" s="55">
        <f t="shared" si="7"/>
        <v>85.367574546137334</v>
      </c>
      <c r="P29" s="58">
        <f t="shared" si="8"/>
        <v>13</v>
      </c>
    </row>
    <row r="30" spans="1:16" ht="15.5" x14ac:dyDescent="0.35">
      <c r="A30" s="24" t="s">
        <v>33</v>
      </c>
      <c r="B30" s="25">
        <v>139.84236200712991</v>
      </c>
      <c r="C30" s="49">
        <v>13.930852258585416</v>
      </c>
      <c r="D30" s="45">
        <v>1.0945675994611408</v>
      </c>
      <c r="E30" s="26">
        <v>11647.38449995595</v>
      </c>
      <c r="F30" s="27"/>
      <c r="G30" s="19">
        <f t="shared" si="0"/>
        <v>100</v>
      </c>
      <c r="H30" s="20">
        <f t="shared" si="3"/>
        <v>86.069147741414582</v>
      </c>
      <c r="I30" s="19">
        <f t="shared" si="4"/>
        <v>109.45675994611408</v>
      </c>
      <c r="J30" s="27"/>
      <c r="K30" s="21">
        <f t="shared" si="5"/>
        <v>100</v>
      </c>
      <c r="L30" s="23">
        <f t="shared" si="6"/>
        <v>71.569689268193031</v>
      </c>
      <c r="M30" s="23">
        <f t="shared" si="1"/>
        <v>99.164246070944728</v>
      </c>
      <c r="N30" s="57">
        <f t="shared" si="9"/>
        <v>65.308484047198505</v>
      </c>
      <c r="O30" s="55">
        <f t="shared" si="7"/>
        <v>85.745387982854979</v>
      </c>
      <c r="P30" s="58">
        <f t="shared" si="8"/>
        <v>11</v>
      </c>
    </row>
    <row r="31" spans="1:16" ht="15.5" x14ac:dyDescent="0.35">
      <c r="A31" s="24" t="s">
        <v>34</v>
      </c>
      <c r="B31" s="25">
        <v>80.787068149872951</v>
      </c>
      <c r="C31" s="49">
        <v>11</v>
      </c>
      <c r="D31" s="45">
        <v>0.77994740942734708</v>
      </c>
      <c r="E31" s="26">
        <v>32881.871471122955</v>
      </c>
      <c r="F31" s="27"/>
      <c r="G31" s="19">
        <f t="shared" si="0"/>
        <v>80.787068149872951</v>
      </c>
      <c r="H31" s="20">
        <f t="shared" si="3"/>
        <v>89</v>
      </c>
      <c r="I31" s="19">
        <f t="shared" si="4"/>
        <v>77.994740942734708</v>
      </c>
      <c r="J31" s="27"/>
      <c r="K31" s="21">
        <f t="shared" si="5"/>
        <v>80.192853762755618</v>
      </c>
      <c r="L31" s="23">
        <f t="shared" si="6"/>
        <v>77.551020408163268</v>
      </c>
      <c r="M31" s="23">
        <f t="shared" si="1"/>
        <v>50.761139911899555</v>
      </c>
      <c r="N31" s="57">
        <f t="shared" si="9"/>
        <v>90.020691670806187</v>
      </c>
      <c r="O31" s="55">
        <f t="shared" si="7"/>
        <v>74.395473651431573</v>
      </c>
      <c r="P31" s="58">
        <f t="shared" si="8"/>
        <v>41</v>
      </c>
    </row>
    <row r="32" spans="1:16" ht="15.5" x14ac:dyDescent="0.35">
      <c r="A32" s="24" t="s">
        <v>35</v>
      </c>
      <c r="B32" s="25">
        <v>92.646106934194421</v>
      </c>
      <c r="C32" s="49">
        <v>6.0554881424796116</v>
      </c>
      <c r="D32" s="45">
        <v>1.355192720988857</v>
      </c>
      <c r="E32" s="26">
        <v>10092.919964740238</v>
      </c>
      <c r="F32" s="27"/>
      <c r="G32" s="19">
        <f t="shared" si="0"/>
        <v>92.646106934194421</v>
      </c>
      <c r="H32" s="20">
        <f t="shared" si="3"/>
        <v>93.944511857520382</v>
      </c>
      <c r="I32" s="19">
        <f t="shared" si="4"/>
        <v>110</v>
      </c>
      <c r="J32" s="27"/>
      <c r="K32" s="21">
        <f t="shared" si="5"/>
        <v>92.418666942468477</v>
      </c>
      <c r="L32" s="23">
        <f t="shared" si="6"/>
        <v>87.641860933715066</v>
      </c>
      <c r="M32" s="23">
        <f t="shared" si="1"/>
        <v>100</v>
      </c>
      <c r="N32" s="57">
        <f t="shared" si="9"/>
        <v>61.897590632966683</v>
      </c>
      <c r="O32" s="55">
        <f t="shared" si="7"/>
        <v>85.739500081289791</v>
      </c>
      <c r="P32" s="58">
        <f t="shared" si="8"/>
        <v>12</v>
      </c>
    </row>
    <row r="33" spans="1:16" ht="15.5" x14ac:dyDescent="0.35">
      <c r="A33" s="24" t="s">
        <v>36</v>
      </c>
      <c r="B33" s="25">
        <v>135.55336745671858</v>
      </c>
      <c r="C33" s="49">
        <v>13.384624582089758</v>
      </c>
      <c r="D33" s="45">
        <v>0.95218006250269382</v>
      </c>
      <c r="E33" s="26">
        <v>1938.3728921513928</v>
      </c>
      <c r="F33" s="4"/>
      <c r="G33" s="19">
        <f t="shared" si="0"/>
        <v>100</v>
      </c>
      <c r="H33" s="20">
        <f t="shared" si="3"/>
        <v>86.615375417910244</v>
      </c>
      <c r="I33" s="19">
        <f t="shared" si="4"/>
        <v>95.218006250269383</v>
      </c>
      <c r="J33" s="4"/>
      <c r="K33" s="21">
        <f t="shared" si="5"/>
        <v>100</v>
      </c>
      <c r="L33" s="23">
        <f t="shared" si="6"/>
        <v>72.684439628388247</v>
      </c>
      <c r="M33" s="23">
        <f t="shared" si="1"/>
        <v>77.25847115426059</v>
      </c>
      <c r="N33" s="57">
        <f t="shared" si="9"/>
        <v>22.60946806059864</v>
      </c>
      <c r="O33" s="55">
        <f t="shared" si="7"/>
        <v>66.181343649881953</v>
      </c>
      <c r="P33" s="58">
        <f t="shared" si="8"/>
        <v>50</v>
      </c>
    </row>
    <row r="34" spans="1:16" ht="15.5" x14ac:dyDescent="0.35">
      <c r="A34" s="24" t="s">
        <v>37</v>
      </c>
      <c r="B34" s="25">
        <v>128.19006125772802</v>
      </c>
      <c r="C34" s="49">
        <v>6.7</v>
      </c>
      <c r="D34" s="45">
        <v>0.74450639553952114</v>
      </c>
      <c r="E34" s="26">
        <v>16740.412051838444</v>
      </c>
      <c r="F34" s="27"/>
      <c r="G34" s="19">
        <f t="shared" si="0"/>
        <v>100</v>
      </c>
      <c r="H34" s="20">
        <f t="shared" si="3"/>
        <v>93.3</v>
      </c>
      <c r="I34" s="19">
        <f t="shared" si="4"/>
        <v>74.450639553952115</v>
      </c>
      <c r="J34" s="27"/>
      <c r="K34" s="21">
        <f t="shared" si="5"/>
        <v>100</v>
      </c>
      <c r="L34" s="23">
        <f t="shared" si="6"/>
        <v>86.326530612244895</v>
      </c>
      <c r="M34" s="23">
        <f t="shared" si="1"/>
        <v>45.308676236849408</v>
      </c>
      <c r="N34" s="57">
        <f t="shared" si="9"/>
        <v>73.945853206983799</v>
      </c>
      <c r="O34" s="55">
        <f t="shared" si="7"/>
        <v>78.027536784276464</v>
      </c>
      <c r="P34" s="58">
        <f t="shared" si="8"/>
        <v>35</v>
      </c>
    </row>
    <row r="35" spans="1:16" ht="15.5" x14ac:dyDescent="0.35">
      <c r="A35" s="24" t="s">
        <v>38</v>
      </c>
      <c r="B35" s="25">
        <v>100</v>
      </c>
      <c r="C35" s="49">
        <v>6.447325467518537</v>
      </c>
      <c r="D35" s="45">
        <v>1.0175754801121817</v>
      </c>
      <c r="E35" s="26">
        <v>12283.219136977459</v>
      </c>
      <c r="F35" s="4"/>
      <c r="G35" s="19">
        <f t="shared" si="0"/>
        <v>100</v>
      </c>
      <c r="H35" s="20">
        <f t="shared" si="3"/>
        <v>93.552674532481461</v>
      </c>
      <c r="I35" s="19">
        <f t="shared" si="4"/>
        <v>101.75754801121816</v>
      </c>
      <c r="J35" s="4"/>
      <c r="K35" s="21">
        <f t="shared" si="5"/>
        <v>100</v>
      </c>
      <c r="L35" s="23">
        <f t="shared" si="6"/>
        <v>86.842192923431554</v>
      </c>
      <c r="M35" s="23">
        <f t="shared" si="1"/>
        <v>87.319304632643323</v>
      </c>
      <c r="N35" s="57">
        <f t="shared" si="9"/>
        <v>66.574105887770628</v>
      </c>
      <c r="O35" s="55">
        <f t="shared" si="7"/>
        <v>87.222650250048261</v>
      </c>
      <c r="P35" s="58">
        <f t="shared" si="8"/>
        <v>7</v>
      </c>
    </row>
    <row r="36" spans="1:16" ht="15.5" x14ac:dyDescent="0.35">
      <c r="A36" s="24" t="s">
        <v>39</v>
      </c>
      <c r="B36" s="25">
        <v>27.816614039063815</v>
      </c>
      <c r="C36" s="49">
        <v>11.267401693073785</v>
      </c>
      <c r="D36" s="45">
        <v>0.99684861475360853</v>
      </c>
      <c r="E36" s="26">
        <v>4600.8730297964321</v>
      </c>
      <c r="F36" s="4"/>
      <c r="G36" s="19">
        <f t="shared" ref="G36:G67" si="10">IF(B36&gt;100,100,B36)</f>
        <v>27.816614039063815</v>
      </c>
      <c r="H36" s="20">
        <f t="shared" si="3"/>
        <v>88.732598306926221</v>
      </c>
      <c r="I36" s="19">
        <f t="shared" si="4"/>
        <v>99.684861475360847</v>
      </c>
      <c r="J36" s="4"/>
      <c r="K36" s="21">
        <f t="shared" si="5"/>
        <v>25.584138184601873</v>
      </c>
      <c r="L36" s="23">
        <f t="shared" si="6"/>
        <v>77.005302667196375</v>
      </c>
      <c r="M36" s="23">
        <f t="shared" ref="M36:M63" si="11">(I36-$I$99)/($I$100-$I$99)*100</f>
        <v>84.130556115939768</v>
      </c>
      <c r="N36" s="57">
        <f t="shared" si="9"/>
        <v>43.191798314110166</v>
      </c>
      <c r="O36" s="55">
        <f t="shared" si="7"/>
        <v>44.932796885930131</v>
      </c>
      <c r="P36" s="58">
        <f t="shared" si="8"/>
        <v>67</v>
      </c>
    </row>
    <row r="37" spans="1:16" ht="15.5" x14ac:dyDescent="0.35">
      <c r="A37" s="24" t="s">
        <v>40</v>
      </c>
      <c r="B37" s="25">
        <v>91.623130456020405</v>
      </c>
      <c r="C37" s="49">
        <v>6.9138651591695837</v>
      </c>
      <c r="D37" s="45">
        <v>0.94003110125024747</v>
      </c>
      <c r="E37" s="26">
        <v>4900.4743331291047</v>
      </c>
      <c r="F37" s="27"/>
      <c r="G37" s="19">
        <f t="shared" si="10"/>
        <v>91.623130456020405</v>
      </c>
      <c r="H37" s="20">
        <f t="shared" si="3"/>
        <v>93.086134840830411</v>
      </c>
      <c r="I37" s="19">
        <f t="shared" si="4"/>
        <v>94.003110125024747</v>
      </c>
      <c r="J37" s="27"/>
      <c r="K37" s="21">
        <f t="shared" si="5"/>
        <v>91.364052016515885</v>
      </c>
      <c r="L37" s="23">
        <f t="shared" si="6"/>
        <v>85.890071103735536</v>
      </c>
      <c r="M37" s="23">
        <f t="shared" si="11"/>
        <v>75.389400192345761</v>
      </c>
      <c r="N37" s="57">
        <f t="shared" si="9"/>
        <v>44.693949712064992</v>
      </c>
      <c r="O37" s="55">
        <f t="shared" si="7"/>
        <v>75.268028072547423</v>
      </c>
      <c r="P37" s="58">
        <f t="shared" si="8"/>
        <v>40</v>
      </c>
    </row>
    <row r="38" spans="1:16" ht="15.5" x14ac:dyDescent="0.35">
      <c r="A38" s="24" t="s">
        <v>41</v>
      </c>
      <c r="B38" s="25">
        <v>59.761426587486653</v>
      </c>
      <c r="C38" s="49">
        <v>31.56485956505043</v>
      </c>
      <c r="D38" s="45">
        <v>0.81428668857268394</v>
      </c>
      <c r="E38" s="26">
        <v>10452.56975233091</v>
      </c>
      <c r="F38" s="27"/>
      <c r="G38" s="19">
        <f t="shared" si="10"/>
        <v>59.761426587486653</v>
      </c>
      <c r="H38" s="20">
        <f t="shared" si="3"/>
        <v>68.435140434949574</v>
      </c>
      <c r="I38" s="19">
        <f t="shared" si="4"/>
        <v>81.428668857268391</v>
      </c>
      <c r="J38" s="27"/>
      <c r="K38" s="21">
        <f t="shared" si="5"/>
        <v>58.516934626274896</v>
      </c>
      <c r="L38" s="23">
        <f t="shared" si="6"/>
        <v>35.581919254999129</v>
      </c>
      <c r="M38" s="23">
        <f t="shared" si="11"/>
        <v>56.044105934259058</v>
      </c>
      <c r="N38" s="57">
        <f t="shared" si="9"/>
        <v>62.73130805832141</v>
      </c>
      <c r="O38" s="55">
        <f t="shared" si="7"/>
        <v>53.255118922139715</v>
      </c>
      <c r="P38" s="58">
        <f t="shared" si="8"/>
        <v>60</v>
      </c>
    </row>
    <row r="39" spans="1:16" ht="15.5" x14ac:dyDescent="0.35">
      <c r="A39" s="24" t="s">
        <v>42</v>
      </c>
      <c r="B39" s="25">
        <v>112.53938749788625</v>
      </c>
      <c r="C39" s="49">
        <v>11</v>
      </c>
      <c r="D39" s="45">
        <v>0.9673677027110863</v>
      </c>
      <c r="E39" s="26">
        <v>27082.534269600714</v>
      </c>
      <c r="F39" s="27"/>
      <c r="G39" s="19">
        <f t="shared" si="10"/>
        <v>100</v>
      </c>
      <c r="H39" s="20">
        <f t="shared" si="3"/>
        <v>89</v>
      </c>
      <c r="I39" s="19">
        <f t="shared" si="4"/>
        <v>96.736770271108625</v>
      </c>
      <c r="J39" s="27"/>
      <c r="K39" s="21">
        <f t="shared" si="5"/>
        <v>100</v>
      </c>
      <c r="L39" s="23">
        <f t="shared" si="6"/>
        <v>77.551020408163268</v>
      </c>
      <c r="M39" s="23">
        <f t="shared" si="11"/>
        <v>79.595031186320966</v>
      </c>
      <c r="N39" s="57">
        <f t="shared" si="9"/>
        <v>85.40054680404269</v>
      </c>
      <c r="O39" s="55">
        <f t="shared" si="7"/>
        <v>87.980580885088912</v>
      </c>
      <c r="P39" s="58">
        <f t="shared" si="8"/>
        <v>6</v>
      </c>
    </row>
    <row r="40" spans="1:16" ht="15.5" x14ac:dyDescent="0.35">
      <c r="A40" s="24" t="s">
        <v>43</v>
      </c>
      <c r="B40" s="25">
        <v>52.43</v>
      </c>
      <c r="C40" s="49">
        <v>25.39895379284367</v>
      </c>
      <c r="D40" s="45">
        <v>0.92857109791482662</v>
      </c>
      <c r="E40" s="26">
        <v>7200.9906687988323</v>
      </c>
      <c r="F40" s="27"/>
      <c r="G40" s="19">
        <f t="shared" si="10"/>
        <v>52.43</v>
      </c>
      <c r="H40" s="20">
        <f t="shared" si="3"/>
        <v>74.60104620715633</v>
      </c>
      <c r="I40" s="19">
        <f t="shared" si="4"/>
        <v>92.857109791482657</v>
      </c>
      <c r="J40" s="27"/>
      <c r="K40" s="21">
        <f t="shared" si="5"/>
        <v>50.958762886597938</v>
      </c>
      <c r="L40" s="23">
        <f t="shared" si="6"/>
        <v>48.165400422768016</v>
      </c>
      <c r="M40" s="23">
        <f t="shared" si="11"/>
        <v>73.626322756127166</v>
      </c>
      <c r="N40" s="57">
        <f t="shared" si="9"/>
        <v>53.858560064396833</v>
      </c>
      <c r="O40" s="55">
        <f t="shared" si="7"/>
        <v>54.839331899887966</v>
      </c>
      <c r="P40" s="58">
        <f t="shared" si="8"/>
        <v>58</v>
      </c>
    </row>
    <row r="41" spans="1:16" ht="15.5" x14ac:dyDescent="0.35">
      <c r="A41" s="24" t="s">
        <v>44</v>
      </c>
      <c r="B41" s="25">
        <v>142.38294018176646</v>
      </c>
      <c r="C41" s="49">
        <v>4.5246165787327692</v>
      </c>
      <c r="D41" s="45">
        <v>0.92875968712761814</v>
      </c>
      <c r="E41" s="26">
        <v>7660.0824875460939</v>
      </c>
      <c r="F41" s="27"/>
      <c r="G41" s="19">
        <f t="shared" si="10"/>
        <v>100</v>
      </c>
      <c r="H41" s="20">
        <f t="shared" si="3"/>
        <v>95.475383421267225</v>
      </c>
      <c r="I41" s="19">
        <f t="shared" si="4"/>
        <v>92.875968712761818</v>
      </c>
      <c r="J41" s="27"/>
      <c r="K41" s="21">
        <f t="shared" si="5"/>
        <v>100</v>
      </c>
      <c r="L41" s="23">
        <f t="shared" si="6"/>
        <v>90.766088614831077</v>
      </c>
      <c r="M41" s="23">
        <f t="shared" si="11"/>
        <v>73.655336481172029</v>
      </c>
      <c r="N41" s="57">
        <f t="shared" si="9"/>
        <v>55.330190612539162</v>
      </c>
      <c r="O41" s="55">
        <f t="shared" si="7"/>
        <v>81.963029249725338</v>
      </c>
      <c r="P41" s="58">
        <f t="shared" si="8"/>
        <v>23</v>
      </c>
    </row>
    <row r="42" spans="1:16" ht="15.5" x14ac:dyDescent="0.35">
      <c r="A42" s="24" t="s">
        <v>45</v>
      </c>
      <c r="B42" s="25">
        <v>107.55999999999999</v>
      </c>
      <c r="C42" s="49">
        <v>29.022755794870697</v>
      </c>
      <c r="D42" s="45">
        <v>0.96612878955521131</v>
      </c>
      <c r="E42" s="26">
        <v>4349.5507791673517</v>
      </c>
      <c r="F42" s="27"/>
      <c r="G42" s="19">
        <f t="shared" si="10"/>
        <v>100</v>
      </c>
      <c r="H42" s="20">
        <f t="shared" si="3"/>
        <v>70.977244205129296</v>
      </c>
      <c r="I42" s="19">
        <f t="shared" si="4"/>
        <v>96.612878955521126</v>
      </c>
      <c r="J42" s="27"/>
      <c r="K42" s="21">
        <f t="shared" si="5"/>
        <v>100</v>
      </c>
      <c r="L42" s="23">
        <f t="shared" si="6"/>
        <v>40.76988613291693</v>
      </c>
      <c r="M42" s="23">
        <f t="shared" si="11"/>
        <v>79.404429162340193</v>
      </c>
      <c r="N42" s="57">
        <f t="shared" si="9"/>
        <v>41.854240011304711</v>
      </c>
      <c r="O42" s="55">
        <f t="shared" si="7"/>
        <v>67.047831680180622</v>
      </c>
      <c r="P42" s="58">
        <f t="shared" si="8"/>
        <v>48</v>
      </c>
    </row>
    <row r="43" spans="1:16" ht="15.5" x14ac:dyDescent="0.35">
      <c r="A43" s="24" t="s">
        <v>46</v>
      </c>
      <c r="B43" s="25">
        <v>116.95938404093884</v>
      </c>
      <c r="C43" s="49">
        <v>9.9</v>
      </c>
      <c r="D43" s="45">
        <v>0.86036938139741881</v>
      </c>
      <c r="E43" s="26">
        <v>21665.183546471788</v>
      </c>
      <c r="F43" s="4"/>
      <c r="G43" s="19">
        <f t="shared" si="10"/>
        <v>100</v>
      </c>
      <c r="H43" s="20">
        <f t="shared" si="3"/>
        <v>90.1</v>
      </c>
      <c r="I43" s="19">
        <f t="shared" si="4"/>
        <v>86.036938139741878</v>
      </c>
      <c r="J43" s="4"/>
      <c r="K43" s="21">
        <f t="shared" si="5"/>
        <v>100</v>
      </c>
      <c r="L43" s="23">
        <f t="shared" si="6"/>
        <v>79.795918367346928</v>
      </c>
      <c r="M43" s="23">
        <f t="shared" si="11"/>
        <v>63.133750984218274</v>
      </c>
      <c r="N43" s="57">
        <f t="shared" si="9"/>
        <v>80.086304568152457</v>
      </c>
      <c r="O43" s="55">
        <f t="shared" si="7"/>
        <v>83.398858224174944</v>
      </c>
      <c r="P43" s="58">
        <f t="shared" si="8"/>
        <v>17</v>
      </c>
    </row>
    <row r="44" spans="1:16" ht="15.5" x14ac:dyDescent="0.35">
      <c r="A44" s="24" t="s">
        <v>47</v>
      </c>
      <c r="B44" s="25">
        <v>126.4611235726486</v>
      </c>
      <c r="C44" s="49">
        <v>19.399999999999999</v>
      </c>
      <c r="D44" s="45">
        <v>0.97098331333018928</v>
      </c>
      <c r="E44" s="26">
        <v>11505.777224287622</v>
      </c>
      <c r="F44" s="27"/>
      <c r="G44" s="19">
        <f t="shared" si="10"/>
        <v>100</v>
      </c>
      <c r="H44" s="20">
        <f t="shared" si="3"/>
        <v>80.599999999999994</v>
      </c>
      <c r="I44" s="19">
        <f t="shared" si="4"/>
        <v>97.098331333018933</v>
      </c>
      <c r="J44" s="27"/>
      <c r="K44" s="21">
        <f t="shared" si="5"/>
        <v>100</v>
      </c>
      <c r="L44" s="23">
        <f t="shared" si="6"/>
        <v>60.408163265306115</v>
      </c>
      <c r="M44" s="23">
        <f t="shared" si="11"/>
        <v>80.151278973875279</v>
      </c>
      <c r="N44" s="57">
        <f t="shared" si="9"/>
        <v>65.017216646663556</v>
      </c>
      <c r="O44" s="55">
        <f t="shared" si="7"/>
        <v>79.3609562746027</v>
      </c>
      <c r="P44" s="58">
        <f t="shared" si="8"/>
        <v>32</v>
      </c>
    </row>
    <row r="45" spans="1:16" ht="15.5" x14ac:dyDescent="0.35">
      <c r="A45" s="24" t="s">
        <v>48</v>
      </c>
      <c r="B45" s="25">
        <v>119.42344610597605</v>
      </c>
      <c r="C45" s="49">
        <v>6.2</v>
      </c>
      <c r="D45" s="45">
        <v>0.79141104294478526</v>
      </c>
      <c r="E45" s="26">
        <v>12948.292063552854</v>
      </c>
      <c r="F45" s="27"/>
      <c r="G45" s="19">
        <f t="shared" si="10"/>
        <v>100</v>
      </c>
      <c r="H45" s="20">
        <f t="shared" si="3"/>
        <v>93.8</v>
      </c>
      <c r="I45" s="19">
        <f t="shared" si="4"/>
        <v>79.141104294478524</v>
      </c>
      <c r="J45" s="27"/>
      <c r="K45" s="21">
        <f t="shared" si="5"/>
        <v>100</v>
      </c>
      <c r="L45" s="23">
        <f t="shared" si="6"/>
        <v>87.346938775510196</v>
      </c>
      <c r="M45" s="23">
        <f t="shared" si="11"/>
        <v>52.524775837659263</v>
      </c>
      <c r="N45" s="57">
        <f t="shared" si="9"/>
        <v>67.82966689539964</v>
      </c>
      <c r="O45" s="55">
        <f t="shared" si="7"/>
        <v>79.178326106862059</v>
      </c>
      <c r="P45" s="58">
        <f t="shared" si="8"/>
        <v>33</v>
      </c>
    </row>
    <row r="46" spans="1:16" ht="15.5" x14ac:dyDescent="0.35">
      <c r="A46" s="24" t="s">
        <v>49</v>
      </c>
      <c r="B46" s="25">
        <v>29.162014756615097</v>
      </c>
      <c r="C46" s="49">
        <v>23.126626052761239</v>
      </c>
      <c r="D46" s="45">
        <v>1.1077619195552215</v>
      </c>
      <c r="E46" s="26">
        <v>8555.3364500648731</v>
      </c>
      <c r="F46" s="4"/>
      <c r="G46" s="19">
        <f t="shared" si="10"/>
        <v>29.162014756615097</v>
      </c>
      <c r="H46" s="20">
        <f t="shared" si="3"/>
        <v>76.873373947238761</v>
      </c>
      <c r="I46" s="19">
        <f t="shared" si="4"/>
        <v>110</v>
      </c>
      <c r="J46" s="4"/>
      <c r="K46" s="21">
        <f t="shared" si="5"/>
        <v>26.971149233623809</v>
      </c>
      <c r="L46" s="23">
        <f t="shared" si="6"/>
        <v>52.802803973956657</v>
      </c>
      <c r="M46" s="23">
        <f t="shared" si="11"/>
        <v>100</v>
      </c>
      <c r="N46" s="57">
        <f t="shared" si="9"/>
        <v>57.962101189673817</v>
      </c>
      <c r="O46" s="55">
        <f t="shared" si="7"/>
        <v>46.721846906692178</v>
      </c>
      <c r="P46" s="58">
        <f t="shared" si="8"/>
        <v>65</v>
      </c>
    </row>
    <row r="47" spans="1:16" ht="15.5" x14ac:dyDescent="0.35">
      <c r="A47" s="24" t="s">
        <v>50</v>
      </c>
      <c r="B47" s="25">
        <v>20.984352638374265</v>
      </c>
      <c r="C47" s="49">
        <v>13.989605371081037</v>
      </c>
      <c r="D47" s="45">
        <v>0.97801730661598663</v>
      </c>
      <c r="E47" s="26">
        <v>3560.4950301338167</v>
      </c>
      <c r="F47" s="4"/>
      <c r="G47" s="19">
        <f t="shared" si="10"/>
        <v>20.984352638374265</v>
      </c>
      <c r="H47" s="20">
        <f t="shared" si="3"/>
        <v>86.010394628918959</v>
      </c>
      <c r="I47" s="19">
        <f t="shared" si="4"/>
        <v>97.801730661598668</v>
      </c>
      <c r="J47" s="4"/>
      <c r="K47" s="21">
        <f t="shared" si="5"/>
        <v>18.540569730282748</v>
      </c>
      <c r="L47" s="23">
        <f t="shared" si="6"/>
        <v>71.449784956977467</v>
      </c>
      <c r="M47" s="23">
        <f t="shared" si="11"/>
        <v>81.233431787074878</v>
      </c>
      <c r="N47" s="57">
        <f t="shared" si="9"/>
        <v>37.087881938685015</v>
      </c>
      <c r="O47" s="55">
        <f t="shared" si="7"/>
        <v>37.483728355177334</v>
      </c>
      <c r="P47" s="58">
        <f t="shared" si="8"/>
        <v>73</v>
      </c>
    </row>
    <row r="48" spans="1:16" ht="15.5" x14ac:dyDescent="0.35">
      <c r="A48" s="24" t="s">
        <v>51</v>
      </c>
      <c r="B48" s="25">
        <v>129.64828733464827</v>
      </c>
      <c r="C48" s="49">
        <v>1.7</v>
      </c>
      <c r="D48" s="45">
        <v>0.81105151702485401</v>
      </c>
      <c r="E48" s="26">
        <v>16958.294977593956</v>
      </c>
      <c r="F48" s="27"/>
      <c r="G48" s="19">
        <f t="shared" si="10"/>
        <v>100</v>
      </c>
      <c r="H48" s="20">
        <f t="shared" si="3"/>
        <v>98.3</v>
      </c>
      <c r="I48" s="19">
        <f t="shared" si="4"/>
        <v>81.105151702485401</v>
      </c>
      <c r="J48" s="27"/>
      <c r="K48" s="21">
        <f t="shared" si="5"/>
        <v>100</v>
      </c>
      <c r="L48" s="23">
        <f t="shared" si="6"/>
        <v>96.530612244897952</v>
      </c>
      <c r="M48" s="23">
        <f t="shared" si="11"/>
        <v>55.54638723459292</v>
      </c>
      <c r="N48" s="57">
        <f t="shared" si="9"/>
        <v>74.253765632385935</v>
      </c>
      <c r="O48" s="55">
        <f t="shared" si="7"/>
        <v>83.177884816920525</v>
      </c>
      <c r="P48" s="58">
        <f t="shared" si="8"/>
        <v>19</v>
      </c>
    </row>
    <row r="49" spans="1:16" ht="15.5" x14ac:dyDescent="0.35">
      <c r="A49" s="24" t="s">
        <v>52</v>
      </c>
      <c r="B49" s="25">
        <v>162.27429808793275</v>
      </c>
      <c r="C49" s="49">
        <v>4.3</v>
      </c>
      <c r="D49" s="45">
        <v>0.83340860573806297</v>
      </c>
      <c r="E49" s="26">
        <v>20120.693021767129</v>
      </c>
      <c r="F49" s="4"/>
      <c r="G49" s="19">
        <f t="shared" si="10"/>
        <v>100</v>
      </c>
      <c r="H49" s="20">
        <f t="shared" si="3"/>
        <v>95.7</v>
      </c>
      <c r="I49" s="19">
        <f t="shared" si="4"/>
        <v>83.340860573806296</v>
      </c>
      <c r="J49" s="4"/>
      <c r="K49" s="21">
        <f t="shared" si="5"/>
        <v>100</v>
      </c>
      <c r="L49" s="23">
        <f t="shared" si="6"/>
        <v>91.224489795918373</v>
      </c>
      <c r="M49" s="23">
        <f t="shared" si="11"/>
        <v>58.985939344317373</v>
      </c>
      <c r="N49" s="57">
        <f t="shared" si="9"/>
        <v>78.325282383221605</v>
      </c>
      <c r="O49" s="55">
        <f t="shared" si="7"/>
        <v>84.130289324794802</v>
      </c>
      <c r="P49" s="58">
        <f t="shared" si="8"/>
        <v>16</v>
      </c>
    </row>
    <row r="50" spans="1:16" ht="15.5" x14ac:dyDescent="0.35">
      <c r="A50" s="24" t="s">
        <v>53</v>
      </c>
      <c r="B50" s="25">
        <v>101.59597394633823</v>
      </c>
      <c r="C50" s="49">
        <v>19.2</v>
      </c>
      <c r="D50" s="45">
        <v>1.0244186046511627</v>
      </c>
      <c r="E50" s="26">
        <v>10714.992094606581</v>
      </c>
      <c r="F50" s="4"/>
      <c r="G50" s="19">
        <f t="shared" si="10"/>
        <v>100</v>
      </c>
      <c r="H50" s="20">
        <f t="shared" si="3"/>
        <v>80.8</v>
      </c>
      <c r="I50" s="19">
        <f t="shared" si="4"/>
        <v>102.44186046511628</v>
      </c>
      <c r="J50" s="4"/>
      <c r="K50" s="21">
        <f t="shared" si="5"/>
        <v>100</v>
      </c>
      <c r="L50" s="23">
        <f t="shared" si="6"/>
        <v>60.816326530612244</v>
      </c>
      <c r="M50" s="23">
        <f t="shared" si="11"/>
        <v>88.372093023255815</v>
      </c>
      <c r="N50" s="57">
        <f t="shared" si="9"/>
        <v>63.321731270996352</v>
      </c>
      <c r="O50" s="55">
        <f t="shared" si="7"/>
        <v>80.607902606054296</v>
      </c>
      <c r="P50" s="58">
        <f t="shared" si="8"/>
        <v>29</v>
      </c>
    </row>
    <row r="51" spans="1:16" ht="15.5" x14ac:dyDescent="0.35">
      <c r="A51" s="24" t="s">
        <v>54</v>
      </c>
      <c r="B51" s="25">
        <v>133.91199318811823</v>
      </c>
      <c r="C51" s="49">
        <v>23.559719037361312</v>
      </c>
      <c r="D51" s="45">
        <v>0.69431521766657389</v>
      </c>
      <c r="E51" s="26">
        <v>15534.446315045725</v>
      </c>
      <c r="F51" s="27"/>
      <c r="G51" s="19">
        <f t="shared" si="10"/>
        <v>100</v>
      </c>
      <c r="H51" s="20">
        <f t="shared" si="3"/>
        <v>76.440280962638695</v>
      </c>
      <c r="I51" s="19">
        <f t="shared" si="4"/>
        <v>69.431521766657383</v>
      </c>
      <c r="J51" s="27"/>
      <c r="K51" s="21">
        <f t="shared" si="5"/>
        <v>100</v>
      </c>
      <c r="L51" s="23">
        <f t="shared" si="6"/>
        <v>51.918940740078966</v>
      </c>
      <c r="M51" s="23">
        <f t="shared" si="11"/>
        <v>37.586956564088283</v>
      </c>
      <c r="N51" s="57">
        <f t="shared" si="9"/>
        <v>72.1655906147965</v>
      </c>
      <c r="O51" s="55">
        <f t="shared" si="7"/>
        <v>67.567621482019064</v>
      </c>
      <c r="P51" s="58">
        <f t="shared" si="8"/>
        <v>47</v>
      </c>
    </row>
    <row r="52" spans="1:16" ht="15.5" x14ac:dyDescent="0.35">
      <c r="A52" s="24" t="s">
        <v>55</v>
      </c>
      <c r="B52" s="25">
        <v>83.670860000000005</v>
      </c>
      <c r="C52" s="49">
        <v>25</v>
      </c>
      <c r="D52" s="45">
        <v>0.52700000000000002</v>
      </c>
      <c r="E52" s="26">
        <v>6819.319174127816</v>
      </c>
      <c r="F52" s="27"/>
      <c r="G52" s="19">
        <f t="shared" si="10"/>
        <v>83.670860000000005</v>
      </c>
      <c r="H52" s="20">
        <f t="shared" si="3"/>
        <v>75</v>
      </c>
      <c r="I52" s="19">
        <f t="shared" si="4"/>
        <v>52.7</v>
      </c>
      <c r="J52" s="27"/>
      <c r="K52" s="21">
        <f t="shared" si="5"/>
        <v>83.165835051546395</v>
      </c>
      <c r="L52" s="23">
        <f t="shared" si="6"/>
        <v>48.979591836734691</v>
      </c>
      <c r="M52" s="23">
        <f t="shared" si="11"/>
        <v>11.84615384615385</v>
      </c>
      <c r="N52" s="57">
        <f t="shared" si="9"/>
        <v>52.561826855658026</v>
      </c>
      <c r="O52" s="55">
        <f t="shared" si="7"/>
        <v>46.220067705258771</v>
      </c>
      <c r="P52" s="58">
        <f t="shared" si="8"/>
        <v>66</v>
      </c>
    </row>
    <row r="53" spans="1:16" ht="15.5" x14ac:dyDescent="0.35">
      <c r="A53" s="24" t="s">
        <v>56</v>
      </c>
      <c r="B53" s="25">
        <v>86.960343530959122</v>
      </c>
      <c r="C53" s="49">
        <v>34.427971746121457</v>
      </c>
      <c r="D53" s="46">
        <v>0.68</v>
      </c>
      <c r="E53" s="26">
        <v>7672.8869446683884</v>
      </c>
      <c r="F53" s="4"/>
      <c r="G53" s="19">
        <f t="shared" si="10"/>
        <v>86.960343530959122</v>
      </c>
      <c r="H53" s="20">
        <f t="shared" si="3"/>
        <v>65.572028253878543</v>
      </c>
      <c r="I53" s="19">
        <f t="shared" si="4"/>
        <v>68</v>
      </c>
      <c r="J53" s="4"/>
      <c r="K53" s="21">
        <f t="shared" si="5"/>
        <v>86.5570551865558</v>
      </c>
      <c r="L53" s="23">
        <f t="shared" si="6"/>
        <v>29.738833171180701</v>
      </c>
      <c r="M53" s="23">
        <f t="shared" si="11"/>
        <v>35.384615384615387</v>
      </c>
      <c r="N53" s="57">
        <f t="shared" si="9"/>
        <v>55.369959752906105</v>
      </c>
      <c r="O53" s="55">
        <f t="shared" si="7"/>
        <v>53.45686815290059</v>
      </c>
      <c r="P53" s="58">
        <f t="shared" si="8"/>
        <v>59</v>
      </c>
    </row>
    <row r="54" spans="1:16" ht="15.5" x14ac:dyDescent="0.35">
      <c r="A54" s="24" t="s">
        <v>57</v>
      </c>
      <c r="B54" s="25">
        <v>142.0576017842717</v>
      </c>
      <c r="C54" s="49">
        <v>8.799941395787517</v>
      </c>
      <c r="D54" s="45">
        <v>0.89561873493875921</v>
      </c>
      <c r="E54" s="26">
        <v>2026.3706707272331</v>
      </c>
      <c r="F54" s="27"/>
      <c r="G54" s="19">
        <f t="shared" si="10"/>
        <v>100</v>
      </c>
      <c r="H54" s="20">
        <f t="shared" si="3"/>
        <v>91.200058604212487</v>
      </c>
      <c r="I54" s="19">
        <f t="shared" si="4"/>
        <v>89.561873493875922</v>
      </c>
      <c r="J54" s="27"/>
      <c r="K54" s="21">
        <f t="shared" si="5"/>
        <v>100</v>
      </c>
      <c r="L54" s="23">
        <f t="shared" si="6"/>
        <v>82.040935926964252</v>
      </c>
      <c r="M54" s="23">
        <f t="shared" si="11"/>
        <v>68.556728452116801</v>
      </c>
      <c r="N54" s="57">
        <f t="shared" si="9"/>
        <v>23.666624204218049</v>
      </c>
      <c r="O54" s="55">
        <f t="shared" si="7"/>
        <v>66.810296809631808</v>
      </c>
      <c r="P54" s="58">
        <f t="shared" si="8"/>
        <v>49</v>
      </c>
    </row>
    <row r="55" spans="1:16" ht="15.5" x14ac:dyDescent="0.35">
      <c r="A55" s="24" t="s">
        <v>58</v>
      </c>
      <c r="B55" s="25">
        <v>42.295862354549563</v>
      </c>
      <c r="C55" s="49">
        <v>16.722125227939209</v>
      </c>
      <c r="D55" s="45">
        <v>0.90356517094083688</v>
      </c>
      <c r="E55" s="29">
        <v>2875</v>
      </c>
      <c r="F55" s="4"/>
      <c r="G55" s="19">
        <f t="shared" si="10"/>
        <v>42.295862354549563</v>
      </c>
      <c r="H55" s="20">
        <f t="shared" si="3"/>
        <v>83.277874772060784</v>
      </c>
      <c r="I55" s="19">
        <f t="shared" si="4"/>
        <v>90.356517094083685</v>
      </c>
      <c r="J55" s="4"/>
      <c r="K55" s="21">
        <f t="shared" si="5"/>
        <v>40.511198303659341</v>
      </c>
      <c r="L55" s="23">
        <f t="shared" si="6"/>
        <v>65.873213820532214</v>
      </c>
      <c r="M55" s="23">
        <f t="shared" si="11"/>
        <v>69.77925706782105</v>
      </c>
      <c r="N55" s="57">
        <f t="shared" si="9"/>
        <v>31.995931185230553</v>
      </c>
      <c r="O55" s="55">
        <f t="shared" si="7"/>
        <v>47.482767696714092</v>
      </c>
      <c r="P55" s="58">
        <f t="shared" si="8"/>
        <v>64</v>
      </c>
    </row>
    <row r="56" spans="1:16" ht="15.5" x14ac:dyDescent="0.35">
      <c r="A56" s="24" t="s">
        <v>59</v>
      </c>
      <c r="B56" s="25">
        <v>84.427791328818586</v>
      </c>
      <c r="C56" s="49">
        <v>9.1999999999999993</v>
      </c>
      <c r="D56" s="45">
        <v>0.82426545555658537</v>
      </c>
      <c r="E56" s="26">
        <v>22696.776943318335</v>
      </c>
      <c r="F56" s="4"/>
      <c r="G56" s="19">
        <f t="shared" si="10"/>
        <v>84.427791328818586</v>
      </c>
      <c r="H56" s="20">
        <f t="shared" si="3"/>
        <v>90.8</v>
      </c>
      <c r="I56" s="19">
        <f t="shared" si="4"/>
        <v>82.426545555658535</v>
      </c>
      <c r="J56" s="4"/>
      <c r="K56" s="21">
        <f t="shared" si="5"/>
        <v>83.946176627648029</v>
      </c>
      <c r="L56" s="23">
        <f t="shared" si="6"/>
        <v>81.224489795918359</v>
      </c>
      <c r="M56" s="23">
        <f t="shared" si="11"/>
        <v>57.579300854859284</v>
      </c>
      <c r="N56" s="57">
        <f t="shared" si="9"/>
        <v>81.193915733336596</v>
      </c>
      <c r="O56" s="55">
        <f t="shared" si="7"/>
        <v>76.823792260419367</v>
      </c>
      <c r="P56" s="58">
        <f t="shared" si="8"/>
        <v>37</v>
      </c>
    </row>
    <row r="57" spans="1:16" ht="15.5" x14ac:dyDescent="0.35">
      <c r="A57" s="24" t="s">
        <v>60</v>
      </c>
      <c r="B57" s="25">
        <v>79.844303607964477</v>
      </c>
      <c r="C57" s="49">
        <v>24.826657220363</v>
      </c>
      <c r="D57" s="46">
        <v>0.7</v>
      </c>
      <c r="E57" s="26">
        <v>15916.543561281169</v>
      </c>
      <c r="F57" s="27"/>
      <c r="G57" s="19">
        <f t="shared" si="10"/>
        <v>79.844303607964477</v>
      </c>
      <c r="H57" s="20">
        <f t="shared" si="3"/>
        <v>75.173342779636997</v>
      </c>
      <c r="I57" s="19">
        <f t="shared" si="4"/>
        <v>70</v>
      </c>
      <c r="J57" s="27"/>
      <c r="K57" s="21">
        <f t="shared" si="5"/>
        <v>79.220931554602558</v>
      </c>
      <c r="L57" s="23">
        <f t="shared" si="6"/>
        <v>49.333352611504075</v>
      </c>
      <c r="M57" s="23">
        <f t="shared" si="11"/>
        <v>38.461538461538467</v>
      </c>
      <c r="N57" s="57">
        <f t="shared" si="9"/>
        <v>72.74418226179256</v>
      </c>
      <c r="O57" s="55">
        <f t="shared" si="7"/>
        <v>61.309685410830056</v>
      </c>
      <c r="P57" s="58">
        <f t="shared" si="8"/>
        <v>51</v>
      </c>
    </row>
    <row r="58" spans="1:16" ht="15.5" x14ac:dyDescent="0.35">
      <c r="A58" s="24" t="s">
        <v>61</v>
      </c>
      <c r="B58" s="25">
        <v>98.117338925304225</v>
      </c>
      <c r="C58" s="49">
        <v>15.8</v>
      </c>
      <c r="D58" s="45">
        <v>0.87582065652522023</v>
      </c>
      <c r="E58" s="26">
        <v>23981.714476344048</v>
      </c>
      <c r="F58" s="27"/>
      <c r="G58" s="19">
        <f t="shared" si="10"/>
        <v>98.117338925304225</v>
      </c>
      <c r="H58" s="20">
        <f t="shared" si="3"/>
        <v>84.2</v>
      </c>
      <c r="I58" s="19">
        <f t="shared" si="4"/>
        <v>87.582065652522019</v>
      </c>
      <c r="J58" s="27"/>
      <c r="K58" s="21">
        <f t="shared" si="5"/>
        <v>98.05911229412807</v>
      </c>
      <c r="L58" s="23">
        <f t="shared" si="6"/>
        <v>67.755102040816325</v>
      </c>
      <c r="M58" s="23">
        <f t="shared" si="11"/>
        <v>65.510870234649261</v>
      </c>
      <c r="N58" s="57">
        <f t="shared" si="9"/>
        <v>82.505167656653839</v>
      </c>
      <c r="O58" s="55">
        <f t="shared" si="7"/>
        <v>81.160083956957678</v>
      </c>
      <c r="P58" s="58">
        <f t="shared" si="8"/>
        <v>25</v>
      </c>
    </row>
    <row r="59" spans="1:16" ht="15.5" x14ac:dyDescent="0.35">
      <c r="A59" s="24" t="s">
        <v>62</v>
      </c>
      <c r="B59" s="25">
        <v>25.884925284589379</v>
      </c>
      <c r="C59" s="49">
        <v>21.283901330199011</v>
      </c>
      <c r="D59" s="45">
        <v>1.1825988235228644</v>
      </c>
      <c r="E59" s="26">
        <v>8479.3518740583804</v>
      </c>
      <c r="F59" s="27"/>
      <c r="G59" s="19">
        <f t="shared" si="10"/>
        <v>25.884925284589379</v>
      </c>
      <c r="H59" s="20">
        <f t="shared" si="3"/>
        <v>78.716098669800985</v>
      </c>
      <c r="I59" s="19">
        <f t="shared" si="4"/>
        <v>110</v>
      </c>
      <c r="J59" s="27"/>
      <c r="K59" s="21">
        <f t="shared" si="5"/>
        <v>23.592706478958121</v>
      </c>
      <c r="L59" s="23">
        <f t="shared" si="6"/>
        <v>56.563466673063232</v>
      </c>
      <c r="M59" s="23">
        <f t="shared" si="11"/>
        <v>100</v>
      </c>
      <c r="N59" s="57">
        <f t="shared" si="9"/>
        <v>57.749676332345345</v>
      </c>
      <c r="O59" s="55">
        <f t="shared" si="7"/>
        <v>44.867122812440982</v>
      </c>
      <c r="P59" s="58">
        <f t="shared" si="8"/>
        <v>68</v>
      </c>
    </row>
    <row r="60" spans="1:16" ht="15.5" x14ac:dyDescent="0.35">
      <c r="A60" s="24" t="s">
        <v>63</v>
      </c>
      <c r="B60" s="25">
        <v>151.47473967316475</v>
      </c>
      <c r="C60" s="49">
        <v>17.110874643336494</v>
      </c>
      <c r="D60" s="45">
        <v>0.74088108633720762</v>
      </c>
      <c r="E60" s="29">
        <v>12505</v>
      </c>
      <c r="F60" s="27"/>
      <c r="G60" s="19">
        <f t="shared" si="10"/>
        <v>100</v>
      </c>
      <c r="H60" s="20">
        <f t="shared" si="3"/>
        <v>82.889125356663499</v>
      </c>
      <c r="I60" s="19">
        <f t="shared" si="4"/>
        <v>74.088108633720765</v>
      </c>
      <c r="J60" s="27"/>
      <c r="K60" s="21">
        <f t="shared" si="5"/>
        <v>100</v>
      </c>
      <c r="L60" s="23">
        <f t="shared" si="6"/>
        <v>65.0798476666602</v>
      </c>
      <c r="M60" s="23">
        <f t="shared" si="11"/>
        <v>44.75093635957041</v>
      </c>
      <c r="N60" s="57">
        <f t="shared" si="9"/>
        <v>67.000196075716261</v>
      </c>
      <c r="O60" s="55">
        <f t="shared" si="7"/>
        <v>72.12153237253338</v>
      </c>
      <c r="P60" s="58">
        <f t="shared" si="8"/>
        <v>44</v>
      </c>
    </row>
    <row r="61" spans="1:16" ht="15.5" x14ac:dyDescent="0.35">
      <c r="A61" s="24" t="s">
        <v>64</v>
      </c>
      <c r="B61" s="25">
        <v>31</v>
      </c>
      <c r="C61" s="49">
        <v>21.950721266427774</v>
      </c>
      <c r="D61" s="45">
        <v>1.1130382222236328</v>
      </c>
      <c r="E61" s="26">
        <v>10973.038816134467</v>
      </c>
      <c r="F61" s="4"/>
      <c r="G61" s="19">
        <f t="shared" si="10"/>
        <v>31</v>
      </c>
      <c r="H61" s="20">
        <f t="shared" si="3"/>
        <v>78.049278733572223</v>
      </c>
      <c r="I61" s="19">
        <f t="shared" si="4"/>
        <v>110</v>
      </c>
      <c r="J61" s="4"/>
      <c r="K61" s="21">
        <f t="shared" si="5"/>
        <v>28.865979381443296</v>
      </c>
      <c r="L61" s="23">
        <f t="shared" si="6"/>
        <v>55.202609660351477</v>
      </c>
      <c r="M61" s="23">
        <f t="shared" si="11"/>
        <v>100</v>
      </c>
      <c r="N61" s="57">
        <f t="shared" si="9"/>
        <v>63.888374781567457</v>
      </c>
      <c r="O61" s="55">
        <f t="shared" si="7"/>
        <v>49.389065487789892</v>
      </c>
      <c r="P61" s="58">
        <f t="shared" si="8"/>
        <v>63</v>
      </c>
    </row>
    <row r="62" spans="1:16" ht="15.5" x14ac:dyDescent="0.35">
      <c r="A62" s="24" t="s">
        <v>65</v>
      </c>
      <c r="B62" s="25">
        <v>18.96047843155992</v>
      </c>
      <c r="C62" s="49">
        <v>17.272108934263347</v>
      </c>
      <c r="D62" s="45">
        <v>1.0709314486482688</v>
      </c>
      <c r="E62" s="26">
        <v>3249.3267435871899</v>
      </c>
      <c r="F62" s="2"/>
      <c r="G62" s="19">
        <f t="shared" si="10"/>
        <v>18.96047843155992</v>
      </c>
      <c r="H62" s="20">
        <f t="shared" si="3"/>
        <v>82.727891065736657</v>
      </c>
      <c r="I62" s="19">
        <f t="shared" si="4"/>
        <v>107.09314486482688</v>
      </c>
      <c r="J62" s="2"/>
      <c r="K62" s="21">
        <f t="shared" si="5"/>
        <v>16.454101475834971</v>
      </c>
      <c r="L62" s="23">
        <f t="shared" si="6"/>
        <v>64.750798093340109</v>
      </c>
      <c r="M62" s="23">
        <f t="shared" si="11"/>
        <v>95.527915176656748</v>
      </c>
      <c r="N62" s="57">
        <f t="shared" si="9"/>
        <v>34.910305945923575</v>
      </c>
      <c r="O62" s="55">
        <f t="shared" si="7"/>
        <v>35.758186455426973</v>
      </c>
      <c r="P62" s="58">
        <f t="shared" si="8"/>
        <v>74</v>
      </c>
    </row>
    <row r="63" spans="1:16" ht="15.5" x14ac:dyDescent="0.35">
      <c r="A63" s="24" t="s">
        <v>66</v>
      </c>
      <c r="B63" s="25">
        <v>25</v>
      </c>
      <c r="C63" s="49">
        <v>27.6</v>
      </c>
      <c r="D63" s="45">
        <v>0.94778428408145043</v>
      </c>
      <c r="E63" s="26">
        <v>12480.53577266436</v>
      </c>
      <c r="F63" s="2"/>
      <c r="G63" s="19">
        <f t="shared" si="10"/>
        <v>25</v>
      </c>
      <c r="H63" s="20">
        <f t="shared" si="3"/>
        <v>72.400000000000006</v>
      </c>
      <c r="I63" s="19">
        <f t="shared" si="4"/>
        <v>94.778428408145047</v>
      </c>
      <c r="J63" s="2"/>
      <c r="K63" s="21">
        <f t="shared" si="5"/>
        <v>22.680412371134022</v>
      </c>
      <c r="L63" s="23">
        <f t="shared" si="6"/>
        <v>43.673469387755112</v>
      </c>
      <c r="M63" s="23">
        <f t="shared" si="11"/>
        <v>76.582197550992376</v>
      </c>
      <c r="N63" s="57">
        <f t="shared" si="9"/>
        <v>66.953567282229059</v>
      </c>
      <c r="O63" s="55">
        <f t="shared" si="7"/>
        <v>40.952859027165822</v>
      </c>
      <c r="P63" s="58">
        <f t="shared" si="8"/>
        <v>70</v>
      </c>
    </row>
    <row r="64" spans="1:16" ht="15.5" x14ac:dyDescent="0.35">
      <c r="A64" s="68" t="s">
        <v>67</v>
      </c>
      <c r="B64" s="49">
        <v>72</v>
      </c>
      <c r="C64" s="49">
        <v>12.170999999999999</v>
      </c>
      <c r="D64" s="48"/>
      <c r="E64" s="26">
        <v>9497</v>
      </c>
      <c r="F64" s="30"/>
      <c r="G64" s="19">
        <f t="shared" si="10"/>
        <v>72</v>
      </c>
      <c r="H64" s="20">
        <f t="shared" si="3"/>
        <v>87.829000000000008</v>
      </c>
      <c r="I64" s="69"/>
      <c r="J64" s="30"/>
      <c r="K64" s="21">
        <f t="shared" si="5"/>
        <v>71.134020618556704</v>
      </c>
      <c r="L64" s="23">
        <f t="shared" si="6"/>
        <v>75.161224489795927</v>
      </c>
      <c r="M64" s="70"/>
      <c r="N64" s="57">
        <f t="shared" si="9"/>
        <v>60.448483515755548</v>
      </c>
      <c r="O64" s="66">
        <f>(POWER(K64,1/2)*POWER(L64,1/4)*POWER(N64,1/4))</f>
        <v>69.244214408345314</v>
      </c>
      <c r="P64" s="58">
        <f t="shared" si="8"/>
        <v>46</v>
      </c>
    </row>
    <row r="65" spans="1:16" ht="15.5" x14ac:dyDescent="0.35">
      <c r="A65" s="24" t="s">
        <v>68</v>
      </c>
      <c r="B65" s="25">
        <v>149.09003449708388</v>
      </c>
      <c r="C65" s="49">
        <v>8.4323502548487621</v>
      </c>
      <c r="D65" s="45">
        <v>0.8335907469398055</v>
      </c>
      <c r="E65" s="26">
        <v>6028.8686026746318</v>
      </c>
      <c r="F65" s="2"/>
      <c r="G65" s="19">
        <f t="shared" si="10"/>
        <v>100</v>
      </c>
      <c r="H65" s="20">
        <f t="shared" si="3"/>
        <v>91.567649745151243</v>
      </c>
      <c r="I65" s="19">
        <f t="shared" si="4"/>
        <v>83.359074693980546</v>
      </c>
      <c r="J65" s="2"/>
      <c r="K65" s="21">
        <f t="shared" si="5"/>
        <v>100</v>
      </c>
      <c r="L65" s="23">
        <f t="shared" si="6"/>
        <v>82.791121928880088</v>
      </c>
      <c r="M65" s="23">
        <f t="shared" ref="M65:M76" si="12">(I65-$I$99)/($I$100-$I$99)*100</f>
        <v>59.013961067662379</v>
      </c>
      <c r="N65" s="57">
        <f t="shared" si="9"/>
        <v>49.628281006774614</v>
      </c>
      <c r="O65" s="55">
        <f t="shared" si="7"/>
        <v>75.324030972134139</v>
      </c>
      <c r="P65" s="58">
        <f t="shared" si="8"/>
        <v>39</v>
      </c>
    </row>
    <row r="66" spans="1:16" ht="15.5" x14ac:dyDescent="0.35">
      <c r="A66" s="24" t="s">
        <v>69</v>
      </c>
      <c r="B66" s="25">
        <v>20.340332555641965</v>
      </c>
      <c r="C66" s="49">
        <v>20.212138375420192</v>
      </c>
      <c r="D66" s="45">
        <v>1.0732571480630548</v>
      </c>
      <c r="E66" s="26">
        <v>5977.5604572932334</v>
      </c>
      <c r="F66" s="31"/>
      <c r="G66" s="19">
        <f t="shared" si="10"/>
        <v>20.340332555641965</v>
      </c>
      <c r="H66" s="20">
        <f t="shared" si="3"/>
        <v>79.787861624579804</v>
      </c>
      <c r="I66" s="19">
        <f t="shared" si="4"/>
        <v>107.32571480630548</v>
      </c>
      <c r="J66" s="31"/>
      <c r="K66" s="21">
        <f t="shared" si="5"/>
        <v>17.876631500661819</v>
      </c>
      <c r="L66" s="23">
        <f t="shared" si="6"/>
        <v>58.750738009346534</v>
      </c>
      <c r="M66" s="23">
        <f t="shared" si="12"/>
        <v>95.885715086623819</v>
      </c>
      <c r="N66" s="57">
        <f t="shared" si="9"/>
        <v>49.424770749435446</v>
      </c>
      <c r="O66" s="55">
        <f t="shared" si="7"/>
        <v>38.89167567763571</v>
      </c>
      <c r="P66" s="58">
        <f t="shared" si="8"/>
        <v>72</v>
      </c>
    </row>
    <row r="67" spans="1:16" ht="15.5" x14ac:dyDescent="0.35">
      <c r="A67" s="24" t="s">
        <v>70</v>
      </c>
      <c r="B67" s="25">
        <v>68.286212571540858</v>
      </c>
      <c r="C67" s="49">
        <v>10.439191582526794</v>
      </c>
      <c r="D67" s="45">
        <v>1.0916951309227054</v>
      </c>
      <c r="E67" s="26">
        <v>1083.0802998014935</v>
      </c>
      <c r="F67" s="2"/>
      <c r="G67" s="19">
        <f t="shared" si="10"/>
        <v>68.286212571540858</v>
      </c>
      <c r="H67" s="20">
        <f t="shared" si="3"/>
        <v>89.560808417473211</v>
      </c>
      <c r="I67" s="19">
        <f t="shared" si="4"/>
        <v>109.16951309227055</v>
      </c>
      <c r="J67" s="2"/>
      <c r="K67" s="21">
        <f t="shared" si="5"/>
        <v>67.305373785093664</v>
      </c>
      <c r="L67" s="23">
        <f t="shared" si="6"/>
        <v>78.695527382598399</v>
      </c>
      <c r="M67" s="23">
        <f t="shared" si="12"/>
        <v>98.722327834262387</v>
      </c>
      <c r="N67" s="57">
        <f t="shared" si="9"/>
        <v>8.7504045311496625</v>
      </c>
      <c r="O67" s="55">
        <f t="shared" si="7"/>
        <v>49.85383934945002</v>
      </c>
      <c r="P67" s="58">
        <f t="shared" si="8"/>
        <v>62</v>
      </c>
    </row>
    <row r="68" spans="1:16" ht="15.5" x14ac:dyDescent="0.35">
      <c r="A68" s="24" t="s">
        <v>71</v>
      </c>
      <c r="B68" s="25">
        <v>188.21193284556429</v>
      </c>
      <c r="C68" s="49">
        <v>7.3018818759016915</v>
      </c>
      <c r="D68" s="45">
        <v>0.95522115521482909</v>
      </c>
      <c r="E68" s="26">
        <v>3620</v>
      </c>
      <c r="F68" s="2"/>
      <c r="G68" s="19">
        <f t="shared" ref="G68:G94" si="13">IF(B68&gt;100,100,B68)</f>
        <v>100</v>
      </c>
      <c r="H68" s="20">
        <f t="shared" si="3"/>
        <v>92.698118124098315</v>
      </c>
      <c r="I68" s="19">
        <f t="shared" si="4"/>
        <v>95.522115521482903</v>
      </c>
      <c r="J68" s="2"/>
      <c r="K68" s="21">
        <f t="shared" si="5"/>
        <v>100</v>
      </c>
      <c r="L68" s="23">
        <f t="shared" si="6"/>
        <v>85.098200253261865</v>
      </c>
      <c r="M68" s="23">
        <f t="shared" si="12"/>
        <v>77.726331571512148</v>
      </c>
      <c r="N68" s="57">
        <f t="shared" si="9"/>
        <v>37.482539109249025</v>
      </c>
      <c r="O68" s="55">
        <f t="shared" si="7"/>
        <v>75.659507471832086</v>
      </c>
      <c r="P68" s="58">
        <f t="shared" si="8"/>
        <v>38</v>
      </c>
    </row>
    <row r="69" spans="1:16" ht="15.5" x14ac:dyDescent="0.35">
      <c r="A69" s="24" t="s">
        <v>72</v>
      </c>
      <c r="B69" s="25">
        <v>57.375501316129217</v>
      </c>
      <c r="C69" s="49">
        <v>12.272881739407907</v>
      </c>
      <c r="D69" s="45">
        <v>0.82367487229752034</v>
      </c>
      <c r="E69" s="26">
        <v>9597.1763394509271</v>
      </c>
      <c r="F69" s="2"/>
      <c r="G69" s="19">
        <f t="shared" si="13"/>
        <v>57.375501316129217</v>
      </c>
      <c r="H69" s="20">
        <f t="shared" ref="H69:H94" si="14">100-C69</f>
        <v>87.727118260592093</v>
      </c>
      <c r="I69" s="19">
        <f t="shared" ref="I69:I94" si="15">IF(D69&gt;1.1,110,D69*100)</f>
        <v>82.36748722975203</v>
      </c>
      <c r="J69" s="2"/>
      <c r="K69" s="21">
        <f t="shared" ref="K69:K93" si="16">(G69-$G$99)/($G$100-$G$99)*100</f>
        <v>56.05721785167961</v>
      </c>
      <c r="L69" s="23">
        <f t="shared" ref="L69:L94" si="17">(H69-$H$99)/($H$100-$H$99)*100</f>
        <v>74.953302572636929</v>
      </c>
      <c r="M69" s="23">
        <f t="shared" si="12"/>
        <v>57.4884418919262</v>
      </c>
      <c r="N69" s="57">
        <f t="shared" ref="N69:N94" si="18">((LOG(E69)-LOG($E$99))/(LOG($E$100)-LOG($E$99)))*100</f>
        <v>60.698333551558072</v>
      </c>
      <c r="O69" s="55">
        <f t="shared" ref="O69:O94" si="19">(POWER(K69,2/5)*POWER(L69,1/5)*POWER(M69,1/5)*POWER(N69,1/5))</f>
        <v>60.668356729996411</v>
      </c>
      <c r="P69" s="58">
        <f t="shared" ref="P69:P94" si="20">RANK(O69,$O$4:$O$94)</f>
        <v>52</v>
      </c>
    </row>
    <row r="70" spans="1:16" ht="15.5" x14ac:dyDescent="0.35">
      <c r="A70" s="24" t="s">
        <v>73</v>
      </c>
      <c r="B70" s="25">
        <v>11.536766239434773</v>
      </c>
      <c r="C70" s="49">
        <v>21.449457217379113</v>
      </c>
      <c r="D70" s="45">
        <v>0.85511246527936002</v>
      </c>
      <c r="E70" s="26">
        <v>1478.4809582496669</v>
      </c>
      <c r="F70" s="31"/>
      <c r="G70" s="19">
        <f t="shared" si="13"/>
        <v>11.536766239434773</v>
      </c>
      <c r="H70" s="20">
        <f t="shared" si="14"/>
        <v>78.55054278262088</v>
      </c>
      <c r="I70" s="19">
        <f t="shared" si="15"/>
        <v>85.511246527936009</v>
      </c>
      <c r="J70" s="31"/>
      <c r="K70" s="21">
        <f t="shared" si="16"/>
        <v>8.8007899375616212</v>
      </c>
      <c r="L70" s="23">
        <f t="shared" si="17"/>
        <v>56.225597515552813</v>
      </c>
      <c r="M70" s="23">
        <f t="shared" si="12"/>
        <v>62.324994658363089</v>
      </c>
      <c r="N70" s="57">
        <f t="shared" si="18"/>
        <v>16.160593208159057</v>
      </c>
      <c r="O70" s="55">
        <f t="shared" si="19"/>
        <v>21.301951306364526</v>
      </c>
      <c r="P70" s="58">
        <f t="shared" si="20"/>
        <v>81</v>
      </c>
    </row>
    <row r="71" spans="1:16" ht="15.5" x14ac:dyDescent="0.35">
      <c r="A71" s="24" t="s">
        <v>74</v>
      </c>
      <c r="B71" s="25">
        <v>116.14550098912258</v>
      </c>
      <c r="C71" s="49">
        <v>18.654237980374305</v>
      </c>
      <c r="D71" s="45">
        <v>0.70927936269629044</v>
      </c>
      <c r="E71" s="26">
        <v>2793.3803337788086</v>
      </c>
      <c r="F71" s="2"/>
      <c r="G71" s="19">
        <f t="shared" si="13"/>
        <v>100</v>
      </c>
      <c r="H71" s="20">
        <f t="shared" si="14"/>
        <v>81.345762019625695</v>
      </c>
      <c r="I71" s="19">
        <f t="shared" si="15"/>
        <v>70.927936269629043</v>
      </c>
      <c r="J71" s="2"/>
      <c r="K71" s="21">
        <f t="shared" si="16"/>
        <v>100</v>
      </c>
      <c r="L71" s="23">
        <f t="shared" si="17"/>
        <v>61.93012657066469</v>
      </c>
      <c r="M71" s="23">
        <f t="shared" si="12"/>
        <v>39.889132722506218</v>
      </c>
      <c r="N71" s="57">
        <f t="shared" si="18"/>
        <v>31.310163444501704</v>
      </c>
      <c r="O71" s="55">
        <f t="shared" si="19"/>
        <v>59.936086054556071</v>
      </c>
      <c r="P71" s="58">
        <f t="shared" si="20"/>
        <v>53</v>
      </c>
    </row>
    <row r="72" spans="1:16" ht="15.5" x14ac:dyDescent="0.35">
      <c r="A72" s="24" t="s">
        <v>75</v>
      </c>
      <c r="B72" s="25">
        <v>9</v>
      </c>
      <c r="C72" s="49">
        <v>22.3</v>
      </c>
      <c r="D72" s="45">
        <v>0.64</v>
      </c>
      <c r="E72" s="26">
        <v>25961</v>
      </c>
      <c r="F72" s="31"/>
      <c r="G72" s="19">
        <f t="shared" si="13"/>
        <v>9</v>
      </c>
      <c r="H72" s="20">
        <f t="shared" si="14"/>
        <v>77.7</v>
      </c>
      <c r="I72" s="19">
        <f t="shared" si="15"/>
        <v>64</v>
      </c>
      <c r="J72" s="31"/>
      <c r="K72" s="21">
        <f t="shared" si="16"/>
        <v>6.1855670103092786</v>
      </c>
      <c r="L72" s="23">
        <f t="shared" si="17"/>
        <v>54.489795918367356</v>
      </c>
      <c r="M72" s="23">
        <f t="shared" si="12"/>
        <v>29.230769230769234</v>
      </c>
      <c r="N72" s="57">
        <f t="shared" si="18"/>
        <v>84.393485223876681</v>
      </c>
      <c r="O72" s="55">
        <f t="shared" si="19"/>
        <v>21.990984683522953</v>
      </c>
      <c r="P72" s="58">
        <f t="shared" si="20"/>
        <v>80</v>
      </c>
    </row>
    <row r="73" spans="1:16" ht="15.5" x14ac:dyDescent="0.35">
      <c r="A73" s="24" t="s">
        <v>76</v>
      </c>
      <c r="B73" s="25">
        <v>54.363890259374728</v>
      </c>
      <c r="C73" s="49">
        <v>5.6366761688100437</v>
      </c>
      <c r="D73" s="45">
        <v>1.0266996574066085</v>
      </c>
      <c r="E73" s="26">
        <v>3073.2095676332401</v>
      </c>
      <c r="F73" s="31"/>
      <c r="G73" s="19">
        <f t="shared" si="13"/>
        <v>54.363890259374728</v>
      </c>
      <c r="H73" s="20">
        <f t="shared" si="14"/>
        <v>94.363323831189959</v>
      </c>
      <c r="I73" s="19">
        <f t="shared" si="15"/>
        <v>102.66996574066086</v>
      </c>
      <c r="J73" s="31"/>
      <c r="K73" s="21">
        <f t="shared" si="16"/>
        <v>52.952464184922398</v>
      </c>
      <c r="L73" s="23">
        <f t="shared" si="17"/>
        <v>88.496579247326451</v>
      </c>
      <c r="M73" s="23">
        <f t="shared" si="12"/>
        <v>88.723024216401313</v>
      </c>
      <c r="N73" s="57">
        <f t="shared" si="18"/>
        <v>33.583418919932903</v>
      </c>
      <c r="O73" s="55">
        <f t="shared" si="19"/>
        <v>59.398026467776958</v>
      </c>
      <c r="P73" s="58">
        <f t="shared" si="20"/>
        <v>54</v>
      </c>
    </row>
    <row r="74" spans="1:16" ht="15.5" x14ac:dyDescent="0.35">
      <c r="A74" s="24" t="s">
        <v>77</v>
      </c>
      <c r="B74" s="25">
        <v>98.099383923324808</v>
      </c>
      <c r="C74" s="49">
        <v>9.6999999999999993</v>
      </c>
      <c r="D74" s="45">
        <v>0.88280416795540972</v>
      </c>
      <c r="E74" s="26">
        <v>17348.144197364669</v>
      </c>
      <c r="F74" s="2"/>
      <c r="G74" s="19">
        <f t="shared" si="13"/>
        <v>98.099383923324808</v>
      </c>
      <c r="H74" s="20">
        <f t="shared" si="14"/>
        <v>90.3</v>
      </c>
      <c r="I74" s="19">
        <f t="shared" si="15"/>
        <v>88.280416795540972</v>
      </c>
      <c r="J74" s="2"/>
      <c r="K74" s="21">
        <f t="shared" si="16"/>
        <v>98.040601982809079</v>
      </c>
      <c r="L74" s="23">
        <f t="shared" si="17"/>
        <v>80.204081632653057</v>
      </c>
      <c r="M74" s="23">
        <f t="shared" si="12"/>
        <v>66.585256608524574</v>
      </c>
      <c r="N74" s="57">
        <f t="shared" si="18"/>
        <v>74.794957078784307</v>
      </c>
      <c r="O74" s="55">
        <f t="shared" si="19"/>
        <v>82.575604331840523</v>
      </c>
      <c r="P74" s="58">
        <f t="shared" si="20"/>
        <v>20</v>
      </c>
    </row>
    <row r="75" spans="1:16" ht="15.5" x14ac:dyDescent="0.35">
      <c r="A75" s="24" t="s">
        <v>78</v>
      </c>
      <c r="B75" s="25">
        <v>116.06247206076783</v>
      </c>
      <c r="C75" s="49">
        <v>10.105043655888048</v>
      </c>
      <c r="D75" s="45">
        <v>0.83243775719843394</v>
      </c>
      <c r="E75" s="26">
        <v>10156.720953795604</v>
      </c>
      <c r="F75" s="2"/>
      <c r="G75" s="19">
        <f t="shared" si="13"/>
        <v>100</v>
      </c>
      <c r="H75" s="20">
        <f t="shared" si="14"/>
        <v>89.894956344111947</v>
      </c>
      <c r="I75" s="19">
        <f t="shared" si="15"/>
        <v>83.243775719843399</v>
      </c>
      <c r="J75" s="2"/>
      <c r="K75" s="21">
        <f t="shared" si="16"/>
        <v>100</v>
      </c>
      <c r="L75" s="23">
        <f t="shared" si="17"/>
        <v>79.377461926759068</v>
      </c>
      <c r="M75" s="23">
        <f t="shared" si="12"/>
        <v>58.836578030528308</v>
      </c>
      <c r="N75" s="57">
        <f t="shared" si="18"/>
        <v>62.047636046324769</v>
      </c>
      <c r="O75" s="55">
        <f t="shared" si="19"/>
        <v>78.057380140453731</v>
      </c>
      <c r="P75" s="58">
        <f t="shared" si="20"/>
        <v>34</v>
      </c>
    </row>
    <row r="76" spans="1:16" ht="15.5" x14ac:dyDescent="0.35">
      <c r="A76" s="24" t="s">
        <v>79</v>
      </c>
      <c r="B76" s="25">
        <v>8.1768377442830271</v>
      </c>
      <c r="C76" s="49">
        <v>24.409660227410022</v>
      </c>
      <c r="D76" s="45">
        <v>0.88314166848567699</v>
      </c>
      <c r="E76" s="26">
        <v>8386.921383184017</v>
      </c>
      <c r="F76" s="31"/>
      <c r="G76" s="19">
        <f t="shared" si="13"/>
        <v>8.1768377442830271</v>
      </c>
      <c r="H76" s="20">
        <f t="shared" si="14"/>
        <v>75.590339772589971</v>
      </c>
      <c r="I76" s="19">
        <f t="shared" si="15"/>
        <v>88.314166848567695</v>
      </c>
      <c r="J76" s="31"/>
      <c r="K76" s="21">
        <f t="shared" si="16"/>
        <v>5.336946128126832</v>
      </c>
      <c r="L76" s="23">
        <f t="shared" si="17"/>
        <v>50.18436688283667</v>
      </c>
      <c r="M76" s="23">
        <f t="shared" si="12"/>
        <v>66.63717976702722</v>
      </c>
      <c r="N76" s="57">
        <f t="shared" si="18"/>
        <v>57.48869365792045</v>
      </c>
      <c r="O76" s="55">
        <f t="shared" si="19"/>
        <v>22.268482728335258</v>
      </c>
      <c r="P76" s="58">
        <f t="shared" si="20"/>
        <v>79</v>
      </c>
    </row>
    <row r="77" spans="1:16" ht="15.5" x14ac:dyDescent="0.35">
      <c r="A77" s="67" t="s">
        <v>80</v>
      </c>
      <c r="B77" s="49">
        <v>8</v>
      </c>
      <c r="C77" s="49">
        <v>12</v>
      </c>
      <c r="D77" s="48"/>
      <c r="E77" s="26">
        <v>3885</v>
      </c>
      <c r="F77" s="31"/>
      <c r="G77" s="19">
        <f t="shared" si="13"/>
        <v>8</v>
      </c>
      <c r="H77" s="20">
        <f t="shared" si="14"/>
        <v>88</v>
      </c>
      <c r="I77" s="69"/>
      <c r="J77" s="31"/>
      <c r="K77" s="21">
        <f t="shared" si="16"/>
        <v>5.1546391752577314</v>
      </c>
      <c r="L77" s="23">
        <f t="shared" si="17"/>
        <v>75.510204081632651</v>
      </c>
      <c r="M77" s="70"/>
      <c r="N77" s="57">
        <f t="shared" si="18"/>
        <v>39.164775282308966</v>
      </c>
      <c r="O77" s="66">
        <f>(POWER(K77,1/2)*POWER(L77,1/4)*POWER(N77,1/4))</f>
        <v>16.742659917743023</v>
      </c>
      <c r="P77" s="58">
        <f t="shared" si="20"/>
        <v>83</v>
      </c>
    </row>
    <row r="78" spans="1:16" ht="15.5" x14ac:dyDescent="0.35">
      <c r="A78" s="24" t="s">
        <v>81</v>
      </c>
      <c r="B78" s="25">
        <v>154.59790000000001</v>
      </c>
      <c r="C78" s="49">
        <v>13.8</v>
      </c>
      <c r="D78" s="45">
        <v>0.46899999999999997</v>
      </c>
      <c r="E78" s="26">
        <v>14159.348528734836</v>
      </c>
      <c r="F78" s="2"/>
      <c r="G78" s="19">
        <f t="shared" si="13"/>
        <v>100</v>
      </c>
      <c r="H78" s="20">
        <f t="shared" si="14"/>
        <v>86.2</v>
      </c>
      <c r="I78" s="19">
        <f t="shared" si="15"/>
        <v>46.9</v>
      </c>
      <c r="J78" s="2"/>
      <c r="K78" s="21">
        <f t="shared" si="16"/>
        <v>100</v>
      </c>
      <c r="L78" s="23">
        <f t="shared" si="17"/>
        <v>71.83673469387756</v>
      </c>
      <c r="M78" s="23">
        <f t="shared" ref="M78:M92" si="21">(I78-$I$99)/($I$100-$I$99)*100</f>
        <v>2.9230769230769211</v>
      </c>
      <c r="N78" s="57">
        <f t="shared" si="18"/>
        <v>69.958654174936157</v>
      </c>
      <c r="O78" s="55">
        <f t="shared" si="19"/>
        <v>42.993782470285531</v>
      </c>
      <c r="P78" s="58">
        <f t="shared" si="20"/>
        <v>69</v>
      </c>
    </row>
    <row r="79" spans="1:16" ht="15.5" x14ac:dyDescent="0.35">
      <c r="A79" s="24" t="s">
        <v>82</v>
      </c>
      <c r="B79" s="25">
        <v>70</v>
      </c>
      <c r="C79" s="49">
        <v>48.6</v>
      </c>
      <c r="D79" s="45">
        <v>0.45100000000000001</v>
      </c>
      <c r="E79" s="26">
        <v>26774.037452601395</v>
      </c>
      <c r="F79" s="31"/>
      <c r="G79" s="19">
        <f t="shared" si="13"/>
        <v>70</v>
      </c>
      <c r="H79" s="20">
        <f t="shared" si="14"/>
        <v>51.4</v>
      </c>
      <c r="I79" s="19">
        <f t="shared" si="15"/>
        <v>45.1</v>
      </c>
      <c r="J79" s="31"/>
      <c r="K79" s="21">
        <f t="shared" si="16"/>
        <v>69.072164948453604</v>
      </c>
      <c r="L79" s="23">
        <f t="shared" si="17"/>
        <v>0.81632653061224203</v>
      </c>
      <c r="M79" s="23">
        <f t="shared" si="21"/>
        <v>0.15384615384615605</v>
      </c>
      <c r="N79" s="57">
        <f t="shared" si="18"/>
        <v>85.127757124828648</v>
      </c>
      <c r="O79" s="55">
        <f t="shared" si="19"/>
        <v>8.740284644746982</v>
      </c>
      <c r="P79" s="58">
        <f t="shared" si="20"/>
        <v>90</v>
      </c>
    </row>
    <row r="80" spans="1:16" ht="15.5" x14ac:dyDescent="0.35">
      <c r="A80" s="24" t="s">
        <v>83</v>
      </c>
      <c r="B80" s="25">
        <v>9.9494892702729469</v>
      </c>
      <c r="C80" s="49">
        <v>27.592973586806231</v>
      </c>
      <c r="D80" s="45">
        <v>0.94907521145544516</v>
      </c>
      <c r="E80" s="26">
        <v>4296.5610499093436</v>
      </c>
      <c r="F80" s="31"/>
      <c r="G80" s="19">
        <f t="shared" si="13"/>
        <v>9.9494892702729469</v>
      </c>
      <c r="H80" s="20">
        <f t="shared" si="14"/>
        <v>72.407026413193762</v>
      </c>
      <c r="I80" s="19">
        <f t="shared" si="15"/>
        <v>94.907521145544521</v>
      </c>
      <c r="J80" s="31"/>
      <c r="K80" s="21">
        <f t="shared" si="16"/>
        <v>7.1644219281164405</v>
      </c>
      <c r="L80" s="23">
        <f t="shared" si="17"/>
        <v>43.687809006517881</v>
      </c>
      <c r="M80" s="23">
        <f t="shared" si="21"/>
        <v>76.780801762376186</v>
      </c>
      <c r="N80" s="57">
        <f t="shared" si="18"/>
        <v>41.562371332562805</v>
      </c>
      <c r="O80" s="55">
        <f t="shared" si="19"/>
        <v>23.492817608288014</v>
      </c>
      <c r="P80" s="58">
        <f t="shared" si="20"/>
        <v>77</v>
      </c>
    </row>
    <row r="81" spans="1:16" ht="15.5" x14ac:dyDescent="0.35">
      <c r="A81" s="24" t="s">
        <v>84</v>
      </c>
      <c r="B81" s="25">
        <v>9.0431390117787611</v>
      </c>
      <c r="C81" s="49">
        <v>5.3290250236071763</v>
      </c>
      <c r="D81" s="45">
        <v>1.02523129431571</v>
      </c>
      <c r="E81" s="26">
        <v>2312.5647598778819</v>
      </c>
      <c r="F81" s="31"/>
      <c r="G81" s="19">
        <f t="shared" si="13"/>
        <v>9.0431390117787611</v>
      </c>
      <c r="H81" s="20">
        <f t="shared" si="14"/>
        <v>94.670974976392827</v>
      </c>
      <c r="I81" s="19">
        <f t="shared" si="15"/>
        <v>102.52312943157101</v>
      </c>
      <c r="J81" s="31"/>
      <c r="K81" s="21">
        <f t="shared" si="16"/>
        <v>6.2300402183286199</v>
      </c>
      <c r="L81" s="23">
        <f t="shared" si="17"/>
        <v>89.124438727332304</v>
      </c>
      <c r="M81" s="23">
        <f t="shared" si="21"/>
        <v>88.497122202416932</v>
      </c>
      <c r="N81" s="57">
        <f t="shared" si="18"/>
        <v>26.812341482418329</v>
      </c>
      <c r="O81" s="55">
        <f t="shared" si="19"/>
        <v>24.146182553642884</v>
      </c>
      <c r="P81" s="58">
        <f t="shared" si="20"/>
        <v>76</v>
      </c>
    </row>
    <row r="82" spans="1:16" ht="15.5" x14ac:dyDescent="0.35">
      <c r="A82" s="24" t="s">
        <v>85</v>
      </c>
      <c r="B82" s="25">
        <v>137.06047823337207</v>
      </c>
      <c r="C82" s="49">
        <v>17.600000000000001</v>
      </c>
      <c r="D82" s="45">
        <v>0.93579502230386402</v>
      </c>
      <c r="E82" s="26">
        <v>12564.039139821154</v>
      </c>
      <c r="F82" s="2"/>
      <c r="G82" s="19">
        <f t="shared" si="13"/>
        <v>100</v>
      </c>
      <c r="H82" s="20">
        <f t="shared" si="14"/>
        <v>82.4</v>
      </c>
      <c r="I82" s="19">
        <f t="shared" si="15"/>
        <v>93.579502230386396</v>
      </c>
      <c r="J82" s="2"/>
      <c r="K82" s="21">
        <f t="shared" si="16"/>
        <v>100</v>
      </c>
      <c r="L82" s="23">
        <f t="shared" si="17"/>
        <v>64.081632653061234</v>
      </c>
      <c r="M82" s="23">
        <f t="shared" si="21"/>
        <v>74.737695739055994</v>
      </c>
      <c r="N82" s="57">
        <f t="shared" si="18"/>
        <v>67.112349964865743</v>
      </c>
      <c r="O82" s="55">
        <f t="shared" si="19"/>
        <v>79.692076574944977</v>
      </c>
      <c r="P82" s="58">
        <f t="shared" si="20"/>
        <v>30</v>
      </c>
    </row>
    <row r="83" spans="1:16" ht="15.5" x14ac:dyDescent="0.35">
      <c r="A83" s="24" t="s">
        <v>86</v>
      </c>
      <c r="B83" s="25">
        <v>4.8572090918122903</v>
      </c>
      <c r="C83" s="49">
        <v>22.431864174105822</v>
      </c>
      <c r="D83" s="45">
        <v>1.0191851684143227</v>
      </c>
      <c r="E83" s="26">
        <v>4626.1677647944907</v>
      </c>
      <c r="F83" s="2"/>
      <c r="G83" s="19">
        <f t="shared" si="13"/>
        <v>4.8572090918122903</v>
      </c>
      <c r="H83" s="20">
        <f t="shared" si="14"/>
        <v>77.568135825894174</v>
      </c>
      <c r="I83" s="19">
        <f t="shared" si="15"/>
        <v>101.91851684143228</v>
      </c>
      <c r="J83" s="2"/>
      <c r="K83" s="21">
        <f t="shared" si="16"/>
        <v>1.9146485482600932</v>
      </c>
      <c r="L83" s="23">
        <f t="shared" si="17"/>
        <v>54.2206853589677</v>
      </c>
      <c r="M83" s="23">
        <f t="shared" si="21"/>
        <v>87.566948986818886</v>
      </c>
      <c r="N83" s="57">
        <f t="shared" si="18"/>
        <v>43.322349248147056</v>
      </c>
      <c r="O83" s="55">
        <f t="shared" si="19"/>
        <v>14.978870661063128</v>
      </c>
      <c r="P83" s="58">
        <f t="shared" si="20"/>
        <v>86</v>
      </c>
    </row>
    <row r="84" spans="1:16" ht="15.5" x14ac:dyDescent="0.35">
      <c r="A84" s="24" t="s">
        <v>87</v>
      </c>
      <c r="B84" s="25">
        <v>5.4974757423882865</v>
      </c>
      <c r="C84" s="49">
        <v>6.1654697249678803</v>
      </c>
      <c r="D84" s="45">
        <v>1.0246560274913932</v>
      </c>
      <c r="E84" s="26">
        <v>1968.131688721546</v>
      </c>
      <c r="F84" s="31"/>
      <c r="G84" s="19">
        <f t="shared" si="13"/>
        <v>5.4974757423882865</v>
      </c>
      <c r="H84" s="20">
        <f t="shared" si="14"/>
        <v>93.834530275032122</v>
      </c>
      <c r="I84" s="19">
        <f t="shared" si="15"/>
        <v>102.46560274913932</v>
      </c>
      <c r="J84" s="31"/>
      <c r="K84" s="21">
        <f t="shared" si="16"/>
        <v>2.5747172601941095</v>
      </c>
      <c r="L84" s="23">
        <f t="shared" si="17"/>
        <v>87.417408724555358</v>
      </c>
      <c r="M84" s="23">
        <f t="shared" si="21"/>
        <v>88.408619614060484</v>
      </c>
      <c r="N84" s="57">
        <f t="shared" si="18"/>
        <v>22.97225081173908</v>
      </c>
      <c r="O84" s="55">
        <f t="shared" si="19"/>
        <v>16.373858587926048</v>
      </c>
      <c r="P84" s="58">
        <f t="shared" si="20"/>
        <v>85</v>
      </c>
    </row>
    <row r="85" spans="1:16" ht="15.5" x14ac:dyDescent="0.35">
      <c r="A85" s="24" t="s">
        <v>88</v>
      </c>
      <c r="B85" s="25">
        <v>19.596467521622678</v>
      </c>
      <c r="C85" s="49">
        <v>9.7938840690619173</v>
      </c>
      <c r="D85" s="45">
        <v>1.0546406839713471</v>
      </c>
      <c r="E85" s="26">
        <v>4226.7585300745504</v>
      </c>
      <c r="F85" s="2"/>
      <c r="G85" s="19">
        <f t="shared" si="13"/>
        <v>19.596467521622678</v>
      </c>
      <c r="H85" s="20">
        <f t="shared" si="14"/>
        <v>90.206115930938083</v>
      </c>
      <c r="I85" s="19">
        <f t="shared" si="15"/>
        <v>105.46406839713471</v>
      </c>
      <c r="J85" s="2"/>
      <c r="K85" s="21">
        <f t="shared" si="16"/>
        <v>17.10976033156977</v>
      </c>
      <c r="L85" s="23">
        <f t="shared" si="17"/>
        <v>80.012481491710375</v>
      </c>
      <c r="M85" s="23">
        <f t="shared" si="21"/>
        <v>93.021643687899555</v>
      </c>
      <c r="N85" s="57">
        <f t="shared" si="18"/>
        <v>41.172354599581006</v>
      </c>
      <c r="O85" s="55">
        <f t="shared" si="19"/>
        <v>38.955345555801117</v>
      </c>
      <c r="P85" s="58">
        <f t="shared" si="20"/>
        <v>71</v>
      </c>
    </row>
    <row r="86" spans="1:16" ht="15.5" x14ac:dyDescent="0.35">
      <c r="A86" s="24" t="s">
        <v>89</v>
      </c>
      <c r="B86" s="25">
        <v>5</v>
      </c>
      <c r="C86" s="49">
        <v>15.665591408634313</v>
      </c>
      <c r="D86" s="45">
        <v>0.97733620325306003</v>
      </c>
      <c r="E86" s="26">
        <v>2136.8246759689318</v>
      </c>
      <c r="F86" s="2"/>
      <c r="G86" s="19">
        <f t="shared" si="13"/>
        <v>5</v>
      </c>
      <c r="H86" s="20">
        <f t="shared" si="14"/>
        <v>84.334408591365687</v>
      </c>
      <c r="I86" s="19">
        <f t="shared" si="15"/>
        <v>97.733620325306006</v>
      </c>
      <c r="J86" s="2"/>
      <c r="K86" s="21">
        <f t="shared" si="16"/>
        <v>2.0618556701030926</v>
      </c>
      <c r="L86" s="23">
        <f t="shared" si="17"/>
        <v>68.029405288501394</v>
      </c>
      <c r="M86" s="23">
        <f t="shared" si="21"/>
        <v>81.128646654316938</v>
      </c>
      <c r="N86" s="57">
        <f t="shared" si="18"/>
        <v>24.93039353663475</v>
      </c>
      <c r="O86" s="55">
        <f t="shared" si="19"/>
        <v>14.237158255084164</v>
      </c>
      <c r="P86" s="58">
        <f t="shared" si="20"/>
        <v>87</v>
      </c>
    </row>
    <row r="87" spans="1:16" ht="15.5" x14ac:dyDescent="0.35">
      <c r="A87" s="24" t="s">
        <v>90</v>
      </c>
      <c r="B87" s="25">
        <v>11.248620018643171</v>
      </c>
      <c r="C87" s="49">
        <v>19.911799468967324</v>
      </c>
      <c r="D87" s="45">
        <v>0.89051888993768258</v>
      </c>
      <c r="E87" s="26">
        <v>1077.0068605676706</v>
      </c>
      <c r="F87" s="2"/>
      <c r="G87" s="19">
        <f t="shared" si="13"/>
        <v>11.248620018643171</v>
      </c>
      <c r="H87" s="20">
        <f t="shared" si="14"/>
        <v>80.088200531032669</v>
      </c>
      <c r="I87" s="19">
        <f t="shared" si="15"/>
        <v>89.051888993768259</v>
      </c>
      <c r="J87" s="2"/>
      <c r="K87" s="21">
        <f t="shared" si="16"/>
        <v>8.5037319779826515</v>
      </c>
      <c r="L87" s="23">
        <f t="shared" si="17"/>
        <v>59.3636745531279</v>
      </c>
      <c r="M87" s="23">
        <f t="shared" si="21"/>
        <v>67.772136913489632</v>
      </c>
      <c r="N87" s="57">
        <f t="shared" si="18"/>
        <v>8.616506015716169</v>
      </c>
      <c r="O87" s="55">
        <f t="shared" si="19"/>
        <v>19.046906748623382</v>
      </c>
      <c r="P87" s="58">
        <f t="shared" si="20"/>
        <v>82</v>
      </c>
    </row>
    <row r="88" spans="1:16" ht="15.5" x14ac:dyDescent="0.35">
      <c r="A88" s="24" t="s">
        <v>91</v>
      </c>
      <c r="B88" s="25">
        <v>7</v>
      </c>
      <c r="C88" s="49">
        <v>13.376539268172369</v>
      </c>
      <c r="D88" s="45">
        <v>0.88153034474582093</v>
      </c>
      <c r="E88" s="26">
        <v>780.36569921838793</v>
      </c>
      <c r="F88" s="2"/>
      <c r="G88" s="19">
        <f t="shared" si="13"/>
        <v>7</v>
      </c>
      <c r="H88" s="20">
        <f t="shared" si="14"/>
        <v>86.623460731827635</v>
      </c>
      <c r="I88" s="19">
        <f t="shared" si="15"/>
        <v>88.153034474582086</v>
      </c>
      <c r="J88" s="2"/>
      <c r="K88" s="21">
        <f t="shared" si="16"/>
        <v>4.1237113402061851</v>
      </c>
      <c r="L88" s="23">
        <f t="shared" si="17"/>
        <v>72.700940269035982</v>
      </c>
      <c r="M88" s="23">
        <f t="shared" si="21"/>
        <v>66.389283807049367</v>
      </c>
      <c r="N88" s="57">
        <f t="shared" si="18"/>
        <v>0.94505322863170471</v>
      </c>
      <c r="O88" s="55">
        <f t="shared" si="19"/>
        <v>9.5046068890131554</v>
      </c>
      <c r="P88" s="58">
        <f t="shared" si="20"/>
        <v>89</v>
      </c>
    </row>
    <row r="89" spans="1:16" ht="15.5" x14ac:dyDescent="0.35">
      <c r="A89" s="24" t="s">
        <v>92</v>
      </c>
      <c r="B89" s="25">
        <v>3.7818528483752201</v>
      </c>
      <c r="C89" s="49">
        <v>27.155123393608555</v>
      </c>
      <c r="D89" s="45">
        <v>0.93885387827854616</v>
      </c>
      <c r="E89" s="26">
        <v>3518.6923470355009</v>
      </c>
      <c r="F89" s="31"/>
      <c r="G89" s="19">
        <f t="shared" si="13"/>
        <v>3.7818528483752201</v>
      </c>
      <c r="H89" s="20">
        <f t="shared" si="14"/>
        <v>72.844876606391438</v>
      </c>
      <c r="I89" s="19">
        <f t="shared" si="15"/>
        <v>93.885387827854615</v>
      </c>
      <c r="J89" s="31"/>
      <c r="K89" s="21">
        <f t="shared" si="16"/>
        <v>0.80603386430435053</v>
      </c>
      <c r="L89" s="23">
        <f t="shared" si="17"/>
        <v>44.581380829370282</v>
      </c>
      <c r="M89" s="23">
        <f t="shared" si="21"/>
        <v>75.20828896593018</v>
      </c>
      <c r="N89" s="57">
        <f t="shared" si="18"/>
        <v>36.806667898267968</v>
      </c>
      <c r="O89" s="55">
        <f t="shared" si="19"/>
        <v>9.5677641394278954</v>
      </c>
      <c r="P89" s="58">
        <f t="shared" si="20"/>
        <v>88</v>
      </c>
    </row>
    <row r="90" spans="1:16" ht="15.5" x14ac:dyDescent="0.35">
      <c r="A90" s="24" t="s">
        <v>93</v>
      </c>
      <c r="B90" s="25">
        <v>5.2621236146342687</v>
      </c>
      <c r="C90" s="49">
        <v>1.8115339690045484</v>
      </c>
      <c r="D90" s="45">
        <v>1.0318190505371028</v>
      </c>
      <c r="E90" s="26">
        <v>2397.0227401725738</v>
      </c>
      <c r="F90" s="2"/>
      <c r="G90" s="19">
        <f t="shared" si="13"/>
        <v>5.2621236146342687</v>
      </c>
      <c r="H90" s="20">
        <f t="shared" si="14"/>
        <v>98.188466030995457</v>
      </c>
      <c r="I90" s="19">
        <f t="shared" si="15"/>
        <v>103.18190505371028</v>
      </c>
      <c r="J90" s="2"/>
      <c r="K90" s="21">
        <f t="shared" si="16"/>
        <v>2.3320862006538854</v>
      </c>
      <c r="L90" s="23">
        <f t="shared" si="17"/>
        <v>96.30299189999073</v>
      </c>
      <c r="M90" s="23">
        <f t="shared" si="21"/>
        <v>89.510623159554285</v>
      </c>
      <c r="N90" s="57">
        <f t="shared" si="18"/>
        <v>27.666454982980511</v>
      </c>
      <c r="O90" s="55">
        <f t="shared" si="19"/>
        <v>16.695191875561868</v>
      </c>
      <c r="P90" s="58">
        <f t="shared" si="20"/>
        <v>84</v>
      </c>
    </row>
    <row r="91" spans="1:16" ht="15.5" x14ac:dyDescent="0.35">
      <c r="A91" s="24" t="s">
        <v>94</v>
      </c>
      <c r="B91" s="25">
        <v>16.046136848058335</v>
      </c>
      <c r="C91" s="49">
        <v>7.1790440619087388</v>
      </c>
      <c r="D91" s="45">
        <v>1.0064934026474703</v>
      </c>
      <c r="E91" s="26">
        <v>977.05742164117953</v>
      </c>
      <c r="F91" s="31"/>
      <c r="G91" s="19">
        <f t="shared" si="13"/>
        <v>16.046136848058335</v>
      </c>
      <c r="H91" s="20">
        <f t="shared" si="14"/>
        <v>92.820955938091259</v>
      </c>
      <c r="I91" s="19">
        <f t="shared" si="15"/>
        <v>100.64934026474704</v>
      </c>
      <c r="J91" s="31"/>
      <c r="K91" s="21">
        <f t="shared" si="16"/>
        <v>13.449625616554986</v>
      </c>
      <c r="L91" s="23">
        <f t="shared" si="17"/>
        <v>85.348889669574007</v>
      </c>
      <c r="M91" s="23">
        <f t="shared" si="21"/>
        <v>85.614369638072361</v>
      </c>
      <c r="N91" s="57">
        <f t="shared" si="18"/>
        <v>6.2973997533397403</v>
      </c>
      <c r="O91" s="55">
        <f t="shared" si="19"/>
        <v>24.213927546008986</v>
      </c>
      <c r="P91" s="58">
        <f t="shared" si="20"/>
        <v>75</v>
      </c>
    </row>
    <row r="92" spans="1:16" ht="15.5" x14ac:dyDescent="0.35">
      <c r="A92" s="24" t="s">
        <v>95</v>
      </c>
      <c r="B92" s="25">
        <v>33.183088294074096</v>
      </c>
      <c r="C92" s="49">
        <v>4.5513903259373238</v>
      </c>
      <c r="D92" s="45">
        <v>1.1706760361904796</v>
      </c>
      <c r="E92" s="26">
        <v>5249.4965948843646</v>
      </c>
      <c r="F92" s="31"/>
      <c r="G92" s="19">
        <f t="shared" si="13"/>
        <v>33.183088294074096</v>
      </c>
      <c r="H92" s="20">
        <f t="shared" si="14"/>
        <v>95.448609674062681</v>
      </c>
      <c r="I92" s="19">
        <f t="shared" si="15"/>
        <v>110</v>
      </c>
      <c r="J92" s="31"/>
      <c r="K92" s="21">
        <f t="shared" si="16"/>
        <v>31.116585870179481</v>
      </c>
      <c r="L92" s="23">
        <f t="shared" si="17"/>
        <v>90.71144831441363</v>
      </c>
      <c r="M92" s="23">
        <f t="shared" si="21"/>
        <v>100</v>
      </c>
      <c r="N92" s="57">
        <f t="shared" si="18"/>
        <v>46.332164323107044</v>
      </c>
      <c r="O92" s="55">
        <f t="shared" si="19"/>
        <v>52.711541113070389</v>
      </c>
      <c r="P92" s="58">
        <f t="shared" si="20"/>
        <v>61</v>
      </c>
    </row>
    <row r="93" spans="1:16" ht="15.5" x14ac:dyDescent="0.35">
      <c r="A93" s="67" t="s">
        <v>96</v>
      </c>
      <c r="B93" s="25">
        <v>3.2</v>
      </c>
      <c r="C93" s="49">
        <v>33</v>
      </c>
      <c r="D93" s="48"/>
      <c r="E93" s="26">
        <v>1293</v>
      </c>
      <c r="F93" s="32"/>
      <c r="G93" s="19">
        <f t="shared" si="13"/>
        <v>3.2</v>
      </c>
      <c r="H93" s="20">
        <f t="shared" si="14"/>
        <v>67</v>
      </c>
      <c r="I93" s="69"/>
      <c r="J93" s="32"/>
      <c r="K93" s="21">
        <f t="shared" si="16"/>
        <v>0.20618556701030946</v>
      </c>
      <c r="L93" s="23">
        <f t="shared" si="17"/>
        <v>32.653061224489797</v>
      </c>
      <c r="M93" s="70"/>
      <c r="N93" s="57">
        <f t="shared" si="18"/>
        <v>12.968700471616149</v>
      </c>
      <c r="O93" s="66">
        <f>(POWER(K93,1/2)*POWER(L93,1/4)*POWER(N93,1/4))</f>
        <v>2.0598434806472334</v>
      </c>
      <c r="P93" s="58">
        <f t="shared" si="20"/>
        <v>91</v>
      </c>
    </row>
    <row r="94" spans="1:16" ht="15.5" x14ac:dyDescent="0.35">
      <c r="A94" s="33" t="s">
        <v>97</v>
      </c>
      <c r="B94" s="34">
        <v>8.4720892104216201</v>
      </c>
      <c r="C94" s="52">
        <v>12.357902633249342</v>
      </c>
      <c r="D94" s="47">
        <v>1.0194498147487723</v>
      </c>
      <c r="E94" s="37">
        <v>2653.8939999999998</v>
      </c>
      <c r="F94" s="35"/>
      <c r="G94" s="62">
        <f t="shared" si="13"/>
        <v>8.4720892104216201</v>
      </c>
      <c r="H94" s="63">
        <f t="shared" si="14"/>
        <v>87.642097366750662</v>
      </c>
      <c r="I94" s="62">
        <f t="shared" si="15"/>
        <v>101.94498147487722</v>
      </c>
      <c r="J94" s="36"/>
      <c r="K94" s="38">
        <f>(G94-$G$99)/($G$100-$G$99)*100</f>
        <v>5.6413290829088867</v>
      </c>
      <c r="L94" s="61">
        <f t="shared" si="17"/>
        <v>74.779790544389101</v>
      </c>
      <c r="M94" s="61">
        <f>(I94-$I$99)/($I$100-$I$99)*100</f>
        <v>87.607663807503428</v>
      </c>
      <c r="N94" s="61">
        <f t="shared" si="18"/>
        <v>30.090447886604554</v>
      </c>
      <c r="O94" s="60">
        <f t="shared" si="19"/>
        <v>22.8825053756877</v>
      </c>
      <c r="P94" s="58">
        <f t="shared" si="20"/>
        <v>78</v>
      </c>
    </row>
    <row r="97" spans="1:9" ht="15.5" x14ac:dyDescent="0.35">
      <c r="A97" s="41" t="s">
        <v>100</v>
      </c>
      <c r="B97" s="43"/>
      <c r="C97" s="43"/>
      <c r="D97" s="43"/>
      <c r="E97" s="43">
        <f>MAX(E4:E94)</f>
        <v>46905.797613490904</v>
      </c>
      <c r="F97" s="43"/>
      <c r="G97" s="43">
        <f t="shared" ref="G97:I97" si="22">MAX(G4:G94)</f>
        <v>100</v>
      </c>
      <c r="H97" s="43">
        <f t="shared" si="22"/>
        <v>98.6</v>
      </c>
      <c r="I97" s="43">
        <f t="shared" si="22"/>
        <v>110</v>
      </c>
    </row>
    <row r="98" spans="1:9" ht="15.5" x14ac:dyDescent="0.35">
      <c r="A98" s="41" t="s">
        <v>101</v>
      </c>
      <c r="B98" s="43"/>
      <c r="C98" s="43"/>
      <c r="D98" s="43"/>
      <c r="E98" s="43">
        <f>MIN(E4:E94)</f>
        <v>780.36569921838793</v>
      </c>
      <c r="F98" s="43"/>
      <c r="G98" s="43">
        <f t="shared" ref="G98:I98" si="23">MIN(G4:G94)</f>
        <v>3.2</v>
      </c>
      <c r="H98" s="43">
        <f t="shared" si="23"/>
        <v>51.4</v>
      </c>
      <c r="I98" s="43">
        <f t="shared" si="23"/>
        <v>45.1</v>
      </c>
    </row>
    <row r="99" spans="1:9" ht="15.5" x14ac:dyDescent="0.35">
      <c r="A99" s="41" t="s">
        <v>102</v>
      </c>
      <c r="E99" s="42">
        <v>750</v>
      </c>
      <c r="G99" s="53">
        <v>3</v>
      </c>
      <c r="H99" s="53">
        <v>51</v>
      </c>
      <c r="I99" s="53">
        <v>45</v>
      </c>
    </row>
    <row r="100" spans="1:9" ht="15.5" x14ac:dyDescent="0.35">
      <c r="A100" s="41" t="s">
        <v>103</v>
      </c>
      <c r="E100" s="42">
        <v>50000</v>
      </c>
      <c r="G100" s="53">
        <v>100</v>
      </c>
      <c r="H100" s="53">
        <v>100</v>
      </c>
      <c r="I100" s="53">
        <v>110</v>
      </c>
    </row>
  </sheetData>
  <mergeCells count="5">
    <mergeCell ref="K3:N3"/>
    <mergeCell ref="B3:E3"/>
    <mergeCell ref="O1:P1"/>
    <mergeCell ref="O2:P2"/>
    <mergeCell ref="G3:I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opLeftCell="A74" workbookViewId="0">
      <selection sqref="A1:K106"/>
    </sheetView>
  </sheetViews>
  <sheetFormatPr baseColWidth="10" defaultColWidth="8.7265625" defaultRowHeight="14.5" x14ac:dyDescent="0.35"/>
  <sheetData>
    <row r="1" spans="1:11" ht="15.5" x14ac:dyDescent="0.35">
      <c r="A1" s="346" t="s">
        <v>0</v>
      </c>
      <c r="B1" s="340" t="s">
        <v>124</v>
      </c>
      <c r="C1" s="341"/>
      <c r="D1" s="342" t="s">
        <v>110</v>
      </c>
      <c r="E1" s="343"/>
      <c r="F1" s="344" t="s">
        <v>125</v>
      </c>
      <c r="G1" s="345"/>
      <c r="H1" s="338" t="s">
        <v>120</v>
      </c>
      <c r="I1" s="339"/>
      <c r="J1" s="190" t="s">
        <v>121</v>
      </c>
      <c r="K1" s="191"/>
    </row>
    <row r="2" spans="1:11" ht="31" x14ac:dyDescent="0.35">
      <c r="A2" s="346"/>
      <c r="B2" s="196" t="s">
        <v>5</v>
      </c>
      <c r="C2" s="196" t="s">
        <v>4</v>
      </c>
      <c r="D2" s="201" t="s">
        <v>5</v>
      </c>
      <c r="E2" s="201" t="s">
        <v>4</v>
      </c>
      <c r="F2" s="206" t="s">
        <v>5</v>
      </c>
      <c r="G2" s="207" t="s">
        <v>4</v>
      </c>
      <c r="H2" s="208" t="s">
        <v>5</v>
      </c>
      <c r="I2" s="208" t="s">
        <v>4</v>
      </c>
      <c r="J2" s="209" t="s">
        <v>122</v>
      </c>
      <c r="K2" s="59" t="s">
        <v>123</v>
      </c>
    </row>
    <row r="3" spans="1:11" ht="15.5" x14ac:dyDescent="0.35">
      <c r="A3" s="192" t="s">
        <v>7</v>
      </c>
      <c r="B3" s="287">
        <f>VLOOKUP(A3,'2014 Income Security'!$A$4:$O$99,15,FALSE)</f>
        <v>82.797629328214356</v>
      </c>
      <c r="C3" s="286">
        <f t="shared" ref="C3:C34" si="0">(B3-$B$106)/($B$105-$B$106)*100</f>
        <v>91.476484412087999</v>
      </c>
      <c r="D3" s="291">
        <f>VLOOKUP(A3,'2014 Health Status'!$A$4:$M$99,13,FALSE)</f>
        <v>75.241028129635041</v>
      </c>
      <c r="E3" s="290">
        <f t="shared" ref="E3:E34" si="1">(D3-$D$106)/($D$105-$D$106)*100</f>
        <v>88.624711856668881</v>
      </c>
      <c r="F3" s="184">
        <f>VLOOKUP(A3,'2014 Capability'!$A$4:$J$99,10,FALSE)</f>
        <v>65.692201977569411</v>
      </c>
      <c r="G3" s="294">
        <f t="shared" ref="G3:G34" si="2">(F3-$F$106)/($F$105-$F$106)*100</f>
        <v>85.062353999431195</v>
      </c>
      <c r="H3" s="185">
        <f>VLOOKUP(A3,'2014 Enabling env'!$A$4:$F$99,6,FALSE)</f>
        <v>79.375873808361717</v>
      </c>
      <c r="I3" s="295">
        <f t="shared" ref="I3:I34" si="3">(H3-$H$106)/($H$105-$H$106)*100</f>
        <v>88.143266175286456</v>
      </c>
      <c r="J3" s="297">
        <f>GEOMEAN(C3,E3,G3,I3)</f>
        <v>88.297358122356627</v>
      </c>
      <c r="K3" s="183">
        <f>RANK(J3,$J$3:$J$98)</f>
        <v>2</v>
      </c>
    </row>
    <row r="4" spans="1:11" ht="15.5" x14ac:dyDescent="0.35">
      <c r="A4" s="193" t="s">
        <v>8</v>
      </c>
      <c r="B4" s="288">
        <f>VLOOKUP(A4,'2014 Income Security'!$A$4:$O$99,15,FALSE)</f>
        <v>89.137334975228754</v>
      </c>
      <c r="C4" s="282">
        <f t="shared" si="0"/>
        <v>98.979094645241133</v>
      </c>
      <c r="D4" s="292">
        <f>VLOOKUP(A4,'2014 Health Status'!$A$4:$M$99,13,FALSE)</f>
        <v>73.538856524726867</v>
      </c>
      <c r="E4" s="283">
        <f t="shared" si="1"/>
        <v>86.41409938276216</v>
      </c>
      <c r="F4" s="218">
        <f>VLOOKUP(A4,'2014 Capability'!$A$4:$J$99,10,FALSE)</f>
        <v>76.218882724223675</v>
      </c>
      <c r="G4" s="284">
        <f t="shared" si="2"/>
        <v>98.968140983122424</v>
      </c>
      <c r="H4" s="214">
        <f>VLOOKUP(A4,'2014 Enabling env'!$A$4:$F$99,6,FALSE)</f>
        <v>80.091592582383399</v>
      </c>
      <c r="I4" s="296">
        <f t="shared" si="3"/>
        <v>89.978442518931786</v>
      </c>
      <c r="J4" s="298">
        <f t="shared" ref="J4:J67" si="4">GEOMEAN(C4,E4,G4,I4)</f>
        <v>93.420135372707747</v>
      </c>
      <c r="K4" s="212">
        <f t="shared" ref="K4:K67" si="5">RANK(J4,$J$3:$J$98)</f>
        <v>1</v>
      </c>
    </row>
    <row r="5" spans="1:11" ht="15.5" x14ac:dyDescent="0.35">
      <c r="A5" s="193" t="s">
        <v>9</v>
      </c>
      <c r="B5" s="288">
        <f>VLOOKUP(A5,'2014 Income Security'!$A$4:$O$99,15,FALSE)</f>
        <v>80.539753485692813</v>
      </c>
      <c r="C5" s="282">
        <f t="shared" si="0"/>
        <v>88.804441994902731</v>
      </c>
      <c r="D5" s="292">
        <f>VLOOKUP(A5,'2014 Health Status'!$A$4:$M$99,13,FALSE)</f>
        <v>75.585898291727048</v>
      </c>
      <c r="E5" s="283">
        <f t="shared" si="1"/>
        <v>89.0725951840611</v>
      </c>
      <c r="F5" s="218">
        <f>VLOOKUP(A5,'2014 Capability'!$A$4:$J$99,10,FALSE)</f>
        <v>62.808152721906801</v>
      </c>
      <c r="G5" s="284">
        <f t="shared" si="2"/>
        <v>81.252513503179387</v>
      </c>
      <c r="H5" s="214">
        <f>VLOOKUP(A5,'2014 Enabling env'!$A$4:$F$99,6,FALSE)</f>
        <v>78.644449736321477</v>
      </c>
      <c r="I5" s="296">
        <f t="shared" si="3"/>
        <v>86.267819836721742</v>
      </c>
      <c r="J5" s="298">
        <f t="shared" si="4"/>
        <v>86.291119968083322</v>
      </c>
      <c r="K5" s="212">
        <f t="shared" si="5"/>
        <v>5</v>
      </c>
    </row>
    <row r="6" spans="1:11" ht="15.5" x14ac:dyDescent="0.35">
      <c r="A6" s="193" t="s">
        <v>11</v>
      </c>
      <c r="B6" s="288">
        <f>VLOOKUP(A6,'2014 Income Security'!$A$4:$O$99,15,FALSE)</f>
        <v>85.618573980935111</v>
      </c>
      <c r="C6" s="282">
        <f t="shared" si="0"/>
        <v>94.814880450810776</v>
      </c>
      <c r="D6" s="292">
        <f>VLOOKUP(A6,'2014 Health Status'!$A$4:$M$99,13,FALSE)</f>
        <v>74.791927908602858</v>
      </c>
      <c r="E6" s="283">
        <f t="shared" si="1"/>
        <v>88.041464816367338</v>
      </c>
      <c r="F6" s="218">
        <f>VLOOKUP(A6,'2014 Capability'!$A$4:$J$99,10,FALSE)</f>
        <v>57.394088782145381</v>
      </c>
      <c r="G6" s="284">
        <f t="shared" si="2"/>
        <v>74.1005135827548</v>
      </c>
      <c r="H6" s="214">
        <f>VLOOKUP(A6,'2014 Enabling env'!$A$4:$F$99,6,FALSE)</f>
        <v>79.56592319662758</v>
      </c>
      <c r="I6" s="296">
        <f t="shared" si="3"/>
        <v>88.63057229904507</v>
      </c>
      <c r="J6" s="298">
        <f t="shared" si="4"/>
        <v>86.048268020471227</v>
      </c>
      <c r="K6" s="212">
        <f t="shared" si="5"/>
        <v>6</v>
      </c>
    </row>
    <row r="7" spans="1:11" ht="15.5" x14ac:dyDescent="0.35">
      <c r="A7" s="193" t="s">
        <v>10</v>
      </c>
      <c r="B7" s="288">
        <f>VLOOKUP(A7,'2014 Income Security'!$A$4:$O$99,15,FALSE)</f>
        <v>83.187599424758758</v>
      </c>
      <c r="C7" s="282">
        <f t="shared" si="0"/>
        <v>91.937987484921607</v>
      </c>
      <c r="D7" s="292">
        <f>VLOOKUP(A7,'2014 Health Status'!$A$4:$M$99,13,FALSE)</f>
        <v>80.277057728349092</v>
      </c>
      <c r="E7" s="283">
        <f t="shared" si="1"/>
        <v>95.165010036816994</v>
      </c>
      <c r="F7" s="218">
        <f>VLOOKUP(A7,'2014 Capability'!$A$4:$J$99,10,FALSE)</f>
        <v>59.72003449848841</v>
      </c>
      <c r="G7" s="284">
        <f t="shared" si="2"/>
        <v>77.17309709179446</v>
      </c>
      <c r="H7" s="214">
        <f>VLOOKUP(A7,'2014 Enabling env'!$A$4:$F$99,6,FALSE)</f>
        <v>78.859946864692191</v>
      </c>
      <c r="I7" s="296">
        <f t="shared" si="3"/>
        <v>86.82037657613381</v>
      </c>
      <c r="J7" s="298">
        <f t="shared" si="4"/>
        <v>87.501393890010249</v>
      </c>
      <c r="K7" s="212">
        <f t="shared" si="5"/>
        <v>4</v>
      </c>
    </row>
    <row r="8" spans="1:11" ht="15.5" x14ac:dyDescent="0.35">
      <c r="A8" s="193" t="s">
        <v>12</v>
      </c>
      <c r="B8" s="288">
        <f>VLOOKUP(A8,'2014 Income Security'!$A$4:$O$99,15,FALSE)</f>
        <v>75.953570892185894</v>
      </c>
      <c r="C8" s="282">
        <f t="shared" si="0"/>
        <v>83.377006973001059</v>
      </c>
      <c r="D8" s="292">
        <f>VLOOKUP(A8,'2014 Health Status'!$A$4:$M$99,13,FALSE)</f>
        <v>81.274478663898989</v>
      </c>
      <c r="E8" s="283">
        <f t="shared" si="1"/>
        <v>96.460361901167531</v>
      </c>
      <c r="F8" s="218">
        <f>VLOOKUP(A8,'2014 Capability'!$A$4:$J$99,10,FALSE)</f>
        <v>57.951656366449264</v>
      </c>
      <c r="G8" s="284">
        <f t="shared" si="2"/>
        <v>74.837062571267182</v>
      </c>
      <c r="H8" s="214">
        <f>VLOOKUP(A8,'2014 Enabling env'!$A$4:$F$99,6,FALSE)</f>
        <v>83.738488656367252</v>
      </c>
      <c r="I8" s="296">
        <f t="shared" si="3"/>
        <v>99.329458093249372</v>
      </c>
      <c r="J8" s="298">
        <f t="shared" si="4"/>
        <v>87.932110439015062</v>
      </c>
      <c r="K8" s="212">
        <f t="shared" si="5"/>
        <v>3</v>
      </c>
    </row>
    <row r="9" spans="1:11" ht="15.5" x14ac:dyDescent="0.35">
      <c r="A9" s="193" t="s">
        <v>13</v>
      </c>
      <c r="B9" s="288">
        <f>VLOOKUP(A9,'2014 Income Security'!$A$4:$O$99,15,FALSE)</f>
        <v>77.134946710517497</v>
      </c>
      <c r="C9" s="282">
        <f t="shared" si="0"/>
        <v>84.775084864517751</v>
      </c>
      <c r="D9" s="292">
        <f>VLOOKUP(A9,'2014 Health Status'!$A$4:$M$99,13,FALSE)</f>
        <v>77.754001916308908</v>
      </c>
      <c r="E9" s="283">
        <f t="shared" si="1"/>
        <v>91.888314177024554</v>
      </c>
      <c r="F9" s="218">
        <f>VLOOKUP(A9,'2014 Capability'!$A$4:$J$99,10,FALSE)</f>
        <v>61.834911844614503</v>
      </c>
      <c r="G9" s="284">
        <f t="shared" si="2"/>
        <v>79.966858447311097</v>
      </c>
      <c r="H9" s="214">
        <f>VLOOKUP(A9,'2014 Enabling env'!$A$4:$F$99,6,FALSE)</f>
        <v>71.536856662937637</v>
      </c>
      <c r="I9" s="296">
        <f t="shared" si="3"/>
        <v>68.043222212660609</v>
      </c>
      <c r="J9" s="298">
        <f t="shared" si="4"/>
        <v>80.68742498783277</v>
      </c>
      <c r="K9" s="212">
        <f t="shared" si="5"/>
        <v>10</v>
      </c>
    </row>
    <row r="10" spans="1:11" ht="15.5" x14ac:dyDescent="0.35">
      <c r="A10" s="193" t="s">
        <v>15</v>
      </c>
      <c r="B10" s="288">
        <f>VLOOKUP(A10,'2014 Income Security'!$A$4:$O$99,15,FALSE)</f>
        <v>78.712324972838474</v>
      </c>
      <c r="C10" s="282">
        <f t="shared" si="0"/>
        <v>86.641804701583993</v>
      </c>
      <c r="D10" s="292">
        <f>VLOOKUP(A10,'2014 Health Status'!$A$4:$M$99,13,FALSE)</f>
        <v>70.062901172289145</v>
      </c>
      <c r="E10" s="283">
        <f t="shared" si="1"/>
        <v>81.899871652323569</v>
      </c>
      <c r="F10" s="218">
        <f>VLOOKUP(A10,'2014 Capability'!$A$4:$J$99,10,FALSE)</f>
        <v>64.954849695161471</v>
      </c>
      <c r="G10" s="284">
        <f t="shared" si="2"/>
        <v>84.088308712234436</v>
      </c>
      <c r="H10" s="214">
        <f>VLOOKUP(A10,'2014 Enabling env'!$A$4:$F$99,6,FALSE)</f>
        <v>76.782861738160435</v>
      </c>
      <c r="I10" s="296">
        <f t="shared" si="3"/>
        <v>81.494517277334438</v>
      </c>
      <c r="J10" s="298">
        <f t="shared" si="4"/>
        <v>83.506192063439045</v>
      </c>
      <c r="K10" s="212">
        <f t="shared" si="5"/>
        <v>8</v>
      </c>
    </row>
    <row r="11" spans="1:11" ht="15.5" x14ac:dyDescent="0.35">
      <c r="A11" s="193" t="s">
        <v>14</v>
      </c>
      <c r="B11" s="288">
        <f>VLOOKUP(A11,'2014 Income Security'!$A$4:$O$99,15,FALSE)</f>
        <v>87.456541968650257</v>
      </c>
      <c r="C11" s="282">
        <f t="shared" si="0"/>
        <v>96.98999049544409</v>
      </c>
      <c r="D11" s="292">
        <f>VLOOKUP(A11,'2014 Health Status'!$A$4:$M$99,13,FALSE)</f>
        <v>78.200241545520683</v>
      </c>
      <c r="E11" s="283">
        <f t="shared" si="1"/>
        <v>92.467846163013874</v>
      </c>
      <c r="F11" s="218">
        <f>VLOOKUP(A11,'2014 Capability'!$A$4:$J$99,10,FALSE)</f>
        <v>52.788656070731648</v>
      </c>
      <c r="G11" s="284">
        <f t="shared" si="2"/>
        <v>68.01671871959266</v>
      </c>
      <c r="H11" s="214">
        <f>VLOOKUP(A11,'2014 Enabling env'!$A$4:$F$99,6,FALSE)</f>
        <v>78.792976270856045</v>
      </c>
      <c r="I11" s="296">
        <f t="shared" si="3"/>
        <v>86.648657104759081</v>
      </c>
      <c r="J11" s="298">
        <f t="shared" si="4"/>
        <v>85.265588308929424</v>
      </c>
      <c r="K11" s="212">
        <f t="shared" si="5"/>
        <v>7</v>
      </c>
    </row>
    <row r="12" spans="1:11" ht="15.5" x14ac:dyDescent="0.35">
      <c r="A12" s="193" t="s">
        <v>16</v>
      </c>
      <c r="B12" s="288">
        <f>VLOOKUP(A12,'2014 Income Security'!$A$4:$O$99,15,FALSE)</f>
        <v>75.37970950212204</v>
      </c>
      <c r="C12" s="282">
        <f t="shared" si="0"/>
        <v>82.697881067600036</v>
      </c>
      <c r="D12" s="292">
        <f>VLOOKUP(A12,'2014 Health Status'!$A$4:$M$99,13,FALSE)</f>
        <v>83.891788020799211</v>
      </c>
      <c r="E12" s="283">
        <f t="shared" si="1"/>
        <v>99.859464962076899</v>
      </c>
      <c r="F12" s="218">
        <f>VLOOKUP(A12,'2014 Capability'!$A$4:$J$99,10,FALSE)</f>
        <v>56.840720448275299</v>
      </c>
      <c r="G12" s="284">
        <f t="shared" si="2"/>
        <v>73.369511820707132</v>
      </c>
      <c r="H12" s="214">
        <f>VLOOKUP(A12,'2014 Enabling env'!$A$4:$F$99,6,FALSE)</f>
        <v>75.008825108893518</v>
      </c>
      <c r="I12" s="296">
        <f t="shared" si="3"/>
        <v>76.945705407419268</v>
      </c>
      <c r="J12" s="298">
        <f t="shared" si="4"/>
        <v>82.631551634701225</v>
      </c>
      <c r="K12" s="212">
        <f t="shared" si="5"/>
        <v>9</v>
      </c>
    </row>
    <row r="13" spans="1:11" ht="15.5" x14ac:dyDescent="0.35">
      <c r="A13" s="193" t="s">
        <v>19</v>
      </c>
      <c r="B13" s="288">
        <f>VLOOKUP(A13,'2014 Income Security'!$A$4:$O$99,15,FALSE)</f>
        <v>84.649459166546904</v>
      </c>
      <c r="C13" s="282">
        <f t="shared" si="0"/>
        <v>93.667999013664968</v>
      </c>
      <c r="D13" s="292">
        <f>VLOOKUP(A13,'2014 Health Status'!$A$4:$M$99,13,FALSE)</f>
        <v>72.67044256271538</v>
      </c>
      <c r="E13" s="283">
        <f t="shared" si="1"/>
        <v>85.28628904248751</v>
      </c>
      <c r="F13" s="218">
        <f>VLOOKUP(A13,'2014 Capability'!$A$4:$J$99,10,FALSE)</f>
        <v>34.08066712482519</v>
      </c>
      <c r="G13" s="284">
        <f t="shared" si="2"/>
        <v>43.303391182067621</v>
      </c>
      <c r="H13" s="214">
        <f>VLOOKUP(A13,'2014 Enabling env'!$A$4:$F$99,6,FALSE)</f>
        <v>82.681803123039927</v>
      </c>
      <c r="I13" s="296">
        <f t="shared" si="3"/>
        <v>96.620008007794695</v>
      </c>
      <c r="J13" s="298">
        <f t="shared" si="4"/>
        <v>76.035229213289313</v>
      </c>
      <c r="K13" s="212">
        <f t="shared" si="5"/>
        <v>14</v>
      </c>
    </row>
    <row r="14" spans="1:11" ht="15.5" x14ac:dyDescent="0.35">
      <c r="A14" s="193" t="s">
        <v>18</v>
      </c>
      <c r="B14" s="288">
        <f>VLOOKUP(A14,'2014 Income Security'!$A$4:$O$99,15,FALSE)</f>
        <v>79.062970723249549</v>
      </c>
      <c r="C14" s="282">
        <f t="shared" si="0"/>
        <v>87.056770086685859</v>
      </c>
      <c r="D14" s="292">
        <f>VLOOKUP(A14,'2014 Health Status'!$A$4:$M$99,13,FALSE)</f>
        <v>73.144865859090658</v>
      </c>
      <c r="E14" s="283">
        <f t="shared" si="1"/>
        <v>85.90242319362423</v>
      </c>
      <c r="F14" s="218">
        <f>VLOOKUP(A14,'2014 Capability'!$A$4:$J$99,10,FALSE)</f>
        <v>38.689193453941755</v>
      </c>
      <c r="G14" s="284">
        <f t="shared" si="2"/>
        <v>49.391272726475236</v>
      </c>
      <c r="H14" s="214">
        <f>VLOOKUP(A14,'2014 Enabling env'!$A$4:$F$99,6,FALSE)</f>
        <v>77.018720733499265</v>
      </c>
      <c r="I14" s="296">
        <f t="shared" si="3"/>
        <v>82.099283932049389</v>
      </c>
      <c r="J14" s="298">
        <f t="shared" si="4"/>
        <v>74.207771198625991</v>
      </c>
      <c r="K14" s="212">
        <f t="shared" si="5"/>
        <v>17</v>
      </c>
    </row>
    <row r="15" spans="1:11" ht="15.5" x14ac:dyDescent="0.35">
      <c r="A15" s="193" t="s">
        <v>17</v>
      </c>
      <c r="B15" s="288">
        <f>VLOOKUP(A15,'2014 Income Security'!$A$4:$O$99,15,FALSE)</f>
        <v>82.712813193002702</v>
      </c>
      <c r="C15" s="282">
        <f t="shared" si="0"/>
        <v>91.376110287577163</v>
      </c>
      <c r="D15" s="292">
        <f>VLOOKUP(A15,'2014 Health Status'!$A$4:$M$99,13,FALSE)</f>
        <v>69.261390274490651</v>
      </c>
      <c r="E15" s="283">
        <f t="shared" si="1"/>
        <v>80.858948408429427</v>
      </c>
      <c r="F15" s="218">
        <f>VLOOKUP(A15,'2014 Capability'!$A$4:$J$99,10,FALSE)</f>
        <v>46.07450509925188</v>
      </c>
      <c r="G15" s="284">
        <f t="shared" si="2"/>
        <v>59.147298678007765</v>
      </c>
      <c r="H15" s="214">
        <f>VLOOKUP(A15,'2014 Enabling env'!$A$4:$F$99,6,FALSE)</f>
        <v>81.810935757747316</v>
      </c>
      <c r="I15" s="296">
        <f t="shared" si="3"/>
        <v>94.387014763454658</v>
      </c>
      <c r="J15" s="298">
        <f t="shared" si="4"/>
        <v>80.140487566850766</v>
      </c>
      <c r="K15" s="212">
        <f t="shared" si="5"/>
        <v>11</v>
      </c>
    </row>
    <row r="16" spans="1:11" ht="15.5" x14ac:dyDescent="0.35">
      <c r="A16" s="193" t="s">
        <v>22</v>
      </c>
      <c r="B16" s="288">
        <f>VLOOKUP(A16,'2014 Income Security'!$A$4:$O$99,15,FALSE)</f>
        <v>52.182547612474778</v>
      </c>
      <c r="C16" s="282">
        <f t="shared" si="0"/>
        <v>55.245618476301516</v>
      </c>
      <c r="D16" s="292">
        <f>VLOOKUP(A16,'2014 Health Status'!$A$4:$M$99,13,FALSE)</f>
        <v>79.757645450290994</v>
      </c>
      <c r="E16" s="283">
        <f t="shared" si="1"/>
        <v>94.490448636741547</v>
      </c>
      <c r="F16" s="218">
        <f>VLOOKUP(A16,'2014 Capability'!$A$4:$J$99,10,FALSE)</f>
        <v>70.181520609998429</v>
      </c>
      <c r="G16" s="284">
        <f t="shared" si="2"/>
        <v>90.992761704093041</v>
      </c>
      <c r="H16" s="214">
        <f>VLOOKUP(A16,'2014 Enabling env'!$A$4:$F$99,6,FALSE)</f>
        <v>72.473058708241112</v>
      </c>
      <c r="I16" s="296">
        <f t="shared" si="3"/>
        <v>70.443740277541309</v>
      </c>
      <c r="J16" s="298">
        <f t="shared" si="4"/>
        <v>76.056047322537466</v>
      </c>
      <c r="K16" s="212">
        <f t="shared" si="5"/>
        <v>13</v>
      </c>
    </row>
    <row r="17" spans="1:11" ht="15.5" x14ac:dyDescent="0.35">
      <c r="A17" s="193" t="s">
        <v>20</v>
      </c>
      <c r="B17" s="288">
        <f>VLOOKUP(A17,'2014 Income Security'!$A$4:$O$99,15,FALSE)</f>
        <v>80.429222506959093</v>
      </c>
      <c r="C17" s="282">
        <f t="shared" si="0"/>
        <v>88.673636102910166</v>
      </c>
      <c r="D17" s="292">
        <f>VLOOKUP(A17,'2014 Health Status'!$A$4:$M$99,13,FALSE)</f>
        <v>70.780830124499744</v>
      </c>
      <c r="E17" s="283">
        <f t="shared" si="1"/>
        <v>82.832246914934743</v>
      </c>
      <c r="F17" s="218">
        <f>VLOOKUP(A17,'2014 Capability'!$A$4:$J$99,10,FALSE)</f>
        <v>43.944485715199967</v>
      </c>
      <c r="G17" s="284">
        <f t="shared" si="2"/>
        <v>56.333534630383056</v>
      </c>
      <c r="H17" s="214">
        <f>VLOOKUP(A17,'2014 Enabling env'!$A$4:$F$99,6,FALSE)</f>
        <v>76.127793655333363</v>
      </c>
      <c r="I17" s="296">
        <f t="shared" si="3"/>
        <v>79.814855526495805</v>
      </c>
      <c r="J17" s="298">
        <f t="shared" si="4"/>
        <v>75.807325217613169</v>
      </c>
      <c r="K17" s="212">
        <f t="shared" si="5"/>
        <v>15</v>
      </c>
    </row>
    <row r="18" spans="1:11" ht="15.5" x14ac:dyDescent="0.35">
      <c r="A18" s="193" t="s">
        <v>23</v>
      </c>
      <c r="B18" s="288">
        <f>VLOOKUP(A18,'2014 Income Security'!$A$4:$O$99,15,FALSE)</f>
        <v>86.999635064553559</v>
      </c>
      <c r="C18" s="282">
        <f t="shared" si="0"/>
        <v>96.449272265743858</v>
      </c>
      <c r="D18" s="292">
        <f>VLOOKUP(A18,'2014 Health Status'!$A$4:$M$99,13,FALSE)</f>
        <v>76.607767230222819</v>
      </c>
      <c r="E18" s="283">
        <f t="shared" si="1"/>
        <v>90.399697701588082</v>
      </c>
      <c r="F18" s="218">
        <f>VLOOKUP(A18,'2014 Capability'!$A$4:$J$99,10,FALSE)</f>
        <v>29.418915579459849</v>
      </c>
      <c r="G18" s="284">
        <f t="shared" si="2"/>
        <v>37.145198916063208</v>
      </c>
      <c r="H18" s="214">
        <f>VLOOKUP(A18,'2014 Enabling env'!$A$4:$F$99,6,FALSE)</f>
        <v>76.095215652728982</v>
      </c>
      <c r="I18" s="296">
        <f t="shared" si="3"/>
        <v>79.731322186484562</v>
      </c>
      <c r="J18" s="298">
        <f t="shared" si="4"/>
        <v>71.285204026438223</v>
      </c>
      <c r="K18" s="212">
        <f t="shared" si="5"/>
        <v>19</v>
      </c>
    </row>
    <row r="19" spans="1:11" ht="15.5" x14ac:dyDescent="0.35">
      <c r="A19" s="193" t="s">
        <v>21</v>
      </c>
      <c r="B19" s="288">
        <f>VLOOKUP(A19,'2014 Income Security'!$A$4:$O$99,15,FALSE)</f>
        <v>79.79181266403549</v>
      </c>
      <c r="C19" s="282">
        <f t="shared" si="0"/>
        <v>87.91930492785265</v>
      </c>
      <c r="D19" s="292">
        <f>VLOOKUP(A19,'2014 Health Status'!$A$4:$M$99,13,FALSE)</f>
        <v>68.137975963656828</v>
      </c>
      <c r="E19" s="283">
        <f t="shared" si="1"/>
        <v>79.399968783969911</v>
      </c>
      <c r="F19" s="218">
        <f>VLOOKUP(A19,'2014 Capability'!$A$4:$J$99,10,FALSE)</f>
        <v>48.291244653365453</v>
      </c>
      <c r="G19" s="284">
        <f t="shared" si="2"/>
        <v>62.075620413957012</v>
      </c>
      <c r="H19" s="214">
        <f>VLOOKUP(A19,'2014 Enabling env'!$A$4:$F$99,6,FALSE)</f>
        <v>77.687475829270383</v>
      </c>
      <c r="I19" s="296">
        <f t="shared" si="3"/>
        <v>83.814040587872768</v>
      </c>
      <c r="J19" s="298">
        <f t="shared" si="4"/>
        <v>77.631076074325236</v>
      </c>
      <c r="K19" s="212">
        <f t="shared" si="5"/>
        <v>12</v>
      </c>
    </row>
    <row r="20" spans="1:11" ht="15.5" x14ac:dyDescent="0.35">
      <c r="A20" s="193" t="s">
        <v>24</v>
      </c>
      <c r="B20" s="288">
        <f>VLOOKUP(A20,'2014 Income Security'!$A$4:$O$99,15,FALSE)</f>
        <v>87.958427200328245</v>
      </c>
      <c r="C20" s="282">
        <f t="shared" si="0"/>
        <v>97.583937515181347</v>
      </c>
      <c r="D20" s="292">
        <f>VLOOKUP(A20,'2014 Health Status'!$A$4:$M$99,13,FALSE)</f>
        <v>78.34444269216894</v>
      </c>
      <c r="E20" s="283">
        <f t="shared" si="1"/>
        <v>92.655120379440177</v>
      </c>
      <c r="F20" s="218">
        <f>VLOOKUP(A20,'2014 Capability'!$A$4:$J$99,10,FALSE)</f>
        <v>36.286397351000794</v>
      </c>
      <c r="G20" s="284">
        <f t="shared" si="2"/>
        <v>46.217169552180707</v>
      </c>
      <c r="H20" s="214">
        <f>VLOOKUP(A20,'2014 Enabling env'!$A$4:$F$99,6,FALSE)</f>
        <v>74.17869080113762</v>
      </c>
      <c r="I20" s="296">
        <f t="shared" si="3"/>
        <v>74.817155900352873</v>
      </c>
      <c r="J20" s="298">
        <f t="shared" si="4"/>
        <v>74.77614564075148</v>
      </c>
      <c r="K20" s="212">
        <f t="shared" si="5"/>
        <v>16</v>
      </c>
    </row>
    <row r="21" spans="1:11" ht="15.5" x14ac:dyDescent="0.35">
      <c r="A21" s="193" t="s">
        <v>27</v>
      </c>
      <c r="B21" s="288">
        <f>VLOOKUP(A21,'2014 Income Security'!$A$4:$O$99,15,FALSE)</f>
        <v>70.503337237283418</v>
      </c>
      <c r="C21" s="282">
        <f t="shared" si="0"/>
        <v>76.927026316311739</v>
      </c>
      <c r="D21" s="292">
        <f>VLOOKUP(A21,'2014 Health Status'!$A$4:$M$99,13,FALSE)</f>
        <v>74.373382482959826</v>
      </c>
      <c r="E21" s="283">
        <f t="shared" si="1"/>
        <v>87.497899328519253</v>
      </c>
      <c r="F21" s="218">
        <f>VLOOKUP(A21,'2014 Capability'!$A$4:$J$99,10,FALSE)</f>
        <v>44.722324609922964</v>
      </c>
      <c r="G21" s="284">
        <f t="shared" si="2"/>
        <v>57.361062892896918</v>
      </c>
      <c r="H21" s="214">
        <f>VLOOKUP(A21,'2014 Enabling env'!$A$4:$F$99,6,FALSE)</f>
        <v>66.02152368152278</v>
      </c>
      <c r="I21" s="296">
        <f t="shared" si="3"/>
        <v>53.901342773135333</v>
      </c>
      <c r="J21" s="298">
        <f t="shared" si="4"/>
        <v>67.541909790144544</v>
      </c>
      <c r="K21" s="212">
        <f t="shared" si="5"/>
        <v>22</v>
      </c>
    </row>
    <row r="22" spans="1:11" ht="15.5" x14ac:dyDescent="0.35">
      <c r="A22" s="193" t="s">
        <v>26</v>
      </c>
      <c r="B22" s="288">
        <f>VLOOKUP(A22,'2014 Income Security'!$A$4:$O$99,15,FALSE)</f>
        <v>78.560438600174237</v>
      </c>
      <c r="C22" s="282">
        <f t="shared" si="0"/>
        <v>86.462057514999103</v>
      </c>
      <c r="D22" s="292">
        <f>VLOOKUP(A22,'2014 Health Status'!$A$4:$M$99,13,FALSE)</f>
        <v>63.24943789865447</v>
      </c>
      <c r="E22" s="283">
        <f t="shared" si="1"/>
        <v>73.051218050200603</v>
      </c>
      <c r="F22" s="218">
        <f>VLOOKUP(A22,'2014 Capability'!$A$4:$J$99,10,FALSE)</f>
        <v>19.19465440139092</v>
      </c>
      <c r="G22" s="284">
        <f t="shared" si="2"/>
        <v>23.638909380965547</v>
      </c>
      <c r="H22" s="214">
        <f>VLOOKUP(A22,'2014 Enabling env'!$A$4:$F$99,6,FALSE)</f>
        <v>79.168372039952203</v>
      </c>
      <c r="I22" s="296">
        <f t="shared" si="3"/>
        <v>87.611210358851793</v>
      </c>
      <c r="J22" s="298">
        <f t="shared" si="4"/>
        <v>60.139530867137474</v>
      </c>
      <c r="K22" s="212">
        <f t="shared" si="5"/>
        <v>29</v>
      </c>
    </row>
    <row r="23" spans="1:11" ht="15.5" x14ac:dyDescent="0.35">
      <c r="A23" s="193" t="s">
        <v>28</v>
      </c>
      <c r="B23" s="288">
        <f>VLOOKUP(A23,'2014 Income Security'!$A$4:$O$99,15,FALSE)</f>
        <v>68.132407084362995</v>
      </c>
      <c r="C23" s="282">
        <f t="shared" si="0"/>
        <v>74.121191815814186</v>
      </c>
      <c r="D23" s="292">
        <f>VLOOKUP(A23,'2014 Health Status'!$A$4:$M$99,13,FALSE)</f>
        <v>69.792368502524255</v>
      </c>
      <c r="E23" s="283">
        <f t="shared" si="1"/>
        <v>81.548530522758782</v>
      </c>
      <c r="F23" s="218">
        <f>VLOOKUP(A23,'2014 Capability'!$A$4:$J$99,10,FALSE)</f>
        <v>55.29143565818179</v>
      </c>
      <c r="G23" s="284">
        <f t="shared" si="2"/>
        <v>71.322900473159564</v>
      </c>
      <c r="H23" s="214">
        <f>VLOOKUP(A23,'2014 Enabling env'!$A$4:$F$99,6,FALSE)</f>
        <v>69.631633067098605</v>
      </c>
      <c r="I23" s="296">
        <f t="shared" si="3"/>
        <v>63.158033505381042</v>
      </c>
      <c r="J23" s="298">
        <f t="shared" si="4"/>
        <v>72.23605703792191</v>
      </c>
      <c r="K23" s="212">
        <f t="shared" si="5"/>
        <v>18</v>
      </c>
    </row>
    <row r="24" spans="1:11" ht="15.5" x14ac:dyDescent="0.35">
      <c r="A24" s="193" t="s">
        <v>31</v>
      </c>
      <c r="B24" s="288">
        <f>VLOOKUP(A24,'2014 Income Security'!$A$4:$O$99,15,FALSE)</f>
        <v>71.323611725652128</v>
      </c>
      <c r="C24" s="282">
        <f t="shared" si="0"/>
        <v>77.89776535580134</v>
      </c>
      <c r="D24" s="292">
        <f>VLOOKUP(A24,'2014 Health Status'!$A$4:$M$99,13,FALSE)</f>
        <v>80.458033011209338</v>
      </c>
      <c r="E24" s="283">
        <f t="shared" si="1"/>
        <v>95.400042871700435</v>
      </c>
      <c r="F24" s="218">
        <f>VLOOKUP(A24,'2014 Capability'!$A$4:$J$99,10,FALSE)</f>
        <v>29.228018790779888</v>
      </c>
      <c r="G24" s="284">
        <f t="shared" si="2"/>
        <v>36.893023501690735</v>
      </c>
      <c r="H24" s="214">
        <f>VLOOKUP(A24,'2014 Enabling env'!$A$4:$F$99,6,FALSE)</f>
        <v>74.701916517553826</v>
      </c>
      <c r="I24" s="296">
        <f t="shared" si="3"/>
        <v>76.158760301420074</v>
      </c>
      <c r="J24" s="298">
        <f t="shared" si="4"/>
        <v>67.598089364096353</v>
      </c>
      <c r="K24" s="212">
        <f t="shared" si="5"/>
        <v>21</v>
      </c>
    </row>
    <row r="25" spans="1:11" ht="15.5" x14ac:dyDescent="0.35">
      <c r="A25" s="193" t="s">
        <v>25</v>
      </c>
      <c r="B25" s="288">
        <f>VLOOKUP(A25,'2014 Income Security'!$A$4:$O$99,15,FALSE)</f>
        <v>82.792396493925324</v>
      </c>
      <c r="C25" s="282">
        <f t="shared" si="0"/>
        <v>91.470291708787371</v>
      </c>
      <c r="D25" s="292">
        <f>VLOOKUP(A25,'2014 Health Status'!$A$4:$M$99,13,FALSE)</f>
        <v>63.293200465490486</v>
      </c>
      <c r="E25" s="283">
        <f t="shared" si="1"/>
        <v>73.10805255258505</v>
      </c>
      <c r="F25" s="218">
        <f>VLOOKUP(A25,'2014 Capability'!$A$4:$J$99,10,FALSE)</f>
        <v>44.493250883597653</v>
      </c>
      <c r="G25" s="284">
        <f t="shared" si="2"/>
        <v>57.05845559259928</v>
      </c>
      <c r="H25" s="214">
        <f>VLOOKUP(A25,'2014 Enabling env'!$A$4:$F$99,6,FALSE)</f>
        <v>63.530753085779047</v>
      </c>
      <c r="I25" s="296">
        <f t="shared" si="3"/>
        <v>47.514751501997551</v>
      </c>
      <c r="J25" s="298">
        <f t="shared" si="4"/>
        <v>65.25269280082037</v>
      </c>
      <c r="K25" s="212">
        <f t="shared" si="5"/>
        <v>23</v>
      </c>
    </row>
    <row r="26" spans="1:11" ht="15.5" x14ac:dyDescent="0.35">
      <c r="A26" s="193" t="s">
        <v>34</v>
      </c>
      <c r="B26" s="288">
        <f>VLOOKUP(A26,'2014 Income Security'!$A$4:$O$99,15,FALSE)</f>
        <v>71.761883420350642</v>
      </c>
      <c r="C26" s="282">
        <f t="shared" si="0"/>
        <v>78.416430083255193</v>
      </c>
      <c r="D26" s="292">
        <f>VLOOKUP(A26,'2014 Health Status'!$A$4:$M$99,13,FALSE)</f>
        <v>68.690971592481944</v>
      </c>
      <c r="E26" s="283">
        <f t="shared" si="1"/>
        <v>80.118144925301223</v>
      </c>
      <c r="F26" s="218">
        <f>VLOOKUP(A26,'2014 Capability'!$A$4:$J$99,10,FALSE)</f>
        <v>28.852434125572625</v>
      </c>
      <c r="G26" s="284">
        <f t="shared" si="2"/>
        <v>36.396874670505447</v>
      </c>
      <c r="H26" s="214">
        <f>VLOOKUP(A26,'2014 Enabling env'!$A$4:$F$99,6,FALSE)</f>
        <v>73.376209799236946</v>
      </c>
      <c r="I26" s="296">
        <f t="shared" si="3"/>
        <v>72.759512305735768</v>
      </c>
      <c r="J26" s="298">
        <f t="shared" si="4"/>
        <v>63.866476396080216</v>
      </c>
      <c r="K26" s="212">
        <f t="shared" si="5"/>
        <v>27</v>
      </c>
    </row>
    <row r="27" spans="1:11" ht="15.5" x14ac:dyDescent="0.35">
      <c r="A27" s="193" t="s">
        <v>32</v>
      </c>
      <c r="B27" s="288">
        <f>VLOOKUP(A27,'2014 Income Security'!$A$4:$O$99,15,FALSE)</f>
        <v>82.001616359619561</v>
      </c>
      <c r="C27" s="282">
        <f t="shared" si="0"/>
        <v>90.534457230319006</v>
      </c>
      <c r="D27" s="292">
        <f>VLOOKUP(A27,'2014 Health Status'!$A$4:$M$99,13,FALSE)</f>
        <v>56.087701047005808</v>
      </c>
      <c r="E27" s="283">
        <f t="shared" si="1"/>
        <v>63.750261100007542</v>
      </c>
      <c r="F27" s="218">
        <f>VLOOKUP(A27,'2014 Capability'!$A$4:$J$99,10,FALSE)</f>
        <v>44.521901166715438</v>
      </c>
      <c r="G27" s="284">
        <f t="shared" si="2"/>
        <v>57.096302730139278</v>
      </c>
      <c r="H27" s="214">
        <f>VLOOKUP(A27,'2014 Enabling env'!$A$4:$F$99,6,FALSE)</f>
        <v>65.816731173657814</v>
      </c>
      <c r="I27" s="296">
        <f t="shared" si="3"/>
        <v>53.37623377860978</v>
      </c>
      <c r="J27" s="298">
        <f t="shared" si="4"/>
        <v>64.760910466407907</v>
      </c>
      <c r="K27" s="212">
        <f t="shared" si="5"/>
        <v>25</v>
      </c>
    </row>
    <row r="28" spans="1:11" ht="15.5" x14ac:dyDescent="0.35">
      <c r="A28" s="193" t="s">
        <v>33</v>
      </c>
      <c r="B28" s="288">
        <f>VLOOKUP(A28,'2014 Income Security'!$A$4:$O$99,15,FALSE)</f>
        <v>80.112118698311434</v>
      </c>
      <c r="C28" s="282">
        <f t="shared" si="0"/>
        <v>88.298365323445481</v>
      </c>
      <c r="D28" s="292">
        <f>VLOOKUP(A28,'2014 Health Status'!$A$4:$M$99,13,FALSE)</f>
        <v>59.36219986854681</v>
      </c>
      <c r="E28" s="283">
        <f t="shared" si="1"/>
        <v>68.002856972138716</v>
      </c>
      <c r="F28" s="218">
        <f>VLOOKUP(A28,'2014 Capability'!$A$4:$J$99,10,FALSE)</f>
        <v>37.959006881423647</v>
      </c>
      <c r="G28" s="284">
        <f t="shared" si="2"/>
        <v>48.426693370440752</v>
      </c>
      <c r="H28" s="214">
        <f>VLOOKUP(A28,'2014 Enabling env'!$A$4:$F$99,6,FALSE)</f>
        <v>61.673736923862684</v>
      </c>
      <c r="I28" s="296">
        <f t="shared" si="3"/>
        <v>42.753171599647914</v>
      </c>
      <c r="J28" s="298">
        <f t="shared" si="4"/>
        <v>59.379049862812302</v>
      </c>
      <c r="K28" s="212">
        <f t="shared" si="5"/>
        <v>31</v>
      </c>
    </row>
    <row r="29" spans="1:11" ht="15.5" x14ac:dyDescent="0.35">
      <c r="A29" s="193" t="s">
        <v>42</v>
      </c>
      <c r="B29" s="288">
        <f>VLOOKUP(A29,'2014 Income Security'!$A$4:$O$99,15,FALSE)</f>
        <v>77.545622685573349</v>
      </c>
      <c r="C29" s="282">
        <f t="shared" si="0"/>
        <v>85.261091935589761</v>
      </c>
      <c r="D29" s="292">
        <f>VLOOKUP(A29,'2014 Health Status'!$A$4:$M$99,13,FALSE)</f>
        <v>78.686124915711972</v>
      </c>
      <c r="E29" s="283">
        <f t="shared" si="1"/>
        <v>93.098863526898668</v>
      </c>
      <c r="F29" s="218">
        <f>VLOOKUP(A29,'2014 Capability'!$A$4:$J$99,10,FALSE)</f>
        <v>24.570545296326369</v>
      </c>
      <c r="G29" s="284">
        <f t="shared" si="2"/>
        <v>30.740482557894804</v>
      </c>
      <c r="H29" s="214">
        <f>VLOOKUP(A29,'2014 Enabling env'!$A$4:$F$99,6,FALSE)</f>
        <v>58.537345211309542</v>
      </c>
      <c r="I29" s="296">
        <f t="shared" si="3"/>
        <v>34.711141567460366</v>
      </c>
      <c r="J29" s="298">
        <f t="shared" si="4"/>
        <v>53.947175560028413</v>
      </c>
      <c r="K29" s="212">
        <f t="shared" si="5"/>
        <v>39</v>
      </c>
    </row>
    <row r="30" spans="1:11" ht="15.5" x14ac:dyDescent="0.35">
      <c r="A30" s="193" t="s">
        <v>41</v>
      </c>
      <c r="B30" s="288">
        <f>VLOOKUP(A30,'2014 Income Security'!$A$4:$O$99,15,FALSE)</f>
        <v>64.648874152180355</v>
      </c>
      <c r="C30" s="282">
        <f t="shared" si="0"/>
        <v>69.998667635716387</v>
      </c>
      <c r="D30" s="292">
        <f>VLOOKUP(A30,'2014 Health Status'!$A$4:$M$99,13,FALSE)</f>
        <v>73.777915863082924</v>
      </c>
      <c r="E30" s="283">
        <f t="shared" si="1"/>
        <v>86.72456605595184</v>
      </c>
      <c r="F30" s="218">
        <f>VLOOKUP(A30,'2014 Capability'!$A$4:$J$99,10,FALSE)</f>
        <v>32.040292572811268</v>
      </c>
      <c r="G30" s="284">
        <f t="shared" si="2"/>
        <v>40.608048312828622</v>
      </c>
      <c r="H30" s="214">
        <f>VLOOKUP(A30,'2014 Enabling env'!$A$4:$F$99,6,FALSE)</f>
        <v>71.567164520455947</v>
      </c>
      <c r="I30" s="296">
        <f t="shared" si="3"/>
        <v>68.120934667835769</v>
      </c>
      <c r="J30" s="298">
        <f t="shared" si="4"/>
        <v>64.014912484110368</v>
      </c>
      <c r="K30" s="212">
        <f t="shared" si="5"/>
        <v>26</v>
      </c>
    </row>
    <row r="31" spans="1:11" ht="15.5" x14ac:dyDescent="0.35">
      <c r="A31" s="193" t="s">
        <v>37</v>
      </c>
      <c r="B31" s="288">
        <f>VLOOKUP(A31,'2014 Income Security'!$A$4:$O$99,15,FALSE)</f>
        <v>72.431368601726888</v>
      </c>
      <c r="C31" s="282">
        <f t="shared" si="0"/>
        <v>79.208720238730052</v>
      </c>
      <c r="D31" s="292">
        <f>VLOOKUP(A31,'2014 Health Status'!$A$4:$M$99,13,FALSE)</f>
        <v>49.998754368317364</v>
      </c>
      <c r="E31" s="283">
        <f t="shared" si="1"/>
        <v>55.842538140671905</v>
      </c>
      <c r="F31" s="218">
        <f>VLOOKUP(A31,'2014 Capability'!$A$4:$J$99,10,FALSE)</f>
        <v>61.815435258952732</v>
      </c>
      <c r="G31" s="284">
        <f t="shared" si="2"/>
        <v>79.941129800465959</v>
      </c>
      <c r="H31" s="214">
        <f>VLOOKUP(A31,'2014 Enabling env'!$A$4:$F$99,6,FALSE)</f>
        <v>68.121215293499034</v>
      </c>
      <c r="I31" s="296">
        <f t="shared" si="3"/>
        <v>59.285167419228287</v>
      </c>
      <c r="J31" s="298">
        <f t="shared" si="4"/>
        <v>67.664927312053109</v>
      </c>
      <c r="K31" s="212">
        <f t="shared" si="5"/>
        <v>20</v>
      </c>
    </row>
    <row r="32" spans="1:11" ht="15.5" x14ac:dyDescent="0.35">
      <c r="A32" s="193" t="s">
        <v>30</v>
      </c>
      <c r="B32" s="288">
        <f>VLOOKUP(A32,'2014 Income Security'!$A$4:$O$99,15,FALSE)</f>
        <v>72.306948979691029</v>
      </c>
      <c r="C32" s="282">
        <f t="shared" si="0"/>
        <v>79.061478082474594</v>
      </c>
      <c r="D32" s="292">
        <f>VLOOKUP(A32,'2014 Health Status'!$A$4:$M$99,13,FALSE)</f>
        <v>68.686322333302485</v>
      </c>
      <c r="E32" s="283">
        <f t="shared" si="1"/>
        <v>80.112106926366863</v>
      </c>
      <c r="F32" s="218">
        <f>VLOOKUP(A32,'2014 Capability'!$A$4:$J$99,10,FALSE)</f>
        <v>40.208777548843457</v>
      </c>
      <c r="G32" s="284">
        <f t="shared" si="2"/>
        <v>51.398649337970227</v>
      </c>
      <c r="H32" s="214">
        <f>VLOOKUP(A32,'2014 Enabling env'!$A$4:$F$99,6,FALSE)</f>
        <v>66.363379145057436</v>
      </c>
      <c r="I32" s="296">
        <f t="shared" si="3"/>
        <v>54.777895243737021</v>
      </c>
      <c r="J32" s="298">
        <f t="shared" si="4"/>
        <v>64.983789394669685</v>
      </c>
      <c r="K32" s="212">
        <f t="shared" si="5"/>
        <v>24</v>
      </c>
    </row>
    <row r="33" spans="1:11" ht="15.5" x14ac:dyDescent="0.35">
      <c r="A33" s="193" t="s">
        <v>35</v>
      </c>
      <c r="B33" s="288">
        <f>VLOOKUP(A33,'2014 Income Security'!$A$4:$O$99,15,FALSE)</f>
        <v>80.824056535085191</v>
      </c>
      <c r="C33" s="282">
        <f t="shared" si="0"/>
        <v>89.140895307793116</v>
      </c>
      <c r="D33" s="292">
        <f>VLOOKUP(A33,'2014 Health Status'!$A$4:$M$99,13,FALSE)</f>
        <v>57.43735407841541</v>
      </c>
      <c r="E33" s="283">
        <f t="shared" si="1"/>
        <v>65.503057244695341</v>
      </c>
      <c r="F33" s="218">
        <f>VLOOKUP(A33,'2014 Capability'!$A$4:$J$99,10,FALSE)</f>
        <v>25.588821784453096</v>
      </c>
      <c r="G33" s="284">
        <f t="shared" si="2"/>
        <v>32.085629834152044</v>
      </c>
      <c r="H33" s="214">
        <f>VLOOKUP(A33,'2014 Enabling env'!$A$4:$F$99,6,FALSE)</f>
        <v>54.587562748719812</v>
      </c>
      <c r="I33" s="296">
        <f t="shared" si="3"/>
        <v>24.583494227486696</v>
      </c>
      <c r="J33" s="298">
        <f t="shared" si="4"/>
        <v>46.325827513486821</v>
      </c>
      <c r="K33" s="212">
        <f t="shared" si="5"/>
        <v>59</v>
      </c>
    </row>
    <row r="34" spans="1:11" ht="15.5" x14ac:dyDescent="0.35">
      <c r="A34" s="193" t="s">
        <v>43</v>
      </c>
      <c r="B34" s="288">
        <f>VLOOKUP(A34,'2014 Income Security'!$A$4:$O$99,15,FALSE)</f>
        <v>62.430095073995773</v>
      </c>
      <c r="C34" s="282">
        <f t="shared" si="0"/>
        <v>67.372893578693223</v>
      </c>
      <c r="D34" s="292">
        <f>VLOOKUP(A34,'2014 Health Status'!$A$4:$M$99,13,FALSE)</f>
        <v>69.243875014086413</v>
      </c>
      <c r="E34" s="283">
        <f t="shared" si="1"/>
        <v>80.836201316995343</v>
      </c>
      <c r="F34" s="218">
        <f>VLOOKUP(A34,'2014 Capability'!$A$4:$J$99,10,FALSE)</f>
        <v>34.351128074635341</v>
      </c>
      <c r="G34" s="284">
        <f t="shared" si="2"/>
        <v>43.66067116860679</v>
      </c>
      <c r="H34" s="214">
        <f>VLOOKUP(A34,'2014 Enabling env'!$A$4:$F$99,6,FALSE)</f>
        <v>63.380128603610672</v>
      </c>
      <c r="I34" s="296">
        <f t="shared" si="3"/>
        <v>47.128534881053</v>
      </c>
      <c r="J34" s="298">
        <f t="shared" si="4"/>
        <v>57.858392165528052</v>
      </c>
      <c r="K34" s="212">
        <f t="shared" si="5"/>
        <v>33</v>
      </c>
    </row>
    <row r="35" spans="1:11" ht="15.5" x14ac:dyDescent="0.35">
      <c r="A35" s="193" t="s">
        <v>38</v>
      </c>
      <c r="B35" s="288">
        <f>VLOOKUP(A35,'2014 Income Security'!$A$4:$O$99,15,FALSE)</f>
        <v>82.811110331942416</v>
      </c>
      <c r="C35" s="282">
        <f t="shared" ref="C35:C66" si="6">(B35-$B$106)/($B$105-$B$106)*100</f>
        <v>91.492438262653735</v>
      </c>
      <c r="D35" s="292">
        <f>VLOOKUP(A35,'2014 Health Status'!$A$4:$M$99,13,FALSE)</f>
        <v>45.034708836629555</v>
      </c>
      <c r="E35" s="283">
        <f t="shared" ref="E35:E66" si="7">(D35-$D$106)/($D$105-$D$106)*100</f>
        <v>49.395725761856561</v>
      </c>
      <c r="F35" s="218">
        <f>VLOOKUP(A35,'2014 Capability'!$A$4:$J$99,10,FALSE)</f>
        <v>24.564748015362689</v>
      </c>
      <c r="G35" s="284">
        <f t="shared" ref="G35:G66" si="8">(F35-$F$106)/($F$105-$F$106)*100</f>
        <v>30.732824326767087</v>
      </c>
      <c r="H35" s="214">
        <f>VLOOKUP(A35,'2014 Enabling env'!$A$4:$F$99,6,FALSE)</f>
        <v>69.184534145746454</v>
      </c>
      <c r="I35" s="296">
        <f t="shared" ref="I35:I66" si="9">(H35-$H$106)/($H$105-$H$106)*100</f>
        <v>62.011626014734503</v>
      </c>
      <c r="J35" s="298">
        <f t="shared" si="4"/>
        <v>54.173580609270275</v>
      </c>
      <c r="K35" s="212">
        <f t="shared" si="5"/>
        <v>38</v>
      </c>
    </row>
    <row r="36" spans="1:11" ht="15.5" x14ac:dyDescent="0.35">
      <c r="A36" s="193" t="s">
        <v>46</v>
      </c>
      <c r="B36" s="288">
        <f>VLOOKUP(A36,'2014 Income Security'!$A$4:$O$99,15,FALSE)</f>
        <v>82.107416963286767</v>
      </c>
      <c r="C36" s="282">
        <f t="shared" si="6"/>
        <v>90.659665045309779</v>
      </c>
      <c r="D36" s="292">
        <f>VLOOKUP(A36,'2014 Health Status'!$A$4:$M$99,13,FALSE)</f>
        <v>70.695738321435599</v>
      </c>
      <c r="E36" s="283">
        <f t="shared" si="7"/>
        <v>82.721738079786491</v>
      </c>
      <c r="F36" s="218">
        <f>VLOOKUP(A36,'2014 Capability'!$A$4:$J$99,10,FALSE)</f>
        <v>19.366309639992746</v>
      </c>
      <c r="G36" s="284">
        <f t="shared" si="8"/>
        <v>23.865666631430312</v>
      </c>
      <c r="H36" s="214">
        <f>VLOOKUP(A36,'2014 Enabling env'!$A$4:$F$99,6,FALSE)</f>
        <v>65.371008058630125</v>
      </c>
      <c r="I36" s="296">
        <f t="shared" si="9"/>
        <v>52.233353996487494</v>
      </c>
      <c r="J36" s="298">
        <f t="shared" si="4"/>
        <v>55.29537543640717</v>
      </c>
      <c r="K36" s="212">
        <f t="shared" si="5"/>
        <v>37</v>
      </c>
    </row>
    <row r="37" spans="1:11" ht="15.5" x14ac:dyDescent="0.35">
      <c r="A37" s="193" t="s">
        <v>55</v>
      </c>
      <c r="B37" s="288">
        <f>VLOOKUP(A37,'2014 Income Security'!$A$4:$O$99,15,FALSE)</f>
        <v>42.126793297245648</v>
      </c>
      <c r="C37" s="282">
        <f t="shared" si="6"/>
        <v>43.34531751153331</v>
      </c>
      <c r="D37" s="292">
        <f>VLOOKUP(A37,'2014 Health Status'!$A$4:$M$99,13,FALSE)</f>
        <v>46.523590192981068</v>
      </c>
      <c r="E37" s="283">
        <f t="shared" si="7"/>
        <v>51.329337912962423</v>
      </c>
      <c r="F37" s="218">
        <f>VLOOKUP(A37,'2014 Capability'!$A$4:$J$99,10,FALSE)</f>
        <v>36.240489771408825</v>
      </c>
      <c r="G37" s="284">
        <f t="shared" si="8"/>
        <v>46.156525457607437</v>
      </c>
      <c r="H37" s="214">
        <f>VLOOKUP(A37,'2014 Enabling env'!$A$4:$F$99,6,FALSE)</f>
        <v>71.759065321441724</v>
      </c>
      <c r="I37" s="296">
        <f t="shared" si="9"/>
        <v>68.612988003696728</v>
      </c>
      <c r="J37" s="298">
        <f t="shared" si="4"/>
        <v>51.521301233126458</v>
      </c>
      <c r="K37" s="212">
        <f t="shared" si="5"/>
        <v>48</v>
      </c>
    </row>
    <row r="38" spans="1:11" ht="15.5" x14ac:dyDescent="0.35">
      <c r="A38" s="193" t="s">
        <v>39</v>
      </c>
      <c r="B38" s="288">
        <f>VLOOKUP(A38,'2014 Income Security'!$A$4:$O$99,15,FALSE)</f>
        <v>34.927156773399197</v>
      </c>
      <c r="C38" s="282">
        <f t="shared" si="6"/>
        <v>34.825037601655858</v>
      </c>
      <c r="D38" s="292">
        <f>VLOOKUP(A38,'2014 Health Status'!$A$4:$M$99,13,FALSE)</f>
        <v>50.03237053442917</v>
      </c>
      <c r="E38" s="283">
        <f t="shared" si="7"/>
        <v>55.886195499258662</v>
      </c>
      <c r="F38" s="218">
        <f>VLOOKUP(A38,'2014 Capability'!$A$4:$J$99,10,FALSE)</f>
        <v>42.961844004674354</v>
      </c>
      <c r="G38" s="284">
        <f t="shared" si="8"/>
        <v>55.035461036557933</v>
      </c>
      <c r="H38" s="214">
        <f>VLOOKUP(A38,'2014 Enabling env'!$A$4:$F$99,6,FALSE)</f>
        <v>72.851842011150922</v>
      </c>
      <c r="I38" s="296">
        <f t="shared" si="9"/>
        <v>71.414979515771591</v>
      </c>
      <c r="J38" s="298">
        <f t="shared" si="4"/>
        <v>52.590465644506764</v>
      </c>
      <c r="K38" s="212">
        <f t="shared" si="5"/>
        <v>43</v>
      </c>
    </row>
    <row r="39" spans="1:11" ht="15.5" x14ac:dyDescent="0.35">
      <c r="A39" s="193" t="s">
        <v>29</v>
      </c>
      <c r="B39" s="288">
        <f>VLOOKUP(A39,'2014 Income Security'!$A$4:$O$99,15,FALSE)</f>
        <v>65.895942194436316</v>
      </c>
      <c r="C39" s="282">
        <f t="shared" si="6"/>
        <v>71.474487804066641</v>
      </c>
      <c r="D39" s="292">
        <f>VLOOKUP(A39,'2014 Health Status'!$A$4:$M$99,13,FALSE)</f>
        <v>46.211696968136657</v>
      </c>
      <c r="E39" s="283">
        <f t="shared" si="7"/>
        <v>50.924281776800854</v>
      </c>
      <c r="F39" s="218">
        <f>VLOOKUP(A39,'2014 Capability'!$A$4:$J$99,10,FALSE)</f>
        <v>53.241351831488423</v>
      </c>
      <c r="G39" s="284">
        <f t="shared" si="8"/>
        <v>68.614731613591047</v>
      </c>
      <c r="H39" s="214">
        <f>VLOOKUP(A39,'2014 Enabling env'!$A$4:$F$99,6,FALSE)</f>
        <v>67.093067873680013</v>
      </c>
      <c r="I39" s="296">
        <f t="shared" si="9"/>
        <v>56.648891983794904</v>
      </c>
      <c r="J39" s="298">
        <f t="shared" si="4"/>
        <v>61.329749138503402</v>
      </c>
      <c r="K39" s="212">
        <f t="shared" si="5"/>
        <v>28</v>
      </c>
    </row>
    <row r="40" spans="1:11" ht="15.5" x14ac:dyDescent="0.35">
      <c r="A40" s="193" t="s">
        <v>59</v>
      </c>
      <c r="B40" s="288">
        <f>VLOOKUP(A40,'2014 Income Security'!$A$4:$O$99,15,FALSE)</f>
        <v>64.054762776646555</v>
      </c>
      <c r="C40" s="282">
        <f t="shared" si="6"/>
        <v>69.295577250469293</v>
      </c>
      <c r="D40" s="292">
        <f>VLOOKUP(A40,'2014 Health Status'!$A$4:$M$99,13,FALSE)</f>
        <v>72.111025509279798</v>
      </c>
      <c r="E40" s="283">
        <f t="shared" si="7"/>
        <v>84.559773388675069</v>
      </c>
      <c r="F40" s="218">
        <f>VLOOKUP(A40,'2014 Capability'!$A$4:$J$99,10,FALSE)</f>
        <v>14.261265224397318</v>
      </c>
      <c r="G40" s="284">
        <f t="shared" si="8"/>
        <v>17.121882727077036</v>
      </c>
      <c r="H40" s="214">
        <f>VLOOKUP(A40,'2014 Enabling env'!$A$4:$F$99,6,FALSE)</f>
        <v>66.388000125454013</v>
      </c>
      <c r="I40" s="296">
        <f t="shared" si="9"/>
        <v>54.841025962702595</v>
      </c>
      <c r="J40" s="298">
        <f t="shared" si="4"/>
        <v>48.431910839510408</v>
      </c>
      <c r="K40" s="212">
        <f t="shared" si="5"/>
        <v>55</v>
      </c>
    </row>
    <row r="41" spans="1:11" ht="15.5" x14ac:dyDescent="0.35">
      <c r="A41" s="193" t="s">
        <v>44</v>
      </c>
      <c r="B41" s="288">
        <f>VLOOKUP(A41,'2014 Income Security'!$A$4:$O$99,15,FALSE)</f>
        <v>68.562859182785687</v>
      </c>
      <c r="C41" s="282">
        <f t="shared" si="6"/>
        <v>74.63060258317833</v>
      </c>
      <c r="D41" s="292">
        <f>VLOOKUP(A41,'2014 Health Status'!$A$4:$M$99,13,FALSE)</f>
        <v>45.74119965262306</v>
      </c>
      <c r="E41" s="283">
        <f t="shared" si="7"/>
        <v>50.313246302107871</v>
      </c>
      <c r="F41" s="218">
        <f>VLOOKUP(A41,'2014 Capability'!$A$4:$J$99,10,FALSE)</f>
        <v>47.868537906502723</v>
      </c>
      <c r="G41" s="284">
        <f t="shared" si="8"/>
        <v>61.517223126159479</v>
      </c>
      <c r="H41" s="214">
        <f>VLOOKUP(A41,'2014 Enabling env'!$A$4:$F$99,6,FALSE)</f>
        <v>54.655698574253641</v>
      </c>
      <c r="I41" s="296">
        <f t="shared" si="9"/>
        <v>24.758201472445236</v>
      </c>
      <c r="J41" s="298">
        <f t="shared" si="4"/>
        <v>48.902242618257439</v>
      </c>
      <c r="K41" s="212">
        <f t="shared" si="5"/>
        <v>53</v>
      </c>
    </row>
    <row r="42" spans="1:11" ht="15.5" x14ac:dyDescent="0.35">
      <c r="A42" s="193" t="s">
        <v>51</v>
      </c>
      <c r="B42" s="288">
        <f>VLOOKUP(A42,'2014 Income Security'!$A$4:$O$99,15,FALSE)</f>
        <v>73.149651459790036</v>
      </c>
      <c r="C42" s="282">
        <f t="shared" si="6"/>
        <v>80.058759124011885</v>
      </c>
      <c r="D42" s="292">
        <f>VLOOKUP(A42,'2014 Health Status'!$A$4:$M$99,13,FALSE)</f>
        <v>47.449302548660654</v>
      </c>
      <c r="E42" s="283">
        <f t="shared" si="7"/>
        <v>52.53156175150734</v>
      </c>
      <c r="F42" s="218">
        <f>VLOOKUP(A42,'2014 Capability'!$A$4:$J$99,10,FALSE)</f>
        <v>29.44472448064414</v>
      </c>
      <c r="G42" s="284">
        <f t="shared" si="8"/>
        <v>37.179292576808635</v>
      </c>
      <c r="H42" s="214">
        <f>VLOOKUP(A42,'2014 Enabling env'!$A$4:$F$99,6,FALSE)</f>
        <v>63.14800073142721</v>
      </c>
      <c r="I42" s="296">
        <f t="shared" si="9"/>
        <v>46.533335208787719</v>
      </c>
      <c r="J42" s="298">
        <f t="shared" si="4"/>
        <v>51.936612213060343</v>
      </c>
      <c r="K42" s="212">
        <f t="shared" si="5"/>
        <v>46</v>
      </c>
    </row>
    <row r="43" spans="1:11" ht="15.5" x14ac:dyDescent="0.35">
      <c r="A43" s="193" t="s">
        <v>60</v>
      </c>
      <c r="B43" s="288">
        <f>VLOOKUP(A43,'2014 Income Security'!$A$4:$O$99,15,FALSE)</f>
        <v>50.590517008340498</v>
      </c>
      <c r="C43" s="282">
        <f t="shared" si="6"/>
        <v>53.361558589752065</v>
      </c>
      <c r="D43" s="292">
        <f>VLOOKUP(A43,'2014 Health Status'!$A$4:$M$99,13,FALSE)</f>
        <v>55.276974048215628</v>
      </c>
      <c r="E43" s="283">
        <f t="shared" si="7"/>
        <v>62.697368893786532</v>
      </c>
      <c r="F43" s="218">
        <f>VLOOKUP(A43,'2014 Capability'!$A$4:$J$99,10,FALSE)</f>
        <v>20.502499049406062</v>
      </c>
      <c r="G43" s="284">
        <f t="shared" si="8"/>
        <v>25.366577343997438</v>
      </c>
      <c r="H43" s="214">
        <f>VLOOKUP(A43,'2014 Enabling env'!$A$4:$F$99,6,FALSE)</f>
        <v>58.884103078263948</v>
      </c>
      <c r="I43" s="296">
        <f t="shared" si="9"/>
        <v>35.600264303240891</v>
      </c>
      <c r="J43" s="298">
        <f t="shared" si="4"/>
        <v>41.691568020776394</v>
      </c>
      <c r="K43" s="212">
        <f t="shared" si="5"/>
        <v>67</v>
      </c>
    </row>
    <row r="44" spans="1:11" ht="15.5" x14ac:dyDescent="0.35">
      <c r="A44" s="193" t="s">
        <v>56</v>
      </c>
      <c r="B44" s="288">
        <f>VLOOKUP(A44,'2014 Income Security'!$A$4:$O$99,15,FALSE)</f>
        <v>57.943187705528324</v>
      </c>
      <c r="C44" s="282">
        <f t="shared" si="6"/>
        <v>62.062944030211028</v>
      </c>
      <c r="D44" s="292">
        <f>VLOOKUP(A44,'2014 Health Status'!$A$4:$M$99,13,FALSE)</f>
        <v>59.095085717928086</v>
      </c>
      <c r="E44" s="283">
        <f t="shared" si="7"/>
        <v>67.655955477828684</v>
      </c>
      <c r="F44" s="218">
        <f>VLOOKUP(A44,'2014 Capability'!$A$4:$J$99,10,FALSE)</f>
        <v>22.63564270192963</v>
      </c>
      <c r="G44" s="284">
        <f t="shared" si="8"/>
        <v>28.184468562654725</v>
      </c>
      <c r="H44" s="214">
        <f>VLOOKUP(A44,'2014 Enabling env'!$A$4:$F$99,6,FALSE)</f>
        <v>78.192334769722549</v>
      </c>
      <c r="I44" s="296">
        <f t="shared" si="9"/>
        <v>85.108550691596292</v>
      </c>
      <c r="J44" s="298">
        <f t="shared" si="4"/>
        <v>56.335267718889597</v>
      </c>
      <c r="K44" s="212">
        <f t="shared" si="5"/>
        <v>36</v>
      </c>
    </row>
    <row r="45" spans="1:11" ht="15.5" x14ac:dyDescent="0.35">
      <c r="A45" s="193" t="s">
        <v>49</v>
      </c>
      <c r="B45" s="288">
        <f>VLOOKUP(A45,'2014 Income Security'!$A$4:$O$99,15,FALSE)</f>
        <v>50.716000346283202</v>
      </c>
      <c r="C45" s="282">
        <f t="shared" si="6"/>
        <v>53.510059581400235</v>
      </c>
      <c r="D45" s="292">
        <f>VLOOKUP(A45,'2014 Health Status'!$A$4:$M$99,13,FALSE)</f>
        <v>68.143918910319698</v>
      </c>
      <c r="E45" s="283">
        <f t="shared" si="7"/>
        <v>79.407686896519095</v>
      </c>
      <c r="F45" s="218">
        <f>VLOOKUP(A45,'2014 Capability'!$A$4:$J$99,10,FALSE)</f>
        <v>45.969106779591243</v>
      </c>
      <c r="G45" s="284">
        <f t="shared" si="8"/>
        <v>59.008067080041272</v>
      </c>
      <c r="H45" s="214">
        <f>VLOOKUP(A45,'2014 Enabling env'!$A$4:$F$99,6,FALSE)</f>
        <v>56.938476705428577</v>
      </c>
      <c r="I45" s="296">
        <f t="shared" si="9"/>
        <v>30.611478731868146</v>
      </c>
      <c r="J45" s="298">
        <f t="shared" si="4"/>
        <v>52.634853624130663</v>
      </c>
      <c r="K45" s="212">
        <f t="shared" si="5"/>
        <v>42</v>
      </c>
    </row>
    <row r="46" spans="1:11" ht="15.5" x14ac:dyDescent="0.35">
      <c r="A46" s="193" t="s">
        <v>50</v>
      </c>
      <c r="B46" s="288">
        <f>VLOOKUP(A46,'2014 Income Security'!$A$4:$O$99,15,FALSE)</f>
        <v>41.933007719718063</v>
      </c>
      <c r="C46" s="282">
        <f t="shared" si="6"/>
        <v>43.115985467121973</v>
      </c>
      <c r="D46" s="292">
        <f>VLOOKUP(A46,'2014 Health Status'!$A$4:$M$99,13,FALSE)</f>
        <v>31.945560459623263</v>
      </c>
      <c r="E46" s="283">
        <f t="shared" si="7"/>
        <v>32.396831765744501</v>
      </c>
      <c r="F46" s="218">
        <f>VLOOKUP(A46,'2014 Capability'!$A$4:$J$99,10,FALSE)</f>
        <v>50.24755290713113</v>
      </c>
      <c r="G46" s="284">
        <f t="shared" si="8"/>
        <v>64.659911370054331</v>
      </c>
      <c r="H46" s="214">
        <f>VLOOKUP(A46,'2014 Enabling env'!$A$4:$F$99,6,FALSE)</f>
        <v>77.313543724293226</v>
      </c>
      <c r="I46" s="296">
        <f t="shared" si="9"/>
        <v>82.855240318700567</v>
      </c>
      <c r="J46" s="298">
        <f t="shared" si="4"/>
        <v>52.302685199567065</v>
      </c>
      <c r="K46" s="212">
        <f t="shared" si="5"/>
        <v>44</v>
      </c>
    </row>
    <row r="47" spans="1:11" ht="15.5" x14ac:dyDescent="0.35">
      <c r="A47" s="193" t="s">
        <v>48</v>
      </c>
      <c r="B47" s="288">
        <f>VLOOKUP(A47,'2014 Income Security'!$A$4:$O$99,15,FALSE)</f>
        <v>74.223447151723235</v>
      </c>
      <c r="C47" s="282">
        <f t="shared" si="6"/>
        <v>81.329523256477202</v>
      </c>
      <c r="D47" s="292">
        <f>VLOOKUP(A47,'2014 Health Status'!$A$4:$M$99,13,FALSE)</f>
        <v>44.080485482772971</v>
      </c>
      <c r="E47" s="283">
        <f t="shared" si="7"/>
        <v>48.156474652951907</v>
      </c>
      <c r="F47" s="218">
        <f>VLOOKUP(A47,'2014 Capability'!$A$4:$J$99,10,FALSE)</f>
        <v>53.969732082065462</v>
      </c>
      <c r="G47" s="284">
        <f t="shared" si="8"/>
        <v>69.576924811182906</v>
      </c>
      <c r="H47" s="214">
        <f>VLOOKUP(A47,'2014 Enabling env'!$A$4:$F$99,6,FALSE)</f>
        <v>60.110693297914032</v>
      </c>
      <c r="I47" s="296">
        <f t="shared" si="9"/>
        <v>38.745367430548797</v>
      </c>
      <c r="J47" s="298">
        <f t="shared" si="4"/>
        <v>57.002904043695303</v>
      </c>
      <c r="K47" s="212">
        <f t="shared" si="5"/>
        <v>35</v>
      </c>
    </row>
    <row r="48" spans="1:11" ht="15.5" x14ac:dyDescent="0.35">
      <c r="A48" s="193" t="s">
        <v>45</v>
      </c>
      <c r="B48" s="288">
        <f>VLOOKUP(A48,'2014 Income Security'!$A$4:$O$99,15,FALSE)</f>
        <v>62.614755246939865</v>
      </c>
      <c r="C48" s="282">
        <f t="shared" si="6"/>
        <v>67.591426327739484</v>
      </c>
      <c r="D48" s="292">
        <f>VLOOKUP(A48,'2014 Health Status'!$A$4:$M$99,13,FALSE)</f>
        <v>46.387516245985537</v>
      </c>
      <c r="E48" s="283">
        <f t="shared" si="7"/>
        <v>51.152618501279925</v>
      </c>
      <c r="F48" s="218">
        <f>VLOOKUP(A48,'2014 Capability'!$A$4:$J$99,10,FALSE)</f>
        <v>46.583907338916141</v>
      </c>
      <c r="G48" s="284">
        <f t="shared" si="8"/>
        <v>59.820221055371391</v>
      </c>
      <c r="H48" s="214">
        <f>VLOOKUP(A48,'2014 Enabling env'!$A$4:$F$99,6,FALSE)</f>
        <v>57.108440213343862</v>
      </c>
      <c r="I48" s="296">
        <f t="shared" si="9"/>
        <v>31.047282598317594</v>
      </c>
      <c r="J48" s="298">
        <f t="shared" si="4"/>
        <v>50.339369577414551</v>
      </c>
      <c r="K48" s="212">
        <f t="shared" si="5"/>
        <v>51</v>
      </c>
    </row>
    <row r="49" spans="1:11" ht="15.5" x14ac:dyDescent="0.35">
      <c r="A49" s="193" t="s">
        <v>47</v>
      </c>
      <c r="B49" s="288">
        <f>VLOOKUP(A49,'2014 Income Security'!$A$4:$O$99,15,FALSE)</f>
        <v>67.80764465764797</v>
      </c>
      <c r="C49" s="282">
        <f t="shared" si="6"/>
        <v>73.73685758301535</v>
      </c>
      <c r="D49" s="292">
        <f>VLOOKUP(A49,'2014 Health Status'!$A$4:$M$99,13,FALSE)</f>
        <v>40.004214912468939</v>
      </c>
      <c r="E49" s="283">
        <f t="shared" si="7"/>
        <v>42.86261676944018</v>
      </c>
      <c r="F49" s="218">
        <f>VLOOKUP(A49,'2014 Capability'!$A$4:$J$99,10,FALSE)</f>
        <v>33.472203890974178</v>
      </c>
      <c r="G49" s="284">
        <f t="shared" si="8"/>
        <v>42.499608838803411</v>
      </c>
      <c r="H49" s="214">
        <f>VLOOKUP(A49,'2014 Enabling env'!$A$4:$F$99,6,FALSE)</f>
        <v>59.819587216186029</v>
      </c>
      <c r="I49" s="296">
        <f t="shared" si="9"/>
        <v>37.998941579964182</v>
      </c>
      <c r="J49" s="298">
        <f t="shared" si="4"/>
        <v>47.531326520352614</v>
      </c>
      <c r="K49" s="212">
        <f t="shared" si="5"/>
        <v>56</v>
      </c>
    </row>
    <row r="50" spans="1:11" ht="15.5" x14ac:dyDescent="0.35">
      <c r="A50" s="193" t="s">
        <v>53</v>
      </c>
      <c r="B50" s="288">
        <f>VLOOKUP(A50,'2014 Income Security'!$A$4:$O$99,15,FALSE)</f>
        <v>77.240147857693771</v>
      </c>
      <c r="C50" s="282">
        <f t="shared" si="6"/>
        <v>84.899583263542922</v>
      </c>
      <c r="D50" s="292">
        <f>VLOOKUP(A50,'2014 Health Status'!$A$4:$M$99,13,FALSE)</f>
        <v>44.876532720233058</v>
      </c>
      <c r="E50" s="283">
        <f t="shared" si="7"/>
        <v>49.190302234068909</v>
      </c>
      <c r="F50" s="218">
        <f>VLOOKUP(A50,'2014 Capability'!$A$4:$J$99,10,FALSE)</f>
        <v>33.46627209816576</v>
      </c>
      <c r="G50" s="284">
        <f t="shared" si="8"/>
        <v>42.491772916995721</v>
      </c>
      <c r="H50" s="214">
        <f>VLOOKUP(A50,'2014 Enabling env'!$A$4:$F$99,6,FALSE)</f>
        <v>62.040413122913328</v>
      </c>
      <c r="I50" s="296">
        <f t="shared" si="9"/>
        <v>43.693366981829044</v>
      </c>
      <c r="J50" s="298">
        <f t="shared" si="4"/>
        <v>52.76869493647385</v>
      </c>
      <c r="K50" s="212">
        <f t="shared" si="5"/>
        <v>41</v>
      </c>
    </row>
    <row r="51" spans="1:11" ht="15.5" x14ac:dyDescent="0.35">
      <c r="A51" s="193" t="s">
        <v>52</v>
      </c>
      <c r="B51" s="288">
        <f>VLOOKUP(A51,'2014 Income Security'!$A$4:$O$99,15,FALSE)</f>
        <v>78.776707489919204</v>
      </c>
      <c r="C51" s="282">
        <f t="shared" si="6"/>
        <v>86.717997029490178</v>
      </c>
      <c r="D51" s="292">
        <f>VLOOKUP(A51,'2014 Health Status'!$A$4:$M$99,13,FALSE)</f>
        <v>51.4160650998001</v>
      </c>
      <c r="E51" s="283">
        <f t="shared" si="7"/>
        <v>57.683201428311811</v>
      </c>
      <c r="F51" s="218">
        <f>VLOOKUP(A51,'2014 Capability'!$A$4:$J$99,10,FALSE)</f>
        <v>36.96417408036897</v>
      </c>
      <c r="G51" s="284">
        <f t="shared" si="8"/>
        <v>47.112515297713301</v>
      </c>
      <c r="H51" s="214">
        <f>VLOOKUP(A51,'2014 Enabling env'!$A$4:$F$99,6,FALSE)</f>
        <v>56.813838650443742</v>
      </c>
      <c r="I51" s="296">
        <f t="shared" si="9"/>
        <v>30.291893975496777</v>
      </c>
      <c r="J51" s="298">
        <f t="shared" si="4"/>
        <v>51.689856725487132</v>
      </c>
      <c r="K51" s="212">
        <f t="shared" si="5"/>
        <v>47</v>
      </c>
    </row>
    <row r="52" spans="1:11" ht="15.5" x14ac:dyDescent="0.35">
      <c r="A52" s="193" t="s">
        <v>54</v>
      </c>
      <c r="B52" s="288">
        <f>VLOOKUP(A52,'2014 Income Security'!$A$4:$O$99,15,FALSE)</f>
        <v>63.883163845393788</v>
      </c>
      <c r="C52" s="282">
        <f t="shared" si="6"/>
        <v>69.092501592182003</v>
      </c>
      <c r="D52" s="292">
        <f>VLOOKUP(A52,'2014 Health Status'!$A$4:$M$99,13,FALSE)</f>
        <v>44.202816149180897</v>
      </c>
      <c r="E52" s="283">
        <f t="shared" si="7"/>
        <v>48.315345648286879</v>
      </c>
      <c r="F52" s="218">
        <f>VLOOKUP(A52,'2014 Capability'!$A$4:$J$99,10,FALSE)</f>
        <v>50.345890348774141</v>
      </c>
      <c r="G52" s="284">
        <f t="shared" si="8"/>
        <v>64.789815520177214</v>
      </c>
      <c r="H52" s="214">
        <f>VLOOKUP(A52,'2014 Enabling env'!$A$4:$F$99,6,FALSE)</f>
        <v>52.634733126972797</v>
      </c>
      <c r="I52" s="296">
        <f t="shared" si="9"/>
        <v>19.576238787109737</v>
      </c>
      <c r="J52" s="298">
        <f t="shared" si="4"/>
        <v>45.361562049612409</v>
      </c>
      <c r="K52" s="212">
        <f t="shared" si="5"/>
        <v>60</v>
      </c>
    </row>
    <row r="53" spans="1:11" ht="15.5" x14ac:dyDescent="0.35">
      <c r="A53" s="193" t="s">
        <v>40</v>
      </c>
      <c r="B53" s="288">
        <f>VLOOKUP(A53,'2014 Income Security'!$A$4:$O$99,15,FALSE)</f>
        <v>75.635577007068107</v>
      </c>
      <c r="C53" s="282">
        <f t="shared" si="6"/>
        <v>83.000682848601315</v>
      </c>
      <c r="D53" s="292">
        <f>VLOOKUP(A53,'2014 Health Status'!$A$4:$M$99,13,FALSE)</f>
        <v>34.002048560567957</v>
      </c>
      <c r="E53" s="283">
        <f t="shared" si="7"/>
        <v>35.067595533205136</v>
      </c>
      <c r="F53" s="218">
        <f>VLOOKUP(A53,'2014 Capability'!$A$4:$J$99,10,FALSE)</f>
        <v>58.859832916388633</v>
      </c>
      <c r="G53" s="284">
        <f t="shared" si="8"/>
        <v>76.036767392851573</v>
      </c>
      <c r="H53" s="214">
        <f>VLOOKUP(A53,'2014 Enabling env'!$A$4:$F$99,6,FALSE)</f>
        <v>58.859385193753205</v>
      </c>
      <c r="I53" s="296">
        <f t="shared" si="9"/>
        <v>35.536885112187704</v>
      </c>
      <c r="J53" s="298">
        <f t="shared" si="4"/>
        <v>52.956913413285221</v>
      </c>
      <c r="K53" s="212">
        <f t="shared" si="5"/>
        <v>40</v>
      </c>
    </row>
    <row r="54" spans="1:11" ht="15.5" x14ac:dyDescent="0.35">
      <c r="A54" s="193" t="s">
        <v>36</v>
      </c>
      <c r="B54" s="288">
        <f>VLOOKUP(A54,'2014 Income Security'!$A$4:$O$99,15,FALSE)</f>
        <v>59.046171288859547</v>
      </c>
      <c r="C54" s="282">
        <f t="shared" si="6"/>
        <v>63.368250045987629</v>
      </c>
      <c r="D54" s="292">
        <f>VLOOKUP(A54,'2014 Health Status'!$A$4:$M$99,13,FALSE)</f>
        <v>31.118073632735161</v>
      </c>
      <c r="E54" s="283">
        <f t="shared" si="7"/>
        <v>31.322173549006706</v>
      </c>
      <c r="F54" s="218">
        <f>VLOOKUP(A54,'2014 Capability'!$A$4:$J$99,10,FALSE)</f>
        <v>35.048484543053974</v>
      </c>
      <c r="G54" s="284">
        <f t="shared" si="8"/>
        <v>44.581881827019778</v>
      </c>
      <c r="H54" s="214">
        <f>VLOOKUP(A54,'2014 Enabling env'!$A$4:$F$99,6,FALSE)</f>
        <v>63.061018804662972</v>
      </c>
      <c r="I54" s="296">
        <f t="shared" si="9"/>
        <v>46.310304627340955</v>
      </c>
      <c r="J54" s="298">
        <f t="shared" si="4"/>
        <v>44.992477683372613</v>
      </c>
      <c r="K54" s="212">
        <f t="shared" si="5"/>
        <v>61</v>
      </c>
    </row>
    <row r="55" spans="1:11" ht="15.5" x14ac:dyDescent="0.35">
      <c r="A55" s="193" t="s">
        <v>58</v>
      </c>
      <c r="B55" s="288">
        <f>VLOOKUP(A55,'2014 Income Security'!$A$4:$O$99,15,FALSE)</f>
        <v>46.838335735081429</v>
      </c>
      <c r="C55" s="282">
        <f t="shared" si="6"/>
        <v>48.921107378794595</v>
      </c>
      <c r="D55" s="292">
        <f>VLOOKUP(A55,'2014 Health Status'!$A$4:$M$99,13,FALSE)</f>
        <v>63.93563622933771</v>
      </c>
      <c r="E55" s="283">
        <f t="shared" si="7"/>
        <v>73.942384713425596</v>
      </c>
      <c r="F55" s="218">
        <f>VLOOKUP(A55,'2014 Capability'!$A$4:$J$99,10,FALSE)</f>
        <v>24.357500808112654</v>
      </c>
      <c r="G55" s="284">
        <f t="shared" si="8"/>
        <v>30.459049944666649</v>
      </c>
      <c r="H55" s="214">
        <f>VLOOKUP(A55,'2014 Enabling env'!$A$4:$F$99,6,FALSE)</f>
        <v>71.320428924391535</v>
      </c>
      <c r="I55" s="296">
        <f t="shared" si="9"/>
        <v>67.488279293311621</v>
      </c>
      <c r="J55" s="298">
        <f t="shared" si="4"/>
        <v>52.219608330865363</v>
      </c>
      <c r="K55" s="212">
        <f t="shared" si="5"/>
        <v>45</v>
      </c>
    </row>
    <row r="56" spans="1:11" ht="15.5" x14ac:dyDescent="0.35">
      <c r="A56" s="193" t="s">
        <v>62</v>
      </c>
      <c r="B56" s="288">
        <f>VLOOKUP(A56,'2014 Income Security'!$A$4:$O$99,15,FALSE)</f>
        <v>48.198756578787389</v>
      </c>
      <c r="C56" s="282">
        <f t="shared" si="6"/>
        <v>50.531072874304606</v>
      </c>
      <c r="D56" s="292">
        <f>VLOOKUP(A56,'2014 Health Status'!$A$4:$M$99,13,FALSE)</f>
        <v>72.83756090721387</v>
      </c>
      <c r="E56" s="283">
        <f t="shared" si="7"/>
        <v>85.503325853524501</v>
      </c>
      <c r="F56" s="218">
        <f>VLOOKUP(A56,'2014 Capability'!$A$4:$J$99,10,FALSE)</f>
        <v>20.751976088581717</v>
      </c>
      <c r="G56" s="284">
        <f t="shared" si="8"/>
        <v>25.69613750142895</v>
      </c>
      <c r="H56" s="214">
        <f>VLOOKUP(A56,'2014 Enabling env'!$A$4:$F$99,6,FALSE)</f>
        <v>67.475061476138151</v>
      </c>
      <c r="I56" s="296">
        <f t="shared" si="9"/>
        <v>57.628362759328589</v>
      </c>
      <c r="J56" s="298">
        <f t="shared" si="4"/>
        <v>50.293448367494484</v>
      </c>
      <c r="K56" s="212">
        <f t="shared" si="5"/>
        <v>52</v>
      </c>
    </row>
    <row r="57" spans="1:11" ht="15.5" x14ac:dyDescent="0.35">
      <c r="A57" s="193" t="s">
        <v>65</v>
      </c>
      <c r="B57" s="288">
        <f>VLOOKUP(A57,'2014 Income Security'!$A$4:$O$99,15,FALSE)</f>
        <v>37.974908335806035</v>
      </c>
      <c r="C57" s="282">
        <f t="shared" si="6"/>
        <v>38.431844184385838</v>
      </c>
      <c r="D57" s="292">
        <f>VLOOKUP(A57,'2014 Health Status'!$A$4:$M$99,13,FALSE)</f>
        <v>56.988020935383638</v>
      </c>
      <c r="E57" s="283">
        <f t="shared" si="7"/>
        <v>64.919507708290439</v>
      </c>
      <c r="F57" s="218">
        <f>VLOOKUP(A57,'2014 Capability'!$A$4:$J$99,10,FALSE)</f>
        <v>27.675164001165903</v>
      </c>
      <c r="G57" s="284">
        <f t="shared" si="8"/>
        <v>34.841696170628666</v>
      </c>
      <c r="H57" s="214">
        <f>VLOOKUP(A57,'2014 Enabling env'!$A$4:$F$99,6,FALSE)</f>
        <v>70.566553983449865</v>
      </c>
      <c r="I57" s="296">
        <f t="shared" si="9"/>
        <v>65.555266624230427</v>
      </c>
      <c r="J57" s="298">
        <f t="shared" si="4"/>
        <v>48.85886005232522</v>
      </c>
      <c r="K57" s="212">
        <f t="shared" si="5"/>
        <v>54</v>
      </c>
    </row>
    <row r="58" spans="1:11" ht="15.5" x14ac:dyDescent="0.35">
      <c r="A58" s="193" t="s">
        <v>66</v>
      </c>
      <c r="B58" s="288">
        <f>VLOOKUP(A58,'2014 Income Security'!$A$4:$O$99,15,FALSE)</f>
        <v>73.262821848472555</v>
      </c>
      <c r="C58" s="282">
        <f t="shared" si="6"/>
        <v>80.192688578074041</v>
      </c>
      <c r="D58" s="292">
        <f>VLOOKUP(A58,'2014 Health Status'!$A$4:$M$99,13,FALSE)</f>
        <v>64.54790740011677</v>
      </c>
      <c r="E58" s="283">
        <f t="shared" si="7"/>
        <v>74.73754207807373</v>
      </c>
      <c r="F58" s="218">
        <f>VLOOKUP(A58,'2014 Capability'!$A$4:$J$99,10,FALSE)</f>
        <v>29.872601502537741</v>
      </c>
      <c r="G58" s="284">
        <f t="shared" si="8"/>
        <v>37.74451981841181</v>
      </c>
      <c r="H58" s="214">
        <f>VLOOKUP(A58,'2014 Enabling env'!$A$4:$F$99,6,FALSE)</f>
        <v>66.669799779124233</v>
      </c>
      <c r="I58" s="296">
        <f t="shared" si="9"/>
        <v>55.563589177241624</v>
      </c>
      <c r="J58" s="298">
        <f t="shared" si="4"/>
        <v>59.542826301799586</v>
      </c>
      <c r="K58" s="212">
        <f t="shared" si="5"/>
        <v>30</v>
      </c>
    </row>
    <row r="59" spans="1:11" ht="15.5" x14ac:dyDescent="0.35">
      <c r="A59" s="193" t="s">
        <v>75</v>
      </c>
      <c r="B59" s="288">
        <f>VLOOKUP(A59,'2014 Income Security'!$A$4:$O$99,15,FALSE)</f>
        <v>67.908173545897867</v>
      </c>
      <c r="C59" s="282">
        <f t="shared" si="6"/>
        <v>73.855826681535945</v>
      </c>
      <c r="D59" s="292">
        <f>VLOOKUP(A59,'2014 Health Status'!$A$4:$M$99,13,FALSE)</f>
        <v>70.682158662188058</v>
      </c>
      <c r="E59" s="283">
        <f t="shared" si="7"/>
        <v>82.704102158685785</v>
      </c>
      <c r="F59" s="218">
        <f>VLOOKUP(A59,'2014 Capability'!$A$4:$J$99,10,FALSE)</f>
        <v>29.969341261089667</v>
      </c>
      <c r="G59" s="284">
        <f t="shared" si="8"/>
        <v>37.872313422839717</v>
      </c>
      <c r="H59" s="214">
        <f>VLOOKUP(A59,'2014 Enabling env'!$A$4:$F$99,6,FALSE)</f>
        <v>63.830604591387626</v>
      </c>
      <c r="I59" s="296">
        <f t="shared" si="9"/>
        <v>48.283601516378525</v>
      </c>
      <c r="J59" s="298">
        <f t="shared" si="4"/>
        <v>57.810713127150926</v>
      </c>
      <c r="K59" s="212">
        <f t="shared" si="5"/>
        <v>34</v>
      </c>
    </row>
    <row r="60" spans="1:11" ht="15.5" x14ac:dyDescent="0.35">
      <c r="A60" s="193" t="s">
        <v>61</v>
      </c>
      <c r="B60" s="288">
        <f>VLOOKUP(A60,'2014 Income Security'!$A$4:$O$99,15,FALSE)</f>
        <v>75.978316542642318</v>
      </c>
      <c r="C60" s="282">
        <f t="shared" si="6"/>
        <v>83.406291766440603</v>
      </c>
      <c r="D60" s="292">
        <f>VLOOKUP(A60,'2014 Health Status'!$A$4:$M$99,13,FALSE)</f>
        <v>70.744447963195242</v>
      </c>
      <c r="E60" s="283">
        <f t="shared" si="7"/>
        <v>82.784997354799017</v>
      </c>
      <c r="F60" s="218">
        <f>VLOOKUP(A60,'2014 Capability'!$A$4:$J$99,10,FALSE)</f>
        <v>19.250822297081143</v>
      </c>
      <c r="G60" s="284">
        <f t="shared" si="8"/>
        <v>23.713107393766368</v>
      </c>
      <c r="H60" s="214">
        <f>VLOOKUP(A60,'2014 Enabling env'!$A$4:$F$99,6,FALSE)</f>
        <v>49.599567239897034</v>
      </c>
      <c r="I60" s="296">
        <f t="shared" si="9"/>
        <v>11.79376215358214</v>
      </c>
      <c r="J60" s="298">
        <f t="shared" si="4"/>
        <v>37.277589480418847</v>
      </c>
      <c r="K60" s="212">
        <f t="shared" si="5"/>
        <v>73</v>
      </c>
    </row>
    <row r="61" spans="1:11" ht="15.5" x14ac:dyDescent="0.35">
      <c r="A61" s="193" t="s">
        <v>69</v>
      </c>
      <c r="B61" s="288">
        <f>VLOOKUP(A61,'2014 Income Security'!$A$4:$O$99,15,FALSE)</f>
        <v>38.140854036287777</v>
      </c>
      <c r="C61" s="282">
        <f t="shared" si="6"/>
        <v>38.628229628742936</v>
      </c>
      <c r="D61" s="292">
        <f>VLOOKUP(A61,'2014 Health Status'!$A$4:$M$99,13,FALSE)</f>
        <v>66.339720196917341</v>
      </c>
      <c r="E61" s="283">
        <f t="shared" si="7"/>
        <v>77.064571684308234</v>
      </c>
      <c r="F61" s="218">
        <f>VLOOKUP(A61,'2014 Capability'!$A$4:$J$99,10,FALSE)</f>
        <v>25.163942388808223</v>
      </c>
      <c r="G61" s="284">
        <f t="shared" si="8"/>
        <v>31.524362468703064</v>
      </c>
      <c r="H61" s="214">
        <f>VLOOKUP(A61,'2014 Enabling env'!$A$4:$F$99,6,FALSE)</f>
        <v>65.34067420402927</v>
      </c>
      <c r="I61" s="296">
        <f t="shared" si="9"/>
        <v>52.155574882126331</v>
      </c>
      <c r="J61" s="298">
        <f t="shared" si="4"/>
        <v>47.035596454481777</v>
      </c>
      <c r="K61" s="212">
        <f t="shared" si="5"/>
        <v>57</v>
      </c>
    </row>
    <row r="62" spans="1:11" ht="15.5" x14ac:dyDescent="0.35">
      <c r="A62" s="193" t="s">
        <v>63</v>
      </c>
      <c r="B62" s="288">
        <f>VLOOKUP(A62,'2014 Income Security'!$A$4:$O$99,15,FALSE)</f>
        <v>65.025480172383126</v>
      </c>
      <c r="C62" s="282">
        <f t="shared" si="6"/>
        <v>70.444355233589491</v>
      </c>
      <c r="D62" s="292">
        <f>VLOOKUP(A62,'2014 Health Status'!$A$4:$M$99,13,FALSE)</f>
        <v>28.563687929561688</v>
      </c>
      <c r="E62" s="283">
        <f t="shared" si="7"/>
        <v>28.004789518911284</v>
      </c>
      <c r="F62" s="218">
        <f>VLOOKUP(A62,'2014 Capability'!$A$4:$J$99,10,FALSE)</f>
        <v>25.956755613554066</v>
      </c>
      <c r="G62" s="284">
        <f t="shared" si="8"/>
        <v>32.571671880520562</v>
      </c>
      <c r="H62" s="214">
        <f>VLOOKUP(A62,'2014 Enabling env'!$A$4:$F$99,6,FALSE)</f>
        <v>67.149873078971595</v>
      </c>
      <c r="I62" s="296">
        <f t="shared" si="9"/>
        <v>56.794546356337428</v>
      </c>
      <c r="J62" s="298">
        <f t="shared" si="4"/>
        <v>43.707533526798017</v>
      </c>
      <c r="K62" s="212">
        <f t="shared" si="5"/>
        <v>64</v>
      </c>
    </row>
    <row r="63" spans="1:11" ht="15.5" x14ac:dyDescent="0.35">
      <c r="A63" s="193" t="s">
        <v>64</v>
      </c>
      <c r="B63" s="288">
        <f>VLOOKUP(A63,'2014 Income Security'!$A$4:$O$99,15,FALSE)</f>
        <v>49.804984034841503</v>
      </c>
      <c r="C63" s="282">
        <f t="shared" si="6"/>
        <v>52.431933769043205</v>
      </c>
      <c r="D63" s="292">
        <f>VLOOKUP(A63,'2014 Health Status'!$A$4:$M$99,13,FALSE)</f>
        <v>69.100938737324739</v>
      </c>
      <c r="E63" s="283">
        <f t="shared" si="7"/>
        <v>80.650569788733435</v>
      </c>
      <c r="F63" s="218">
        <f>VLOOKUP(A63,'2014 Capability'!$A$4:$J$99,10,FALSE)</f>
        <v>27.356747057546244</v>
      </c>
      <c r="G63" s="284">
        <f t="shared" si="8"/>
        <v>34.421066126216964</v>
      </c>
      <c r="H63" s="214">
        <f>VLOOKUP(A63,'2014 Enabling env'!$A$4:$F$99,6,FALSE)</f>
        <v>49.541775300933338</v>
      </c>
      <c r="I63" s="296">
        <f t="shared" si="9"/>
        <v>11.645577694700867</v>
      </c>
      <c r="J63" s="298">
        <f t="shared" si="4"/>
        <v>36.082545468522525</v>
      </c>
      <c r="K63" s="212">
        <f t="shared" si="5"/>
        <v>76</v>
      </c>
    </row>
    <row r="64" spans="1:11" ht="15.5" x14ac:dyDescent="0.35">
      <c r="A64" s="193" t="s">
        <v>77</v>
      </c>
      <c r="B64" s="288">
        <f>VLOOKUP(A64,'2014 Income Security'!$A$4:$O$99,15,FALSE)</f>
        <v>77.832052620479999</v>
      </c>
      <c r="C64" s="282">
        <f t="shared" si="6"/>
        <v>85.600062272757398</v>
      </c>
      <c r="D64" s="292">
        <f>VLOOKUP(A64,'2014 Health Status'!$A$4:$M$99,13,FALSE)</f>
        <v>55.293233751834997</v>
      </c>
      <c r="E64" s="283">
        <f t="shared" si="7"/>
        <v>62.718485391993504</v>
      </c>
      <c r="F64" s="218">
        <f>VLOOKUP(A64,'2014 Capability'!$A$4:$J$99,10,FALSE)</f>
        <v>27.254983481675247</v>
      </c>
      <c r="G64" s="284">
        <f t="shared" si="8"/>
        <v>34.28663603920112</v>
      </c>
      <c r="H64" s="214">
        <f>VLOOKUP(A64,'2014 Enabling env'!$A$4:$F$99,6,FALSE)</f>
        <v>69.198454073827875</v>
      </c>
      <c r="I64" s="296">
        <f t="shared" si="9"/>
        <v>62.047318138020188</v>
      </c>
      <c r="J64" s="298">
        <f t="shared" si="4"/>
        <v>58.133889883713479</v>
      </c>
      <c r="K64" s="212">
        <f t="shared" si="5"/>
        <v>32</v>
      </c>
    </row>
    <row r="65" spans="1:11" ht="15.5" x14ac:dyDescent="0.35">
      <c r="A65" s="193" t="s">
        <v>57</v>
      </c>
      <c r="B65" s="288">
        <f>VLOOKUP(A65,'2014 Income Security'!$A$4:$O$99,15,FALSE)</f>
        <v>63.516531010736706</v>
      </c>
      <c r="C65" s="282">
        <f t="shared" si="6"/>
        <v>68.658616580753488</v>
      </c>
      <c r="D65" s="292">
        <f>VLOOKUP(A65,'2014 Health Status'!$A$4:$M$99,13,FALSE)</f>
        <v>28.908425481407964</v>
      </c>
      <c r="E65" s="283">
        <f t="shared" si="7"/>
        <v>28.452500625205147</v>
      </c>
      <c r="F65" s="218">
        <f>VLOOKUP(A65,'2014 Capability'!$A$4:$J$99,10,FALSE)</f>
        <v>43.026825649902662</v>
      </c>
      <c r="G65" s="284">
        <f t="shared" si="8"/>
        <v>55.121302047427555</v>
      </c>
      <c r="H65" s="214">
        <f>VLOOKUP(A65,'2014 Enabling env'!$A$4:$F$99,6,FALSE)</f>
        <v>69.595175208424408</v>
      </c>
      <c r="I65" s="296">
        <f t="shared" si="9"/>
        <v>63.064551816472836</v>
      </c>
      <c r="J65" s="298">
        <f t="shared" si="4"/>
        <v>51.048157064350789</v>
      </c>
      <c r="K65" s="212">
        <f t="shared" si="5"/>
        <v>49</v>
      </c>
    </row>
    <row r="66" spans="1:11" ht="15.5" x14ac:dyDescent="0.35">
      <c r="A66" s="193" t="s">
        <v>72</v>
      </c>
      <c r="B66" s="288">
        <f>VLOOKUP(A66,'2014 Income Security'!$A$4:$O$99,15,FALSE)</f>
        <v>65.733474266979158</v>
      </c>
      <c r="C66" s="282">
        <f t="shared" si="6"/>
        <v>71.282218067430961</v>
      </c>
      <c r="D66" s="292">
        <f>VLOOKUP(A66,'2014 Health Status'!$A$4:$M$99,13,FALSE)</f>
        <v>45.316076642521253</v>
      </c>
      <c r="E66" s="283">
        <f t="shared" si="7"/>
        <v>49.761138496780852</v>
      </c>
      <c r="F66" s="218">
        <f>VLOOKUP(A66,'2014 Capability'!$A$4:$J$99,10,FALSE)</f>
        <v>9.8977654206520711</v>
      </c>
      <c r="G66" s="284">
        <f t="shared" si="8"/>
        <v>11.357682193727966</v>
      </c>
      <c r="H66" s="214">
        <f>VLOOKUP(A66,'2014 Enabling env'!$A$4:$F$99,6,FALSE)</f>
        <v>60.199007707186979</v>
      </c>
      <c r="I66" s="296">
        <f t="shared" si="9"/>
        <v>38.97181463381277</v>
      </c>
      <c r="J66" s="298">
        <f t="shared" si="4"/>
        <v>35.397937931357916</v>
      </c>
      <c r="K66" s="212">
        <f t="shared" si="5"/>
        <v>78</v>
      </c>
    </row>
    <row r="67" spans="1:11" ht="15.5" x14ac:dyDescent="0.35">
      <c r="A67" s="194" t="s">
        <v>67</v>
      </c>
      <c r="B67" s="288">
        <f>VLOOKUP(A67,'2014 Income Security'!$A$4:$O$99,15,FALSE)</f>
        <v>79.553996080620394</v>
      </c>
      <c r="C67" s="282">
        <f t="shared" ref="C67:C93" si="10">(B67-$B$106)/($B$105-$B$106)*100</f>
        <v>87.637865184166145</v>
      </c>
      <c r="D67" s="292">
        <f>VLOOKUP(A67,'2014 Health Status'!$A$4:$M$99,13,FALSE)</f>
        <v>25.899573410824214</v>
      </c>
      <c r="E67" s="283">
        <f t="shared" ref="E67:E93" si="11">(D67-$D$106)/($D$105-$D$106)*100</f>
        <v>24.544900533537938</v>
      </c>
      <c r="F67" s="218">
        <f>VLOOKUP(A67,'2014 Capability'!$A$4:$J$99,10,FALSE)</f>
        <v>22.272039303001186</v>
      </c>
      <c r="G67" s="284">
        <f t="shared" ref="G67:G93" si="12">(F67-$F$106)/($F$105-$F$106)*100</f>
        <v>27.704147031705663</v>
      </c>
      <c r="H67" s="214">
        <f>VLOOKUP(A67,'2014 Enabling env'!$A$4:$F$99,6,FALSE)</f>
        <v>55.029348401686541</v>
      </c>
      <c r="I67" s="296">
        <f t="shared" ref="I67:I93" si="13">(H67-$H$106)/($H$105-$H$106)*100</f>
        <v>25.716277953042411</v>
      </c>
      <c r="J67" s="298">
        <f t="shared" si="4"/>
        <v>35.184508627611685</v>
      </c>
      <c r="K67" s="212">
        <f t="shared" si="5"/>
        <v>80</v>
      </c>
    </row>
    <row r="68" spans="1:11" ht="15.5" x14ac:dyDescent="0.35">
      <c r="A68" s="193" t="s">
        <v>68</v>
      </c>
      <c r="B68" s="288">
        <f>VLOOKUP(A68,'2014 Income Security'!$A$4:$O$99,15,FALSE)</f>
        <v>70.20501076364809</v>
      </c>
      <c r="C68" s="282">
        <f t="shared" si="10"/>
        <v>76.573977235086502</v>
      </c>
      <c r="D68" s="292">
        <f>VLOOKUP(A68,'2014 Health Status'!$A$4:$M$99,13,FALSE)</f>
        <v>27.27018608889653</v>
      </c>
      <c r="E68" s="283">
        <f t="shared" si="11"/>
        <v>26.324916998566923</v>
      </c>
      <c r="F68" s="218">
        <f>VLOOKUP(A68,'2014 Capability'!$A$4:$J$99,10,FALSE)</f>
        <v>15.162477822156252</v>
      </c>
      <c r="G68" s="284">
        <f t="shared" si="12"/>
        <v>18.312388140232827</v>
      </c>
      <c r="H68" s="214">
        <f>VLOOKUP(A68,'2014 Enabling env'!$A$4:$F$99,6,FALSE)</f>
        <v>54.758557548682589</v>
      </c>
      <c r="I68" s="296">
        <f t="shared" si="13"/>
        <v>25.021942432519456</v>
      </c>
      <c r="J68" s="298">
        <f t="shared" ref="J68:J93" si="14">GEOMEAN(C68,E68,G68,I68)</f>
        <v>31.001203590343703</v>
      </c>
      <c r="K68" s="212">
        <f t="shared" ref="K68:K98" si="15">RANK(J68,$J$3:$J$98)</f>
        <v>82</v>
      </c>
    </row>
    <row r="69" spans="1:11" ht="15.5" x14ac:dyDescent="0.35">
      <c r="A69" s="193" t="s">
        <v>82</v>
      </c>
      <c r="B69" s="288">
        <f>VLOOKUP(A69,'2014 Income Security'!$A$4:$O$99,15,FALSE)</f>
        <v>32.452786161421706</v>
      </c>
      <c r="C69" s="282">
        <f t="shared" si="10"/>
        <v>31.896788356712079</v>
      </c>
      <c r="D69" s="292">
        <f>VLOOKUP(A69,'2014 Health Status'!$A$4:$M$99,13,FALSE)</f>
        <v>58.212292001671855</v>
      </c>
      <c r="E69" s="283">
        <f t="shared" si="11"/>
        <v>66.509470132041372</v>
      </c>
      <c r="F69" s="218">
        <f>VLOOKUP(A69,'2014 Capability'!$A$4:$J$99,10,FALSE)</f>
        <v>48.589632443067323</v>
      </c>
      <c r="G69" s="284">
        <f t="shared" si="12"/>
        <v>62.469791866667535</v>
      </c>
      <c r="H69" s="214">
        <f>VLOOKUP(A69,'2014 Enabling env'!$A$4:$F$99,6,FALSE)</f>
        <v>64.059582423625372</v>
      </c>
      <c r="I69" s="296">
        <f t="shared" si="13"/>
        <v>48.870724163141979</v>
      </c>
      <c r="J69" s="298">
        <f t="shared" si="14"/>
        <v>50.447229408330671</v>
      </c>
      <c r="K69" s="212">
        <f t="shared" si="15"/>
        <v>50</v>
      </c>
    </row>
    <row r="70" spans="1:11" ht="15.5" x14ac:dyDescent="0.35">
      <c r="A70" s="193" t="s">
        <v>79</v>
      </c>
      <c r="B70" s="288">
        <f>VLOOKUP(A70,'2014 Income Security'!$A$4:$O$99,15,FALSE)</f>
        <v>29.947765946473218</v>
      </c>
      <c r="C70" s="282">
        <f t="shared" si="10"/>
        <v>28.932267392275996</v>
      </c>
      <c r="D70" s="292">
        <f>VLOOKUP(A70,'2014 Health Status'!$A$4:$M$99,13,FALSE)</f>
        <v>60.983659643101682</v>
      </c>
      <c r="E70" s="283">
        <f t="shared" si="11"/>
        <v>70.108648887145037</v>
      </c>
      <c r="F70" s="218">
        <f>VLOOKUP(A70,'2014 Capability'!$A$4:$J$99,10,FALSE)</f>
        <v>26.791715148072488</v>
      </c>
      <c r="G70" s="284">
        <f t="shared" si="12"/>
        <v>33.674656734573958</v>
      </c>
      <c r="H70" s="214">
        <f>VLOOKUP(A70,'2014 Enabling env'!$A$4:$F$99,6,FALSE)</f>
        <v>67.276574125815003</v>
      </c>
      <c r="I70" s="296">
        <f t="shared" si="13"/>
        <v>57.119420835423085</v>
      </c>
      <c r="J70" s="298">
        <f t="shared" si="14"/>
        <v>44.443705394645889</v>
      </c>
      <c r="K70" s="212">
        <f t="shared" si="15"/>
        <v>62</v>
      </c>
    </row>
    <row r="71" spans="1:11" ht="15.5" x14ac:dyDescent="0.35">
      <c r="A71" s="193" t="s">
        <v>73</v>
      </c>
      <c r="B71" s="288">
        <f>VLOOKUP(A71,'2014 Income Security'!$A$4:$O$99,15,FALSE)</f>
        <v>17.839546042551127</v>
      </c>
      <c r="C71" s="282">
        <f t="shared" si="10"/>
        <v>14.603013068107842</v>
      </c>
      <c r="D71" s="292">
        <f>VLOOKUP(A71,'2014 Health Status'!$A$4:$M$99,13,FALSE)</f>
        <v>31.907071547843277</v>
      </c>
      <c r="E71" s="283">
        <f t="shared" si="11"/>
        <v>32.346846166030232</v>
      </c>
      <c r="F71" s="218">
        <f>VLOOKUP(A71,'2014 Capability'!$A$4:$J$99,10,FALSE)</f>
        <v>45.916736530360119</v>
      </c>
      <c r="G71" s="284">
        <f t="shared" si="12"/>
        <v>58.938885773263038</v>
      </c>
      <c r="H71" s="214">
        <f>VLOOKUP(A71,'2014 Enabling env'!$A$4:$F$99,6,FALSE)</f>
        <v>63.717249858164088</v>
      </c>
      <c r="I71" s="296">
        <f t="shared" si="13"/>
        <v>47.992948354266893</v>
      </c>
      <c r="J71" s="298">
        <f t="shared" si="14"/>
        <v>33.99878853539051</v>
      </c>
      <c r="K71" s="212">
        <f t="shared" si="15"/>
        <v>81</v>
      </c>
    </row>
    <row r="72" spans="1:11" ht="15.5" x14ac:dyDescent="0.35">
      <c r="A72" s="193" t="s">
        <v>85</v>
      </c>
      <c r="B72" s="288">
        <f>VLOOKUP(A72,'2014 Income Security'!$A$4:$O$99,15,FALSE)</f>
        <v>73.314338598692942</v>
      </c>
      <c r="C72" s="282">
        <f t="shared" si="10"/>
        <v>80.253655146382172</v>
      </c>
      <c r="D72" s="292">
        <f>VLOOKUP(A72,'2014 Health Status'!$A$4:$M$99,13,FALSE)</f>
        <v>52.495439222771317</v>
      </c>
      <c r="E72" s="283">
        <f t="shared" si="11"/>
        <v>59.084986003599113</v>
      </c>
      <c r="F72" s="218">
        <f>VLOOKUP(A72,'2014 Capability'!$A$4:$J$99,10,FALSE)</f>
        <v>5.9610783818058026</v>
      </c>
      <c r="G72" s="284">
        <f t="shared" si="12"/>
        <v>6.1573030142745084</v>
      </c>
      <c r="H72" s="214">
        <f>VLOOKUP(A72,'2014 Enabling env'!$A$4:$F$99,6,FALSE)</f>
        <v>67.609097360717442</v>
      </c>
      <c r="I72" s="296">
        <f t="shared" si="13"/>
        <v>57.972044514660105</v>
      </c>
      <c r="J72" s="298">
        <f t="shared" si="14"/>
        <v>36.069305109591632</v>
      </c>
      <c r="K72" s="212">
        <f t="shared" si="15"/>
        <v>77</v>
      </c>
    </row>
    <row r="73" spans="1:11" ht="15.5" x14ac:dyDescent="0.35">
      <c r="A73" s="193" t="s">
        <v>80</v>
      </c>
      <c r="B73" s="288">
        <f>VLOOKUP(A73,'2014 Income Security'!$A$4:$O$99,15,FALSE)</f>
        <v>18.614548198967675</v>
      </c>
      <c r="C73" s="282">
        <f t="shared" si="10"/>
        <v>15.520175383393697</v>
      </c>
      <c r="D73" s="292">
        <f>VLOOKUP(A73,'2014 Health Status'!$A$4:$M$99,13,FALSE)</f>
        <v>37.804723965097303</v>
      </c>
      <c r="E73" s="283">
        <f t="shared" si="11"/>
        <v>40.006135019606887</v>
      </c>
      <c r="F73" s="218">
        <f>VLOOKUP(A73,'2014 Capability'!$A$4:$J$99,10,FALSE)</f>
        <v>32.261341111940126</v>
      </c>
      <c r="G73" s="284">
        <f t="shared" si="12"/>
        <v>40.900054309035831</v>
      </c>
      <c r="H73" s="214">
        <f>VLOOKUP(A73,'2014 Enabling env'!$A$4:$F$99,6,FALSE)</f>
        <v>79.018344591690379</v>
      </c>
      <c r="I73" s="296">
        <f t="shared" si="13"/>
        <v>87.226524594077887</v>
      </c>
      <c r="J73" s="298">
        <f t="shared" si="14"/>
        <v>38.578818117717603</v>
      </c>
      <c r="K73" s="212">
        <f t="shared" si="15"/>
        <v>71</v>
      </c>
    </row>
    <row r="74" spans="1:11" ht="15.5" x14ac:dyDescent="0.35">
      <c r="A74" s="193" t="s">
        <v>86</v>
      </c>
      <c r="B74" s="288">
        <f>VLOOKUP(A74,'2014 Income Security'!$A$4:$O$99,15,FALSE)</f>
        <v>35.804837569516614</v>
      </c>
      <c r="C74" s="282">
        <f t="shared" si="10"/>
        <v>35.863713100019659</v>
      </c>
      <c r="D74" s="292">
        <f>VLOOKUP(A74,'2014 Health Status'!$A$4:$M$99,13,FALSE)</f>
        <v>54.41285663193036</v>
      </c>
      <c r="E74" s="283">
        <f t="shared" si="11"/>
        <v>61.575138483026436</v>
      </c>
      <c r="F74" s="218">
        <f>VLOOKUP(A74,'2014 Capability'!$A$4:$J$99,10,FALSE)</f>
        <v>34.739965446901437</v>
      </c>
      <c r="G74" s="284">
        <f t="shared" si="12"/>
        <v>44.174326878337432</v>
      </c>
      <c r="H74" s="214">
        <f>VLOOKUP(A74,'2014 Enabling env'!$A$4:$F$99,6,FALSE)</f>
        <v>57.520810841103952</v>
      </c>
      <c r="I74" s="296">
        <f t="shared" si="13"/>
        <v>32.10464318231783</v>
      </c>
      <c r="J74" s="298">
        <f t="shared" si="14"/>
        <v>42.067781469055568</v>
      </c>
      <c r="K74" s="212">
        <f t="shared" si="15"/>
        <v>66</v>
      </c>
    </row>
    <row r="75" spans="1:11" ht="15.5" x14ac:dyDescent="0.35">
      <c r="A75" s="193" t="s">
        <v>76</v>
      </c>
      <c r="B75" s="288">
        <f>VLOOKUP(A75,'2014 Income Security'!$A$4:$O$99,15,FALSE)</f>
        <v>44.555624428104196</v>
      </c>
      <c r="C75" s="282">
        <f t="shared" si="10"/>
        <v>46.21967387941325</v>
      </c>
      <c r="D75" s="292">
        <f>VLOOKUP(A75,'2014 Health Status'!$A$4:$M$99,13,FALSE)</f>
        <v>27.042226917519141</v>
      </c>
      <c r="E75" s="283">
        <f t="shared" si="11"/>
        <v>26.028866126648236</v>
      </c>
      <c r="F75" s="218">
        <f>VLOOKUP(A75,'2014 Capability'!$A$4:$J$99,10,FALSE)</f>
        <v>29.260781832929894</v>
      </c>
      <c r="G75" s="284">
        <f t="shared" si="12"/>
        <v>36.936303610211219</v>
      </c>
      <c r="H75" s="214">
        <f>VLOOKUP(A75,'2014 Enabling env'!$A$4:$F$99,6,FALSE)</f>
        <v>65.346416088261179</v>
      </c>
      <c r="I75" s="296">
        <f t="shared" si="13"/>
        <v>52.170297662208156</v>
      </c>
      <c r="J75" s="298">
        <f t="shared" si="14"/>
        <v>39.020220402395751</v>
      </c>
      <c r="K75" s="212">
        <f t="shared" si="15"/>
        <v>69</v>
      </c>
    </row>
    <row r="76" spans="1:11" ht="15.5" x14ac:dyDescent="0.35">
      <c r="A76" s="193" t="s">
        <v>71</v>
      </c>
      <c r="B76" s="288">
        <f>VLOOKUP(A76,'2014 Income Security'!$A$4:$O$99,15,FALSE)</f>
        <v>72.993468513778993</v>
      </c>
      <c r="C76" s="282">
        <f t="shared" si="10"/>
        <v>79.87392723524141</v>
      </c>
      <c r="D76" s="292">
        <f>VLOOKUP(A76,'2014 Health Status'!$A$4:$M$99,13,FALSE)</f>
        <v>20.504311552206456</v>
      </c>
      <c r="E76" s="283">
        <f t="shared" si="11"/>
        <v>17.538066950917475</v>
      </c>
      <c r="F76" s="218">
        <f>VLOOKUP(A76,'2014 Capability'!$A$4:$J$99,10,FALSE)</f>
        <v>25.955208587621318</v>
      </c>
      <c r="G76" s="284">
        <f t="shared" si="12"/>
        <v>32.569628253132514</v>
      </c>
      <c r="H76" s="214">
        <f>VLOOKUP(A76,'2014 Enabling env'!$A$4:$F$99,6,FALSE)</f>
        <v>62.943092624584111</v>
      </c>
      <c r="I76" s="296">
        <f t="shared" si="13"/>
        <v>46.007929806625924</v>
      </c>
      <c r="J76" s="298">
        <f t="shared" si="14"/>
        <v>38.063442507525849</v>
      </c>
      <c r="K76" s="212">
        <f t="shared" si="15"/>
        <v>72</v>
      </c>
    </row>
    <row r="77" spans="1:11" ht="15.5" x14ac:dyDescent="0.35">
      <c r="A77" s="193" t="s">
        <v>83</v>
      </c>
      <c r="B77" s="288">
        <f>VLOOKUP(A77,'2014 Income Security'!$A$4:$O$99,15,FALSE)</f>
        <v>41.25816516286114</v>
      </c>
      <c r="C77" s="282">
        <f t="shared" si="10"/>
        <v>42.31735522232087</v>
      </c>
      <c r="D77" s="292">
        <f>VLOOKUP(A77,'2014 Health Status'!$A$4:$M$99,13,FALSE)</f>
        <v>57.030000911594506</v>
      </c>
      <c r="E77" s="283">
        <f t="shared" si="11"/>
        <v>64.974027157914932</v>
      </c>
      <c r="F77" s="218">
        <f>VLOOKUP(A77,'2014 Capability'!$A$4:$J$99,10,FALSE)</f>
        <v>17.714710340602405</v>
      </c>
      <c r="G77" s="284">
        <f t="shared" si="12"/>
        <v>21.68389741162801</v>
      </c>
      <c r="H77" s="214">
        <f>VLOOKUP(A77,'2014 Enabling env'!$A$4:$F$99,6,FALSE)</f>
        <v>70.19737790028465</v>
      </c>
      <c r="I77" s="296">
        <f t="shared" si="13"/>
        <v>64.608661282781156</v>
      </c>
      <c r="J77" s="298">
        <f t="shared" si="14"/>
        <v>44.301822962699177</v>
      </c>
      <c r="K77" s="212">
        <f t="shared" si="15"/>
        <v>63</v>
      </c>
    </row>
    <row r="78" spans="1:11" ht="15.5" x14ac:dyDescent="0.35">
      <c r="A78" s="193" t="s">
        <v>74</v>
      </c>
      <c r="B78" s="288">
        <f>VLOOKUP(A78,'2014 Income Security'!$A$4:$O$99,15,FALSE)</f>
        <v>51.626955948657439</v>
      </c>
      <c r="C78" s="282">
        <f t="shared" si="10"/>
        <v>54.588113548707028</v>
      </c>
      <c r="D78" s="292">
        <f>VLOOKUP(A78,'2014 Health Status'!$A$4:$M$99,13,FALSE)</f>
        <v>25.758801484509092</v>
      </c>
      <c r="E78" s="283">
        <f t="shared" si="11"/>
        <v>24.36207985001181</v>
      </c>
      <c r="F78" s="218">
        <f>VLOOKUP(A78,'2014 Capability'!$A$4:$J$99,10,FALSE)</f>
        <v>31.559675543552867</v>
      </c>
      <c r="G78" s="284">
        <f t="shared" si="12"/>
        <v>39.973151312487268</v>
      </c>
      <c r="H78" s="214">
        <f>VLOOKUP(A78,'2014 Enabling env'!$A$4:$F$99,6,FALSE)</f>
        <v>57.653619409224504</v>
      </c>
      <c r="I78" s="296">
        <f t="shared" si="13"/>
        <v>32.445177972370523</v>
      </c>
      <c r="J78" s="298">
        <f t="shared" si="14"/>
        <v>36.239546075730715</v>
      </c>
      <c r="K78" s="212">
        <f t="shared" si="15"/>
        <v>74</v>
      </c>
    </row>
    <row r="79" spans="1:11" ht="15.5" x14ac:dyDescent="0.35">
      <c r="A79" s="193" t="s">
        <v>70</v>
      </c>
      <c r="B79" s="288">
        <f>VLOOKUP(A79,'2014 Income Security'!$A$4:$O$99,15,FALSE)</f>
        <v>47.871150842367769</v>
      </c>
      <c r="C79" s="282">
        <f t="shared" si="10"/>
        <v>50.143373777950018</v>
      </c>
      <c r="D79" s="292">
        <f>VLOOKUP(A79,'2014 Health Status'!$A$4:$M$99,13,FALSE)</f>
        <v>31.155574653912261</v>
      </c>
      <c r="E79" s="283">
        <f t="shared" si="11"/>
        <v>31.370876173912027</v>
      </c>
      <c r="F79" s="218">
        <f>VLOOKUP(A79,'2014 Capability'!$A$4:$J$99,10,FALSE)</f>
        <v>24.971695992638896</v>
      </c>
      <c r="G79" s="284">
        <f t="shared" si="12"/>
        <v>31.270404217488633</v>
      </c>
      <c r="H79" s="214">
        <f>VLOOKUP(A79,'2014 Enabling env'!$A$4:$F$99,6,FALSE)</f>
        <v>63.159363223637229</v>
      </c>
      <c r="I79" s="296">
        <f t="shared" si="13"/>
        <v>46.562469804198017</v>
      </c>
      <c r="J79" s="298">
        <f t="shared" si="14"/>
        <v>38.902492334384995</v>
      </c>
      <c r="K79" s="212">
        <f t="shared" si="15"/>
        <v>70</v>
      </c>
    </row>
    <row r="80" spans="1:11" ht="15.5" x14ac:dyDescent="0.35">
      <c r="A80" s="193" t="s">
        <v>81</v>
      </c>
      <c r="B80" s="288">
        <f>VLOOKUP(A80,'2014 Income Security'!$A$4:$O$99,15,FALSE)</f>
        <v>72.913307844411506</v>
      </c>
      <c r="C80" s="282">
        <f t="shared" si="10"/>
        <v>79.7790625377651</v>
      </c>
      <c r="D80" s="292">
        <f>VLOOKUP(A80,'2014 Health Status'!$A$4:$M$99,13,FALSE)</f>
        <v>27.058747843546158</v>
      </c>
      <c r="E80" s="283">
        <f t="shared" si="11"/>
        <v>26.050321874735271</v>
      </c>
      <c r="F80" s="218">
        <f>VLOOKUP(A80,'2014 Capability'!$A$4:$J$99,10,FALSE)</f>
        <v>45.14628790031631</v>
      </c>
      <c r="G80" s="284">
        <f t="shared" si="12"/>
        <v>57.92112007967809</v>
      </c>
      <c r="H80" s="214">
        <f>VLOOKUP(A80,'2014 Enabling env'!$A$4:$F$99,6,FALSE)</f>
        <v>55.534552979746906</v>
      </c>
      <c r="I80" s="296">
        <f t="shared" si="13"/>
        <v>27.01167430704335</v>
      </c>
      <c r="J80" s="298">
        <f t="shared" si="14"/>
        <v>42.464168029905359</v>
      </c>
      <c r="K80" s="212">
        <f t="shared" si="15"/>
        <v>65</v>
      </c>
    </row>
    <row r="81" spans="1:11" ht="15.5" x14ac:dyDescent="0.35">
      <c r="A81" s="193" t="s">
        <v>84</v>
      </c>
      <c r="B81" s="288">
        <f>VLOOKUP(A81,'2014 Income Security'!$A$4:$O$99,15,FALSE)</f>
        <v>18.677687952997868</v>
      </c>
      <c r="C81" s="282">
        <f t="shared" si="10"/>
        <v>15.594896985796295</v>
      </c>
      <c r="D81" s="292">
        <f>VLOOKUP(A81,'2014 Health Status'!$A$4:$M$99,13,FALSE)</f>
        <v>29.717159686932686</v>
      </c>
      <c r="E81" s="283">
        <f t="shared" si="11"/>
        <v>29.502804788224267</v>
      </c>
      <c r="F81" s="218">
        <f>VLOOKUP(A81,'2014 Capability'!$A$4:$J$99,10,FALSE)</f>
        <v>18.959526703427251</v>
      </c>
      <c r="G81" s="284">
        <f t="shared" si="12"/>
        <v>23.328304760141677</v>
      </c>
      <c r="H81" s="214">
        <f>VLOOKUP(A81,'2014 Enabling env'!$A$4:$F$99,6,FALSE)</f>
        <v>75.458409398342496</v>
      </c>
      <c r="I81" s="296">
        <f t="shared" si="13"/>
        <v>78.098485636775621</v>
      </c>
      <c r="J81" s="298">
        <f t="shared" si="14"/>
        <v>30.258186980102096</v>
      </c>
      <c r="K81" s="212">
        <f t="shared" si="15"/>
        <v>84</v>
      </c>
    </row>
    <row r="82" spans="1:11" ht="15.5" x14ac:dyDescent="0.35">
      <c r="A82" s="193" t="s">
        <v>87</v>
      </c>
      <c r="B82" s="288">
        <f>VLOOKUP(A82,'2014 Income Security'!$A$4:$O$99,15,FALSE)</f>
        <v>16.516802905223091</v>
      </c>
      <c r="C82" s="282">
        <f t="shared" si="10"/>
        <v>13.037636574228511</v>
      </c>
      <c r="D82" s="292">
        <f>VLOOKUP(A82,'2014 Health Status'!$A$4:$M$99,13,FALSE)</f>
        <v>53.300209858004216</v>
      </c>
      <c r="E82" s="283">
        <f t="shared" si="11"/>
        <v>60.130142672732745</v>
      </c>
      <c r="F82" s="218">
        <f>VLOOKUP(A82,'2014 Capability'!$A$4:$J$99,10,FALSE)</f>
        <v>22.485704696914837</v>
      </c>
      <c r="G82" s="284">
        <f t="shared" si="12"/>
        <v>27.98639986382409</v>
      </c>
      <c r="H82" s="214">
        <f>VLOOKUP(A82,'2014 Enabling env'!$A$4:$F$99,6,FALSE)</f>
        <v>72.244046383701303</v>
      </c>
      <c r="I82" s="296">
        <f t="shared" si="13"/>
        <v>69.856529188977703</v>
      </c>
      <c r="J82" s="298">
        <f t="shared" si="14"/>
        <v>35.185302246325143</v>
      </c>
      <c r="K82" s="212">
        <f t="shared" si="15"/>
        <v>79</v>
      </c>
    </row>
    <row r="83" spans="1:11" ht="15.5" x14ac:dyDescent="0.35">
      <c r="A83" s="193" t="s">
        <v>88</v>
      </c>
      <c r="B83" s="288">
        <f>VLOOKUP(A83,'2014 Income Security'!$A$4:$O$99,15,FALSE)</f>
        <v>51.145256632920109</v>
      </c>
      <c r="C83" s="282">
        <f t="shared" si="10"/>
        <v>54.0180551868877</v>
      </c>
      <c r="D83" s="292">
        <f>VLOOKUP(A83,'2014 Health Status'!$A$4:$M$99,13,FALSE)</f>
        <v>37.509956277254439</v>
      </c>
      <c r="E83" s="283">
        <f t="shared" si="11"/>
        <v>39.623319840590185</v>
      </c>
      <c r="F83" s="218">
        <f>VLOOKUP(A83,'2014 Capability'!$A$4:$J$99,10,FALSE)</f>
        <v>14.243913099613119</v>
      </c>
      <c r="G83" s="284">
        <f t="shared" si="12"/>
        <v>17.098960501470433</v>
      </c>
      <c r="H83" s="214">
        <f>VLOOKUP(A83,'2014 Enabling env'!$A$4:$F$99,6,FALSE)</f>
        <v>53.946486068376608</v>
      </c>
      <c r="I83" s="296">
        <f t="shared" si="13"/>
        <v>22.939707867632329</v>
      </c>
      <c r="J83" s="298">
        <f t="shared" si="14"/>
        <v>30.269960141418348</v>
      </c>
      <c r="K83" s="212">
        <f t="shared" si="15"/>
        <v>83</v>
      </c>
    </row>
    <row r="84" spans="1:11" ht="15.5" x14ac:dyDescent="0.35">
      <c r="A84" s="193" t="s">
        <v>92</v>
      </c>
      <c r="B84" s="288">
        <f>VLOOKUP(A84,'2014 Income Security'!$A$4:$O$99,15,FALSE)</f>
        <v>21.395617343513788</v>
      </c>
      <c r="C84" s="282">
        <f t="shared" si="10"/>
        <v>18.811381471613949</v>
      </c>
      <c r="D84" s="292">
        <f>VLOOKUP(A84,'2014 Health Status'!$A$4:$M$99,13,FALSE)</f>
        <v>56.170284164278648</v>
      </c>
      <c r="E84" s="283">
        <f t="shared" si="11"/>
        <v>63.85751190166058</v>
      </c>
      <c r="F84" s="218">
        <f>VLOOKUP(A84,'2014 Capability'!$A$4:$J$99,10,FALSE)</f>
        <v>26.17036118157732</v>
      </c>
      <c r="G84" s="284">
        <f t="shared" si="12"/>
        <v>32.853845682400681</v>
      </c>
      <c r="H84" s="214">
        <f>VLOOKUP(A84,'2014 Enabling env'!$A$4:$F$99,6,FALSE)</f>
        <v>61.960941253931637</v>
      </c>
      <c r="I84" s="296">
        <f t="shared" si="13"/>
        <v>43.489592958799065</v>
      </c>
      <c r="J84" s="298">
        <f t="shared" si="14"/>
        <v>36.195206593018241</v>
      </c>
      <c r="K84" s="212">
        <f t="shared" si="15"/>
        <v>75</v>
      </c>
    </row>
    <row r="85" spans="1:11" ht="15.5" x14ac:dyDescent="0.35">
      <c r="A85" s="193" t="s">
        <v>78</v>
      </c>
      <c r="B85" s="288">
        <f>VLOOKUP(A85,'2014 Income Security'!$A$4:$O$99,15,FALSE)</f>
        <v>56.034142300606312</v>
      </c>
      <c r="C85" s="282">
        <f t="shared" si="10"/>
        <v>59.803718698942376</v>
      </c>
      <c r="D85" s="292">
        <f>VLOOKUP(A85,'2014 Health Status'!$A$4:$M$99,13,FALSE)</f>
        <v>49.101724450041573</v>
      </c>
      <c r="E85" s="283">
        <f t="shared" si="11"/>
        <v>54.677564220833204</v>
      </c>
      <c r="F85" s="218">
        <f>VLOOKUP(A85,'2014 Capability'!$A$4:$J$99,10,FALSE)</f>
        <v>19.505932439014135</v>
      </c>
      <c r="G85" s="284">
        <f t="shared" si="12"/>
        <v>24.050108902264377</v>
      </c>
      <c r="H85" s="214">
        <f>VLOOKUP(A85,'2014 Enabling env'!$A$4:$F$99,6,FALSE)</f>
        <v>58.903648025841576</v>
      </c>
      <c r="I85" s="296">
        <f t="shared" si="13"/>
        <v>35.65037955343994</v>
      </c>
      <c r="J85" s="298">
        <f t="shared" si="14"/>
        <v>40.919435954925532</v>
      </c>
      <c r="K85" s="212">
        <f t="shared" si="15"/>
        <v>68</v>
      </c>
    </row>
    <row r="86" spans="1:11" ht="15.5" x14ac:dyDescent="0.35">
      <c r="A86" s="193" t="s">
        <v>97</v>
      </c>
      <c r="B86" s="288">
        <f>VLOOKUP(A86,'2014 Income Security'!$A$4:$O$99,15,FALSE)</f>
        <v>22.991323426036857</v>
      </c>
      <c r="C86" s="282">
        <f t="shared" si="10"/>
        <v>20.699791036730009</v>
      </c>
      <c r="D86" s="292">
        <f>VLOOKUP(A86,'2014 Health Status'!$A$4:$M$99,13,FALSE)</f>
        <v>36.637660839669607</v>
      </c>
      <c r="E86" s="283">
        <f t="shared" si="11"/>
        <v>38.490468622947546</v>
      </c>
      <c r="F86" s="218">
        <f>VLOOKUP(A86,'2014 Capability'!$A$4:$J$99,10,FALSE)</f>
        <v>1.3086285817069427</v>
      </c>
      <c r="G86" s="284">
        <f t="shared" si="12"/>
        <v>1.1398390630043191E-2</v>
      </c>
      <c r="H86" s="214">
        <f>VLOOKUP(A86,'2014 Enabling env'!$A$4:$F$99,6,FALSE)</f>
        <v>62.296240356096291</v>
      </c>
      <c r="I86" s="296">
        <f t="shared" si="13"/>
        <v>44.349334246400744</v>
      </c>
      <c r="J86" s="298">
        <f t="shared" si="14"/>
        <v>4.4798394542529083</v>
      </c>
      <c r="K86" s="212">
        <f t="shared" si="15"/>
        <v>94</v>
      </c>
    </row>
    <row r="87" spans="1:11" ht="15.5" x14ac:dyDescent="0.35">
      <c r="A87" s="193" t="s">
        <v>89</v>
      </c>
      <c r="B87" s="288">
        <f>VLOOKUP(A87,'2014 Income Security'!$A$4:$O$99,15,FALSE)</f>
        <v>16.294153254033926</v>
      </c>
      <c r="C87" s="282">
        <f t="shared" si="10"/>
        <v>12.774145862762044</v>
      </c>
      <c r="D87" s="292">
        <f>VLOOKUP(A87,'2014 Health Status'!$A$4:$M$99,13,FALSE)</f>
        <v>25.90346449718421</v>
      </c>
      <c r="E87" s="283">
        <f t="shared" si="11"/>
        <v>24.549953892447025</v>
      </c>
      <c r="F87" s="218">
        <f>VLOOKUP(A87,'2014 Capability'!$A$4:$J$99,10,FALSE)</f>
        <v>32.333590726426095</v>
      </c>
      <c r="G87" s="284">
        <f t="shared" si="12"/>
        <v>40.995496336097872</v>
      </c>
      <c r="H87" s="214">
        <f>VLOOKUP(A87,'2014 Enabling env'!$A$4:$F$99,6,FALSE)</f>
        <v>58.272510653004588</v>
      </c>
      <c r="I87" s="296">
        <f t="shared" si="13"/>
        <v>34.032078597447665</v>
      </c>
      <c r="J87" s="298">
        <f t="shared" si="14"/>
        <v>25.718864716162638</v>
      </c>
      <c r="K87" s="212">
        <f t="shared" si="15"/>
        <v>85</v>
      </c>
    </row>
    <row r="88" spans="1:11" ht="15.5" x14ac:dyDescent="0.35">
      <c r="A88" s="193" t="s">
        <v>91</v>
      </c>
      <c r="B88" s="288">
        <f>VLOOKUP(A88,'2014 Income Security'!$A$4:$O$99,15,FALSE)</f>
        <v>5.9597498465126781</v>
      </c>
      <c r="C88" s="282">
        <f t="shared" si="10"/>
        <v>0.54408265859488536</v>
      </c>
      <c r="D88" s="292">
        <f>VLOOKUP(A88,'2014 Health Status'!$A$4:$M$99,13,FALSE)</f>
        <v>18.847931224453607</v>
      </c>
      <c r="E88" s="283">
        <f t="shared" si="11"/>
        <v>15.386923668121566</v>
      </c>
      <c r="F88" s="218">
        <f>VLOOKUP(A88,'2014 Capability'!$A$4:$J$99,10,FALSE)</f>
        <v>19.033782626005788</v>
      </c>
      <c r="G88" s="284">
        <f t="shared" si="12"/>
        <v>23.42639712814503</v>
      </c>
      <c r="H88" s="214">
        <f>VLOOKUP(A88,'2014 Enabling env'!$A$4:$F$99,6,FALSE)</f>
        <v>48.393570433373121</v>
      </c>
      <c r="I88" s="296">
        <f t="shared" si="13"/>
        <v>8.701462649674669</v>
      </c>
      <c r="J88" s="298">
        <f t="shared" si="14"/>
        <v>6.4273005883698868</v>
      </c>
      <c r="K88" s="212">
        <f t="shared" si="15"/>
        <v>93</v>
      </c>
    </row>
    <row r="89" spans="1:11" ht="15.5" x14ac:dyDescent="0.35">
      <c r="A89" s="193" t="s">
        <v>90</v>
      </c>
      <c r="B89" s="288">
        <f>VLOOKUP(A89,'2014 Income Security'!$A$4:$O$99,15,FALSE)</f>
        <v>11.518609050535717</v>
      </c>
      <c r="C89" s="282">
        <f t="shared" si="10"/>
        <v>7.1226142609890148</v>
      </c>
      <c r="D89" s="292">
        <f>VLOOKUP(A89,'2014 Health Status'!$A$4:$M$99,13,FALSE)</f>
        <v>29.996887830956194</v>
      </c>
      <c r="E89" s="283">
        <f t="shared" si="11"/>
        <v>29.8660880921509</v>
      </c>
      <c r="F89" s="218">
        <f>VLOOKUP(A89,'2014 Capability'!$A$4:$J$99,10,FALSE)</f>
        <v>13.792379673483893</v>
      </c>
      <c r="G89" s="284">
        <f t="shared" si="12"/>
        <v>16.502483056121388</v>
      </c>
      <c r="H89" s="214">
        <f>VLOOKUP(A89,'2014 Enabling env'!$A$4:$F$99,6,FALSE)</f>
        <v>78.18768441948103</v>
      </c>
      <c r="I89" s="296">
        <f t="shared" si="13"/>
        <v>85.096626716618033</v>
      </c>
      <c r="J89" s="298">
        <f t="shared" si="14"/>
        <v>23.378672744145355</v>
      </c>
      <c r="K89" s="212">
        <f t="shared" si="15"/>
        <v>86</v>
      </c>
    </row>
    <row r="90" spans="1:11" ht="15.5" x14ac:dyDescent="0.35">
      <c r="A90" s="193" t="s">
        <v>95</v>
      </c>
      <c r="B90" s="288">
        <f>VLOOKUP(A90,'2014 Income Security'!$A$4:$O$99,15,FALSE)</f>
        <v>56.612759934050878</v>
      </c>
      <c r="C90" s="282">
        <f t="shared" si="10"/>
        <v>60.488473294734767</v>
      </c>
      <c r="D90" s="292">
        <f>VLOOKUP(A90,'2014 Health Status'!$A$4:$M$99,13,FALSE)</f>
        <v>43.612262560864401</v>
      </c>
      <c r="E90" s="283">
        <f t="shared" si="11"/>
        <v>47.548392936187533</v>
      </c>
      <c r="F90" s="218">
        <f>VLOOKUP(A90,'2014 Capability'!$A$4:$J$99,10,FALSE)</f>
        <v>1.635381918130784</v>
      </c>
      <c r="G90" s="284">
        <f t="shared" si="12"/>
        <v>0.44304084297329455</v>
      </c>
      <c r="H90" s="214">
        <f>VLOOKUP(A90,'2014 Enabling env'!$A$4:$F$99,6,FALSE)</f>
        <v>70.627942953185055</v>
      </c>
      <c r="I90" s="296">
        <f t="shared" si="13"/>
        <v>65.712674238936046</v>
      </c>
      <c r="J90" s="298">
        <f t="shared" si="14"/>
        <v>17.010823682802052</v>
      </c>
      <c r="K90" s="212">
        <f t="shared" si="15"/>
        <v>90</v>
      </c>
    </row>
    <row r="91" spans="1:11" ht="15.5" x14ac:dyDescent="0.35">
      <c r="A91" s="193" t="s">
        <v>93</v>
      </c>
      <c r="B91" s="288">
        <f>VLOOKUP(A91,'2014 Income Security'!$A$4:$O$99,15,FALSE)</f>
        <v>5.9920694328411521</v>
      </c>
      <c r="C91" s="282">
        <f t="shared" si="10"/>
        <v>0.58233068975284275</v>
      </c>
      <c r="D91" s="292">
        <f>VLOOKUP(A91,'2014 Health Status'!$A$4:$M$99,13,FALSE)</f>
        <v>31.784853844771263</v>
      </c>
      <c r="E91" s="283">
        <f t="shared" si="11"/>
        <v>32.188121876326313</v>
      </c>
      <c r="F91" s="218">
        <f>VLOOKUP(A91,'2014 Capability'!$A$4:$J$99,10,FALSE)</f>
        <v>33.895712982426438</v>
      </c>
      <c r="G91" s="284">
        <f t="shared" si="12"/>
        <v>43.059066026983409</v>
      </c>
      <c r="H91" s="214">
        <f>VLOOKUP(A91,'2014 Enabling env'!$A$4:$F$99,6,FALSE)</f>
        <v>56.04621417129021</v>
      </c>
      <c r="I91" s="296">
        <f t="shared" si="13"/>
        <v>28.323626080231307</v>
      </c>
      <c r="J91" s="298">
        <f t="shared" si="14"/>
        <v>12.296165315942062</v>
      </c>
      <c r="K91" s="212">
        <f t="shared" si="15"/>
        <v>92</v>
      </c>
    </row>
    <row r="92" spans="1:11" ht="15.5" x14ac:dyDescent="0.35">
      <c r="A92" s="193" t="s">
        <v>96</v>
      </c>
      <c r="B92" s="288">
        <f>VLOOKUP(A92,'2014 Income Security'!$A$4:$O$99,15,FALSE)</f>
        <v>9.066156657634302</v>
      </c>
      <c r="C92" s="282">
        <f t="shared" si="10"/>
        <v>4.2203037368453282</v>
      </c>
      <c r="D92" s="292">
        <f>VLOOKUP(A92,'2014 Health Status'!$A$4:$M$99,13,FALSE)</f>
        <v>39.794160893233688</v>
      </c>
      <c r="E92" s="283">
        <f t="shared" si="11"/>
        <v>42.589819341861933</v>
      </c>
      <c r="F92" s="218">
        <f>VLOOKUP(A92,'2014 Capability'!$A$4:$J$99,10,FALSE)</f>
        <v>14.609578804180607</v>
      </c>
      <c r="G92" s="284">
        <f t="shared" si="12"/>
        <v>17.582006346341618</v>
      </c>
      <c r="H92" s="214">
        <f>VLOOKUP(A92,'2014 Enabling env'!$A$4:$F$99,6,FALSE)</f>
        <v>54.496065974889937</v>
      </c>
      <c r="I92" s="296">
        <f t="shared" si="13"/>
        <v>24.348887115102404</v>
      </c>
      <c r="J92" s="298">
        <f t="shared" si="14"/>
        <v>16.655177433896601</v>
      </c>
      <c r="K92" s="212">
        <f t="shared" si="15"/>
        <v>91</v>
      </c>
    </row>
    <row r="93" spans="1:11" ht="15.5" x14ac:dyDescent="0.35">
      <c r="A93" s="186" t="s">
        <v>94</v>
      </c>
      <c r="B93" s="288">
        <f>VLOOKUP(A93,'2014 Income Security'!$A$4:$O$99,15,FALSE)</f>
        <v>21.988488299235126</v>
      </c>
      <c r="C93" s="282">
        <f t="shared" si="10"/>
        <v>19.513003904420266</v>
      </c>
      <c r="D93" s="292">
        <f>VLOOKUP(A93,'2014 Health Status'!$A$4:$M$99,13,FALSE)</f>
        <v>7.1028690904699774</v>
      </c>
      <c r="E93" s="283">
        <f t="shared" si="11"/>
        <v>0.13359622138958102</v>
      </c>
      <c r="F93" s="218">
        <f>VLOOKUP(A93,'2014 Capability'!$A$4:$J$99,10,FALSE)</f>
        <v>12.033759286182093</v>
      </c>
      <c r="G93" s="284">
        <f t="shared" si="12"/>
        <v>14.179338555062209</v>
      </c>
      <c r="H93" s="215">
        <f>VLOOKUP(A93,'2014 Enabling env'!$A$4:$F$99,6,FALSE)</f>
        <v>47.048490733627204</v>
      </c>
      <c r="I93" s="285">
        <f t="shared" si="13"/>
        <v>5.2525403426338571</v>
      </c>
      <c r="J93" s="210">
        <f t="shared" si="14"/>
        <v>3.7328102911787417</v>
      </c>
      <c r="K93" s="212">
        <f t="shared" si="15"/>
        <v>96</v>
      </c>
    </row>
    <row r="94" spans="1:11" ht="15.5" x14ac:dyDescent="0.35">
      <c r="A94" s="4" t="s">
        <v>126</v>
      </c>
      <c r="B94" s="288">
        <f>VLOOKUP(A94,'2014 Income Security'!$A$4:$O$99,15,FALSE)</f>
        <v>43.080574120685569</v>
      </c>
      <c r="C94" s="282">
        <f t="shared" ref="C94:C98" si="16">(B94-$B$106)/($B$105-$B$106)*100</f>
        <v>44.474052213829076</v>
      </c>
      <c r="D94" s="292">
        <f>VLOOKUP(A94,'2014 Health Status'!$A$4:$M$99,13,FALSE)</f>
        <v>37.690505623129205</v>
      </c>
      <c r="E94" s="283">
        <f t="shared" ref="E94:E98" si="17">(D94-$D$106)/($D$105-$D$106)*100</f>
        <v>39.857799510557406</v>
      </c>
      <c r="F94" s="218">
        <f>VLOOKUP(A94,'2014 Capability'!$A$4:$J$99,10,FALSE)</f>
        <v>36.215899770453603</v>
      </c>
      <c r="G94" s="284">
        <f t="shared" ref="G94:G98" si="18">(F94-$F$106)/($F$105-$F$106)*100</f>
        <v>46.124041968895121</v>
      </c>
      <c r="H94" s="185">
        <f>VLOOKUP(A94,'2014 Enabling env'!$A$4:$F$99,6,FALSE)</f>
        <v>67.507790908324012</v>
      </c>
      <c r="I94" s="285">
        <f t="shared" ref="I94:I98" si="19">(H94-$H$106)/($H$105-$H$106)*100</f>
        <v>57.712284380317982</v>
      </c>
      <c r="J94" s="210">
        <f t="shared" ref="J94:J98" si="20">GEOMEAN(C94,E94,G94,I94)</f>
        <v>46.607296379169846</v>
      </c>
      <c r="K94" s="212">
        <f t="shared" si="15"/>
        <v>58</v>
      </c>
    </row>
    <row r="95" spans="1:11" ht="15.5" x14ac:dyDescent="0.35">
      <c r="A95" s="4" t="s">
        <v>127</v>
      </c>
      <c r="B95" s="288">
        <f>VLOOKUP(A95,'2014 Income Security'!$A$4:$O$99,15,FALSE)</f>
        <v>53.234874936813725</v>
      </c>
      <c r="C95" s="282">
        <f t="shared" si="16"/>
        <v>56.49097625658429</v>
      </c>
      <c r="D95" s="292">
        <f>VLOOKUP(A95,'2014 Health Status'!$A$4:$M$99,13,FALSE)</f>
        <v>32.828468336694193</v>
      </c>
      <c r="E95" s="283">
        <f t="shared" si="17"/>
        <v>33.543465372330125</v>
      </c>
      <c r="F95" s="218">
        <f>VLOOKUP(A95,'2014 Capability'!$A$4:$J$99,10,FALSE)</f>
        <v>11.15041978994434</v>
      </c>
      <c r="G95" s="284">
        <f t="shared" si="18"/>
        <v>13.012443579847213</v>
      </c>
      <c r="H95" s="214">
        <f>VLOOKUP(A95,'2014 Enabling env'!$A$4:$F$99,6,FALSE)</f>
        <v>49.572549762471233</v>
      </c>
      <c r="I95" s="285">
        <f t="shared" si="19"/>
        <v>11.724486570439058</v>
      </c>
      <c r="J95" s="210">
        <f t="shared" si="20"/>
        <v>23.187820253206947</v>
      </c>
      <c r="K95" s="212">
        <f t="shared" si="15"/>
        <v>87</v>
      </c>
    </row>
    <row r="96" spans="1:11" ht="15.5" x14ac:dyDescent="0.35">
      <c r="A96" s="4" t="s">
        <v>128</v>
      </c>
      <c r="B96" s="288">
        <f>VLOOKUP(A96,'2014 Income Security'!$A$4:$O$99,15,FALSE)</f>
        <v>21.426219543036268</v>
      </c>
      <c r="C96" s="282">
        <f t="shared" si="16"/>
        <v>18.847597092350611</v>
      </c>
      <c r="D96" s="292">
        <f>VLOOKUP(A96,'2014 Health Status'!$A$4:$M$99,13,FALSE)</f>
        <v>18.904239972090416</v>
      </c>
      <c r="E96" s="283">
        <f t="shared" si="17"/>
        <v>15.460051911805733</v>
      </c>
      <c r="F96" s="218">
        <f>VLOOKUP(A96,'2014 Capability'!$A$4:$J$99,10,FALSE)</f>
        <v>4.1756843864150426</v>
      </c>
      <c r="G96" s="284">
        <f t="shared" si="18"/>
        <v>3.7987904708256837</v>
      </c>
      <c r="H96" s="214">
        <f>VLOOKUP(A96,'2014 Enabling env'!$A$4:$F$99,6,FALSE)</f>
        <v>45.138984413910094</v>
      </c>
      <c r="I96" s="285">
        <f t="shared" si="19"/>
        <v>0.3563702920771652</v>
      </c>
      <c r="J96" s="210">
        <f t="shared" si="20"/>
        <v>4.4565978097342249</v>
      </c>
      <c r="K96" s="212">
        <f t="shared" si="15"/>
        <v>95</v>
      </c>
    </row>
    <row r="97" spans="1:11" ht="15.5" x14ac:dyDescent="0.35">
      <c r="A97" s="4" t="s">
        <v>129</v>
      </c>
      <c r="B97" s="288">
        <f>VLOOKUP(A97,'2014 Income Security'!$A$4:$O$99,15,FALSE)</f>
        <v>15.020710316907694</v>
      </c>
      <c r="C97" s="282">
        <f t="shared" si="16"/>
        <v>11.267112801074195</v>
      </c>
      <c r="D97" s="292">
        <f>VLOOKUP(A97,'2014 Health Status'!$A$4:$M$99,13,FALSE)</f>
        <v>22.095590573522397</v>
      </c>
      <c r="E97" s="283">
        <f t="shared" si="17"/>
        <v>19.604663082496621</v>
      </c>
      <c r="F97" s="218">
        <f>VLOOKUP(A97,'2014 Capability'!$A$4:$J$99,10,FALSE)</f>
        <v>22.595770705405705</v>
      </c>
      <c r="G97" s="284">
        <f t="shared" si="18"/>
        <v>28.131797497233425</v>
      </c>
      <c r="H97" s="214">
        <f>VLOOKUP(A97,'2014 Enabling env'!$A$4:$F$99,6,FALSE)</f>
        <v>58.903648025841576</v>
      </c>
      <c r="I97" s="285">
        <f t="shared" si="19"/>
        <v>35.65037955343994</v>
      </c>
      <c r="J97" s="210">
        <f t="shared" si="20"/>
        <v>21.694938156609776</v>
      </c>
      <c r="K97" s="212">
        <f t="shared" si="15"/>
        <v>89</v>
      </c>
    </row>
    <row r="98" spans="1:11" ht="15.5" x14ac:dyDescent="0.35">
      <c r="A98" s="279" t="s">
        <v>130</v>
      </c>
      <c r="B98" s="289">
        <f>VLOOKUP(A98,'2014 Income Security'!$A$4:$O$99,15,FALSE)</f>
        <v>16.313604574423131</v>
      </c>
      <c r="C98" s="289">
        <f t="shared" si="16"/>
        <v>12.797165176832106</v>
      </c>
      <c r="D98" s="293">
        <f>VLOOKUP(A98,'2014 Health Status'!$A$4:$M$99,13,FALSE)</f>
        <v>24.744606949165735</v>
      </c>
      <c r="E98" s="293">
        <f t="shared" si="17"/>
        <v>23.044944089825631</v>
      </c>
      <c r="F98" s="219">
        <f>VLOOKUP(A98,'2014 Capability'!$A$4:$J$99,10,FALSE)</f>
        <v>27.65599352482052</v>
      </c>
      <c r="G98" s="299">
        <f t="shared" si="18"/>
        <v>34.816371895403591</v>
      </c>
      <c r="H98" s="215">
        <f>VLOOKUP(A98,'2014 Enabling env'!$A$4:$F$99,6,FALSE)</f>
        <v>54.771847996948303</v>
      </c>
      <c r="I98" s="300">
        <f t="shared" si="19"/>
        <v>25.056020504995647</v>
      </c>
      <c r="J98" s="211">
        <f t="shared" si="20"/>
        <v>22.521445458131776</v>
      </c>
      <c r="K98" s="213">
        <f t="shared" si="15"/>
        <v>88</v>
      </c>
    </row>
    <row r="102" spans="1:11" ht="15.5" x14ac:dyDescent="0.35">
      <c r="A102" s="41" t="s">
        <v>100</v>
      </c>
      <c r="B102" s="147">
        <f>MAX(B3:B98)</f>
        <v>89.137334975228754</v>
      </c>
      <c r="C102" s="147"/>
      <c r="D102" s="147">
        <f t="shared" ref="D102:F102" si="21">MAX(D3:D98)</f>
        <v>83.891788020799211</v>
      </c>
      <c r="E102" s="147"/>
      <c r="F102" s="147">
        <f t="shared" si="21"/>
        <v>76.218882724223675</v>
      </c>
      <c r="G102" s="147"/>
      <c r="H102" s="147">
        <f>MAX(H3:H98)</f>
        <v>83.738488656367252</v>
      </c>
      <c r="I102" s="186"/>
      <c r="J102" s="186"/>
      <c r="K102" s="186"/>
    </row>
    <row r="103" spans="1:11" ht="15.5" x14ac:dyDescent="0.35">
      <c r="A103" s="41" t="s">
        <v>101</v>
      </c>
      <c r="B103" s="147">
        <f>MIN(B3:B98)</f>
        <v>5.9597498465126781</v>
      </c>
      <c r="C103" s="147"/>
      <c r="D103" s="147">
        <f t="shared" ref="D103:H103" si="22">MIN(D3:D98)</f>
        <v>7.1028690904699774</v>
      </c>
      <c r="E103" s="147"/>
      <c r="F103" s="147">
        <f t="shared" si="22"/>
        <v>1.3086285817069427</v>
      </c>
      <c r="G103" s="147"/>
      <c r="H103" s="147">
        <f t="shared" si="22"/>
        <v>45.138984413910094</v>
      </c>
      <c r="I103" s="186"/>
      <c r="J103" s="186"/>
      <c r="K103" s="186"/>
    </row>
    <row r="104" spans="1:11" ht="15.5" x14ac:dyDescent="0.35">
      <c r="A104" s="186"/>
      <c r="B104" s="187"/>
      <c r="C104" s="108"/>
      <c r="D104" s="187"/>
      <c r="E104" s="188"/>
      <c r="F104" s="187"/>
      <c r="G104" s="188"/>
      <c r="H104" s="187"/>
      <c r="I104" s="186"/>
      <c r="J104" s="186"/>
      <c r="K104" s="186"/>
    </row>
    <row r="105" spans="1:11" ht="15.5" x14ac:dyDescent="0.35">
      <c r="A105" s="41" t="s">
        <v>103</v>
      </c>
      <c r="B105" s="189">
        <v>90</v>
      </c>
      <c r="C105" s="189"/>
      <c r="D105" s="189">
        <v>84</v>
      </c>
      <c r="E105" s="189"/>
      <c r="F105" s="189">
        <v>77</v>
      </c>
      <c r="G105" s="189"/>
      <c r="H105" s="189">
        <v>84</v>
      </c>
      <c r="I105" s="186"/>
      <c r="J105" s="186"/>
      <c r="K105" s="186"/>
    </row>
    <row r="106" spans="1:11" ht="15.5" x14ac:dyDescent="0.35">
      <c r="A106" s="41" t="s">
        <v>102</v>
      </c>
      <c r="B106" s="189">
        <v>5.5</v>
      </c>
      <c r="C106" s="189"/>
      <c r="D106" s="189">
        <v>7</v>
      </c>
      <c r="E106" s="189"/>
      <c r="F106" s="189">
        <v>1.3</v>
      </c>
      <c r="G106" s="189"/>
      <c r="H106" s="189">
        <v>45</v>
      </c>
      <c r="I106" s="186"/>
      <c r="J106" s="186"/>
      <c r="K106" s="186"/>
    </row>
  </sheetData>
  <mergeCells count="5"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workbookViewId="0"/>
  </sheetViews>
  <sheetFormatPr baseColWidth="10" defaultColWidth="8.7265625" defaultRowHeight="14.5" x14ac:dyDescent="0.35"/>
  <sheetData>
    <row r="1" spans="1:6" ht="62" x14ac:dyDescent="0.35">
      <c r="A1" s="8" t="s">
        <v>0</v>
      </c>
      <c r="B1" s="9" t="s">
        <v>1</v>
      </c>
      <c r="C1" s="10" t="s">
        <v>98</v>
      </c>
      <c r="D1" s="9" t="s">
        <v>105</v>
      </c>
      <c r="E1" s="9" t="s">
        <v>2</v>
      </c>
      <c r="F1" s="4"/>
    </row>
    <row r="2" spans="1:6" ht="15.5" x14ac:dyDescent="0.35">
      <c r="A2" s="17" t="s">
        <v>7</v>
      </c>
      <c r="B2" s="221">
        <v>100</v>
      </c>
      <c r="C2" s="50">
        <v>5.3</v>
      </c>
      <c r="D2" s="46">
        <v>0.9</v>
      </c>
      <c r="E2" s="22">
        <v>45127.381594994775</v>
      </c>
      <c r="F2" s="4"/>
    </row>
    <row r="3" spans="1:6" ht="15.5" x14ac:dyDescent="0.35">
      <c r="A3" s="24" t="s">
        <v>8</v>
      </c>
      <c r="B3" s="225">
        <v>100</v>
      </c>
      <c r="C3" s="49">
        <v>1.8</v>
      </c>
      <c r="D3" s="45">
        <v>0.99</v>
      </c>
      <c r="E3" s="26">
        <v>64241.50903425565</v>
      </c>
      <c r="F3" s="4"/>
    </row>
    <row r="4" spans="1:6" ht="15.5" x14ac:dyDescent="0.35">
      <c r="A4" s="24" t="s">
        <v>9</v>
      </c>
      <c r="B4" s="225">
        <v>100</v>
      </c>
      <c r="C4" s="49">
        <v>9.6999999999999993</v>
      </c>
      <c r="D4" s="45">
        <v>0.88</v>
      </c>
      <c r="E4" s="26">
        <v>44400.711617699315</v>
      </c>
      <c r="F4" s="27"/>
    </row>
    <row r="5" spans="1:6" ht="15.5" x14ac:dyDescent="0.35">
      <c r="A5" s="24" t="s">
        <v>10</v>
      </c>
      <c r="B5" s="225">
        <v>97.7</v>
      </c>
      <c r="C5" s="49">
        <v>6.84415</v>
      </c>
      <c r="D5" s="45">
        <v>0.93280844214706105</v>
      </c>
      <c r="E5" s="26">
        <v>40798.746256742896</v>
      </c>
      <c r="F5" s="27"/>
    </row>
    <row r="6" spans="1:6" ht="15.5" x14ac:dyDescent="0.35">
      <c r="A6" s="24" t="s">
        <v>11</v>
      </c>
      <c r="B6" s="225">
        <v>100</v>
      </c>
      <c r="C6" s="49">
        <v>3</v>
      </c>
      <c r="D6" s="45">
        <v>0.94</v>
      </c>
      <c r="E6" s="26">
        <v>45959.215011262488</v>
      </c>
      <c r="F6" s="4"/>
    </row>
    <row r="7" spans="1:6" ht="15.5" x14ac:dyDescent="0.35">
      <c r="A7" s="24" t="s">
        <v>12</v>
      </c>
      <c r="B7" s="225">
        <v>100</v>
      </c>
      <c r="C7" s="28">
        <v>16.100000000000001</v>
      </c>
      <c r="D7" s="45">
        <v>0.84</v>
      </c>
      <c r="E7" s="26">
        <v>54762.240104082892</v>
      </c>
      <c r="F7" s="4"/>
    </row>
    <row r="8" spans="1:6" ht="15.5" x14ac:dyDescent="0.35">
      <c r="A8" s="24" t="s">
        <v>13</v>
      </c>
      <c r="B8" s="225">
        <v>98</v>
      </c>
      <c r="C8" s="49">
        <v>9.1</v>
      </c>
      <c r="D8" s="45">
        <v>0.86233946840670395</v>
      </c>
      <c r="E8" s="26">
        <v>30885.914125200699</v>
      </c>
      <c r="F8" s="4"/>
    </row>
    <row r="9" spans="1:6" ht="15.5" x14ac:dyDescent="0.35">
      <c r="A9" s="24" t="s">
        <v>14</v>
      </c>
      <c r="B9" s="225">
        <v>100</v>
      </c>
      <c r="C9" s="49">
        <v>1.6</v>
      </c>
      <c r="D9" s="45">
        <v>0.98</v>
      </c>
      <c r="E9" s="26">
        <v>34848.066859659222</v>
      </c>
      <c r="F9" s="27"/>
    </row>
    <row r="10" spans="1:6" ht="15.5" x14ac:dyDescent="0.35">
      <c r="A10" s="24" t="s">
        <v>15</v>
      </c>
      <c r="B10" s="225">
        <v>92.5</v>
      </c>
      <c r="C10" s="49">
        <v>18.812799999999999</v>
      </c>
      <c r="D10" s="45">
        <v>0.92212506366931701</v>
      </c>
      <c r="E10" s="26">
        <v>51484.254621115921</v>
      </c>
      <c r="F10" s="4"/>
    </row>
    <row r="11" spans="1:6" ht="15.5" x14ac:dyDescent="0.35">
      <c r="A11" s="24" t="s">
        <v>16</v>
      </c>
      <c r="B11" s="225">
        <v>98.4</v>
      </c>
      <c r="C11" s="49">
        <v>19.434170000000002</v>
      </c>
      <c r="D11" s="45">
        <v>0.87653900822030695</v>
      </c>
      <c r="E11" s="26">
        <v>36092.790455732582</v>
      </c>
      <c r="F11" s="27"/>
    </row>
    <row r="12" spans="1:6" ht="15.5" x14ac:dyDescent="0.35">
      <c r="A12" s="24" t="s">
        <v>17</v>
      </c>
      <c r="B12" s="225">
        <v>100</v>
      </c>
      <c r="C12" s="49">
        <v>9.3000000000000007</v>
      </c>
      <c r="D12" s="45">
        <v>0.91</v>
      </c>
      <c r="E12" s="26">
        <v>37052.775701477949</v>
      </c>
      <c r="F12" s="4"/>
    </row>
    <row r="13" spans="1:6" ht="15.5" x14ac:dyDescent="0.35">
      <c r="A13" s="24" t="s">
        <v>18</v>
      </c>
      <c r="B13" s="225">
        <v>90.5</v>
      </c>
      <c r="C13" s="49">
        <v>7.3</v>
      </c>
      <c r="D13" s="45">
        <v>0.94</v>
      </c>
      <c r="E13" s="26">
        <v>36737.30084868944</v>
      </c>
      <c r="F13" s="27"/>
    </row>
    <row r="14" spans="1:6" ht="15.5" x14ac:dyDescent="0.35">
      <c r="A14" s="24" t="s">
        <v>19</v>
      </c>
      <c r="B14" s="225">
        <v>100</v>
      </c>
      <c r="C14" s="49">
        <v>10</v>
      </c>
      <c r="D14" s="45">
        <v>0.98</v>
      </c>
      <c r="E14" s="26">
        <v>44911.499769680056</v>
      </c>
      <c r="F14" s="27"/>
    </row>
    <row r="15" spans="1:6" ht="15.5" x14ac:dyDescent="0.35">
      <c r="A15" s="24" t="s">
        <v>20</v>
      </c>
      <c r="B15" s="225">
        <v>100</v>
      </c>
      <c r="C15" s="51">
        <v>5</v>
      </c>
      <c r="D15" s="45">
        <v>0.83</v>
      </c>
      <c r="E15" s="26">
        <v>39699.174914122246</v>
      </c>
      <c r="F15" s="27"/>
    </row>
    <row r="16" spans="1:6" ht="15.5" x14ac:dyDescent="0.35">
      <c r="A16" s="24" t="s">
        <v>21</v>
      </c>
      <c r="B16" s="225">
        <v>100</v>
      </c>
      <c r="C16" s="49">
        <v>3.1</v>
      </c>
      <c r="D16" s="45">
        <v>0.82</v>
      </c>
      <c r="E16" s="26">
        <v>43424.362308060452</v>
      </c>
      <c r="F16" s="27"/>
    </row>
    <row r="17" spans="1:6" ht="15.5" x14ac:dyDescent="0.35">
      <c r="A17" s="24" t="s">
        <v>22</v>
      </c>
      <c r="B17" s="225">
        <v>83</v>
      </c>
      <c r="C17" s="49">
        <v>33.4</v>
      </c>
      <c r="D17" s="45">
        <v>0.65379760437587497</v>
      </c>
      <c r="E17" s="26">
        <v>41241.894188655766</v>
      </c>
      <c r="F17" s="27"/>
    </row>
    <row r="18" spans="1:6" ht="15.5" x14ac:dyDescent="0.35">
      <c r="A18" s="24" t="s">
        <v>23</v>
      </c>
      <c r="B18" s="225">
        <v>90</v>
      </c>
      <c r="C18" s="49">
        <v>2.7</v>
      </c>
      <c r="D18" s="45">
        <v>1.1599999999999999</v>
      </c>
      <c r="E18" s="302">
        <v>59241.891609025013</v>
      </c>
      <c r="F18" s="4"/>
    </row>
    <row r="19" spans="1:6" ht="15.5" x14ac:dyDescent="0.35">
      <c r="A19" s="24" t="s">
        <v>24</v>
      </c>
      <c r="B19" s="225">
        <v>100</v>
      </c>
      <c r="C19" s="49">
        <v>3.4</v>
      </c>
      <c r="D19" s="45">
        <v>1.05</v>
      </c>
      <c r="E19" s="26">
        <v>37830.383003341136</v>
      </c>
      <c r="F19" s="27"/>
    </row>
    <row r="20" spans="1:6" ht="15.5" x14ac:dyDescent="0.35">
      <c r="A20" s="24" t="s">
        <v>25</v>
      </c>
      <c r="B20" s="225">
        <v>92.7</v>
      </c>
      <c r="C20" s="49">
        <v>8.3000000000000007</v>
      </c>
      <c r="D20" s="45">
        <v>1.1647072629999999</v>
      </c>
      <c r="E20" s="26">
        <v>17668.488632242501</v>
      </c>
      <c r="F20" s="4"/>
    </row>
    <row r="21" spans="1:6" ht="15.5" x14ac:dyDescent="0.35">
      <c r="A21" s="24" t="s">
        <v>26</v>
      </c>
      <c r="B21" s="225">
        <v>95.1</v>
      </c>
      <c r="C21" s="49">
        <v>9.8000000000000007</v>
      </c>
      <c r="D21" s="46">
        <v>0.89</v>
      </c>
      <c r="E21" s="26">
        <v>27691.080806382048</v>
      </c>
      <c r="F21" s="27"/>
    </row>
    <row r="22" spans="1:6" ht="15.5" x14ac:dyDescent="0.35">
      <c r="A22" s="24" t="s">
        <v>27</v>
      </c>
      <c r="B22" s="225">
        <v>83</v>
      </c>
      <c r="C22" s="49">
        <v>15.2</v>
      </c>
      <c r="D22" s="46">
        <v>0.91391600299999998</v>
      </c>
      <c r="E22" s="26">
        <v>20180.59978481619</v>
      </c>
      <c r="F22" s="27"/>
    </row>
    <row r="23" spans="1:6" ht="15.5" x14ac:dyDescent="0.35">
      <c r="A23" s="24" t="s">
        <v>28</v>
      </c>
      <c r="B23" s="225">
        <v>73.599999999999994</v>
      </c>
      <c r="C23" s="49">
        <v>20.597360000000002</v>
      </c>
      <c r="D23" s="45">
        <v>0.957601899957781</v>
      </c>
      <c r="E23" s="29">
        <v>30144.948356700763</v>
      </c>
      <c r="F23" s="27"/>
    </row>
    <row r="24" spans="1:6" ht="15.5" x14ac:dyDescent="0.35">
      <c r="A24" s="24" t="s">
        <v>29</v>
      </c>
      <c r="B24" s="225">
        <v>89.8</v>
      </c>
      <c r="C24" s="49">
        <v>19</v>
      </c>
      <c r="D24" s="45">
        <v>0.94754294999999999</v>
      </c>
      <c r="E24" s="26">
        <v>6137.4155091264465</v>
      </c>
      <c r="F24" s="27"/>
    </row>
    <row r="25" spans="1:6" ht="15.5" x14ac:dyDescent="0.35">
      <c r="A25" s="24" t="s">
        <v>30</v>
      </c>
      <c r="B25" s="225">
        <v>77</v>
      </c>
      <c r="C25" s="49">
        <v>17.7</v>
      </c>
      <c r="D25" s="45">
        <v>1.1442029279999999</v>
      </c>
      <c r="E25" s="26">
        <v>16329.847591996671</v>
      </c>
      <c r="F25" s="4"/>
    </row>
    <row r="26" spans="1:6" ht="15.5" x14ac:dyDescent="0.35">
      <c r="A26" s="24" t="s">
        <v>31</v>
      </c>
      <c r="B26" s="225">
        <v>68.2</v>
      </c>
      <c r="C26" s="49">
        <v>7.1</v>
      </c>
      <c r="D26" s="45">
        <v>1.04</v>
      </c>
      <c r="E26" s="26">
        <v>31642.605465074164</v>
      </c>
      <c r="F26" s="4"/>
    </row>
    <row r="27" spans="1:6" ht="15.5" x14ac:dyDescent="0.35">
      <c r="A27" s="24" t="s">
        <v>32</v>
      </c>
      <c r="B27" s="225">
        <v>100</v>
      </c>
      <c r="C27" s="49">
        <v>1.7</v>
      </c>
      <c r="D27" s="45">
        <v>0.88</v>
      </c>
      <c r="E27" s="26">
        <v>26406.774261439317</v>
      </c>
      <c r="F27" s="27"/>
    </row>
    <row r="28" spans="1:6" ht="15.5" x14ac:dyDescent="0.35">
      <c r="A28" s="24" t="s">
        <v>33</v>
      </c>
      <c r="B28" s="225">
        <v>90.7</v>
      </c>
      <c r="C28" s="49">
        <v>10.4</v>
      </c>
      <c r="D28" s="45">
        <v>1.0869299640000001</v>
      </c>
      <c r="E28" s="26">
        <v>15347</v>
      </c>
      <c r="F28" s="27"/>
    </row>
    <row r="29" spans="1:6" ht="15.5" x14ac:dyDescent="0.35">
      <c r="A29" s="24" t="s">
        <v>34</v>
      </c>
      <c r="B29" s="225">
        <v>84.6</v>
      </c>
      <c r="C29" s="49">
        <v>6.3</v>
      </c>
      <c r="D29" s="45">
        <v>0.79</v>
      </c>
      <c r="E29" s="26">
        <v>41450.303745819154</v>
      </c>
      <c r="F29" s="27"/>
    </row>
    <row r="30" spans="1:6" ht="15.5" x14ac:dyDescent="0.35">
      <c r="A30" s="24" t="s">
        <v>35</v>
      </c>
      <c r="B30" s="225">
        <v>86.3</v>
      </c>
      <c r="C30" s="49">
        <v>8.7999999999999989</v>
      </c>
      <c r="D30" s="45">
        <v>1.2633058939999999</v>
      </c>
      <c r="E30" s="26">
        <v>14103.136115936226</v>
      </c>
      <c r="F30" s="27"/>
    </row>
    <row r="31" spans="1:6" ht="15.5" x14ac:dyDescent="0.35">
      <c r="A31" s="24" t="s">
        <v>36</v>
      </c>
      <c r="B31" s="225">
        <v>80.2</v>
      </c>
      <c r="C31" s="49">
        <v>8.6999999999999993</v>
      </c>
      <c r="D31" s="45">
        <v>0.97099039899999995</v>
      </c>
      <c r="E31" s="26">
        <v>2304.8494430330006</v>
      </c>
      <c r="F31" s="4"/>
    </row>
    <row r="32" spans="1:6" ht="15.5" x14ac:dyDescent="0.35">
      <c r="A32" s="24" t="s">
        <v>37</v>
      </c>
      <c r="B32" s="225">
        <v>98</v>
      </c>
      <c r="C32" s="49">
        <v>6.5</v>
      </c>
      <c r="D32" s="45">
        <v>0.7</v>
      </c>
      <c r="E32" s="26">
        <v>23251.028458429402</v>
      </c>
      <c r="F32" s="27"/>
    </row>
    <row r="33" spans="1:6" ht="15.5" x14ac:dyDescent="0.35">
      <c r="A33" s="24" t="s">
        <v>38</v>
      </c>
      <c r="B33" s="225">
        <v>100</v>
      </c>
      <c r="C33" s="49">
        <v>6.4</v>
      </c>
      <c r="D33" s="45">
        <v>1.0451768939999999</v>
      </c>
      <c r="E33" s="26">
        <v>15796.868510495657</v>
      </c>
      <c r="F33" s="4"/>
    </row>
    <row r="34" spans="1:6" ht="15.5" x14ac:dyDescent="0.35">
      <c r="A34" s="24" t="s">
        <v>39</v>
      </c>
      <c r="B34" s="225">
        <v>17.100000000000001</v>
      </c>
      <c r="C34" s="49">
        <v>11.3</v>
      </c>
      <c r="D34" s="45">
        <v>1.010466799</v>
      </c>
      <c r="E34" s="26">
        <v>8674.8884895992469</v>
      </c>
      <c r="F34" s="4"/>
    </row>
    <row r="35" spans="1:6" ht="15.5" x14ac:dyDescent="0.35">
      <c r="A35" s="24" t="s">
        <v>40</v>
      </c>
      <c r="B35" s="225">
        <v>100</v>
      </c>
      <c r="C35" s="49">
        <v>6.9</v>
      </c>
      <c r="D35" s="45">
        <v>0.93167519600000004</v>
      </c>
      <c r="E35" s="26">
        <v>7584.2906208443619</v>
      </c>
      <c r="F35" s="27"/>
    </row>
    <row r="36" spans="1:6" ht="15.5" x14ac:dyDescent="0.35">
      <c r="A36" s="24" t="s">
        <v>41</v>
      </c>
      <c r="B36" s="225">
        <v>55.800000000000004</v>
      </c>
      <c r="C36" s="49">
        <v>14.6</v>
      </c>
      <c r="D36" s="45">
        <v>1.202162655</v>
      </c>
      <c r="E36" s="26">
        <v>12920.120047476776</v>
      </c>
      <c r="F36" s="27"/>
    </row>
    <row r="37" spans="1:6" ht="15.5" x14ac:dyDescent="0.35">
      <c r="A37" s="24" t="s">
        <v>42</v>
      </c>
      <c r="B37" s="225">
        <v>81</v>
      </c>
      <c r="C37" s="49">
        <v>7.4</v>
      </c>
      <c r="D37" s="45">
        <v>1.01</v>
      </c>
      <c r="E37" s="26">
        <v>34935.108654785829</v>
      </c>
      <c r="F37" s="27"/>
    </row>
    <row r="38" spans="1:6" ht="15.5" x14ac:dyDescent="0.35">
      <c r="A38" s="24" t="s">
        <v>43</v>
      </c>
      <c r="B38" s="225">
        <v>73</v>
      </c>
      <c r="C38" s="49">
        <v>25.4</v>
      </c>
      <c r="D38" s="45">
        <v>1.0358063740000001</v>
      </c>
      <c r="E38" s="26">
        <v>10081.706486368497</v>
      </c>
      <c r="F38" s="27"/>
    </row>
    <row r="39" spans="1:6" ht="15.5" x14ac:dyDescent="0.35">
      <c r="A39" s="24" t="s">
        <v>44</v>
      </c>
      <c r="B39" s="225">
        <v>77</v>
      </c>
      <c r="C39" s="49">
        <v>5.3</v>
      </c>
      <c r="D39" s="45">
        <v>0.90610618499999995</v>
      </c>
      <c r="E39" s="26">
        <v>10060.782712246022</v>
      </c>
      <c r="F39" s="27"/>
    </row>
    <row r="40" spans="1:6" ht="15.5" x14ac:dyDescent="0.35">
      <c r="A40" s="24" t="s">
        <v>45</v>
      </c>
      <c r="B40" s="225">
        <v>95</v>
      </c>
      <c r="C40" s="49">
        <v>30.3</v>
      </c>
      <c r="D40" s="45">
        <v>1.027747035</v>
      </c>
      <c r="E40" s="26">
        <v>5297.2189164974197</v>
      </c>
      <c r="F40" s="27"/>
    </row>
    <row r="41" spans="1:6" ht="15.5" x14ac:dyDescent="0.35">
      <c r="A41" s="24" t="s">
        <v>46</v>
      </c>
      <c r="B41" s="225">
        <v>100</v>
      </c>
      <c r="C41" s="49">
        <v>7.8</v>
      </c>
      <c r="D41" s="45">
        <v>0.96</v>
      </c>
      <c r="E41" s="26">
        <v>25056.747788629993</v>
      </c>
      <c r="F41" s="4"/>
    </row>
    <row r="42" spans="1:6" ht="15.5" x14ac:dyDescent="0.35">
      <c r="A42" s="24" t="s">
        <v>47</v>
      </c>
      <c r="B42" s="225">
        <v>96.899999999999991</v>
      </c>
      <c r="C42" s="49">
        <v>18.8</v>
      </c>
      <c r="D42" s="45">
        <v>0.78588046899999997</v>
      </c>
      <c r="E42" s="26">
        <v>14953.149101075425</v>
      </c>
      <c r="F42" s="27"/>
    </row>
    <row r="43" spans="1:6" ht="15.5" x14ac:dyDescent="0.35">
      <c r="A43" s="24" t="s">
        <v>48</v>
      </c>
      <c r="B43" s="225">
        <v>100</v>
      </c>
      <c r="C43" s="237">
        <v>8</v>
      </c>
      <c r="D43" s="45">
        <v>0.79</v>
      </c>
      <c r="E43" s="26">
        <v>19656.036957332817</v>
      </c>
      <c r="F43" s="27"/>
    </row>
    <row r="44" spans="1:6" ht="15.5" x14ac:dyDescent="0.35">
      <c r="A44" s="24" t="s">
        <v>49</v>
      </c>
      <c r="B44" s="225">
        <v>41.93</v>
      </c>
      <c r="C44" s="49">
        <v>25.4</v>
      </c>
      <c r="D44" s="45">
        <v>1.0828126060000001</v>
      </c>
      <c r="E44" s="26">
        <v>10221.075210590114</v>
      </c>
      <c r="F44" s="4"/>
    </row>
    <row r="45" spans="1:6" ht="15.5" x14ac:dyDescent="0.35">
      <c r="A45" s="24" t="s">
        <v>50</v>
      </c>
      <c r="B45" s="225">
        <v>28.299999999999997</v>
      </c>
      <c r="C45" s="49">
        <v>13.700000000000001</v>
      </c>
      <c r="D45" s="45">
        <v>1.026988851</v>
      </c>
      <c r="E45" s="26">
        <v>7165.6271234337291</v>
      </c>
      <c r="F45" s="4"/>
    </row>
    <row r="46" spans="1:6" ht="15.5" x14ac:dyDescent="0.35">
      <c r="A46" s="24" t="s">
        <v>51</v>
      </c>
      <c r="B46" s="225">
        <v>91.4</v>
      </c>
      <c r="C46" s="49">
        <v>9.7000000000000011</v>
      </c>
      <c r="D46" s="45">
        <v>0.827948774</v>
      </c>
      <c r="E46" s="26">
        <v>21563.047040982805</v>
      </c>
      <c r="F46" s="27"/>
    </row>
    <row r="47" spans="1:6" ht="15.5" x14ac:dyDescent="0.35">
      <c r="A47" s="24" t="s">
        <v>52</v>
      </c>
      <c r="B47" s="225">
        <v>100</v>
      </c>
      <c r="C47" s="49">
        <v>7.1</v>
      </c>
      <c r="D47" s="45">
        <v>0.85416147499999995</v>
      </c>
      <c r="E47" s="26">
        <v>25405.1269633015</v>
      </c>
      <c r="F47" s="4"/>
    </row>
    <row r="48" spans="1:6" ht="15.5" x14ac:dyDescent="0.35">
      <c r="A48" s="24" t="s">
        <v>53</v>
      </c>
      <c r="B48" s="225">
        <v>98</v>
      </c>
      <c r="C48" s="49">
        <v>6.4</v>
      </c>
      <c r="D48" s="45">
        <v>0.909062539</v>
      </c>
      <c r="E48" s="26">
        <v>17051.675799789577</v>
      </c>
      <c r="F48" s="4"/>
    </row>
    <row r="49" spans="1:6" ht="15.5" x14ac:dyDescent="0.35">
      <c r="A49" s="24" t="s">
        <v>54</v>
      </c>
      <c r="B49" s="225">
        <v>100</v>
      </c>
      <c r="C49" s="49">
        <v>23.559719037361312</v>
      </c>
      <c r="D49" s="45">
        <v>0.69431521766657389</v>
      </c>
      <c r="E49" s="26">
        <v>21489.666467371924</v>
      </c>
      <c r="F49" s="27"/>
    </row>
    <row r="50" spans="1:6" ht="15.5" x14ac:dyDescent="0.35">
      <c r="A50" s="24" t="s">
        <v>55</v>
      </c>
      <c r="B50" s="225">
        <v>74.400000000000006</v>
      </c>
      <c r="C50" s="49">
        <v>23.9</v>
      </c>
      <c r="D50" s="45">
        <v>0.5</v>
      </c>
      <c r="E50" s="26">
        <v>10727.279245224596</v>
      </c>
      <c r="F50" s="27"/>
    </row>
    <row r="51" spans="1:6" ht="15.5" x14ac:dyDescent="0.35">
      <c r="A51" s="24" t="s">
        <v>56</v>
      </c>
      <c r="B51" s="225">
        <v>81.699999999999989</v>
      </c>
      <c r="C51" s="49">
        <v>28.000000000000004</v>
      </c>
      <c r="D51" s="46">
        <v>0.81305579699999997</v>
      </c>
      <c r="E51" s="26">
        <v>13199.157854185363</v>
      </c>
      <c r="F51" s="4"/>
    </row>
    <row r="52" spans="1:6" ht="15.5" x14ac:dyDescent="0.35">
      <c r="A52" s="24" t="s">
        <v>57</v>
      </c>
      <c r="B52" s="225">
        <v>100</v>
      </c>
      <c r="C52" s="49">
        <v>9.1</v>
      </c>
      <c r="D52" s="45">
        <v>0.87261432800000005</v>
      </c>
      <c r="E52" s="26">
        <v>2766.0882391641376</v>
      </c>
      <c r="F52" s="27"/>
    </row>
    <row r="53" spans="1:6" ht="15.5" x14ac:dyDescent="0.35">
      <c r="A53" s="24" t="s">
        <v>58</v>
      </c>
      <c r="B53" s="225">
        <v>43.8</v>
      </c>
      <c r="C53" s="49">
        <v>16.8</v>
      </c>
      <c r="D53" s="45">
        <v>0.918921769</v>
      </c>
      <c r="E53" s="29">
        <v>4709.0443347205346</v>
      </c>
      <c r="F53" s="4"/>
    </row>
    <row r="54" spans="1:6" ht="15.5" x14ac:dyDescent="0.35">
      <c r="A54" s="24" t="s">
        <v>59</v>
      </c>
      <c r="B54" s="225">
        <v>61.6</v>
      </c>
      <c r="C54" s="49">
        <v>7</v>
      </c>
      <c r="D54" s="45">
        <v>0.82</v>
      </c>
      <c r="E54" s="26">
        <v>26756.636205874271</v>
      </c>
      <c r="F54" s="4"/>
    </row>
    <row r="55" spans="1:6" ht="15.5" x14ac:dyDescent="0.35">
      <c r="A55" s="24" t="s">
        <v>60</v>
      </c>
      <c r="B55" s="225">
        <v>57.599999999999994</v>
      </c>
      <c r="C55" s="49">
        <v>24.9</v>
      </c>
      <c r="D55" s="46">
        <v>0.70714985900000005</v>
      </c>
      <c r="E55" s="26">
        <v>19580.47309328154</v>
      </c>
      <c r="F55" s="27"/>
    </row>
    <row r="56" spans="1:6" ht="15.5" x14ac:dyDescent="0.35">
      <c r="A56" s="24" t="s">
        <v>61</v>
      </c>
      <c r="B56" s="225">
        <v>77.400000000000006</v>
      </c>
      <c r="C56" s="49">
        <v>7.7</v>
      </c>
      <c r="D56" s="45">
        <v>1.06</v>
      </c>
      <c r="E56" s="26">
        <v>26215.307255214037</v>
      </c>
      <c r="F56" s="27"/>
    </row>
    <row r="57" spans="1:6" ht="15.5" x14ac:dyDescent="0.35">
      <c r="A57" s="24" t="s">
        <v>62</v>
      </c>
      <c r="B57" s="225">
        <v>30.9</v>
      </c>
      <c r="C57" s="49">
        <v>20.100000000000001</v>
      </c>
      <c r="D57" s="45">
        <v>1.219268705</v>
      </c>
      <c r="E57" s="26">
        <v>11167.424261805965</v>
      </c>
      <c r="F57" s="27"/>
    </row>
    <row r="58" spans="1:6" ht="15.5" x14ac:dyDescent="0.35">
      <c r="A58" s="24" t="s">
        <v>63</v>
      </c>
      <c r="B58" s="225">
        <v>93.5</v>
      </c>
      <c r="C58" s="49">
        <v>18.399999999999999</v>
      </c>
      <c r="D58" s="45">
        <v>0.73003802299999998</v>
      </c>
      <c r="E58" s="29">
        <v>16418.053643178991</v>
      </c>
      <c r="F58" s="27"/>
    </row>
    <row r="59" spans="1:6" ht="15.5" x14ac:dyDescent="0.35">
      <c r="A59" s="24" t="s">
        <v>64</v>
      </c>
      <c r="B59" s="225">
        <v>54.2</v>
      </c>
      <c r="C59" s="49">
        <v>38</v>
      </c>
      <c r="D59" s="45">
        <v>1.119224177</v>
      </c>
      <c r="E59" s="26">
        <v>17165.678446151542</v>
      </c>
      <c r="F59" s="4"/>
    </row>
    <row r="60" spans="1:6" ht="15.5" x14ac:dyDescent="0.35">
      <c r="A60" s="24" t="s">
        <v>65</v>
      </c>
      <c r="B60" s="225">
        <v>23.7</v>
      </c>
      <c r="C60" s="49">
        <v>16.5</v>
      </c>
      <c r="D60" s="45">
        <v>1.0344629270000001</v>
      </c>
      <c r="E60" s="26">
        <v>4234.1891359452211</v>
      </c>
      <c r="F60" s="2"/>
    </row>
    <row r="61" spans="1:6" ht="15.5" x14ac:dyDescent="0.35">
      <c r="A61" s="24" t="s">
        <v>66</v>
      </c>
      <c r="B61" s="225">
        <v>88</v>
      </c>
      <c r="C61" s="49">
        <v>20.9</v>
      </c>
      <c r="D61" s="45">
        <v>1.0844068950000001</v>
      </c>
      <c r="E61" s="26">
        <v>16046.253674753285</v>
      </c>
      <c r="F61" s="2"/>
    </row>
    <row r="62" spans="1:6" ht="15.5" x14ac:dyDescent="0.35">
      <c r="A62" s="68" t="s">
        <v>67</v>
      </c>
      <c r="B62" s="223">
        <v>92.600000000000009</v>
      </c>
      <c r="C62" s="49">
        <v>12.170999999999999</v>
      </c>
      <c r="D62" s="48"/>
      <c r="E62" s="26">
        <v>11764.091525006026</v>
      </c>
      <c r="F62" s="30"/>
    </row>
    <row r="63" spans="1:6" ht="15.5" x14ac:dyDescent="0.35">
      <c r="A63" s="24" t="s">
        <v>68</v>
      </c>
      <c r="B63" s="225">
        <v>95</v>
      </c>
      <c r="C63" s="49">
        <v>8.4</v>
      </c>
      <c r="D63" s="45">
        <v>0.84541632799999999</v>
      </c>
      <c r="E63" s="26">
        <v>8561.4612439645734</v>
      </c>
      <c r="F63" s="2"/>
    </row>
    <row r="64" spans="1:6" ht="15.5" x14ac:dyDescent="0.35">
      <c r="A64" s="24" t="s">
        <v>69</v>
      </c>
      <c r="B64" s="225">
        <v>21.9</v>
      </c>
      <c r="C64" s="49">
        <v>20.9</v>
      </c>
      <c r="D64" s="45">
        <v>1.058823353</v>
      </c>
      <c r="E64" s="26">
        <v>7165.278083192612</v>
      </c>
      <c r="F64" s="31"/>
    </row>
    <row r="65" spans="1:6" ht="15.5" x14ac:dyDescent="0.35">
      <c r="A65" s="24" t="s">
        <v>70</v>
      </c>
      <c r="B65" s="225">
        <v>56.2</v>
      </c>
      <c r="C65" s="49">
        <v>10.439191582526794</v>
      </c>
      <c r="D65" s="45">
        <v>1.0916951309227054</v>
      </c>
      <c r="E65" s="26">
        <v>2135.3984945374759</v>
      </c>
      <c r="F65" s="2"/>
    </row>
    <row r="66" spans="1:6" ht="15.5" x14ac:dyDescent="0.35">
      <c r="A66" s="24" t="s">
        <v>71</v>
      </c>
      <c r="B66" s="225">
        <v>100</v>
      </c>
      <c r="C66" s="49">
        <v>7.7</v>
      </c>
      <c r="D66" s="45">
        <v>0.96601317600000003</v>
      </c>
      <c r="E66" s="26">
        <v>7462.9794093531564</v>
      </c>
      <c r="F66" s="2"/>
    </row>
    <row r="67" spans="1:6" ht="15.5" x14ac:dyDescent="0.35">
      <c r="A67" s="24" t="s">
        <v>72</v>
      </c>
      <c r="B67" s="225">
        <v>81</v>
      </c>
      <c r="C67" s="49">
        <v>13.600000000000001</v>
      </c>
      <c r="D67" s="45">
        <v>0.83058226899999998</v>
      </c>
      <c r="E67" s="26">
        <v>12147.063249016184</v>
      </c>
      <c r="F67" s="2"/>
    </row>
    <row r="68" spans="1:6" ht="15.5" x14ac:dyDescent="0.35">
      <c r="A68" s="24" t="s">
        <v>73</v>
      </c>
      <c r="B68" s="225">
        <v>7.6</v>
      </c>
      <c r="C68" s="49">
        <v>21.4</v>
      </c>
      <c r="D68" s="45">
        <v>0.87324533900000001</v>
      </c>
      <c r="E68" s="26">
        <v>3457.6654875787694</v>
      </c>
      <c r="F68" s="31"/>
    </row>
    <row r="69" spans="1:6" ht="15.5" x14ac:dyDescent="0.35">
      <c r="A69" s="24" t="s">
        <v>74</v>
      </c>
      <c r="B69" s="225">
        <v>72.8</v>
      </c>
      <c r="C69" s="49">
        <v>16.900000000000002</v>
      </c>
      <c r="D69" s="45">
        <v>0.72826969500000005</v>
      </c>
      <c r="E69" s="26">
        <v>4640.1661512737701</v>
      </c>
      <c r="F69" s="2"/>
    </row>
    <row r="70" spans="1:6" ht="15.5" x14ac:dyDescent="0.35">
      <c r="A70" s="24" t="s">
        <v>75</v>
      </c>
      <c r="B70" s="225">
        <v>80</v>
      </c>
      <c r="C70" s="49">
        <v>8</v>
      </c>
      <c r="D70" s="45">
        <v>0.84</v>
      </c>
      <c r="E70" s="26">
        <v>30797.096250836599</v>
      </c>
      <c r="F70" s="31"/>
    </row>
    <row r="71" spans="1:6" ht="15.5" x14ac:dyDescent="0.35">
      <c r="A71" s="24" t="s">
        <v>76</v>
      </c>
      <c r="B71" s="225">
        <v>28.9</v>
      </c>
      <c r="C71" s="225">
        <v>5.0999999999999996</v>
      </c>
      <c r="D71" s="45">
        <v>1.0874007619999999</v>
      </c>
      <c r="E71" s="26">
        <v>4991.4067951579827</v>
      </c>
      <c r="F71" s="31"/>
    </row>
    <row r="72" spans="1:6" ht="15.5" x14ac:dyDescent="0.35">
      <c r="A72" s="24" t="s">
        <v>77</v>
      </c>
      <c r="B72" s="225">
        <v>96.5</v>
      </c>
      <c r="C72" s="225">
        <v>8.6</v>
      </c>
      <c r="D72" s="45">
        <v>0.89330345700000002</v>
      </c>
      <c r="E72" s="26">
        <v>21294.281414036148</v>
      </c>
      <c r="F72" s="2"/>
    </row>
    <row r="73" spans="1:6" ht="15.5" x14ac:dyDescent="0.35">
      <c r="A73" s="24" t="s">
        <v>78</v>
      </c>
      <c r="B73" s="225">
        <v>52.300000000000004</v>
      </c>
      <c r="C73" s="225">
        <v>10.100000000000001</v>
      </c>
      <c r="D73" s="45">
        <v>0.82349680800000002</v>
      </c>
      <c r="E73" s="26">
        <v>13947.059666201834</v>
      </c>
      <c r="F73" s="2"/>
    </row>
    <row r="74" spans="1:6" ht="15.5" x14ac:dyDescent="0.35">
      <c r="A74" s="24" t="s">
        <v>79</v>
      </c>
      <c r="B74" s="225">
        <v>11.1</v>
      </c>
      <c r="C74" s="225">
        <v>17</v>
      </c>
      <c r="D74" s="45">
        <v>1.118077242</v>
      </c>
      <c r="E74" s="26">
        <v>10994.627429699651</v>
      </c>
      <c r="F74" s="31"/>
    </row>
    <row r="75" spans="1:6" ht="15.5" x14ac:dyDescent="0.35">
      <c r="A75" s="67" t="s">
        <v>80</v>
      </c>
      <c r="B75" s="223">
        <v>8.1</v>
      </c>
      <c r="C75" s="236">
        <v>12</v>
      </c>
      <c r="D75" s="48"/>
      <c r="E75" s="26">
        <v>8595.0250833195132</v>
      </c>
      <c r="F75" s="31"/>
    </row>
    <row r="76" spans="1:6" ht="15.5" x14ac:dyDescent="0.35">
      <c r="A76" s="24" t="s">
        <v>81</v>
      </c>
      <c r="B76" s="225">
        <v>100</v>
      </c>
      <c r="C76" s="225">
        <v>9.6999999999999993</v>
      </c>
      <c r="D76" s="45">
        <v>0.83</v>
      </c>
      <c r="E76" s="26">
        <v>22487.469880252531</v>
      </c>
      <c r="F76" s="2"/>
    </row>
    <row r="77" spans="1:6" ht="15.5" x14ac:dyDescent="0.35">
      <c r="A77" s="24" t="s">
        <v>82</v>
      </c>
      <c r="B77" s="225">
        <v>77.600000000000009</v>
      </c>
      <c r="C77" s="225">
        <v>48.529109999999996</v>
      </c>
      <c r="D77" s="45">
        <v>0.62373712825569205</v>
      </c>
      <c r="E77" s="26">
        <v>32224.560800134404</v>
      </c>
      <c r="F77" s="31"/>
    </row>
    <row r="78" spans="1:6" ht="15.5" x14ac:dyDescent="0.35">
      <c r="A78" s="24" t="s">
        <v>83</v>
      </c>
      <c r="B78" s="225">
        <v>28.499999999999996</v>
      </c>
      <c r="C78" s="225">
        <v>19</v>
      </c>
      <c r="D78" s="227">
        <v>1.0052060009999999</v>
      </c>
      <c r="E78" s="226">
        <v>6805.9066316154767</v>
      </c>
      <c r="F78" s="31"/>
    </row>
    <row r="79" spans="1:6" ht="15.5" x14ac:dyDescent="0.35">
      <c r="A79" s="24" t="s">
        <v>84</v>
      </c>
      <c r="B79" s="225">
        <v>5.6000000000000005</v>
      </c>
      <c r="C79" s="225">
        <v>4.5</v>
      </c>
      <c r="D79" s="227">
        <v>1.0451349379999999</v>
      </c>
      <c r="E79" s="226">
        <v>4096.3749666989725</v>
      </c>
      <c r="F79" s="31"/>
    </row>
    <row r="80" spans="1:6" ht="15.5" x14ac:dyDescent="0.35">
      <c r="A80" s="24" t="s">
        <v>85</v>
      </c>
      <c r="B80" s="225">
        <v>88.1</v>
      </c>
      <c r="C80" s="235">
        <v>14.099999999999998</v>
      </c>
      <c r="D80" s="227">
        <v>0.95042908500000001</v>
      </c>
      <c r="E80" s="226">
        <v>17983.477629493151</v>
      </c>
      <c r="F80" s="2"/>
    </row>
    <row r="81" spans="1:6" ht="15.5" x14ac:dyDescent="0.35">
      <c r="A81" s="24" t="s">
        <v>86</v>
      </c>
      <c r="B81" s="225">
        <v>22.2</v>
      </c>
      <c r="C81" s="225">
        <v>24.7</v>
      </c>
      <c r="D81" s="227">
        <v>0.97249081400000004</v>
      </c>
      <c r="E81" s="226">
        <v>6577.5430644424623</v>
      </c>
      <c r="F81" s="2"/>
    </row>
    <row r="82" spans="1:6" ht="15.5" x14ac:dyDescent="0.35">
      <c r="A82" s="24" t="s">
        <v>87</v>
      </c>
      <c r="B82" s="225">
        <v>5</v>
      </c>
      <c r="C82" s="225">
        <v>6.2</v>
      </c>
      <c r="D82" s="227">
        <v>1.0020190680000001</v>
      </c>
      <c r="E82" s="226">
        <v>2676.0999581188603</v>
      </c>
      <c r="F82" s="31"/>
    </row>
    <row r="83" spans="1:6" ht="15.5" x14ac:dyDescent="0.35">
      <c r="A83" s="24" t="s">
        <v>88</v>
      </c>
      <c r="B83" s="225">
        <v>39.800000000000004</v>
      </c>
      <c r="C83" s="225">
        <v>9.7938840690619173</v>
      </c>
      <c r="D83" s="227">
        <v>1.0546406839713471</v>
      </c>
      <c r="E83" s="226">
        <v>6553.4908738133099</v>
      </c>
      <c r="F83" s="2"/>
    </row>
    <row r="84" spans="1:6" ht="15.5" x14ac:dyDescent="0.35">
      <c r="A84" s="24" t="s">
        <v>89</v>
      </c>
      <c r="B84" s="225">
        <v>5</v>
      </c>
      <c r="C84" s="225">
        <v>15.7</v>
      </c>
      <c r="D84" s="227">
        <v>1.05995273</v>
      </c>
      <c r="E84" s="226">
        <v>5018.0046707394258</v>
      </c>
      <c r="F84" s="2"/>
    </row>
    <row r="85" spans="1:6" ht="15.5" x14ac:dyDescent="0.35">
      <c r="A85" s="24" t="s">
        <v>90</v>
      </c>
      <c r="B85" s="225">
        <v>4.7</v>
      </c>
      <c r="C85" s="225">
        <v>19.900000000000002</v>
      </c>
      <c r="D85" s="227">
        <v>0.80314017599999998</v>
      </c>
      <c r="E85" s="226">
        <v>1386.1782840172009</v>
      </c>
      <c r="F85" s="2"/>
    </row>
    <row r="86" spans="1:6" ht="15.5" x14ac:dyDescent="0.35">
      <c r="A86" s="24" t="s">
        <v>91</v>
      </c>
      <c r="B86" s="225">
        <v>4.1000000000000005</v>
      </c>
      <c r="C86" s="225">
        <v>17.5</v>
      </c>
      <c r="D86" s="227">
        <v>0.80301222400000005</v>
      </c>
      <c r="E86" s="226">
        <v>716.89712164376124</v>
      </c>
      <c r="F86" s="2"/>
    </row>
    <row r="87" spans="1:6" ht="15.5" x14ac:dyDescent="0.35">
      <c r="A87" s="24" t="s">
        <v>92</v>
      </c>
      <c r="B87" s="225">
        <v>8.4</v>
      </c>
      <c r="C87" s="225">
        <v>28.9</v>
      </c>
      <c r="D87" s="227">
        <v>1.058734289</v>
      </c>
      <c r="E87" s="226">
        <v>4124.1286648232244</v>
      </c>
      <c r="F87" s="31"/>
    </row>
    <row r="88" spans="1:6" ht="15.5" x14ac:dyDescent="0.35">
      <c r="A88" s="24" t="s">
        <v>93</v>
      </c>
      <c r="B88" s="225">
        <v>2.2999999999999998</v>
      </c>
      <c r="C88" s="225">
        <v>1.7999999999999998</v>
      </c>
      <c r="D88" s="227">
        <v>1.039227178</v>
      </c>
      <c r="E88" s="226">
        <v>4557.3065177807002</v>
      </c>
      <c r="F88" s="2"/>
    </row>
    <row r="89" spans="1:6" ht="15.5" x14ac:dyDescent="0.35">
      <c r="A89" s="24" t="s">
        <v>94</v>
      </c>
      <c r="B89" s="225">
        <v>10</v>
      </c>
      <c r="C89" s="225">
        <v>7.1999999999999993</v>
      </c>
      <c r="D89" s="227">
        <v>1.022413598</v>
      </c>
      <c r="E89" s="226">
        <v>1703.0007554915335</v>
      </c>
      <c r="F89" s="31"/>
    </row>
    <row r="90" spans="1:6" ht="15.5" x14ac:dyDescent="0.35">
      <c r="A90" s="24" t="s">
        <v>95</v>
      </c>
      <c r="B90" s="225">
        <v>42.199999999999996</v>
      </c>
      <c r="C90" s="225">
        <v>4.5513903259373238</v>
      </c>
      <c r="D90" s="228">
        <v>1.17067603619048</v>
      </c>
      <c r="E90" s="222">
        <v>11200.635610635405</v>
      </c>
      <c r="F90" s="31"/>
    </row>
    <row r="91" spans="1:6" ht="15.5" x14ac:dyDescent="0.35">
      <c r="A91" s="24" t="s">
        <v>96</v>
      </c>
      <c r="B91" s="225">
        <v>3.2</v>
      </c>
      <c r="C91" s="225">
        <v>16.7</v>
      </c>
      <c r="D91" s="227">
        <v>0.85303333199999998</v>
      </c>
      <c r="E91" s="226">
        <v>1611.44062504147</v>
      </c>
      <c r="F91" s="32"/>
    </row>
    <row r="92" spans="1:6" ht="15.5" x14ac:dyDescent="0.35">
      <c r="A92" s="186" t="s">
        <v>97</v>
      </c>
      <c r="B92" s="227">
        <v>8</v>
      </c>
      <c r="C92" s="225">
        <v>9.3000000000000007</v>
      </c>
      <c r="D92" s="225">
        <v>1.095189108</v>
      </c>
      <c r="E92" s="229">
        <v>5211.4464219828924</v>
      </c>
      <c r="F92" s="220"/>
    </row>
    <row r="93" spans="1:6" ht="15.5" x14ac:dyDescent="0.35">
      <c r="A93" s="224" t="s">
        <v>126</v>
      </c>
      <c r="B93" s="233">
        <v>39.5</v>
      </c>
      <c r="C93" s="225">
        <v>7.8</v>
      </c>
      <c r="D93" s="225">
        <v>0.99892932199999995</v>
      </c>
      <c r="E93" s="229">
        <v>2953.8926487490507</v>
      </c>
      <c r="F93" s="220"/>
    </row>
    <row r="94" spans="1:6" ht="15.5" x14ac:dyDescent="0.35">
      <c r="A94" s="224" t="s">
        <v>127</v>
      </c>
      <c r="B94" s="233">
        <v>56.2</v>
      </c>
      <c r="C94" s="225">
        <v>18.2</v>
      </c>
      <c r="D94" s="225">
        <v>0.97509787299999995</v>
      </c>
      <c r="E94" s="229">
        <v>13233.457571401053</v>
      </c>
      <c r="F94" s="220"/>
    </row>
    <row r="95" spans="1:6" ht="15.5" x14ac:dyDescent="0.35">
      <c r="A95" s="224" t="s">
        <v>128</v>
      </c>
      <c r="B95" s="233">
        <v>17.3</v>
      </c>
      <c r="C95" s="225">
        <v>19.100000000000001</v>
      </c>
      <c r="D95" s="225">
        <v>0.90766724600000004</v>
      </c>
      <c r="E95" s="229">
        <v>1018.5574497658152</v>
      </c>
      <c r="F95" s="220"/>
    </row>
    <row r="96" spans="1:6" ht="15.5" x14ac:dyDescent="0.35">
      <c r="A96" s="224" t="s">
        <v>129</v>
      </c>
      <c r="B96" s="233">
        <v>6.6</v>
      </c>
      <c r="C96" s="225">
        <v>20.7</v>
      </c>
      <c r="D96" s="225">
        <v>0.87066697599999998</v>
      </c>
      <c r="E96" s="229">
        <v>1300.2857536173544</v>
      </c>
      <c r="F96" s="220"/>
    </row>
    <row r="97" spans="1:6" ht="15.5" x14ac:dyDescent="0.35">
      <c r="A97" s="230" t="s">
        <v>130</v>
      </c>
      <c r="B97" s="234">
        <v>7.7</v>
      </c>
      <c r="C97" s="231">
        <v>22.900000000000002</v>
      </c>
      <c r="D97" s="231">
        <v>0.78330694899999997</v>
      </c>
      <c r="E97" s="232">
        <v>3631.6508563947846</v>
      </c>
      <c r="F97" s="26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opLeftCell="A62" workbookViewId="0">
      <selection activeCell="D4" sqref="D4:E94"/>
    </sheetView>
  </sheetViews>
  <sheetFormatPr baseColWidth="10" defaultColWidth="8.7265625" defaultRowHeight="14.5" x14ac:dyDescent="0.35"/>
  <cols>
    <col min="7" max="7" width="10.81640625" customWidth="1"/>
    <col min="9" max="10" width="9.1796875" style="100"/>
    <col min="11" max="11" width="11" style="100" customWidth="1"/>
    <col min="13" max="14" width="9.1796875" style="100"/>
    <col min="17" max="22" width="9.1796875" style="116"/>
  </cols>
  <sheetData>
    <row r="1" spans="1:22" ht="15.5" x14ac:dyDescent="0.35">
      <c r="A1" s="4"/>
      <c r="B1" s="92">
        <v>2.1</v>
      </c>
      <c r="C1" s="92">
        <v>2.2000000000000002</v>
      </c>
      <c r="D1" s="93"/>
      <c r="E1" s="92"/>
      <c r="F1" s="71"/>
      <c r="G1" s="125">
        <v>2.2999999999999998</v>
      </c>
      <c r="H1" s="71"/>
      <c r="I1" s="129">
        <v>2.1</v>
      </c>
      <c r="J1" s="130">
        <v>2.2000000000000002</v>
      </c>
      <c r="K1" s="131">
        <v>2.2999999999999998</v>
      </c>
      <c r="L1" s="72"/>
      <c r="M1" s="119"/>
      <c r="N1" s="120"/>
      <c r="Q1" s="112"/>
      <c r="R1" s="112"/>
      <c r="S1" s="112"/>
      <c r="T1" s="113"/>
      <c r="U1" s="114"/>
      <c r="V1" s="114"/>
    </row>
    <row r="2" spans="1:22" ht="62" x14ac:dyDescent="0.35">
      <c r="A2" s="73" t="s">
        <v>0</v>
      </c>
      <c r="B2" s="95" t="s">
        <v>106</v>
      </c>
      <c r="C2" s="95" t="s">
        <v>107</v>
      </c>
      <c r="D2" s="93" t="s">
        <v>109</v>
      </c>
      <c r="E2" s="109" t="s">
        <v>108</v>
      </c>
      <c r="F2" s="74"/>
      <c r="G2" s="126" t="s">
        <v>131</v>
      </c>
      <c r="H2" s="74"/>
      <c r="I2" s="132" t="s">
        <v>106</v>
      </c>
      <c r="J2" s="133" t="s">
        <v>107</v>
      </c>
      <c r="K2" s="134" t="s">
        <v>131</v>
      </c>
      <c r="L2" s="72"/>
      <c r="M2" s="322" t="s">
        <v>110</v>
      </c>
      <c r="N2" s="323"/>
      <c r="Q2" s="39"/>
      <c r="R2" s="39"/>
      <c r="S2" s="40"/>
      <c r="T2" s="113"/>
      <c r="U2" s="115"/>
      <c r="V2" s="115"/>
    </row>
    <row r="3" spans="1:22" ht="15.5" x14ac:dyDescent="0.35">
      <c r="A3" s="75"/>
      <c r="B3" s="316" t="s">
        <v>3</v>
      </c>
      <c r="C3" s="317"/>
      <c r="D3" s="317"/>
      <c r="E3" s="318"/>
      <c r="F3" s="71"/>
      <c r="G3" s="125" t="s">
        <v>99</v>
      </c>
      <c r="H3" s="71"/>
      <c r="I3" s="319" t="s">
        <v>4</v>
      </c>
      <c r="J3" s="320"/>
      <c r="K3" s="321"/>
      <c r="L3" s="72"/>
      <c r="M3" s="121" t="s">
        <v>5</v>
      </c>
      <c r="N3" s="121" t="s">
        <v>6</v>
      </c>
      <c r="Q3" s="112"/>
      <c r="R3" s="112"/>
      <c r="S3" s="112"/>
      <c r="T3" s="113"/>
      <c r="U3" s="112"/>
      <c r="V3" s="112"/>
    </row>
    <row r="4" spans="1:22" ht="15.5" x14ac:dyDescent="0.35">
      <c r="A4" s="76" t="s">
        <v>7</v>
      </c>
      <c r="B4" s="77">
        <v>24</v>
      </c>
      <c r="C4" s="77">
        <v>18.175000000000001</v>
      </c>
      <c r="D4" s="78">
        <v>90</v>
      </c>
      <c r="E4" s="77">
        <v>86</v>
      </c>
      <c r="F4" s="108"/>
      <c r="G4" s="127">
        <f t="shared" ref="G4:G10" si="0">(E4/D4)*100</f>
        <v>95.555555555555557</v>
      </c>
      <c r="H4" s="79"/>
      <c r="I4" s="64">
        <f>(B4-$B$100)/($B$99-$B$100)*100</f>
        <v>75</v>
      </c>
      <c r="J4" s="57">
        <f>(C4-$C$100)/($C$99-$C$100)*100</f>
        <v>76.458333333333343</v>
      </c>
      <c r="K4" s="136">
        <f>(G4-$G$100)/($G$99-$G$100)*100</f>
        <v>71.111111111111114</v>
      </c>
      <c r="L4" s="72"/>
      <c r="M4" s="122">
        <f>(POWER(I4,2/5)*POWER(J4,2/5)*POWER(K4,1/5))</f>
        <v>74.779391870974123</v>
      </c>
      <c r="N4" s="123">
        <f>RANK(M4,$M$4:$M$94)</f>
        <v>7</v>
      </c>
      <c r="Q4" s="97"/>
      <c r="R4" s="97"/>
      <c r="S4" s="110"/>
      <c r="T4" s="113"/>
      <c r="U4" s="97"/>
      <c r="V4" s="112"/>
    </row>
    <row r="5" spans="1:22" ht="15.5" x14ac:dyDescent="0.35">
      <c r="A5" s="80" t="s">
        <v>8</v>
      </c>
      <c r="B5" s="81">
        <v>24</v>
      </c>
      <c r="C5" s="81">
        <v>17.414999999999999</v>
      </c>
      <c r="D5" s="82">
        <v>89</v>
      </c>
      <c r="E5" s="81">
        <v>88</v>
      </c>
      <c r="G5" s="128">
        <f t="shared" si="0"/>
        <v>98.876404494382015</v>
      </c>
      <c r="H5" s="79"/>
      <c r="I5" s="21">
        <f t="shared" ref="I5:I68" si="1">(B5-$B$100)/($B$99-$B$100)*100</f>
        <v>75</v>
      </c>
      <c r="J5" s="57">
        <f t="shared" ref="J5:J68" si="2">(C5-$C$100)/($C$99-$C$100)*100</f>
        <v>70.125</v>
      </c>
      <c r="K5" s="137">
        <f t="shared" ref="K5:K67" si="3">(G5-$G$100)/($G$99-$G$100)*100</f>
        <v>77.752808988764031</v>
      </c>
      <c r="L5" s="72"/>
      <c r="M5" s="124">
        <f t="shared" ref="M5:M67" si="4">(POWER(I5,2/5)*POWER(J5,2/5)*POWER(K5,1/5))</f>
        <v>73.538856524726867</v>
      </c>
      <c r="N5" s="123">
        <f t="shared" ref="N5:N68" si="5">RANK(M5,$M$4:$M$94)</f>
        <v>13</v>
      </c>
      <c r="Q5" s="97"/>
      <c r="R5" s="97"/>
      <c r="S5" s="110"/>
      <c r="T5" s="113"/>
      <c r="U5" s="97"/>
      <c r="V5" s="112"/>
    </row>
    <row r="6" spans="1:22" ht="15.5" x14ac:dyDescent="0.35">
      <c r="A6" s="80" t="s">
        <v>9</v>
      </c>
      <c r="B6" s="83">
        <v>24</v>
      </c>
      <c r="C6" s="81">
        <v>17.759</v>
      </c>
      <c r="D6" s="82">
        <v>86</v>
      </c>
      <c r="E6" s="81">
        <v>86</v>
      </c>
      <c r="G6" s="128">
        <f t="shared" si="0"/>
        <v>100</v>
      </c>
      <c r="H6" s="79"/>
      <c r="I6" s="21">
        <f t="shared" si="1"/>
        <v>75</v>
      </c>
      <c r="J6" s="57">
        <f t="shared" si="2"/>
        <v>72.99166666666666</v>
      </c>
      <c r="K6" s="137">
        <f t="shared" si="3"/>
        <v>80</v>
      </c>
      <c r="L6" s="72"/>
      <c r="M6" s="124">
        <f t="shared" si="4"/>
        <v>75.153950581726448</v>
      </c>
      <c r="N6" s="123">
        <f t="shared" si="5"/>
        <v>6</v>
      </c>
      <c r="Q6" s="97"/>
      <c r="R6" s="97"/>
      <c r="S6" s="110"/>
      <c r="T6" s="113"/>
      <c r="U6" s="97"/>
      <c r="V6" s="112"/>
    </row>
    <row r="7" spans="1:22" ht="15.5" x14ac:dyDescent="0.35">
      <c r="A7" s="80" t="s">
        <v>10</v>
      </c>
      <c r="B7" s="83">
        <v>25</v>
      </c>
      <c r="C7" s="81">
        <v>18.295999999999999</v>
      </c>
      <c r="D7" s="82">
        <v>91</v>
      </c>
      <c r="E7" s="81">
        <v>91</v>
      </c>
      <c r="G7" s="128">
        <f t="shared" si="0"/>
        <v>100</v>
      </c>
      <c r="H7" s="79"/>
      <c r="I7" s="21">
        <f t="shared" si="1"/>
        <v>83.333333333333343</v>
      </c>
      <c r="J7" s="57">
        <f t="shared" si="2"/>
        <v>77.466666666666669</v>
      </c>
      <c r="K7" s="137">
        <f t="shared" si="3"/>
        <v>80</v>
      </c>
      <c r="L7" s="72"/>
      <c r="M7" s="124">
        <f t="shared" si="4"/>
        <v>80.277057728349092</v>
      </c>
      <c r="N7" s="123">
        <f t="shared" si="5"/>
        <v>2</v>
      </c>
      <c r="Q7" s="97"/>
      <c r="R7" s="97"/>
      <c r="S7" s="110"/>
      <c r="T7" s="113"/>
      <c r="U7" s="97"/>
      <c r="V7" s="112"/>
    </row>
    <row r="8" spans="1:22" ht="15.5" x14ac:dyDescent="0.35">
      <c r="A8" s="80" t="s">
        <v>11</v>
      </c>
      <c r="B8" s="81">
        <v>24</v>
      </c>
      <c r="C8" s="81">
        <v>17.806000000000001</v>
      </c>
      <c r="D8" s="82">
        <v>73</v>
      </c>
      <c r="E8" s="81">
        <v>66</v>
      </c>
      <c r="G8" s="128">
        <f t="shared" si="0"/>
        <v>90.410958904109577</v>
      </c>
      <c r="H8" s="79"/>
      <c r="I8" s="21">
        <f t="shared" si="1"/>
        <v>75</v>
      </c>
      <c r="J8" s="57">
        <f t="shared" si="2"/>
        <v>73.38333333333334</v>
      </c>
      <c r="K8" s="137">
        <f t="shared" si="3"/>
        <v>60.821917808219148</v>
      </c>
      <c r="L8" s="72"/>
      <c r="M8" s="124">
        <f t="shared" si="4"/>
        <v>71.297696923370964</v>
      </c>
      <c r="N8" s="123">
        <f t="shared" si="5"/>
        <v>18</v>
      </c>
      <c r="Q8" s="97"/>
      <c r="R8" s="97"/>
      <c r="S8" s="110"/>
      <c r="T8" s="113"/>
      <c r="U8" s="97"/>
      <c r="V8" s="112"/>
    </row>
    <row r="9" spans="1:22" ht="15.5" x14ac:dyDescent="0.35">
      <c r="A9" s="80" t="s">
        <v>12</v>
      </c>
      <c r="B9" s="81">
        <v>25</v>
      </c>
      <c r="C9" s="81">
        <v>19.035</v>
      </c>
      <c r="D9" s="82">
        <v>86</v>
      </c>
      <c r="E9" s="81">
        <v>83</v>
      </c>
      <c r="G9" s="128">
        <f t="shared" si="0"/>
        <v>96.511627906976756</v>
      </c>
      <c r="H9" s="79"/>
      <c r="I9" s="21">
        <f t="shared" si="1"/>
        <v>83.333333333333343</v>
      </c>
      <c r="J9" s="57">
        <f t="shared" si="2"/>
        <v>83.625</v>
      </c>
      <c r="K9" s="137">
        <f t="shared" si="3"/>
        <v>73.023255813953512</v>
      </c>
      <c r="L9" s="72"/>
      <c r="M9" s="124">
        <f t="shared" si="4"/>
        <v>81.274478663898989</v>
      </c>
      <c r="N9" s="123">
        <f t="shared" si="5"/>
        <v>1</v>
      </c>
      <c r="Q9" s="97"/>
      <c r="R9" s="97"/>
      <c r="S9" s="110"/>
      <c r="T9" s="113"/>
      <c r="U9" s="97"/>
      <c r="V9" s="112"/>
    </row>
    <row r="10" spans="1:22" ht="15.5" x14ac:dyDescent="0.35">
      <c r="A10" s="80" t="s">
        <v>13</v>
      </c>
      <c r="B10" s="81">
        <v>25</v>
      </c>
      <c r="C10" s="81">
        <v>18.248999999999999</v>
      </c>
      <c r="D10" s="82">
        <v>90</v>
      </c>
      <c r="E10" s="81">
        <v>87</v>
      </c>
      <c r="G10" s="128">
        <f t="shared" si="0"/>
        <v>96.666666666666671</v>
      </c>
      <c r="H10" s="79"/>
      <c r="I10" s="21">
        <f t="shared" si="1"/>
        <v>83.333333333333343</v>
      </c>
      <c r="J10" s="57">
        <f t="shared" si="2"/>
        <v>77.074999999999989</v>
      </c>
      <c r="K10" s="137">
        <f t="shared" si="3"/>
        <v>73.333333333333343</v>
      </c>
      <c r="L10" s="72"/>
      <c r="M10" s="124">
        <f t="shared" si="4"/>
        <v>78.732347411436379</v>
      </c>
      <c r="N10" s="123">
        <f t="shared" si="5"/>
        <v>3</v>
      </c>
      <c r="Q10" s="97"/>
      <c r="R10" s="97"/>
      <c r="S10" s="110"/>
      <c r="T10" s="113"/>
      <c r="U10" s="97"/>
      <c r="V10" s="112"/>
    </row>
    <row r="11" spans="1:22" ht="15.5" x14ac:dyDescent="0.35">
      <c r="A11" s="102" t="s">
        <v>14</v>
      </c>
      <c r="B11" s="83">
        <v>24</v>
      </c>
      <c r="C11" s="81">
        <v>17.806000000000001</v>
      </c>
      <c r="D11" s="103"/>
      <c r="E11" s="104"/>
      <c r="G11" s="104"/>
      <c r="H11" s="84"/>
      <c r="I11" s="21">
        <f t="shared" si="1"/>
        <v>75</v>
      </c>
      <c r="J11" s="57">
        <f t="shared" si="2"/>
        <v>73.38333333333334</v>
      </c>
      <c r="K11" s="69"/>
      <c r="L11" s="72"/>
      <c r="M11" s="117">
        <f>GEOMEAN(I11:J11)</f>
        <v>74.187263057751366</v>
      </c>
      <c r="N11" s="123">
        <f t="shared" si="5"/>
        <v>9</v>
      </c>
      <c r="Q11" s="97"/>
      <c r="R11" s="97"/>
      <c r="S11" s="84"/>
      <c r="T11" s="113"/>
      <c r="U11" s="97"/>
      <c r="V11" s="112"/>
    </row>
    <row r="12" spans="1:22" ht="15.5" x14ac:dyDescent="0.35">
      <c r="A12" s="80" t="s">
        <v>15</v>
      </c>
      <c r="B12" s="81">
        <v>23</v>
      </c>
      <c r="C12" s="81">
        <v>17.498000000000001</v>
      </c>
      <c r="D12" s="82">
        <v>94</v>
      </c>
      <c r="E12" s="81">
        <v>92</v>
      </c>
      <c r="G12" s="128">
        <f t="shared" ref="G12:G19" si="6">(E12/D12)*100</f>
        <v>97.872340425531917</v>
      </c>
      <c r="H12" s="79"/>
      <c r="I12" s="21">
        <f t="shared" si="1"/>
        <v>66.666666666666657</v>
      </c>
      <c r="J12" s="57">
        <f t="shared" si="2"/>
        <v>70.816666666666677</v>
      </c>
      <c r="K12" s="137">
        <f t="shared" si="3"/>
        <v>75.744680851063833</v>
      </c>
      <c r="L12" s="72"/>
      <c r="M12" s="124">
        <f t="shared" si="4"/>
        <v>70.062901172289145</v>
      </c>
      <c r="N12" s="123">
        <f t="shared" si="5"/>
        <v>24</v>
      </c>
      <c r="Q12" s="97"/>
      <c r="R12" s="97"/>
      <c r="S12" s="110"/>
      <c r="T12" s="113"/>
      <c r="U12" s="97"/>
      <c r="V12" s="112"/>
    </row>
    <row r="13" spans="1:22" ht="15.5" x14ac:dyDescent="0.35">
      <c r="A13" s="80" t="s">
        <v>16</v>
      </c>
      <c r="B13" s="83">
        <v>26</v>
      </c>
      <c r="C13" s="81">
        <v>20.315999999999999</v>
      </c>
      <c r="D13" s="82">
        <v>82</v>
      </c>
      <c r="E13" s="81">
        <v>64</v>
      </c>
      <c r="G13" s="128">
        <f t="shared" si="6"/>
        <v>78.048780487804876</v>
      </c>
      <c r="H13" s="79"/>
      <c r="I13" s="21">
        <f t="shared" si="1"/>
        <v>91.666666666666657</v>
      </c>
      <c r="J13" s="57">
        <f t="shared" si="2"/>
        <v>94.3</v>
      </c>
      <c r="K13" s="137">
        <f t="shared" si="3"/>
        <v>36.097560975609753</v>
      </c>
      <c r="L13" s="72"/>
      <c r="M13" s="124">
        <f t="shared" si="4"/>
        <v>76.94578319252372</v>
      </c>
      <c r="N13" s="123">
        <f t="shared" si="5"/>
        <v>5</v>
      </c>
      <c r="Q13" s="97"/>
      <c r="R13" s="97"/>
      <c r="S13" s="110"/>
      <c r="T13" s="113"/>
      <c r="U13" s="97"/>
      <c r="V13" s="112"/>
    </row>
    <row r="14" spans="1:22" ht="15.5" x14ac:dyDescent="0.35">
      <c r="A14" s="80" t="s">
        <v>17</v>
      </c>
      <c r="B14" s="81">
        <v>24</v>
      </c>
      <c r="C14" s="81">
        <v>17.707999999999998</v>
      </c>
      <c r="D14" s="82">
        <v>84</v>
      </c>
      <c r="E14" s="81">
        <v>76</v>
      </c>
      <c r="G14" s="128">
        <f t="shared" si="6"/>
        <v>90.476190476190482</v>
      </c>
      <c r="H14" s="79"/>
      <c r="I14" s="21">
        <f t="shared" si="1"/>
        <v>75</v>
      </c>
      <c r="J14" s="57">
        <f t="shared" si="2"/>
        <v>72.566666666666663</v>
      </c>
      <c r="K14" s="137">
        <f t="shared" si="3"/>
        <v>60.952380952380956</v>
      </c>
      <c r="L14" s="72"/>
      <c r="M14" s="124">
        <f t="shared" si="4"/>
        <v>71.009672565658192</v>
      </c>
      <c r="N14" s="123">
        <f t="shared" si="5"/>
        <v>19</v>
      </c>
      <c r="Q14" s="97"/>
      <c r="R14" s="97"/>
      <c r="S14" s="110"/>
      <c r="T14" s="113"/>
      <c r="U14" s="97"/>
      <c r="V14" s="112"/>
    </row>
    <row r="15" spans="1:22" ht="15.5" x14ac:dyDescent="0.35">
      <c r="A15" s="80" t="s">
        <v>18</v>
      </c>
      <c r="B15" s="83">
        <v>24</v>
      </c>
      <c r="C15" s="81">
        <v>17.545000000000002</v>
      </c>
      <c r="D15" s="82">
        <v>91</v>
      </c>
      <c r="E15" s="81">
        <v>88</v>
      </c>
      <c r="G15" s="128">
        <f t="shared" si="6"/>
        <v>96.703296703296701</v>
      </c>
      <c r="H15" s="79"/>
      <c r="I15" s="21">
        <f t="shared" si="1"/>
        <v>75</v>
      </c>
      <c r="J15" s="57">
        <f t="shared" si="2"/>
        <v>71.208333333333357</v>
      </c>
      <c r="K15" s="137">
        <f t="shared" si="3"/>
        <v>73.406593406593402</v>
      </c>
      <c r="L15" s="72"/>
      <c r="M15" s="124">
        <f t="shared" si="4"/>
        <v>73.144865859090658</v>
      </c>
      <c r="N15" s="123">
        <f t="shared" si="5"/>
        <v>14</v>
      </c>
      <c r="Q15" s="97"/>
      <c r="R15" s="97"/>
      <c r="S15" s="110"/>
      <c r="T15" s="113"/>
      <c r="U15" s="97"/>
      <c r="V15" s="112"/>
    </row>
    <row r="16" spans="1:22" ht="15.5" x14ac:dyDescent="0.35">
      <c r="A16" s="80" t="s">
        <v>19</v>
      </c>
      <c r="B16" s="83">
        <v>24</v>
      </c>
      <c r="C16" s="81">
        <v>17.989000000000001</v>
      </c>
      <c r="D16" s="82">
        <v>76</v>
      </c>
      <c r="E16" s="81">
        <v>70</v>
      </c>
      <c r="G16" s="128">
        <f t="shared" si="6"/>
        <v>92.10526315789474</v>
      </c>
      <c r="H16" s="79"/>
      <c r="I16" s="21">
        <f t="shared" si="1"/>
        <v>75</v>
      </c>
      <c r="J16" s="57">
        <f t="shared" si="2"/>
        <v>74.908333333333346</v>
      </c>
      <c r="K16" s="137">
        <f t="shared" si="3"/>
        <v>64.21052631578948</v>
      </c>
      <c r="L16" s="72"/>
      <c r="M16" s="124">
        <f t="shared" si="4"/>
        <v>72.67044256271538</v>
      </c>
      <c r="N16" s="123">
        <f t="shared" si="5"/>
        <v>17</v>
      </c>
      <c r="Q16" s="97"/>
      <c r="R16" s="97"/>
      <c r="S16" s="110"/>
      <c r="T16" s="113"/>
      <c r="U16" s="97"/>
      <c r="V16" s="112"/>
    </row>
    <row r="17" spans="1:22" ht="15.5" x14ac:dyDescent="0.35">
      <c r="A17" s="80" t="s">
        <v>20</v>
      </c>
      <c r="B17" s="83">
        <v>24</v>
      </c>
      <c r="C17" s="81">
        <v>17.460999999999999</v>
      </c>
      <c r="D17" s="82">
        <v>85</v>
      </c>
      <c r="E17" s="81">
        <v>78</v>
      </c>
      <c r="G17" s="128">
        <f t="shared" si="6"/>
        <v>91.764705882352942</v>
      </c>
      <c r="H17" s="79"/>
      <c r="I17" s="21">
        <f t="shared" si="1"/>
        <v>75</v>
      </c>
      <c r="J17" s="57">
        <f t="shared" si="2"/>
        <v>70.508333333333312</v>
      </c>
      <c r="K17" s="137">
        <f t="shared" si="3"/>
        <v>63.529411764705877</v>
      </c>
      <c r="L17" s="72"/>
      <c r="M17" s="124">
        <f t="shared" si="4"/>
        <v>70.780830124499744</v>
      </c>
      <c r="N17" s="123">
        <f t="shared" si="5"/>
        <v>21</v>
      </c>
      <c r="Q17" s="97"/>
      <c r="R17" s="97"/>
      <c r="S17" s="110"/>
      <c r="T17" s="113"/>
      <c r="U17" s="97"/>
      <c r="V17" s="112"/>
    </row>
    <row r="18" spans="1:22" ht="15.5" x14ac:dyDescent="0.35">
      <c r="A18" s="80" t="s">
        <v>21</v>
      </c>
      <c r="B18" s="83">
        <v>23</v>
      </c>
      <c r="C18" s="81">
        <v>16.821999999999999</v>
      </c>
      <c r="D18" s="82">
        <v>90</v>
      </c>
      <c r="E18" s="81">
        <v>69</v>
      </c>
      <c r="G18" s="128">
        <f t="shared" si="6"/>
        <v>76.666666666666671</v>
      </c>
      <c r="H18" s="79"/>
      <c r="I18" s="21">
        <f t="shared" si="1"/>
        <v>66.666666666666657</v>
      </c>
      <c r="J18" s="57">
        <f t="shared" si="2"/>
        <v>65.183333333333323</v>
      </c>
      <c r="K18" s="137">
        <f t="shared" si="3"/>
        <v>33.333333333333343</v>
      </c>
      <c r="L18" s="72"/>
      <c r="M18" s="124">
        <f t="shared" si="4"/>
        <v>57.516688221238823</v>
      </c>
      <c r="N18" s="123">
        <f t="shared" si="5"/>
        <v>40</v>
      </c>
      <c r="Q18" s="97"/>
      <c r="R18" s="97"/>
      <c r="S18" s="110"/>
      <c r="T18" s="113"/>
      <c r="U18" s="97"/>
      <c r="V18" s="112"/>
    </row>
    <row r="19" spans="1:22" ht="15.5" x14ac:dyDescent="0.35">
      <c r="A19" s="80" t="s">
        <v>22</v>
      </c>
      <c r="B19" s="83">
        <v>25</v>
      </c>
      <c r="C19" s="81">
        <v>18.707999999999998</v>
      </c>
      <c r="D19" s="82">
        <v>89</v>
      </c>
      <c r="E19" s="81">
        <v>82</v>
      </c>
      <c r="G19" s="128">
        <f t="shared" si="6"/>
        <v>92.134831460674164</v>
      </c>
      <c r="H19" s="79"/>
      <c r="I19" s="21">
        <f t="shared" si="1"/>
        <v>83.333333333333343</v>
      </c>
      <c r="J19" s="57">
        <f t="shared" si="2"/>
        <v>80.899999999999977</v>
      </c>
      <c r="K19" s="137">
        <f t="shared" si="3"/>
        <v>64.269662921348328</v>
      </c>
      <c r="L19" s="72"/>
      <c r="M19" s="124">
        <f t="shared" si="4"/>
        <v>78.182240973236674</v>
      </c>
      <c r="N19" s="123">
        <f t="shared" si="5"/>
        <v>4</v>
      </c>
      <c r="Q19" s="97"/>
      <c r="R19" s="97"/>
      <c r="S19" s="110"/>
      <c r="T19" s="113"/>
      <c r="U19" s="97"/>
      <c r="V19" s="112"/>
    </row>
    <row r="20" spans="1:22" ht="15.5" x14ac:dyDescent="0.35">
      <c r="A20" s="102" t="s">
        <v>23</v>
      </c>
      <c r="B20" s="81">
        <v>24</v>
      </c>
      <c r="C20" s="81">
        <v>17.451000000000001</v>
      </c>
      <c r="D20" s="103"/>
      <c r="E20" s="104"/>
      <c r="G20" s="104"/>
      <c r="H20" s="79"/>
      <c r="I20" s="21">
        <f t="shared" si="1"/>
        <v>75</v>
      </c>
      <c r="J20" s="57">
        <f t="shared" si="2"/>
        <v>70.425000000000011</v>
      </c>
      <c r="K20" s="69"/>
      <c r="L20" s="72"/>
      <c r="M20" s="117">
        <f>GEOMEAN(I20:J20)</f>
        <v>72.676509272253853</v>
      </c>
      <c r="N20" s="123">
        <f t="shared" si="5"/>
        <v>16</v>
      </c>
      <c r="Q20" s="97"/>
      <c r="R20" s="97"/>
      <c r="S20" s="84"/>
      <c r="T20" s="113"/>
      <c r="U20" s="97"/>
      <c r="V20" s="112"/>
    </row>
    <row r="21" spans="1:22" ht="15.5" x14ac:dyDescent="0.35">
      <c r="A21" s="80" t="s">
        <v>24</v>
      </c>
      <c r="B21" s="83">
        <v>25</v>
      </c>
      <c r="C21" s="81">
        <v>18.786000000000001</v>
      </c>
      <c r="D21" s="82">
        <v>87</v>
      </c>
      <c r="E21" s="81">
        <v>62</v>
      </c>
      <c r="G21" s="128">
        <f t="shared" ref="G21:G34" si="7">(E21/D21)*100</f>
        <v>71.264367816091962</v>
      </c>
      <c r="H21" s="79"/>
      <c r="I21" s="21">
        <f t="shared" si="1"/>
        <v>83.333333333333343</v>
      </c>
      <c r="J21" s="57">
        <f t="shared" si="2"/>
        <v>81.550000000000011</v>
      </c>
      <c r="K21" s="137">
        <f t="shared" si="3"/>
        <v>22.528735632183924</v>
      </c>
      <c r="L21" s="72"/>
      <c r="M21" s="124">
        <f t="shared" si="4"/>
        <v>63.598145430203672</v>
      </c>
      <c r="N21" s="123">
        <f t="shared" si="5"/>
        <v>31</v>
      </c>
      <c r="Q21" s="97"/>
      <c r="R21" s="97"/>
      <c r="S21" s="110"/>
      <c r="T21" s="113"/>
      <c r="U21" s="97"/>
      <c r="V21" s="112"/>
    </row>
    <row r="22" spans="1:22" ht="15.5" x14ac:dyDescent="0.35">
      <c r="A22" s="80" t="s">
        <v>25</v>
      </c>
      <c r="B22" s="81">
        <v>21</v>
      </c>
      <c r="C22" s="81">
        <v>16.664000000000001</v>
      </c>
      <c r="D22" s="82">
        <v>88</v>
      </c>
      <c r="E22" s="81">
        <v>96</v>
      </c>
      <c r="G22" s="128">
        <f t="shared" si="7"/>
        <v>109.09090909090908</v>
      </c>
      <c r="H22" s="79"/>
      <c r="I22" s="21">
        <f t="shared" si="1"/>
        <v>50</v>
      </c>
      <c r="J22" s="57">
        <f t="shared" si="2"/>
        <v>63.866666666666681</v>
      </c>
      <c r="K22" s="137">
        <f t="shared" si="3"/>
        <v>98.181818181818159</v>
      </c>
      <c r="L22" s="72"/>
      <c r="M22" s="124">
        <f t="shared" si="4"/>
        <v>63.110833485802971</v>
      </c>
      <c r="N22" s="123">
        <f t="shared" si="5"/>
        <v>33</v>
      </c>
      <c r="Q22" s="97"/>
      <c r="R22" s="97"/>
      <c r="S22" s="110"/>
      <c r="T22" s="113"/>
      <c r="U22" s="97"/>
      <c r="V22" s="112"/>
    </row>
    <row r="23" spans="1:22" ht="15.5" x14ac:dyDescent="0.35">
      <c r="A23" s="80" t="s">
        <v>26</v>
      </c>
      <c r="B23" s="81">
        <v>23</v>
      </c>
      <c r="C23" s="81">
        <v>17.256</v>
      </c>
      <c r="D23" s="82">
        <v>69</v>
      </c>
      <c r="E23" s="81">
        <v>58</v>
      </c>
      <c r="G23" s="128">
        <f t="shared" si="7"/>
        <v>84.05797101449275</v>
      </c>
      <c r="H23" s="79"/>
      <c r="I23" s="21">
        <f t="shared" si="1"/>
        <v>66.666666666666657</v>
      </c>
      <c r="J23" s="57">
        <f t="shared" si="2"/>
        <v>68.800000000000011</v>
      </c>
      <c r="K23" s="137">
        <f t="shared" si="3"/>
        <v>48.115942028985501</v>
      </c>
      <c r="L23" s="72"/>
      <c r="M23" s="124">
        <f t="shared" si="4"/>
        <v>63.24943789865447</v>
      </c>
      <c r="N23" s="123">
        <f t="shared" si="5"/>
        <v>32</v>
      </c>
      <c r="Q23" s="97"/>
      <c r="R23" s="97"/>
      <c r="S23" s="110"/>
      <c r="T23" s="113"/>
      <c r="U23" s="97"/>
      <c r="V23" s="112"/>
    </row>
    <row r="24" spans="1:22" ht="15.5" x14ac:dyDescent="0.35">
      <c r="A24" s="80" t="s">
        <v>27</v>
      </c>
      <c r="B24" s="83">
        <v>23</v>
      </c>
      <c r="C24" s="81">
        <v>17.922000000000001</v>
      </c>
      <c r="D24" s="82">
        <v>88</v>
      </c>
      <c r="E24" s="81">
        <v>93</v>
      </c>
      <c r="G24" s="128">
        <f t="shared" si="7"/>
        <v>105.68181818181819</v>
      </c>
      <c r="H24" s="79"/>
      <c r="I24" s="21">
        <f t="shared" si="1"/>
        <v>66.666666666666657</v>
      </c>
      <c r="J24" s="57">
        <f t="shared" si="2"/>
        <v>74.350000000000009</v>
      </c>
      <c r="K24" s="137">
        <f t="shared" si="3"/>
        <v>91.363636363636374</v>
      </c>
      <c r="L24" s="72"/>
      <c r="M24" s="124">
        <f t="shared" si="4"/>
        <v>74.170389697986494</v>
      </c>
      <c r="N24" s="123">
        <f t="shared" si="5"/>
        <v>10</v>
      </c>
      <c r="Q24" s="97"/>
      <c r="R24" s="97"/>
      <c r="S24" s="110"/>
      <c r="T24" s="113"/>
      <c r="U24" s="97"/>
      <c r="V24" s="112"/>
    </row>
    <row r="25" spans="1:22" ht="15.5" x14ac:dyDescent="0.35">
      <c r="A25" s="80" t="s">
        <v>28</v>
      </c>
      <c r="B25" s="83">
        <v>25</v>
      </c>
      <c r="C25" s="81">
        <v>17.890999999999998</v>
      </c>
      <c r="D25" s="82">
        <v>91</v>
      </c>
      <c r="E25" s="81">
        <v>76</v>
      </c>
      <c r="G25" s="128">
        <f t="shared" si="7"/>
        <v>83.516483516483518</v>
      </c>
      <c r="H25" s="79"/>
      <c r="I25" s="21">
        <f t="shared" si="1"/>
        <v>83.333333333333343</v>
      </c>
      <c r="J25" s="57">
        <f t="shared" si="2"/>
        <v>74.091666666666654</v>
      </c>
      <c r="K25" s="137">
        <f t="shared" si="3"/>
        <v>47.032967032967036</v>
      </c>
      <c r="L25" s="72"/>
      <c r="M25" s="124">
        <f t="shared" si="4"/>
        <v>70.911344956285134</v>
      </c>
      <c r="N25" s="123">
        <f t="shared" si="5"/>
        <v>20</v>
      </c>
      <c r="Q25" s="97"/>
      <c r="R25" s="97"/>
      <c r="S25" s="110"/>
      <c r="T25" s="113"/>
      <c r="U25" s="97"/>
      <c r="V25" s="112"/>
    </row>
    <row r="26" spans="1:22" ht="15.5" x14ac:dyDescent="0.35">
      <c r="A26" s="80" t="s">
        <v>29</v>
      </c>
      <c r="B26" s="83">
        <v>18</v>
      </c>
      <c r="C26" s="81">
        <v>15.244</v>
      </c>
      <c r="D26" s="82">
        <v>91</v>
      </c>
      <c r="E26" s="81">
        <v>75</v>
      </c>
      <c r="G26" s="128">
        <f t="shared" si="7"/>
        <v>82.417582417582409</v>
      </c>
      <c r="H26" s="79"/>
      <c r="I26" s="21">
        <f t="shared" si="1"/>
        <v>25</v>
      </c>
      <c r="J26" s="57">
        <f t="shared" si="2"/>
        <v>52.033333333333331</v>
      </c>
      <c r="K26" s="137">
        <f t="shared" si="3"/>
        <v>44.835164835164818</v>
      </c>
      <c r="L26" s="72"/>
      <c r="M26" s="124">
        <f t="shared" si="4"/>
        <v>37.67145695162192</v>
      </c>
      <c r="N26" s="123">
        <f t="shared" si="5"/>
        <v>68</v>
      </c>
      <c r="Q26" s="97"/>
      <c r="R26" s="97"/>
      <c r="S26" s="110"/>
      <c r="T26" s="113"/>
      <c r="U26" s="97"/>
      <c r="V26" s="112"/>
    </row>
    <row r="27" spans="1:22" ht="15.5" x14ac:dyDescent="0.35">
      <c r="A27" s="80" t="s">
        <v>30</v>
      </c>
      <c r="B27" s="81">
        <v>23</v>
      </c>
      <c r="C27" s="81">
        <v>17.298999999999999</v>
      </c>
      <c r="D27" s="82">
        <v>99</v>
      </c>
      <c r="E27" s="81">
        <v>98</v>
      </c>
      <c r="G27" s="128">
        <f t="shared" si="7"/>
        <v>98.98989898989899</v>
      </c>
      <c r="H27" s="79"/>
      <c r="I27" s="21">
        <f t="shared" si="1"/>
        <v>66.666666666666657</v>
      </c>
      <c r="J27" s="57">
        <f t="shared" si="2"/>
        <v>69.158333333333331</v>
      </c>
      <c r="K27" s="137">
        <f t="shared" si="3"/>
        <v>77.979797979797979</v>
      </c>
      <c r="L27" s="72"/>
      <c r="M27" s="124">
        <f t="shared" si="4"/>
        <v>69.80679917828671</v>
      </c>
      <c r="N27" s="123">
        <f t="shared" si="5"/>
        <v>25</v>
      </c>
      <c r="Q27" s="97"/>
      <c r="R27" s="97"/>
      <c r="S27" s="110"/>
      <c r="T27" s="113"/>
      <c r="U27" s="97"/>
      <c r="V27" s="112"/>
    </row>
    <row r="28" spans="1:22" ht="15.5" x14ac:dyDescent="0.35">
      <c r="A28" s="80" t="s">
        <v>31</v>
      </c>
      <c r="B28" s="81">
        <v>25</v>
      </c>
      <c r="C28" s="81">
        <v>18.937000000000001</v>
      </c>
      <c r="D28" s="82">
        <v>87</v>
      </c>
      <c r="E28" s="81">
        <v>58</v>
      </c>
      <c r="G28" s="128">
        <f t="shared" si="7"/>
        <v>66.666666666666657</v>
      </c>
      <c r="H28" s="79"/>
      <c r="I28" s="21">
        <f t="shared" si="1"/>
        <v>83.333333333333343</v>
      </c>
      <c r="J28" s="57">
        <f t="shared" si="2"/>
        <v>82.808333333333337</v>
      </c>
      <c r="K28" s="137">
        <f t="shared" si="3"/>
        <v>13.333333333333314</v>
      </c>
      <c r="L28" s="72"/>
      <c r="M28" s="124">
        <f t="shared" si="4"/>
        <v>57.616233808508639</v>
      </c>
      <c r="N28" s="123">
        <f t="shared" si="5"/>
        <v>39</v>
      </c>
      <c r="Q28" s="97"/>
      <c r="R28" s="97"/>
      <c r="S28" s="110"/>
      <c r="T28" s="113"/>
      <c r="U28" s="97"/>
      <c r="V28" s="112"/>
    </row>
    <row r="29" spans="1:22" ht="15.5" x14ac:dyDescent="0.35">
      <c r="A29" s="80" t="s">
        <v>32</v>
      </c>
      <c r="B29" s="83">
        <v>22</v>
      </c>
      <c r="C29" s="81">
        <v>16.146000000000001</v>
      </c>
      <c r="D29" s="82">
        <v>69</v>
      </c>
      <c r="E29" s="81">
        <v>61</v>
      </c>
      <c r="G29" s="128">
        <f t="shared" si="7"/>
        <v>88.405797101449281</v>
      </c>
      <c r="H29" s="79"/>
      <c r="I29" s="21">
        <f t="shared" si="1"/>
        <v>58.333333333333336</v>
      </c>
      <c r="J29" s="57">
        <f t="shared" si="2"/>
        <v>59.550000000000004</v>
      </c>
      <c r="K29" s="137">
        <f t="shared" si="3"/>
        <v>56.811594202898561</v>
      </c>
      <c r="L29" s="72"/>
      <c r="M29" s="124">
        <f t="shared" si="4"/>
        <v>58.506863846244471</v>
      </c>
      <c r="N29" s="123">
        <f t="shared" si="5"/>
        <v>38</v>
      </c>
      <c r="Q29" s="97"/>
      <c r="R29" s="97"/>
      <c r="S29" s="110"/>
      <c r="T29" s="113"/>
      <c r="U29" s="97"/>
      <c r="V29" s="112"/>
    </row>
    <row r="30" spans="1:22" ht="15.5" x14ac:dyDescent="0.35">
      <c r="A30" s="80" t="s">
        <v>33</v>
      </c>
      <c r="B30" s="83">
        <v>21</v>
      </c>
      <c r="C30" s="81">
        <v>16.591000000000001</v>
      </c>
      <c r="D30" s="82">
        <v>95</v>
      </c>
      <c r="E30" s="81">
        <v>92</v>
      </c>
      <c r="G30" s="128">
        <f t="shared" si="7"/>
        <v>96.84210526315789</v>
      </c>
      <c r="H30" s="79"/>
      <c r="I30" s="21">
        <f t="shared" si="1"/>
        <v>50</v>
      </c>
      <c r="J30" s="57">
        <f t="shared" si="2"/>
        <v>63.25833333333334</v>
      </c>
      <c r="K30" s="137">
        <f t="shared" si="3"/>
        <v>73.68421052631578</v>
      </c>
      <c r="L30" s="72"/>
      <c r="M30" s="124">
        <f t="shared" si="4"/>
        <v>59.36219986854681</v>
      </c>
      <c r="N30" s="123">
        <f t="shared" si="5"/>
        <v>37</v>
      </c>
      <c r="Q30" s="97"/>
      <c r="R30" s="97"/>
      <c r="S30" s="110"/>
      <c r="T30" s="113"/>
      <c r="U30" s="97"/>
      <c r="V30" s="112"/>
    </row>
    <row r="31" spans="1:22" ht="15.5" x14ac:dyDescent="0.35">
      <c r="A31" s="80" t="s">
        <v>34</v>
      </c>
      <c r="B31" s="83">
        <v>24</v>
      </c>
      <c r="C31" s="81">
        <v>17.481000000000002</v>
      </c>
      <c r="D31" s="82">
        <v>72</v>
      </c>
      <c r="E31" s="81">
        <v>65</v>
      </c>
      <c r="G31" s="128">
        <f t="shared" si="7"/>
        <v>90.277777777777786</v>
      </c>
      <c r="H31" s="79"/>
      <c r="I31" s="21">
        <f t="shared" si="1"/>
        <v>75</v>
      </c>
      <c r="J31" s="57">
        <f t="shared" si="2"/>
        <v>70.675000000000011</v>
      </c>
      <c r="K31" s="137">
        <f t="shared" si="3"/>
        <v>60.555555555555571</v>
      </c>
      <c r="L31" s="72"/>
      <c r="M31" s="124">
        <f t="shared" si="4"/>
        <v>70.171640667289822</v>
      </c>
      <c r="N31" s="123">
        <f t="shared" si="5"/>
        <v>23</v>
      </c>
      <c r="Q31" s="97"/>
      <c r="R31" s="97"/>
      <c r="S31" s="110"/>
      <c r="T31" s="113"/>
      <c r="U31" s="97"/>
      <c r="V31" s="112"/>
    </row>
    <row r="32" spans="1:22" ht="15.5" x14ac:dyDescent="0.35">
      <c r="A32" s="80" t="s">
        <v>35</v>
      </c>
      <c r="B32" s="83">
        <v>21</v>
      </c>
      <c r="C32" s="81">
        <v>16.084</v>
      </c>
      <c r="D32" s="82">
        <v>97</v>
      </c>
      <c r="E32" s="81">
        <v>91</v>
      </c>
      <c r="G32" s="128">
        <f t="shared" si="7"/>
        <v>93.814432989690715</v>
      </c>
      <c r="H32" s="79"/>
      <c r="I32" s="21">
        <f t="shared" si="1"/>
        <v>50</v>
      </c>
      <c r="J32" s="57">
        <f t="shared" si="2"/>
        <v>59.033333333333324</v>
      </c>
      <c r="K32" s="137">
        <f t="shared" si="3"/>
        <v>67.62886597938143</v>
      </c>
      <c r="L32" s="72"/>
      <c r="M32" s="124">
        <f t="shared" si="4"/>
        <v>56.761432243980714</v>
      </c>
      <c r="N32" s="123">
        <f t="shared" si="5"/>
        <v>41</v>
      </c>
      <c r="Q32" s="97"/>
      <c r="R32" s="97"/>
      <c r="S32" s="110"/>
      <c r="T32" s="113"/>
      <c r="U32" s="97"/>
      <c r="V32" s="112"/>
    </row>
    <row r="33" spans="1:22" ht="15.5" x14ac:dyDescent="0.35">
      <c r="A33" s="80" t="s">
        <v>36</v>
      </c>
      <c r="B33" s="81">
        <v>17</v>
      </c>
      <c r="C33" s="81">
        <v>13.753</v>
      </c>
      <c r="D33" s="82">
        <v>92</v>
      </c>
      <c r="E33" s="81">
        <v>87</v>
      </c>
      <c r="G33" s="128">
        <f t="shared" si="7"/>
        <v>94.565217391304344</v>
      </c>
      <c r="H33" s="79"/>
      <c r="I33" s="21">
        <f t="shared" si="1"/>
        <v>16.666666666666664</v>
      </c>
      <c r="J33" s="57">
        <f t="shared" si="2"/>
        <v>39.608333333333334</v>
      </c>
      <c r="K33" s="137">
        <f t="shared" si="3"/>
        <v>69.130434782608688</v>
      </c>
      <c r="L33" s="72"/>
      <c r="M33" s="124">
        <f t="shared" si="4"/>
        <v>31.317564807174179</v>
      </c>
      <c r="N33" s="123">
        <f t="shared" si="5"/>
        <v>79</v>
      </c>
      <c r="Q33" s="97"/>
      <c r="R33" s="97"/>
      <c r="S33" s="110"/>
      <c r="T33" s="113"/>
      <c r="U33" s="97"/>
      <c r="V33" s="112"/>
    </row>
    <row r="34" spans="1:22" ht="15.5" x14ac:dyDescent="0.35">
      <c r="A34" s="80" t="s">
        <v>37</v>
      </c>
      <c r="B34" s="83">
        <v>22</v>
      </c>
      <c r="C34" s="81">
        <v>16.23</v>
      </c>
      <c r="D34" s="82">
        <v>79</v>
      </c>
      <c r="E34" s="81">
        <v>53</v>
      </c>
      <c r="G34" s="128">
        <f t="shared" si="7"/>
        <v>67.088607594936718</v>
      </c>
      <c r="H34" s="79"/>
      <c r="I34" s="21">
        <f t="shared" si="1"/>
        <v>58.333333333333336</v>
      </c>
      <c r="J34" s="57">
        <f t="shared" si="2"/>
        <v>60.25</v>
      </c>
      <c r="K34" s="137">
        <f t="shared" si="3"/>
        <v>14.177215189873438</v>
      </c>
      <c r="L34" s="72"/>
      <c r="M34" s="124">
        <f t="shared" si="4"/>
        <v>44.531541035463867</v>
      </c>
      <c r="N34" s="123">
        <f t="shared" si="5"/>
        <v>58</v>
      </c>
      <c r="Q34" s="97"/>
      <c r="R34" s="97"/>
      <c r="S34" s="110"/>
      <c r="T34" s="113"/>
      <c r="U34" s="97"/>
      <c r="V34" s="112"/>
    </row>
    <row r="35" spans="1:22" ht="15.5" x14ac:dyDescent="0.35">
      <c r="A35" s="102" t="s">
        <v>38</v>
      </c>
      <c r="B35" s="81">
        <v>20</v>
      </c>
      <c r="C35" s="81">
        <v>14.840999999999999</v>
      </c>
      <c r="D35" s="103"/>
      <c r="E35" s="104"/>
      <c r="G35" s="104"/>
      <c r="H35" s="79"/>
      <c r="I35" s="21">
        <f t="shared" si="1"/>
        <v>41.666666666666671</v>
      </c>
      <c r="J35" s="57">
        <f t="shared" si="2"/>
        <v>48.674999999999997</v>
      </c>
      <c r="K35" s="69"/>
      <c r="L35" s="72"/>
      <c r="M35" s="117">
        <f>GEOMEAN(I35:J35)</f>
        <v>45.034708836629555</v>
      </c>
      <c r="N35" s="123">
        <f t="shared" si="5"/>
        <v>56</v>
      </c>
      <c r="Q35" s="97"/>
      <c r="R35" s="97"/>
      <c r="S35" s="84"/>
      <c r="T35" s="113"/>
      <c r="U35" s="97"/>
      <c r="V35" s="112"/>
    </row>
    <row r="36" spans="1:22" ht="15.5" x14ac:dyDescent="0.35">
      <c r="A36" s="80" t="s">
        <v>39</v>
      </c>
      <c r="B36" s="81">
        <v>20</v>
      </c>
      <c r="C36" s="81">
        <v>16.173999999999999</v>
      </c>
      <c r="D36" s="82">
        <v>95</v>
      </c>
      <c r="E36" s="81">
        <v>96</v>
      </c>
      <c r="G36" s="128">
        <f t="shared" ref="G36:G51" si="8">(E36/D36)*100</f>
        <v>101.05263157894737</v>
      </c>
      <c r="H36" s="79"/>
      <c r="I36" s="21">
        <f t="shared" si="1"/>
        <v>41.666666666666671</v>
      </c>
      <c r="J36" s="57">
        <f t="shared" si="2"/>
        <v>59.783333333333331</v>
      </c>
      <c r="K36" s="137">
        <f t="shared" si="3"/>
        <v>82.10526315789474</v>
      </c>
      <c r="L36" s="72"/>
      <c r="M36" s="124">
        <f t="shared" si="4"/>
        <v>55.134285817953689</v>
      </c>
      <c r="N36" s="123">
        <f t="shared" si="5"/>
        <v>45</v>
      </c>
      <c r="Q36" s="97"/>
      <c r="R36" s="97"/>
      <c r="S36" s="110"/>
      <c r="T36" s="113"/>
      <c r="U36" s="97"/>
      <c r="V36" s="112"/>
    </row>
    <row r="37" spans="1:22" ht="15.5" x14ac:dyDescent="0.35">
      <c r="A37" s="80" t="s">
        <v>40</v>
      </c>
      <c r="B37" s="83">
        <v>17</v>
      </c>
      <c r="C37" s="81">
        <v>15.233000000000001</v>
      </c>
      <c r="D37" s="82">
        <v>93</v>
      </c>
      <c r="E37" s="81">
        <v>80</v>
      </c>
      <c r="G37" s="128">
        <f t="shared" si="8"/>
        <v>86.021505376344081</v>
      </c>
      <c r="H37" s="79"/>
      <c r="I37" s="21">
        <f t="shared" si="1"/>
        <v>16.666666666666664</v>
      </c>
      <c r="J37" s="57">
        <f t="shared" si="2"/>
        <v>51.941666666666677</v>
      </c>
      <c r="K37" s="137">
        <f t="shared" si="3"/>
        <v>52.043010752688154</v>
      </c>
      <c r="L37" s="72"/>
      <c r="M37" s="124">
        <f t="shared" si="4"/>
        <v>32.977545999861498</v>
      </c>
      <c r="N37" s="123">
        <f t="shared" si="5"/>
        <v>75</v>
      </c>
      <c r="Q37" s="97"/>
      <c r="R37" s="97"/>
      <c r="S37" s="110"/>
      <c r="T37" s="113"/>
      <c r="U37" s="97"/>
      <c r="V37" s="112"/>
    </row>
    <row r="38" spans="1:22" ht="15.5" x14ac:dyDescent="0.35">
      <c r="A38" s="80" t="s">
        <v>41</v>
      </c>
      <c r="B38" s="83">
        <v>23</v>
      </c>
      <c r="C38" s="81">
        <v>18.408999999999999</v>
      </c>
      <c r="D38" s="82">
        <v>96</v>
      </c>
      <c r="E38" s="81">
        <v>97</v>
      </c>
      <c r="G38" s="128">
        <f t="shared" si="8"/>
        <v>101.04166666666667</v>
      </c>
      <c r="H38" s="79"/>
      <c r="I38" s="21">
        <f t="shared" si="1"/>
        <v>66.666666666666657</v>
      </c>
      <c r="J38" s="57">
        <f t="shared" si="2"/>
        <v>78.408333333333331</v>
      </c>
      <c r="K38" s="137">
        <f t="shared" si="3"/>
        <v>82.083333333333343</v>
      </c>
      <c r="L38" s="72"/>
      <c r="M38" s="124">
        <f t="shared" si="4"/>
        <v>74.15823455775174</v>
      </c>
      <c r="N38" s="123">
        <f t="shared" si="5"/>
        <v>11</v>
      </c>
      <c r="Q38" s="97"/>
      <c r="R38" s="97"/>
      <c r="S38" s="110"/>
      <c r="T38" s="113"/>
      <c r="U38" s="97"/>
      <c r="V38" s="112"/>
    </row>
    <row r="39" spans="1:22" ht="15.5" x14ac:dyDescent="0.35">
      <c r="A39" s="80" t="s">
        <v>42</v>
      </c>
      <c r="B39" s="83">
        <v>25</v>
      </c>
      <c r="C39" s="81">
        <v>18.504000000000001</v>
      </c>
      <c r="D39" s="82">
        <v>93</v>
      </c>
      <c r="E39" s="81">
        <v>78</v>
      </c>
      <c r="G39" s="128">
        <f t="shared" si="8"/>
        <v>83.870967741935488</v>
      </c>
      <c r="H39" s="79"/>
      <c r="I39" s="21">
        <f t="shared" si="1"/>
        <v>83.333333333333343</v>
      </c>
      <c r="J39" s="57">
        <f t="shared" si="2"/>
        <v>79.200000000000017</v>
      </c>
      <c r="K39" s="137">
        <f t="shared" si="3"/>
        <v>47.741935483870975</v>
      </c>
      <c r="L39" s="72"/>
      <c r="M39" s="124">
        <f t="shared" si="4"/>
        <v>73.046191671396983</v>
      </c>
      <c r="N39" s="123">
        <f t="shared" si="5"/>
        <v>15</v>
      </c>
      <c r="Q39" s="97"/>
      <c r="R39" s="97"/>
      <c r="S39" s="110"/>
      <c r="T39" s="113"/>
      <c r="U39" s="97"/>
      <c r="V39" s="112"/>
    </row>
    <row r="40" spans="1:22" ht="15.5" x14ac:dyDescent="0.35">
      <c r="A40" s="80" t="s">
        <v>43</v>
      </c>
      <c r="B40" s="83">
        <v>23</v>
      </c>
      <c r="C40" s="81">
        <v>18.297000000000001</v>
      </c>
      <c r="D40" s="82">
        <v>97</v>
      </c>
      <c r="E40" s="81">
        <v>98</v>
      </c>
      <c r="G40" s="128">
        <f t="shared" si="8"/>
        <v>101.03092783505154</v>
      </c>
      <c r="H40" s="79"/>
      <c r="I40" s="21">
        <f t="shared" si="1"/>
        <v>66.666666666666657</v>
      </c>
      <c r="J40" s="57">
        <f t="shared" si="2"/>
        <v>77.475000000000009</v>
      </c>
      <c r="K40" s="137">
        <f t="shared" si="3"/>
        <v>82.061855670103085</v>
      </c>
      <c r="L40" s="72"/>
      <c r="M40" s="124">
        <f t="shared" si="4"/>
        <v>73.800005983857602</v>
      </c>
      <c r="N40" s="123">
        <f t="shared" si="5"/>
        <v>12</v>
      </c>
      <c r="Q40" s="97"/>
      <c r="R40" s="97"/>
      <c r="S40" s="110"/>
      <c r="T40" s="113"/>
      <c r="U40" s="97"/>
      <c r="V40" s="112"/>
    </row>
    <row r="41" spans="1:22" ht="15.5" x14ac:dyDescent="0.35">
      <c r="A41" s="80" t="s">
        <v>44</v>
      </c>
      <c r="B41" s="83">
        <v>19</v>
      </c>
      <c r="C41" s="81">
        <v>15.218999999999999</v>
      </c>
      <c r="D41" s="82">
        <v>93</v>
      </c>
      <c r="E41" s="81">
        <v>71</v>
      </c>
      <c r="G41" s="128">
        <f t="shared" si="8"/>
        <v>76.344086021505376</v>
      </c>
      <c r="H41" s="79"/>
      <c r="I41" s="21">
        <f t="shared" si="1"/>
        <v>33.333333333333329</v>
      </c>
      <c r="J41" s="57">
        <f t="shared" si="2"/>
        <v>51.824999999999996</v>
      </c>
      <c r="K41" s="137">
        <f t="shared" si="3"/>
        <v>32.688172043010752</v>
      </c>
      <c r="L41" s="72"/>
      <c r="M41" s="124">
        <f t="shared" si="4"/>
        <v>39.613694631550167</v>
      </c>
      <c r="N41" s="123">
        <f t="shared" si="5"/>
        <v>63</v>
      </c>
      <c r="Q41" s="97"/>
      <c r="R41" s="97"/>
      <c r="S41" s="110"/>
      <c r="T41" s="113"/>
      <c r="U41" s="97"/>
      <c r="V41" s="112"/>
    </row>
    <row r="42" spans="1:22" ht="15.5" x14ac:dyDescent="0.35">
      <c r="A42" s="80" t="s">
        <v>45</v>
      </c>
      <c r="B42" s="83">
        <v>18</v>
      </c>
      <c r="C42" s="81">
        <v>15.24</v>
      </c>
      <c r="D42" s="82">
        <v>94</v>
      </c>
      <c r="E42" s="81">
        <v>90</v>
      </c>
      <c r="G42" s="128">
        <f t="shared" si="8"/>
        <v>95.744680851063833</v>
      </c>
      <c r="H42" s="79"/>
      <c r="I42" s="21">
        <f t="shared" si="1"/>
        <v>25</v>
      </c>
      <c r="J42" s="57">
        <f t="shared" si="2"/>
        <v>52</v>
      </c>
      <c r="K42" s="137">
        <f t="shared" si="3"/>
        <v>71.489361702127667</v>
      </c>
      <c r="L42" s="72"/>
      <c r="M42" s="124">
        <f t="shared" si="4"/>
        <v>41.345250239515863</v>
      </c>
      <c r="N42" s="123">
        <f t="shared" si="5"/>
        <v>60</v>
      </c>
      <c r="Q42" s="97"/>
      <c r="R42" s="97"/>
      <c r="S42" s="110"/>
      <c r="T42" s="113"/>
      <c r="U42" s="97"/>
      <c r="V42" s="112"/>
    </row>
    <row r="43" spans="1:22" ht="15.5" x14ac:dyDescent="0.35">
      <c r="A43" s="80" t="s">
        <v>46</v>
      </c>
      <c r="B43" s="81">
        <v>23</v>
      </c>
      <c r="C43" s="81">
        <v>17.605</v>
      </c>
      <c r="D43" s="82">
        <v>95</v>
      </c>
      <c r="E43" s="81">
        <v>86</v>
      </c>
      <c r="G43" s="128">
        <f t="shared" si="8"/>
        <v>90.526315789473685</v>
      </c>
      <c r="H43" s="79"/>
      <c r="I43" s="21">
        <f t="shared" si="1"/>
        <v>66.666666666666657</v>
      </c>
      <c r="J43" s="57">
        <f t="shared" si="2"/>
        <v>71.708333333333343</v>
      </c>
      <c r="K43" s="137">
        <f t="shared" si="3"/>
        <v>61.05263157894737</v>
      </c>
      <c r="L43" s="72"/>
      <c r="M43" s="124">
        <f t="shared" si="4"/>
        <v>67.442277135921543</v>
      </c>
      <c r="N43" s="123">
        <f t="shared" si="5"/>
        <v>29</v>
      </c>
      <c r="Q43" s="97"/>
      <c r="R43" s="97"/>
      <c r="S43" s="110"/>
      <c r="T43" s="113"/>
      <c r="U43" s="97"/>
      <c r="V43" s="112"/>
    </row>
    <row r="44" spans="1:22" ht="15.5" x14ac:dyDescent="0.35">
      <c r="A44" s="80" t="s">
        <v>47</v>
      </c>
      <c r="B44" s="83">
        <v>20</v>
      </c>
      <c r="C44" s="81">
        <v>14.487</v>
      </c>
      <c r="D44" s="82">
        <v>78</v>
      </c>
      <c r="E44" s="81">
        <v>65</v>
      </c>
      <c r="G44" s="128">
        <f t="shared" si="8"/>
        <v>83.333333333333343</v>
      </c>
      <c r="H44" s="79"/>
      <c r="I44" s="21">
        <f t="shared" si="1"/>
        <v>41.666666666666671</v>
      </c>
      <c r="J44" s="57">
        <f t="shared" si="2"/>
        <v>45.725000000000001</v>
      </c>
      <c r="K44" s="137">
        <f t="shared" si="3"/>
        <v>46.666666666666686</v>
      </c>
      <c r="L44" s="72"/>
      <c r="M44" s="124">
        <f t="shared" si="4"/>
        <v>44.236254213502242</v>
      </c>
      <c r="N44" s="123">
        <f t="shared" si="5"/>
        <v>59</v>
      </c>
      <c r="Q44" s="97"/>
      <c r="R44" s="97"/>
      <c r="S44" s="110"/>
      <c r="T44" s="113"/>
      <c r="U44" s="97"/>
      <c r="V44" s="112"/>
    </row>
    <row r="45" spans="1:22" ht="15.5" x14ac:dyDescent="0.35">
      <c r="A45" s="80" t="s">
        <v>48</v>
      </c>
      <c r="B45" s="81">
        <v>20</v>
      </c>
      <c r="C45" s="81">
        <v>15.183999999999999</v>
      </c>
      <c r="D45" s="82">
        <v>82</v>
      </c>
      <c r="E45" s="81">
        <v>59</v>
      </c>
      <c r="G45" s="128">
        <f t="shared" si="8"/>
        <v>71.951219512195124</v>
      </c>
      <c r="H45" s="79"/>
      <c r="I45" s="21">
        <f t="shared" si="1"/>
        <v>41.666666666666671</v>
      </c>
      <c r="J45" s="57">
        <f t="shared" si="2"/>
        <v>51.533333333333331</v>
      </c>
      <c r="K45" s="137">
        <f t="shared" si="3"/>
        <v>23.902439024390247</v>
      </c>
      <c r="L45" s="72"/>
      <c r="M45" s="124">
        <f t="shared" si="4"/>
        <v>40.591887015690205</v>
      </c>
      <c r="N45" s="123">
        <f t="shared" si="5"/>
        <v>62</v>
      </c>
      <c r="Q45" s="97"/>
      <c r="R45" s="97"/>
      <c r="S45" s="110"/>
      <c r="T45" s="113"/>
      <c r="U45" s="97"/>
      <c r="V45" s="112"/>
    </row>
    <row r="46" spans="1:22" ht="15.5" x14ac:dyDescent="0.35">
      <c r="A46" s="80" t="s">
        <v>49</v>
      </c>
      <c r="B46" s="81">
        <v>22</v>
      </c>
      <c r="C46" s="81">
        <v>17.030999999999999</v>
      </c>
      <c r="D46" s="82">
        <v>97</v>
      </c>
      <c r="E46" s="81">
        <v>93</v>
      </c>
      <c r="G46" s="128">
        <f t="shared" si="8"/>
        <v>95.876288659793815</v>
      </c>
      <c r="H46" s="79"/>
      <c r="I46" s="21">
        <f t="shared" si="1"/>
        <v>58.333333333333336</v>
      </c>
      <c r="J46" s="57">
        <f t="shared" si="2"/>
        <v>66.924999999999983</v>
      </c>
      <c r="K46" s="137">
        <f t="shared" si="3"/>
        <v>71.75257731958763</v>
      </c>
      <c r="L46" s="72"/>
      <c r="M46" s="124">
        <f t="shared" si="4"/>
        <v>64.234680839314251</v>
      </c>
      <c r="N46" s="123">
        <f t="shared" si="5"/>
        <v>30</v>
      </c>
      <c r="Q46" s="97"/>
      <c r="R46" s="97"/>
      <c r="S46" s="110"/>
      <c r="T46" s="113"/>
      <c r="U46" s="97"/>
      <c r="V46" s="112"/>
    </row>
    <row r="47" spans="1:22" ht="15.5" x14ac:dyDescent="0.35">
      <c r="A47" s="80" t="s">
        <v>50</v>
      </c>
      <c r="B47" s="81">
        <v>18</v>
      </c>
      <c r="C47" s="81">
        <v>13.971</v>
      </c>
      <c r="D47" s="82">
        <v>98</v>
      </c>
      <c r="E47" s="81">
        <v>90</v>
      </c>
      <c r="G47" s="128">
        <f t="shared" si="8"/>
        <v>91.83673469387756</v>
      </c>
      <c r="H47" s="79"/>
      <c r="I47" s="21">
        <f t="shared" si="1"/>
        <v>25</v>
      </c>
      <c r="J47" s="57">
        <f t="shared" si="2"/>
        <v>41.424999999999997</v>
      </c>
      <c r="K47" s="137">
        <f t="shared" si="3"/>
        <v>63.673469387755119</v>
      </c>
      <c r="L47" s="72"/>
      <c r="M47" s="124">
        <f t="shared" si="4"/>
        <v>36.886947117393575</v>
      </c>
      <c r="N47" s="123">
        <f t="shared" si="5"/>
        <v>70</v>
      </c>
      <c r="Q47" s="97"/>
      <c r="R47" s="97"/>
      <c r="S47" s="110"/>
      <c r="T47" s="113"/>
      <c r="U47" s="97"/>
      <c r="V47" s="112"/>
    </row>
    <row r="48" spans="1:22" ht="15.5" x14ac:dyDescent="0.35">
      <c r="A48" s="80" t="s">
        <v>51</v>
      </c>
      <c r="B48" s="83">
        <v>20</v>
      </c>
      <c r="C48" s="81">
        <v>14.978</v>
      </c>
      <c r="D48" s="82">
        <v>91</v>
      </c>
      <c r="E48" s="81">
        <v>74</v>
      </c>
      <c r="G48" s="128">
        <f t="shared" si="8"/>
        <v>81.318681318681314</v>
      </c>
      <c r="H48" s="79"/>
      <c r="I48" s="21">
        <f t="shared" si="1"/>
        <v>41.666666666666671</v>
      </c>
      <c r="J48" s="57">
        <f t="shared" si="2"/>
        <v>49.816666666666663</v>
      </c>
      <c r="K48" s="137">
        <f t="shared" si="3"/>
        <v>42.637362637362628</v>
      </c>
      <c r="L48" s="72"/>
      <c r="M48" s="124">
        <f t="shared" si="4"/>
        <v>44.959703225103105</v>
      </c>
      <c r="N48" s="123">
        <f t="shared" si="5"/>
        <v>57</v>
      </c>
      <c r="Q48" s="97"/>
      <c r="R48" s="97"/>
      <c r="S48" s="110"/>
      <c r="T48" s="113"/>
      <c r="U48" s="97"/>
      <c r="V48" s="112"/>
    </row>
    <row r="49" spans="1:22" ht="15.5" x14ac:dyDescent="0.35">
      <c r="A49" s="80" t="s">
        <v>52</v>
      </c>
      <c r="B49" s="81">
        <v>20</v>
      </c>
      <c r="C49" s="81">
        <v>15.196</v>
      </c>
      <c r="D49" s="82">
        <v>92</v>
      </c>
      <c r="E49" s="81">
        <v>80</v>
      </c>
      <c r="G49" s="128">
        <f t="shared" si="8"/>
        <v>86.956521739130437</v>
      </c>
      <c r="H49" s="79"/>
      <c r="I49" s="21">
        <f t="shared" si="1"/>
        <v>41.666666666666671</v>
      </c>
      <c r="J49" s="57">
        <f t="shared" si="2"/>
        <v>51.633333333333333</v>
      </c>
      <c r="K49" s="137">
        <f t="shared" si="3"/>
        <v>53.913043478260867</v>
      </c>
      <c r="L49" s="72"/>
      <c r="M49" s="124">
        <f t="shared" si="4"/>
        <v>47.799828493531891</v>
      </c>
      <c r="N49" s="123">
        <f t="shared" si="5"/>
        <v>53</v>
      </c>
      <c r="Q49" s="97"/>
      <c r="R49" s="97"/>
      <c r="S49" s="110"/>
      <c r="T49" s="113"/>
      <c r="U49" s="97"/>
      <c r="V49" s="112"/>
    </row>
    <row r="50" spans="1:22" ht="15.5" x14ac:dyDescent="0.35">
      <c r="A50" s="80" t="s">
        <v>53</v>
      </c>
      <c r="B50" s="81">
        <v>20</v>
      </c>
      <c r="C50" s="81">
        <v>14.96</v>
      </c>
      <c r="D50" s="82">
        <v>80</v>
      </c>
      <c r="E50" s="81">
        <v>56</v>
      </c>
      <c r="G50" s="128">
        <f t="shared" si="8"/>
        <v>70</v>
      </c>
      <c r="H50" s="79"/>
      <c r="I50" s="21">
        <f t="shared" si="1"/>
        <v>41.666666666666671</v>
      </c>
      <c r="J50" s="57">
        <f t="shared" si="2"/>
        <v>49.666666666666679</v>
      </c>
      <c r="K50" s="137">
        <f t="shared" si="3"/>
        <v>20</v>
      </c>
      <c r="L50" s="72"/>
      <c r="M50" s="124">
        <f t="shared" si="4"/>
        <v>38.596463035796731</v>
      </c>
      <c r="N50" s="123">
        <f t="shared" si="5"/>
        <v>64</v>
      </c>
      <c r="Q50" s="97"/>
      <c r="R50" s="97"/>
      <c r="S50" s="110"/>
      <c r="T50" s="113"/>
      <c r="U50" s="97"/>
      <c r="V50" s="112"/>
    </row>
    <row r="51" spans="1:22" ht="15.5" x14ac:dyDescent="0.35">
      <c r="A51" s="80" t="s">
        <v>54</v>
      </c>
      <c r="B51" s="81">
        <v>20</v>
      </c>
      <c r="C51" s="81">
        <v>15.775</v>
      </c>
      <c r="D51" s="82">
        <v>85</v>
      </c>
      <c r="E51" s="81">
        <v>71</v>
      </c>
      <c r="G51" s="128">
        <f t="shared" si="8"/>
        <v>83.529411764705884</v>
      </c>
      <c r="H51" s="79"/>
      <c r="I51" s="21">
        <f t="shared" si="1"/>
        <v>41.666666666666671</v>
      </c>
      <c r="J51" s="57">
        <f t="shared" si="2"/>
        <v>56.458333333333336</v>
      </c>
      <c r="K51" s="137">
        <f t="shared" si="3"/>
        <v>47.058823529411768</v>
      </c>
      <c r="L51" s="72"/>
      <c r="M51" s="124">
        <f t="shared" si="4"/>
        <v>48.209756489245251</v>
      </c>
      <c r="N51" s="123">
        <f t="shared" si="5"/>
        <v>52</v>
      </c>
      <c r="Q51" s="97"/>
      <c r="R51" s="97"/>
      <c r="S51" s="110"/>
      <c r="T51" s="113"/>
      <c r="U51" s="97"/>
      <c r="V51" s="112"/>
    </row>
    <row r="52" spans="1:22" ht="15.5" x14ac:dyDescent="0.35">
      <c r="A52" s="102" t="s">
        <v>55</v>
      </c>
      <c r="B52" s="83">
        <v>20</v>
      </c>
      <c r="C52" s="81">
        <v>16.792000000000002</v>
      </c>
      <c r="D52" s="103"/>
      <c r="E52" s="104"/>
      <c r="G52" s="104"/>
      <c r="H52" s="79"/>
      <c r="I52" s="21">
        <f t="shared" si="1"/>
        <v>41.666666666666671</v>
      </c>
      <c r="J52" s="57">
        <f t="shared" si="2"/>
        <v>64.933333333333337</v>
      </c>
      <c r="K52" s="69"/>
      <c r="L52" s="72"/>
      <c r="M52" s="117">
        <f>GEOMEAN(I52:J52)</f>
        <v>52.014955114424119</v>
      </c>
      <c r="N52" s="123">
        <f t="shared" si="5"/>
        <v>51</v>
      </c>
      <c r="Q52" s="97"/>
      <c r="R52" s="97"/>
      <c r="S52" s="84"/>
      <c r="T52" s="113"/>
      <c r="U52" s="97"/>
      <c r="V52" s="112"/>
    </row>
    <row r="53" spans="1:22" ht="15.5" x14ac:dyDescent="0.35">
      <c r="A53" s="80" t="s">
        <v>56</v>
      </c>
      <c r="B53" s="81">
        <v>21</v>
      </c>
      <c r="C53" s="81">
        <v>16.73</v>
      </c>
      <c r="D53" s="82">
        <v>95</v>
      </c>
      <c r="E53" s="81">
        <v>80</v>
      </c>
      <c r="G53" s="128">
        <f>(E53/D53)*100</f>
        <v>84.210526315789465</v>
      </c>
      <c r="H53" s="79"/>
      <c r="I53" s="21">
        <f t="shared" si="1"/>
        <v>50</v>
      </c>
      <c r="J53" s="57">
        <f t="shared" si="2"/>
        <v>64.416666666666671</v>
      </c>
      <c r="K53" s="137">
        <f t="shared" si="3"/>
        <v>48.421052631578931</v>
      </c>
      <c r="L53" s="72"/>
      <c r="M53" s="124">
        <f t="shared" si="4"/>
        <v>54.97865944610988</v>
      </c>
      <c r="N53" s="123">
        <f t="shared" si="5"/>
        <v>46</v>
      </c>
      <c r="Q53" s="97"/>
      <c r="R53" s="97"/>
      <c r="S53" s="110"/>
      <c r="T53" s="113"/>
      <c r="U53" s="97"/>
      <c r="V53" s="112"/>
    </row>
    <row r="54" spans="1:22" ht="15.5" x14ac:dyDescent="0.35">
      <c r="A54" s="80" t="s">
        <v>57</v>
      </c>
      <c r="B54" s="81">
        <v>17</v>
      </c>
      <c r="C54" s="81">
        <v>13.291</v>
      </c>
      <c r="D54" s="82">
        <v>95</v>
      </c>
      <c r="E54" s="81">
        <v>78</v>
      </c>
      <c r="G54" s="128">
        <f>(E54/D54)*100</f>
        <v>82.10526315789474</v>
      </c>
      <c r="H54" s="79"/>
      <c r="I54" s="21">
        <f t="shared" si="1"/>
        <v>16.666666666666664</v>
      </c>
      <c r="J54" s="57">
        <f t="shared" si="2"/>
        <v>35.75833333333334</v>
      </c>
      <c r="K54" s="137">
        <f t="shared" si="3"/>
        <v>44.21052631578948</v>
      </c>
      <c r="L54" s="72"/>
      <c r="M54" s="124">
        <f t="shared" si="4"/>
        <v>27.491316910985894</v>
      </c>
      <c r="N54" s="123">
        <f t="shared" si="5"/>
        <v>83</v>
      </c>
      <c r="Q54" s="97"/>
      <c r="R54" s="97"/>
      <c r="S54" s="110"/>
      <c r="T54" s="113"/>
      <c r="U54" s="97"/>
      <c r="V54" s="112"/>
    </row>
    <row r="55" spans="1:22" ht="15.5" x14ac:dyDescent="0.35">
      <c r="A55" s="80" t="s">
        <v>58</v>
      </c>
      <c r="B55" s="81">
        <v>21</v>
      </c>
      <c r="C55" s="81">
        <v>16.716999999999999</v>
      </c>
      <c r="D55" s="82">
        <v>98</v>
      </c>
      <c r="E55" s="81">
        <v>95</v>
      </c>
      <c r="G55" s="128">
        <f>(E55/D55)*100</f>
        <v>96.938775510204081</v>
      </c>
      <c r="H55" s="79"/>
      <c r="I55" s="21">
        <f t="shared" si="1"/>
        <v>50</v>
      </c>
      <c r="J55" s="57">
        <f t="shared" si="2"/>
        <v>64.308333333333323</v>
      </c>
      <c r="K55" s="137">
        <f t="shared" si="3"/>
        <v>73.877551020408163</v>
      </c>
      <c r="L55" s="72"/>
      <c r="M55" s="124">
        <f t="shared" si="4"/>
        <v>59.785711422522873</v>
      </c>
      <c r="N55" s="123">
        <f t="shared" si="5"/>
        <v>36</v>
      </c>
      <c r="Q55" s="97"/>
      <c r="R55" s="97"/>
      <c r="S55" s="110"/>
      <c r="T55" s="113"/>
      <c r="U55" s="97"/>
      <c r="V55" s="112"/>
    </row>
    <row r="56" spans="1:22" ht="15.5" x14ac:dyDescent="0.35">
      <c r="A56" s="102" t="s">
        <v>59</v>
      </c>
      <c r="B56" s="81">
        <v>23</v>
      </c>
      <c r="C56" s="81">
        <v>17.32</v>
      </c>
      <c r="D56" s="103"/>
      <c r="E56" s="104"/>
      <c r="G56" s="104"/>
      <c r="H56" s="79"/>
      <c r="I56" s="21">
        <f t="shared" si="1"/>
        <v>66.666666666666657</v>
      </c>
      <c r="J56" s="57">
        <f t="shared" si="2"/>
        <v>69.333333333333343</v>
      </c>
      <c r="K56" s="69"/>
      <c r="L56" s="72"/>
      <c r="M56" s="117">
        <f>GEOMEAN(I56:J56)</f>
        <v>67.986926847903803</v>
      </c>
      <c r="N56" s="123">
        <f t="shared" si="5"/>
        <v>27</v>
      </c>
      <c r="Q56" s="97"/>
      <c r="R56" s="97"/>
      <c r="S56" s="84"/>
      <c r="T56" s="113"/>
      <c r="U56" s="97"/>
      <c r="V56" s="112"/>
    </row>
    <row r="57" spans="1:22" ht="15.5" x14ac:dyDescent="0.35">
      <c r="A57" s="80" t="s">
        <v>60</v>
      </c>
      <c r="B57" s="83">
        <v>21</v>
      </c>
      <c r="C57" s="81">
        <v>15.644</v>
      </c>
      <c r="D57" s="82">
        <v>79</v>
      </c>
      <c r="E57" s="81">
        <v>77</v>
      </c>
      <c r="G57" s="128">
        <f>(E57/D57)*100</f>
        <v>97.468354430379748</v>
      </c>
      <c r="H57" s="79"/>
      <c r="I57" s="21">
        <f t="shared" si="1"/>
        <v>50</v>
      </c>
      <c r="J57" s="57">
        <f t="shared" si="2"/>
        <v>55.366666666666667</v>
      </c>
      <c r="K57" s="137">
        <f t="shared" si="3"/>
        <v>74.936708860759495</v>
      </c>
      <c r="L57" s="72"/>
      <c r="M57" s="124">
        <f t="shared" si="4"/>
        <v>56.4711037027717</v>
      </c>
      <c r="N57" s="123">
        <f t="shared" si="5"/>
        <v>43</v>
      </c>
      <c r="Q57" s="97"/>
      <c r="R57" s="97"/>
      <c r="S57" s="110"/>
      <c r="T57" s="113"/>
      <c r="U57" s="97"/>
      <c r="V57" s="112"/>
    </row>
    <row r="58" spans="1:22" ht="15.5" x14ac:dyDescent="0.35">
      <c r="A58" s="80" t="s">
        <v>61</v>
      </c>
      <c r="B58" s="83">
        <v>24</v>
      </c>
      <c r="C58" s="81">
        <v>17.367999999999999</v>
      </c>
      <c r="D58" s="82">
        <v>92</v>
      </c>
      <c r="E58" s="81">
        <v>63</v>
      </c>
      <c r="G58" s="128">
        <f>(E58/D58)*100</f>
        <v>68.478260869565219</v>
      </c>
      <c r="H58" s="79"/>
      <c r="I58" s="21">
        <f t="shared" si="1"/>
        <v>75</v>
      </c>
      <c r="J58" s="57">
        <f t="shared" si="2"/>
        <v>69.73333333333332</v>
      </c>
      <c r="K58" s="137">
        <f t="shared" si="3"/>
        <v>16.956521739130437</v>
      </c>
      <c r="L58" s="72"/>
      <c r="M58" s="124">
        <f t="shared" si="4"/>
        <v>54.108815859319897</v>
      </c>
      <c r="N58" s="123">
        <f t="shared" si="5"/>
        <v>47</v>
      </c>
      <c r="Q58" s="97"/>
      <c r="R58" s="97"/>
      <c r="S58" s="110"/>
      <c r="T58" s="113"/>
      <c r="U58" s="97"/>
      <c r="V58" s="112"/>
    </row>
    <row r="59" spans="1:22" ht="15.5" x14ac:dyDescent="0.35">
      <c r="A59" s="80" t="s">
        <v>62</v>
      </c>
      <c r="B59" s="83">
        <v>24</v>
      </c>
      <c r="C59" s="81">
        <v>16.481000000000002</v>
      </c>
      <c r="D59" s="82">
        <v>99</v>
      </c>
      <c r="E59" s="81">
        <v>96</v>
      </c>
      <c r="G59" s="128">
        <f>(E59/D59)*100</f>
        <v>96.969696969696969</v>
      </c>
      <c r="H59" s="79"/>
      <c r="I59" s="21">
        <f t="shared" si="1"/>
        <v>75</v>
      </c>
      <c r="J59" s="57">
        <f t="shared" si="2"/>
        <v>62.341666666666683</v>
      </c>
      <c r="K59" s="137">
        <f t="shared" si="3"/>
        <v>73.939393939393938</v>
      </c>
      <c r="L59" s="72"/>
      <c r="M59" s="124">
        <f t="shared" si="4"/>
        <v>69.456204329960883</v>
      </c>
      <c r="N59" s="123">
        <f t="shared" si="5"/>
        <v>26</v>
      </c>
      <c r="Q59" s="97"/>
      <c r="R59" s="97"/>
      <c r="S59" s="110"/>
      <c r="T59" s="113"/>
      <c r="U59" s="97"/>
      <c r="V59" s="112"/>
    </row>
    <row r="60" spans="1:22" ht="15.5" x14ac:dyDescent="0.35">
      <c r="A60" s="102" t="s">
        <v>63</v>
      </c>
      <c r="B60" s="83">
        <v>18</v>
      </c>
      <c r="C60" s="81">
        <v>13.6</v>
      </c>
      <c r="D60" s="103"/>
      <c r="E60" s="104"/>
      <c r="G60" s="104"/>
      <c r="H60" s="79"/>
      <c r="I60" s="21">
        <f t="shared" si="1"/>
        <v>25</v>
      </c>
      <c r="J60" s="57">
        <f t="shared" si="2"/>
        <v>38.333333333333329</v>
      </c>
      <c r="K60" s="69"/>
      <c r="L60" s="72"/>
      <c r="M60" s="117">
        <f>GEOMEAN(I60:J60)</f>
        <v>30.956959368344517</v>
      </c>
      <c r="N60" s="123">
        <f t="shared" si="5"/>
        <v>80</v>
      </c>
      <c r="Q60" s="97"/>
      <c r="R60" s="97"/>
      <c r="S60" s="84"/>
      <c r="T60" s="113"/>
      <c r="U60" s="97"/>
      <c r="V60" s="112"/>
    </row>
    <row r="61" spans="1:22" ht="15.5" x14ac:dyDescent="0.35">
      <c r="A61" s="80" t="s">
        <v>64</v>
      </c>
      <c r="B61" s="81">
        <v>23</v>
      </c>
      <c r="C61" s="81">
        <v>16.888999999999999</v>
      </c>
      <c r="D61" s="82">
        <v>99</v>
      </c>
      <c r="E61" s="81">
        <v>96</v>
      </c>
      <c r="G61" s="128">
        <f t="shared" ref="G61:G67" si="9">(E61/D61)*100</f>
        <v>96.969696969696969</v>
      </c>
      <c r="H61" s="79"/>
      <c r="I61" s="21">
        <f t="shared" si="1"/>
        <v>66.666666666666657</v>
      </c>
      <c r="J61" s="57">
        <f t="shared" si="2"/>
        <v>65.74166666666666</v>
      </c>
      <c r="K61" s="137">
        <f t="shared" si="3"/>
        <v>73.939393939393938</v>
      </c>
      <c r="L61" s="72"/>
      <c r="M61" s="124">
        <f t="shared" si="4"/>
        <v>67.682276478324383</v>
      </c>
      <c r="N61" s="123">
        <f t="shared" si="5"/>
        <v>28</v>
      </c>
      <c r="Q61" s="97"/>
      <c r="R61" s="97"/>
      <c r="S61" s="110"/>
      <c r="T61" s="113"/>
      <c r="U61" s="97"/>
      <c r="V61" s="112"/>
    </row>
    <row r="62" spans="1:22" ht="15.5" x14ac:dyDescent="0.35">
      <c r="A62" s="80" t="s">
        <v>65</v>
      </c>
      <c r="B62" s="81">
        <v>21</v>
      </c>
      <c r="C62" s="81">
        <v>15.753</v>
      </c>
      <c r="D62" s="82">
        <v>98</v>
      </c>
      <c r="E62" s="81">
        <v>95</v>
      </c>
      <c r="G62" s="128">
        <f t="shared" si="9"/>
        <v>96.938775510204081</v>
      </c>
      <c r="H62" s="79"/>
      <c r="I62" s="21">
        <f t="shared" si="1"/>
        <v>50</v>
      </c>
      <c r="J62" s="57">
        <f t="shared" si="2"/>
        <v>56.274999999999999</v>
      </c>
      <c r="K62" s="137">
        <f t="shared" si="3"/>
        <v>73.877551020408163</v>
      </c>
      <c r="L62" s="72"/>
      <c r="M62" s="124">
        <f t="shared" si="4"/>
        <v>56.678285082294352</v>
      </c>
      <c r="N62" s="123">
        <f t="shared" si="5"/>
        <v>42</v>
      </c>
      <c r="Q62" s="97"/>
      <c r="R62" s="97"/>
      <c r="S62" s="110"/>
      <c r="T62" s="113"/>
      <c r="U62" s="97"/>
      <c r="V62" s="112"/>
    </row>
    <row r="63" spans="1:22" ht="15.5" x14ac:dyDescent="0.35">
      <c r="A63" s="80" t="s">
        <v>66</v>
      </c>
      <c r="B63" s="81">
        <v>21</v>
      </c>
      <c r="C63" s="81">
        <v>17.282</v>
      </c>
      <c r="D63" s="82">
        <v>92</v>
      </c>
      <c r="E63" s="81">
        <v>87</v>
      </c>
      <c r="G63" s="128">
        <f t="shared" si="9"/>
        <v>94.565217391304344</v>
      </c>
      <c r="H63" s="79"/>
      <c r="I63" s="21">
        <f t="shared" si="1"/>
        <v>50</v>
      </c>
      <c r="J63" s="57">
        <f t="shared" si="2"/>
        <v>69.016666666666666</v>
      </c>
      <c r="K63" s="137">
        <f t="shared" si="3"/>
        <v>69.130434782608688</v>
      </c>
      <c r="L63" s="72"/>
      <c r="M63" s="124">
        <f t="shared" si="4"/>
        <v>60.688087488559177</v>
      </c>
      <c r="N63" s="123">
        <f t="shared" si="5"/>
        <v>35</v>
      </c>
      <c r="Q63" s="97"/>
      <c r="R63" s="97"/>
      <c r="S63" s="110"/>
      <c r="T63" s="113"/>
      <c r="U63" s="97"/>
      <c r="V63" s="112"/>
    </row>
    <row r="64" spans="1:22" ht="15.5" x14ac:dyDescent="0.35">
      <c r="A64" s="85" t="s">
        <v>67</v>
      </c>
      <c r="B64" s="81">
        <v>17</v>
      </c>
      <c r="C64" s="81">
        <v>14.645</v>
      </c>
      <c r="D64" s="82">
        <v>96</v>
      </c>
      <c r="E64" s="81">
        <v>89</v>
      </c>
      <c r="G64" s="128">
        <f t="shared" si="9"/>
        <v>92.708333333333343</v>
      </c>
      <c r="H64" s="79"/>
      <c r="I64" s="21">
        <f t="shared" si="1"/>
        <v>16.666666666666664</v>
      </c>
      <c r="J64" s="57">
        <f t="shared" si="2"/>
        <v>47.041666666666664</v>
      </c>
      <c r="K64" s="137">
        <f t="shared" si="3"/>
        <v>65.416666666666686</v>
      </c>
      <c r="L64" s="72"/>
      <c r="M64" s="124">
        <f t="shared" si="4"/>
        <v>33.179532465947418</v>
      </c>
      <c r="N64" s="123">
        <f t="shared" si="5"/>
        <v>74</v>
      </c>
      <c r="Q64" s="97"/>
      <c r="R64" s="97"/>
      <c r="S64" s="110"/>
      <c r="T64" s="113"/>
      <c r="U64" s="97"/>
      <c r="V64" s="112"/>
    </row>
    <row r="65" spans="1:22" ht="15.5" x14ac:dyDescent="0.35">
      <c r="A65" s="80" t="s">
        <v>68</v>
      </c>
      <c r="B65" s="81">
        <v>18</v>
      </c>
      <c r="C65" s="81">
        <v>13.813000000000001</v>
      </c>
      <c r="D65" s="82">
        <v>80</v>
      </c>
      <c r="E65" s="81">
        <v>61</v>
      </c>
      <c r="G65" s="128">
        <f t="shared" si="9"/>
        <v>76.25</v>
      </c>
      <c r="H65" s="79"/>
      <c r="I65" s="21">
        <f t="shared" si="1"/>
        <v>25</v>
      </c>
      <c r="J65" s="57">
        <f t="shared" si="2"/>
        <v>40.108333333333341</v>
      </c>
      <c r="K65" s="137">
        <f t="shared" si="3"/>
        <v>32.5</v>
      </c>
      <c r="L65" s="72"/>
      <c r="M65" s="124">
        <f t="shared" si="4"/>
        <v>31.8307243676533</v>
      </c>
      <c r="N65" s="123">
        <f t="shared" si="5"/>
        <v>77</v>
      </c>
      <c r="Q65" s="97"/>
      <c r="R65" s="97"/>
      <c r="S65" s="110"/>
      <c r="T65" s="113"/>
      <c r="U65" s="97"/>
      <c r="V65" s="112"/>
    </row>
    <row r="66" spans="1:22" ht="15.5" x14ac:dyDescent="0.35">
      <c r="A66" s="80" t="s">
        <v>69</v>
      </c>
      <c r="B66" s="83">
        <v>21</v>
      </c>
      <c r="C66" s="81">
        <v>17.138999999999999</v>
      </c>
      <c r="D66" s="82">
        <v>96</v>
      </c>
      <c r="E66" s="81">
        <v>98</v>
      </c>
      <c r="G66" s="128">
        <f t="shared" si="9"/>
        <v>102.08333333333333</v>
      </c>
      <c r="H66" s="79"/>
      <c r="I66" s="21">
        <f t="shared" si="1"/>
        <v>50</v>
      </c>
      <c r="J66" s="57">
        <f t="shared" si="2"/>
        <v>67.824999999999989</v>
      </c>
      <c r="K66" s="137">
        <f t="shared" si="3"/>
        <v>84.166666666666657</v>
      </c>
      <c r="L66" s="72"/>
      <c r="M66" s="124">
        <f t="shared" si="4"/>
        <v>62.686200619229005</v>
      </c>
      <c r="N66" s="123">
        <f t="shared" si="5"/>
        <v>34</v>
      </c>
      <c r="Q66" s="97"/>
      <c r="R66" s="97"/>
      <c r="S66" s="110"/>
      <c r="T66" s="113"/>
      <c r="U66" s="97"/>
      <c r="V66" s="112"/>
    </row>
    <row r="67" spans="1:22" ht="15.5" x14ac:dyDescent="0.35">
      <c r="A67" s="80" t="s">
        <v>70</v>
      </c>
      <c r="B67" s="81">
        <v>17</v>
      </c>
      <c r="C67" s="81">
        <v>14.327</v>
      </c>
      <c r="D67" s="82">
        <v>91</v>
      </c>
      <c r="E67" s="81">
        <v>73</v>
      </c>
      <c r="G67" s="128">
        <f t="shared" si="9"/>
        <v>80.219780219780219</v>
      </c>
      <c r="H67" s="79"/>
      <c r="I67" s="21">
        <f t="shared" si="1"/>
        <v>16.666666666666664</v>
      </c>
      <c r="J67" s="57">
        <f t="shared" si="2"/>
        <v>44.391666666666666</v>
      </c>
      <c r="K67" s="137">
        <f t="shared" si="3"/>
        <v>40.439560439560438</v>
      </c>
      <c r="L67" s="72"/>
      <c r="M67" s="124">
        <f t="shared" si="4"/>
        <v>29.4456649018333</v>
      </c>
      <c r="N67" s="123">
        <f t="shared" si="5"/>
        <v>82</v>
      </c>
      <c r="Q67" s="97"/>
      <c r="R67" s="97"/>
      <c r="S67" s="110"/>
      <c r="T67" s="113"/>
      <c r="U67" s="97"/>
      <c r="V67" s="112"/>
    </row>
    <row r="68" spans="1:22" ht="15.5" x14ac:dyDescent="0.35">
      <c r="A68" s="102" t="s">
        <v>71</v>
      </c>
      <c r="B68" s="81">
        <v>17</v>
      </c>
      <c r="C68" s="81">
        <v>12.065</v>
      </c>
      <c r="D68" s="103"/>
      <c r="E68" s="104"/>
      <c r="G68" s="104"/>
      <c r="H68" s="79"/>
      <c r="I68" s="21">
        <f t="shared" si="1"/>
        <v>16.666666666666664</v>
      </c>
      <c r="J68" s="57">
        <f t="shared" si="2"/>
        <v>25.541666666666664</v>
      </c>
      <c r="K68" s="69"/>
      <c r="L68" s="72"/>
      <c r="M68" s="117">
        <f>GEOMEAN(I68:J68)</f>
        <v>20.632364005233242</v>
      </c>
      <c r="N68" s="123">
        <f t="shared" si="5"/>
        <v>89</v>
      </c>
      <c r="Q68" s="97"/>
      <c r="R68" s="97"/>
      <c r="S68" s="84"/>
      <c r="T68" s="113"/>
      <c r="U68" s="97"/>
      <c r="V68" s="112"/>
    </row>
    <row r="69" spans="1:22" ht="15.5" x14ac:dyDescent="0.35">
      <c r="A69" s="80" t="s">
        <v>72</v>
      </c>
      <c r="B69" s="81">
        <v>19</v>
      </c>
      <c r="C69" s="81">
        <v>15.656000000000001</v>
      </c>
      <c r="D69" s="82">
        <v>83</v>
      </c>
      <c r="E69" s="81">
        <v>78</v>
      </c>
      <c r="G69" s="128">
        <f t="shared" ref="G69:G93" si="10">(E69/D69)*100</f>
        <v>93.975903614457835</v>
      </c>
      <c r="H69" s="79"/>
      <c r="I69" s="21">
        <f t="shared" ref="I69:I94" si="11">(B69-$B$100)/($B$99-$B$100)*100</f>
        <v>33.333333333333329</v>
      </c>
      <c r="J69" s="57">
        <f t="shared" ref="J69:J94" si="12">(C69-$C$100)/($C$99-$C$100)*100</f>
        <v>55.466666666666676</v>
      </c>
      <c r="K69" s="137">
        <f t="shared" ref="K69:K93" si="13">(G69-$G$100)/($G$99-$G$100)*100</f>
        <v>67.951807228915669</v>
      </c>
      <c r="L69" s="72"/>
      <c r="M69" s="124">
        <f t="shared" ref="M69:M93" si="14">(POWER(I69,2/5)*POWER(J69,2/5)*POWER(K69,1/5))</f>
        <v>47.119918143742503</v>
      </c>
      <c r="N69" s="123">
        <f t="shared" ref="N69:N94" si="15">RANK(M69,$M$4:$M$94)</f>
        <v>54</v>
      </c>
      <c r="Q69" s="97"/>
      <c r="R69" s="97"/>
      <c r="S69" s="110"/>
      <c r="T69" s="113"/>
      <c r="U69" s="97"/>
      <c r="V69" s="112"/>
    </row>
    <row r="70" spans="1:22" ht="15.5" x14ac:dyDescent="0.35">
      <c r="A70" s="80" t="s">
        <v>73</v>
      </c>
      <c r="B70" s="83">
        <v>18</v>
      </c>
      <c r="C70" s="81">
        <v>13.752000000000001</v>
      </c>
      <c r="D70" s="82">
        <v>98</v>
      </c>
      <c r="E70" s="81">
        <v>100</v>
      </c>
      <c r="G70" s="128">
        <f t="shared" si="10"/>
        <v>102.04081632653062</v>
      </c>
      <c r="H70" s="79"/>
      <c r="I70" s="21">
        <f t="shared" si="11"/>
        <v>25</v>
      </c>
      <c r="J70" s="57">
        <f t="shared" si="12"/>
        <v>39.600000000000009</v>
      </c>
      <c r="K70" s="137">
        <f t="shared" si="13"/>
        <v>84.081632653061234</v>
      </c>
      <c r="L70" s="72"/>
      <c r="M70" s="124">
        <f t="shared" si="14"/>
        <v>38.299605891635991</v>
      </c>
      <c r="N70" s="123">
        <f t="shared" si="15"/>
        <v>67</v>
      </c>
      <c r="Q70" s="97"/>
      <c r="R70" s="97"/>
      <c r="S70" s="110"/>
      <c r="T70" s="113"/>
      <c r="U70" s="97"/>
      <c r="V70" s="112"/>
    </row>
    <row r="71" spans="1:22" ht="15.5" x14ac:dyDescent="0.35">
      <c r="A71" s="80" t="s">
        <v>74</v>
      </c>
      <c r="B71" s="81">
        <v>18</v>
      </c>
      <c r="C71" s="81">
        <v>13.563000000000001</v>
      </c>
      <c r="D71" s="82">
        <v>85</v>
      </c>
      <c r="E71" s="81">
        <v>76</v>
      </c>
      <c r="G71" s="128">
        <f t="shared" si="10"/>
        <v>89.411764705882362</v>
      </c>
      <c r="H71" s="79"/>
      <c r="I71" s="21">
        <f t="shared" si="11"/>
        <v>25</v>
      </c>
      <c r="J71" s="57">
        <f t="shared" si="12"/>
        <v>38.025000000000006</v>
      </c>
      <c r="K71" s="137">
        <f t="shared" si="13"/>
        <v>58.823529411764717</v>
      </c>
      <c r="L71" s="72"/>
      <c r="M71" s="124">
        <f t="shared" si="14"/>
        <v>35.084388245252228</v>
      </c>
      <c r="N71" s="123">
        <f t="shared" si="15"/>
        <v>71</v>
      </c>
      <c r="Q71" s="97"/>
      <c r="R71" s="97"/>
      <c r="S71" s="110"/>
      <c r="T71" s="113"/>
      <c r="U71" s="97"/>
      <c r="V71" s="112"/>
    </row>
    <row r="72" spans="1:22" ht="15.5" x14ac:dyDescent="0.35">
      <c r="A72" s="80" t="s">
        <v>75</v>
      </c>
      <c r="B72" s="83">
        <v>24</v>
      </c>
      <c r="C72" s="81">
        <v>17.422000000000001</v>
      </c>
      <c r="D72" s="82">
        <v>98</v>
      </c>
      <c r="E72" s="81">
        <v>90</v>
      </c>
      <c r="G72" s="128">
        <f t="shared" si="10"/>
        <v>91.83673469387756</v>
      </c>
      <c r="H72" s="79"/>
      <c r="I72" s="21">
        <f t="shared" si="11"/>
        <v>75</v>
      </c>
      <c r="J72" s="57">
        <f t="shared" si="12"/>
        <v>70.183333333333337</v>
      </c>
      <c r="K72" s="137">
        <f t="shared" si="13"/>
        <v>63.673469387755119</v>
      </c>
      <c r="L72" s="72"/>
      <c r="M72" s="124">
        <f t="shared" si="14"/>
        <v>70.682158662188058</v>
      </c>
      <c r="N72" s="123">
        <f t="shared" si="15"/>
        <v>22</v>
      </c>
      <c r="Q72" s="97"/>
      <c r="R72" s="97"/>
      <c r="S72" s="110"/>
      <c r="T72" s="113"/>
      <c r="U72" s="97"/>
      <c r="V72" s="112"/>
    </row>
    <row r="73" spans="1:22" ht="15.5" x14ac:dyDescent="0.35">
      <c r="A73" s="80" t="s">
        <v>76</v>
      </c>
      <c r="B73" s="83">
        <v>17</v>
      </c>
      <c r="C73" s="81">
        <v>12.573</v>
      </c>
      <c r="D73" s="82">
        <v>94</v>
      </c>
      <c r="E73" s="81">
        <v>73</v>
      </c>
      <c r="G73" s="128">
        <f t="shared" si="10"/>
        <v>77.659574468085097</v>
      </c>
      <c r="H73" s="79"/>
      <c r="I73" s="21">
        <f t="shared" si="11"/>
        <v>16.666666666666664</v>
      </c>
      <c r="J73" s="57">
        <f t="shared" si="12"/>
        <v>29.775000000000002</v>
      </c>
      <c r="K73" s="137">
        <f t="shared" si="13"/>
        <v>35.319148936170194</v>
      </c>
      <c r="L73" s="72"/>
      <c r="M73" s="124">
        <f t="shared" si="14"/>
        <v>24.427681787500703</v>
      </c>
      <c r="N73" s="123">
        <f t="shared" si="15"/>
        <v>85</v>
      </c>
      <c r="Q73" s="97"/>
      <c r="R73" s="97"/>
      <c r="S73" s="110"/>
      <c r="T73" s="113"/>
      <c r="U73" s="97"/>
      <c r="V73" s="112"/>
    </row>
    <row r="74" spans="1:22" ht="15.5" x14ac:dyDescent="0.35">
      <c r="A74" s="80" t="s">
        <v>77</v>
      </c>
      <c r="B74" s="81">
        <v>21</v>
      </c>
      <c r="C74" s="81">
        <v>16.163</v>
      </c>
      <c r="D74" s="82">
        <v>91</v>
      </c>
      <c r="E74" s="81">
        <v>55</v>
      </c>
      <c r="G74" s="128">
        <f t="shared" si="10"/>
        <v>60.439560439560438</v>
      </c>
      <c r="H74" s="79"/>
      <c r="I74" s="21">
        <f t="shared" si="11"/>
        <v>50</v>
      </c>
      <c r="J74" s="57">
        <f t="shared" si="12"/>
        <v>59.691666666666663</v>
      </c>
      <c r="K74" s="137">
        <f t="shared" si="13"/>
        <v>0.879120879120876</v>
      </c>
      <c r="L74" s="72"/>
      <c r="M74" s="124">
        <f t="shared" si="14"/>
        <v>23.920111664877076</v>
      </c>
      <c r="N74" s="123">
        <f t="shared" si="15"/>
        <v>87</v>
      </c>
      <c r="Q74" s="97"/>
      <c r="R74" s="97"/>
      <c r="S74" s="110"/>
      <c r="T74" s="113"/>
      <c r="U74" s="97"/>
      <c r="V74" s="112"/>
    </row>
    <row r="75" spans="1:22" ht="15.5" x14ac:dyDescent="0.35">
      <c r="A75" s="80" t="s">
        <v>78</v>
      </c>
      <c r="B75" s="81">
        <v>20</v>
      </c>
      <c r="C75" s="81">
        <v>14.856999999999999</v>
      </c>
      <c r="D75" s="82">
        <v>91</v>
      </c>
      <c r="E75" s="81">
        <v>77</v>
      </c>
      <c r="G75" s="128">
        <f t="shared" si="10"/>
        <v>84.615384615384613</v>
      </c>
      <c r="H75" s="79"/>
      <c r="I75" s="21">
        <f t="shared" si="11"/>
        <v>41.666666666666671</v>
      </c>
      <c r="J75" s="57">
        <f t="shared" si="12"/>
        <v>48.808333333333323</v>
      </c>
      <c r="K75" s="137">
        <f t="shared" si="13"/>
        <v>49.230769230769226</v>
      </c>
      <c r="L75" s="72"/>
      <c r="M75" s="124">
        <f t="shared" si="14"/>
        <v>45.894476335720746</v>
      </c>
      <c r="N75" s="123">
        <f t="shared" si="15"/>
        <v>55</v>
      </c>
      <c r="Q75" s="97"/>
      <c r="R75" s="97"/>
      <c r="S75" s="110"/>
      <c r="T75" s="113"/>
      <c r="U75" s="97"/>
      <c r="V75" s="112"/>
    </row>
    <row r="76" spans="1:22" ht="15.5" x14ac:dyDescent="0.35">
      <c r="A76" s="80" t="s">
        <v>79</v>
      </c>
      <c r="B76" s="83">
        <v>20</v>
      </c>
      <c r="C76" s="81">
        <v>15.456</v>
      </c>
      <c r="D76" s="82">
        <v>97</v>
      </c>
      <c r="E76" s="81">
        <v>96</v>
      </c>
      <c r="G76" s="128">
        <f t="shared" si="10"/>
        <v>98.969072164948457</v>
      </c>
      <c r="H76" s="79"/>
      <c r="I76" s="21">
        <f t="shared" si="11"/>
        <v>41.666666666666671</v>
      </c>
      <c r="J76" s="57">
        <f t="shared" si="12"/>
        <v>53.79999999999999</v>
      </c>
      <c r="K76" s="137">
        <f t="shared" si="13"/>
        <v>77.938144329896915</v>
      </c>
      <c r="L76" s="72"/>
      <c r="M76" s="124">
        <f t="shared" si="14"/>
        <v>52.309241880445271</v>
      </c>
      <c r="N76" s="123">
        <f t="shared" si="15"/>
        <v>49</v>
      </c>
      <c r="Q76" s="97"/>
      <c r="R76" s="97"/>
      <c r="S76" s="110"/>
      <c r="T76" s="113"/>
      <c r="U76" s="97"/>
      <c r="V76" s="112"/>
    </row>
    <row r="77" spans="1:22" ht="15.5" x14ac:dyDescent="0.35">
      <c r="A77" s="80" t="s">
        <v>80</v>
      </c>
      <c r="B77" s="83">
        <v>18</v>
      </c>
      <c r="C77" s="81">
        <v>14.286</v>
      </c>
      <c r="D77" s="82">
        <v>98</v>
      </c>
      <c r="E77" s="81">
        <v>93</v>
      </c>
      <c r="G77" s="128">
        <f t="shared" si="10"/>
        <v>94.897959183673478</v>
      </c>
      <c r="H77" s="79"/>
      <c r="I77" s="21">
        <f t="shared" si="11"/>
        <v>25</v>
      </c>
      <c r="J77" s="57">
        <f t="shared" si="12"/>
        <v>44.05</v>
      </c>
      <c r="K77" s="137">
        <f t="shared" si="13"/>
        <v>69.795918367346957</v>
      </c>
      <c r="L77" s="72"/>
      <c r="M77" s="124">
        <f t="shared" si="14"/>
        <v>38.505287798925714</v>
      </c>
      <c r="N77" s="123">
        <f t="shared" si="15"/>
        <v>65</v>
      </c>
      <c r="Q77" s="97"/>
      <c r="R77" s="97"/>
      <c r="S77" s="110"/>
      <c r="T77" s="113"/>
      <c r="U77" s="97"/>
      <c r="V77" s="112"/>
    </row>
    <row r="78" spans="1:22" ht="15.5" x14ac:dyDescent="0.35">
      <c r="A78" s="80" t="s">
        <v>81</v>
      </c>
      <c r="B78" s="81">
        <v>18</v>
      </c>
      <c r="C78" s="81">
        <v>13.819000000000001</v>
      </c>
      <c r="D78" s="82">
        <v>84</v>
      </c>
      <c r="E78" s="81">
        <v>63</v>
      </c>
      <c r="G78" s="128">
        <f t="shared" si="10"/>
        <v>75</v>
      </c>
      <c r="H78" s="79"/>
      <c r="I78" s="21">
        <f t="shared" si="11"/>
        <v>25</v>
      </c>
      <c r="J78" s="57">
        <f t="shared" si="12"/>
        <v>40.158333333333339</v>
      </c>
      <c r="K78" s="137">
        <f t="shared" si="13"/>
        <v>30</v>
      </c>
      <c r="L78" s="72"/>
      <c r="M78" s="124">
        <f t="shared" si="14"/>
        <v>31.340832366827374</v>
      </c>
      <c r="N78" s="123">
        <f t="shared" si="15"/>
        <v>78</v>
      </c>
      <c r="Q78" s="97"/>
      <c r="R78" s="97"/>
      <c r="S78" s="110"/>
      <c r="T78" s="113"/>
      <c r="U78" s="97"/>
      <c r="V78" s="112"/>
    </row>
    <row r="79" spans="1:22" ht="15.5" x14ac:dyDescent="0.35">
      <c r="A79" s="80" t="s">
        <v>82</v>
      </c>
      <c r="B79" s="83">
        <v>24</v>
      </c>
      <c r="C79" s="81">
        <v>18.25</v>
      </c>
      <c r="D79" s="82">
        <v>90</v>
      </c>
      <c r="E79" s="81">
        <v>85</v>
      </c>
      <c r="G79" s="128">
        <f t="shared" si="10"/>
        <v>94.444444444444443</v>
      </c>
      <c r="H79" s="79"/>
      <c r="I79" s="21">
        <f t="shared" si="11"/>
        <v>75</v>
      </c>
      <c r="J79" s="57">
        <f t="shared" si="12"/>
        <v>77.083333333333343</v>
      </c>
      <c r="K79" s="137">
        <f t="shared" si="13"/>
        <v>68.888888888888886</v>
      </c>
      <c r="L79" s="72"/>
      <c r="M79" s="124">
        <f t="shared" si="14"/>
        <v>74.548435915222157</v>
      </c>
      <c r="N79" s="123">
        <f t="shared" si="15"/>
        <v>8</v>
      </c>
      <c r="Q79" s="97"/>
      <c r="R79" s="97"/>
      <c r="S79" s="110"/>
      <c r="T79" s="113"/>
      <c r="U79" s="97"/>
      <c r="V79" s="112"/>
    </row>
    <row r="80" spans="1:22" ht="15.5" x14ac:dyDescent="0.35">
      <c r="A80" s="80" t="s">
        <v>83</v>
      </c>
      <c r="B80" s="83">
        <v>20</v>
      </c>
      <c r="C80" s="81">
        <v>15.951000000000001</v>
      </c>
      <c r="D80" s="82">
        <v>99</v>
      </c>
      <c r="E80" s="81">
        <v>92</v>
      </c>
      <c r="G80" s="128">
        <f t="shared" si="10"/>
        <v>92.929292929292927</v>
      </c>
      <c r="H80" s="79"/>
      <c r="I80" s="21">
        <f t="shared" si="11"/>
        <v>41.666666666666671</v>
      </c>
      <c r="J80" s="57">
        <f t="shared" si="12"/>
        <v>57.925000000000004</v>
      </c>
      <c r="K80" s="137">
        <f t="shared" si="13"/>
        <v>65.858585858585855</v>
      </c>
      <c r="L80" s="72"/>
      <c r="M80" s="124">
        <f t="shared" si="14"/>
        <v>52.09360354317068</v>
      </c>
      <c r="N80" s="123">
        <f t="shared" si="15"/>
        <v>50</v>
      </c>
      <c r="Q80" s="97"/>
      <c r="R80" s="97"/>
      <c r="S80" s="110"/>
      <c r="T80" s="113"/>
      <c r="U80" s="97"/>
      <c r="V80" s="112"/>
    </row>
    <row r="81" spans="1:22" ht="15.5" x14ac:dyDescent="0.35">
      <c r="A81" s="80" t="s">
        <v>84</v>
      </c>
      <c r="B81" s="81">
        <v>17</v>
      </c>
      <c r="C81" s="81">
        <v>13.031000000000001</v>
      </c>
      <c r="D81" s="82">
        <v>99</v>
      </c>
      <c r="E81" s="81">
        <v>97</v>
      </c>
      <c r="G81" s="128">
        <f t="shared" si="10"/>
        <v>97.979797979797979</v>
      </c>
      <c r="H81" s="79"/>
      <c r="I81" s="21">
        <f t="shared" si="11"/>
        <v>16.666666666666664</v>
      </c>
      <c r="J81" s="57">
        <f t="shared" si="12"/>
        <v>33.591666666666669</v>
      </c>
      <c r="K81" s="137">
        <f t="shared" si="13"/>
        <v>75.959595959595958</v>
      </c>
      <c r="L81" s="72"/>
      <c r="M81" s="124">
        <f t="shared" si="14"/>
        <v>29.877802345128931</v>
      </c>
      <c r="N81" s="123">
        <f t="shared" si="15"/>
        <v>81</v>
      </c>
      <c r="Q81" s="97"/>
      <c r="R81" s="97"/>
      <c r="S81" s="110"/>
      <c r="T81" s="113"/>
      <c r="U81" s="97"/>
      <c r="V81" s="112"/>
    </row>
    <row r="82" spans="1:22" ht="15.5" x14ac:dyDescent="0.35">
      <c r="A82" s="80" t="s">
        <v>85</v>
      </c>
      <c r="B82" s="81">
        <v>20</v>
      </c>
      <c r="C82" s="81">
        <v>15.619</v>
      </c>
      <c r="D82" s="82">
        <v>87</v>
      </c>
      <c r="E82" s="81">
        <v>59</v>
      </c>
      <c r="G82" s="128">
        <f t="shared" si="10"/>
        <v>67.81609195402298</v>
      </c>
      <c r="H82" s="79"/>
      <c r="I82" s="21">
        <f t="shared" si="11"/>
        <v>41.666666666666671</v>
      </c>
      <c r="J82" s="57">
        <f t="shared" si="12"/>
        <v>55.158333333333331</v>
      </c>
      <c r="K82" s="137">
        <f t="shared" si="13"/>
        <v>15.63218390804596</v>
      </c>
      <c r="L82" s="72"/>
      <c r="M82" s="124">
        <f t="shared" si="14"/>
        <v>38.314564053688336</v>
      </c>
      <c r="N82" s="123">
        <f t="shared" si="15"/>
        <v>66</v>
      </c>
      <c r="Q82" s="97"/>
      <c r="R82" s="97"/>
      <c r="S82" s="110"/>
      <c r="T82" s="113"/>
      <c r="U82" s="97"/>
      <c r="V82" s="112"/>
    </row>
    <row r="83" spans="1:22" ht="15.5" x14ac:dyDescent="0.35">
      <c r="A83" s="80" t="s">
        <v>86</v>
      </c>
      <c r="B83" s="81">
        <v>21</v>
      </c>
      <c r="C83" s="81">
        <v>14.704000000000001</v>
      </c>
      <c r="D83" s="82">
        <v>90</v>
      </c>
      <c r="E83" s="81">
        <v>97</v>
      </c>
      <c r="G83" s="128">
        <f t="shared" si="10"/>
        <v>107.77777777777777</v>
      </c>
      <c r="H83" s="79"/>
      <c r="I83" s="21">
        <f t="shared" si="11"/>
        <v>50</v>
      </c>
      <c r="J83" s="57">
        <f t="shared" si="12"/>
        <v>47.533333333333339</v>
      </c>
      <c r="K83" s="137">
        <f t="shared" si="13"/>
        <v>95.555555555555543</v>
      </c>
      <c r="L83" s="72"/>
      <c r="M83" s="124">
        <f t="shared" si="14"/>
        <v>55.774861229728444</v>
      </c>
      <c r="N83" s="123">
        <f t="shared" si="15"/>
        <v>44</v>
      </c>
      <c r="Q83" s="97"/>
      <c r="R83" s="97"/>
      <c r="S83" s="110"/>
      <c r="T83" s="113"/>
      <c r="U83" s="97"/>
      <c r="V83" s="112"/>
    </row>
    <row r="84" spans="1:22" ht="15.5" x14ac:dyDescent="0.35">
      <c r="A84" s="80" t="s">
        <v>87</v>
      </c>
      <c r="B84" s="83">
        <v>16</v>
      </c>
      <c r="C84" s="81">
        <v>13.510999999999999</v>
      </c>
      <c r="D84" s="82">
        <v>85</v>
      </c>
      <c r="E84" s="81">
        <v>80</v>
      </c>
      <c r="G84" s="128">
        <f t="shared" si="10"/>
        <v>94.117647058823522</v>
      </c>
      <c r="H84" s="79"/>
      <c r="I84" s="21">
        <f t="shared" si="11"/>
        <v>8.3333333333333321</v>
      </c>
      <c r="J84" s="57">
        <f t="shared" si="12"/>
        <v>37.591666666666661</v>
      </c>
      <c r="K84" s="137">
        <f t="shared" si="13"/>
        <v>68.235294117647044</v>
      </c>
      <c r="L84" s="72"/>
      <c r="M84" s="124">
        <f t="shared" si="14"/>
        <v>23.182803151355149</v>
      </c>
      <c r="N84" s="123">
        <f t="shared" si="15"/>
        <v>88</v>
      </c>
      <c r="Q84" s="97"/>
      <c r="R84" s="97"/>
      <c r="S84" s="110"/>
      <c r="T84" s="113"/>
      <c r="U84" s="97"/>
      <c r="V84" s="112"/>
    </row>
    <row r="85" spans="1:22" ht="15.5" x14ac:dyDescent="0.35">
      <c r="A85" s="80" t="s">
        <v>88</v>
      </c>
      <c r="B85" s="81">
        <v>18</v>
      </c>
      <c r="C85" s="81">
        <v>14.419</v>
      </c>
      <c r="D85" s="82">
        <v>92</v>
      </c>
      <c r="E85" s="81">
        <v>67</v>
      </c>
      <c r="G85" s="128">
        <f t="shared" si="10"/>
        <v>72.826086956521735</v>
      </c>
      <c r="H85" s="79"/>
      <c r="I85" s="21">
        <f t="shared" si="11"/>
        <v>25</v>
      </c>
      <c r="J85" s="57">
        <f t="shared" si="12"/>
        <v>45.158333333333339</v>
      </c>
      <c r="K85" s="137">
        <f t="shared" si="13"/>
        <v>25.65217391304347</v>
      </c>
      <c r="L85" s="72"/>
      <c r="M85" s="124">
        <f t="shared" si="14"/>
        <v>31.834351011493883</v>
      </c>
      <c r="N85" s="123">
        <f t="shared" si="15"/>
        <v>76</v>
      </c>
      <c r="Q85" s="97"/>
      <c r="R85" s="97"/>
      <c r="S85" s="110"/>
      <c r="T85" s="113"/>
      <c r="U85" s="97"/>
      <c r="V85" s="112"/>
    </row>
    <row r="86" spans="1:22" ht="15.5" x14ac:dyDescent="0.35">
      <c r="A86" s="80" t="s">
        <v>89</v>
      </c>
      <c r="B86" s="81">
        <v>16</v>
      </c>
      <c r="C86" s="81">
        <v>14.356</v>
      </c>
      <c r="D86" s="82">
        <v>93</v>
      </c>
      <c r="E86" s="81">
        <v>99</v>
      </c>
      <c r="G86" s="128">
        <f t="shared" si="10"/>
        <v>106.45161290322579</v>
      </c>
      <c r="H86" s="79"/>
      <c r="I86" s="21">
        <f t="shared" si="11"/>
        <v>8.3333333333333321</v>
      </c>
      <c r="J86" s="57">
        <f t="shared" si="12"/>
        <v>44.633333333333333</v>
      </c>
      <c r="K86" s="137">
        <f t="shared" si="13"/>
        <v>92.903225806451587</v>
      </c>
      <c r="L86" s="72"/>
      <c r="M86" s="124">
        <f t="shared" si="14"/>
        <v>26.41176286061323</v>
      </c>
      <c r="N86" s="123">
        <f t="shared" si="15"/>
        <v>84</v>
      </c>
      <c r="Q86" s="97"/>
      <c r="R86" s="97"/>
      <c r="S86" s="110"/>
      <c r="T86" s="113"/>
      <c r="U86" s="97"/>
      <c r="V86" s="112"/>
    </row>
    <row r="87" spans="1:22" ht="15.5" x14ac:dyDescent="0.35">
      <c r="A87" s="80" t="s">
        <v>90</v>
      </c>
      <c r="B87" s="81">
        <v>16</v>
      </c>
      <c r="C87" s="81">
        <v>13.279</v>
      </c>
      <c r="D87" s="82">
        <v>89</v>
      </c>
      <c r="E87" s="81">
        <v>67</v>
      </c>
      <c r="G87" s="128">
        <f t="shared" si="10"/>
        <v>75.280898876404493</v>
      </c>
      <c r="H87" s="79"/>
      <c r="I87" s="21">
        <f t="shared" si="11"/>
        <v>8.3333333333333321</v>
      </c>
      <c r="J87" s="57">
        <f t="shared" si="12"/>
        <v>35.658333333333331</v>
      </c>
      <c r="K87" s="137">
        <f t="shared" si="13"/>
        <v>30.561797752808985</v>
      </c>
      <c r="L87" s="72"/>
      <c r="M87" s="124">
        <f t="shared" si="14"/>
        <v>19.329814986212199</v>
      </c>
      <c r="N87" s="123">
        <f t="shared" si="15"/>
        <v>90</v>
      </c>
      <c r="Q87" s="97"/>
      <c r="R87" s="97"/>
      <c r="S87" s="110"/>
      <c r="T87" s="113"/>
      <c r="U87" s="97"/>
      <c r="V87" s="112"/>
    </row>
    <row r="88" spans="1:22" ht="15.5" x14ac:dyDescent="0.35">
      <c r="A88" s="80" t="s">
        <v>91</v>
      </c>
      <c r="B88" s="81">
        <v>17</v>
      </c>
      <c r="C88" s="81">
        <v>11.483000000000001</v>
      </c>
      <c r="D88" s="82">
        <v>100</v>
      </c>
      <c r="E88" s="81">
        <v>94</v>
      </c>
      <c r="G88" s="128">
        <f t="shared" si="10"/>
        <v>94</v>
      </c>
      <c r="H88" s="79"/>
      <c r="I88" s="21">
        <f t="shared" si="11"/>
        <v>16.666666666666664</v>
      </c>
      <c r="J88" s="57">
        <f t="shared" si="12"/>
        <v>20.691666666666674</v>
      </c>
      <c r="K88" s="137">
        <f t="shared" si="13"/>
        <v>68</v>
      </c>
      <c r="L88" s="72"/>
      <c r="M88" s="124">
        <f t="shared" si="14"/>
        <v>24.074621715999765</v>
      </c>
      <c r="N88" s="123">
        <f t="shared" si="15"/>
        <v>86</v>
      </c>
      <c r="Q88" s="97"/>
      <c r="R88" s="97"/>
      <c r="S88" s="110"/>
      <c r="T88" s="113"/>
      <c r="U88" s="97"/>
      <c r="V88" s="112"/>
    </row>
    <row r="89" spans="1:22" ht="15.5" x14ac:dyDescent="0.35">
      <c r="A89" s="80" t="s">
        <v>92</v>
      </c>
      <c r="B89" s="83">
        <v>21</v>
      </c>
      <c r="C89" s="81">
        <v>14.586</v>
      </c>
      <c r="D89" s="82">
        <v>96</v>
      </c>
      <c r="E89" s="81">
        <v>98</v>
      </c>
      <c r="G89" s="128">
        <f t="shared" si="10"/>
        <v>102.08333333333333</v>
      </c>
      <c r="H89" s="79"/>
      <c r="I89" s="21">
        <f t="shared" si="11"/>
        <v>50</v>
      </c>
      <c r="J89" s="57">
        <f t="shared" si="12"/>
        <v>46.550000000000004</v>
      </c>
      <c r="K89" s="137">
        <f t="shared" si="13"/>
        <v>84.166666666666657</v>
      </c>
      <c r="L89" s="72"/>
      <c r="M89" s="124">
        <f t="shared" si="14"/>
        <v>53.924223668649098</v>
      </c>
      <c r="N89" s="123">
        <f t="shared" si="15"/>
        <v>48</v>
      </c>
      <c r="Q89" s="97"/>
      <c r="R89" s="97"/>
      <c r="S89" s="110"/>
      <c r="T89" s="113"/>
      <c r="U89" s="97"/>
      <c r="V89" s="112"/>
    </row>
    <row r="90" spans="1:22" ht="15.5" x14ac:dyDescent="0.35">
      <c r="A90" s="80" t="s">
        <v>93</v>
      </c>
      <c r="B90" s="81">
        <v>18</v>
      </c>
      <c r="C90" s="81">
        <v>13.833</v>
      </c>
      <c r="D90" s="82">
        <v>75</v>
      </c>
      <c r="E90" s="81">
        <v>73</v>
      </c>
      <c r="G90" s="128">
        <f t="shared" si="10"/>
        <v>97.333333333333343</v>
      </c>
      <c r="H90" s="79"/>
      <c r="I90" s="21">
        <f t="shared" si="11"/>
        <v>25</v>
      </c>
      <c r="J90" s="57">
        <f t="shared" si="12"/>
        <v>40.274999999999999</v>
      </c>
      <c r="K90" s="137">
        <f t="shared" si="13"/>
        <v>74.666666666666686</v>
      </c>
      <c r="L90" s="72"/>
      <c r="M90" s="124">
        <f t="shared" si="14"/>
        <v>37.654386479151199</v>
      </c>
      <c r="N90" s="123">
        <f t="shared" si="15"/>
        <v>69</v>
      </c>
      <c r="Q90" s="97"/>
      <c r="R90" s="97"/>
      <c r="S90" s="110"/>
      <c r="T90" s="113"/>
      <c r="U90" s="97"/>
      <c r="V90" s="112"/>
    </row>
    <row r="91" spans="1:22" ht="15.5" x14ac:dyDescent="0.35">
      <c r="A91" s="80" t="s">
        <v>94</v>
      </c>
      <c r="B91" s="83">
        <v>16</v>
      </c>
      <c r="C91" s="81">
        <v>9.2479999999999993</v>
      </c>
      <c r="D91" s="82">
        <v>84</v>
      </c>
      <c r="E91" s="81">
        <v>87</v>
      </c>
      <c r="G91" s="128">
        <f t="shared" si="10"/>
        <v>103.57142857142858</v>
      </c>
      <c r="H91" s="79"/>
      <c r="I91" s="21">
        <f t="shared" si="11"/>
        <v>8.3333333333333321</v>
      </c>
      <c r="J91" s="57">
        <f t="shared" si="12"/>
        <v>2.0666666666666611</v>
      </c>
      <c r="K91" s="137">
        <f t="shared" si="13"/>
        <v>87.142857142857167</v>
      </c>
      <c r="L91" s="72"/>
      <c r="M91" s="124">
        <f t="shared" si="14"/>
        <v>7.6292533049144149</v>
      </c>
      <c r="N91" s="123">
        <f t="shared" si="15"/>
        <v>91</v>
      </c>
      <c r="Q91" s="97"/>
      <c r="R91" s="97"/>
      <c r="S91" s="110"/>
      <c r="T91" s="113"/>
      <c r="U91" s="97"/>
      <c r="V91" s="112"/>
    </row>
    <row r="92" spans="1:22" ht="15.5" x14ac:dyDescent="0.35">
      <c r="A92" s="80" t="s">
        <v>95</v>
      </c>
      <c r="B92" s="83">
        <v>19</v>
      </c>
      <c r="C92" s="81">
        <v>15.038</v>
      </c>
      <c r="D92" s="82">
        <v>92</v>
      </c>
      <c r="E92" s="81">
        <v>74</v>
      </c>
      <c r="G92" s="128">
        <f t="shared" si="10"/>
        <v>80.434782608695656</v>
      </c>
      <c r="H92" s="79"/>
      <c r="I92" s="21">
        <f t="shared" si="11"/>
        <v>33.333333333333329</v>
      </c>
      <c r="J92" s="57">
        <f t="shared" si="12"/>
        <v>50.316666666666663</v>
      </c>
      <c r="K92" s="137">
        <f t="shared" si="13"/>
        <v>40.869565217391312</v>
      </c>
      <c r="L92" s="72"/>
      <c r="M92" s="124">
        <f t="shared" si="14"/>
        <v>40.93702203264499</v>
      </c>
      <c r="N92" s="123">
        <f t="shared" si="15"/>
        <v>61</v>
      </c>
      <c r="Q92" s="97"/>
      <c r="R92" s="97"/>
      <c r="S92" s="110"/>
      <c r="T92" s="113"/>
      <c r="U92" s="97"/>
      <c r="V92" s="112"/>
    </row>
    <row r="93" spans="1:22" ht="15.5" x14ac:dyDescent="0.35">
      <c r="A93" s="101" t="s">
        <v>96</v>
      </c>
      <c r="B93" s="82">
        <v>17</v>
      </c>
      <c r="C93" s="81">
        <v>14.218</v>
      </c>
      <c r="D93" s="82">
        <v>90</v>
      </c>
      <c r="E93" s="81">
        <v>91</v>
      </c>
      <c r="G93" s="128">
        <f t="shared" si="10"/>
        <v>101.11111111111111</v>
      </c>
      <c r="H93" s="79"/>
      <c r="I93" s="21">
        <f t="shared" si="11"/>
        <v>16.666666666666664</v>
      </c>
      <c r="J93" s="57">
        <f t="shared" si="12"/>
        <v>43.483333333333334</v>
      </c>
      <c r="K93" s="137">
        <f t="shared" si="13"/>
        <v>82.222222222222229</v>
      </c>
      <c r="L93" s="72"/>
      <c r="M93" s="124">
        <f t="shared" si="14"/>
        <v>33.656307999381056</v>
      </c>
      <c r="N93" s="123">
        <f t="shared" si="15"/>
        <v>73</v>
      </c>
      <c r="Q93" s="97"/>
      <c r="R93" s="97"/>
      <c r="S93" s="110"/>
      <c r="T93" s="113"/>
      <c r="U93" s="97"/>
      <c r="V93" s="112"/>
    </row>
    <row r="94" spans="1:22" ht="15.5" x14ac:dyDescent="0.35">
      <c r="A94" s="105" t="s">
        <v>97</v>
      </c>
      <c r="B94" s="87">
        <v>18</v>
      </c>
      <c r="C94" s="86">
        <v>14.581</v>
      </c>
      <c r="D94" s="106"/>
      <c r="E94" s="107"/>
      <c r="G94" s="107"/>
      <c r="H94" s="79"/>
      <c r="I94" s="38">
        <f t="shared" si="11"/>
        <v>25</v>
      </c>
      <c r="J94" s="38">
        <f t="shared" si="12"/>
        <v>46.508333333333326</v>
      </c>
      <c r="K94" s="111"/>
      <c r="L94" s="89"/>
      <c r="M94" s="118">
        <f>GEOMEAN(I94:J94)</f>
        <v>34.09850925382711</v>
      </c>
      <c r="N94" s="123">
        <f t="shared" si="15"/>
        <v>72</v>
      </c>
      <c r="Q94" s="97"/>
      <c r="R94" s="97"/>
      <c r="S94" s="84"/>
      <c r="T94" s="113"/>
      <c r="U94" s="97"/>
      <c r="V94" s="112"/>
    </row>
    <row r="95" spans="1:22" ht="15.5" x14ac:dyDescent="0.35">
      <c r="A95" s="4"/>
      <c r="B95" s="4"/>
      <c r="C95" s="2"/>
      <c r="D95" s="2"/>
      <c r="E95" s="2"/>
      <c r="F95" s="2"/>
      <c r="G95" s="2"/>
      <c r="H95" s="32"/>
      <c r="I95" s="2"/>
      <c r="J95" s="2"/>
      <c r="K95" s="2"/>
      <c r="L95" s="4"/>
      <c r="M95" s="2"/>
      <c r="N95" s="2"/>
    </row>
    <row r="96" spans="1:22" ht="15.5" x14ac:dyDescent="0.35">
      <c r="A96" s="41" t="s">
        <v>100</v>
      </c>
      <c r="B96" s="94">
        <f>MAX(B4:B94)</f>
        <v>26</v>
      </c>
      <c r="C96" s="94">
        <f>MAX(C4:C94)</f>
        <v>20.315999999999999</v>
      </c>
      <c r="D96" s="97"/>
      <c r="E96" s="94"/>
      <c r="F96" s="94"/>
      <c r="G96" s="94">
        <f>MAX(G4:G94)</f>
        <v>109.09090909090908</v>
      </c>
      <c r="H96" s="79"/>
      <c r="I96" s="2"/>
      <c r="J96" s="2"/>
      <c r="K96" s="2"/>
      <c r="L96" s="72"/>
      <c r="M96" s="2"/>
      <c r="N96" s="2"/>
    </row>
    <row r="97" spans="1:14" ht="15.5" x14ac:dyDescent="0.35">
      <c r="A97" s="41" t="s">
        <v>101</v>
      </c>
      <c r="B97" s="94">
        <f>MIN(B4:B94)</f>
        <v>16</v>
      </c>
      <c r="C97" s="94">
        <f>MIN(C4:C94)</f>
        <v>9.2479999999999993</v>
      </c>
      <c r="D97" s="97"/>
      <c r="E97" s="94"/>
      <c r="F97" s="94"/>
      <c r="G97" s="94">
        <f>MIN(G4:G94)</f>
        <v>60.439560439560438</v>
      </c>
      <c r="H97" s="79"/>
      <c r="I97" s="2"/>
      <c r="J97" s="2"/>
      <c r="K97" s="2"/>
      <c r="L97" s="72"/>
      <c r="M97" s="2"/>
      <c r="N97" s="2"/>
    </row>
    <row r="98" spans="1:14" ht="15.5" x14ac:dyDescent="0.35">
      <c r="A98" s="4"/>
      <c r="B98" s="4"/>
      <c r="C98" s="2"/>
      <c r="D98" s="2"/>
      <c r="E98" s="2"/>
      <c r="F98" s="2"/>
      <c r="G98" s="2"/>
      <c r="H98" s="32"/>
      <c r="I98" s="2"/>
      <c r="J98" s="2"/>
      <c r="K98" s="2"/>
      <c r="L98" s="72"/>
      <c r="M98" s="2"/>
      <c r="N98" s="2"/>
    </row>
    <row r="99" spans="1:14" ht="15.5" x14ac:dyDescent="0.35">
      <c r="A99" s="41" t="s">
        <v>103</v>
      </c>
      <c r="B99" s="42">
        <v>27</v>
      </c>
      <c r="C99" s="90">
        <v>21</v>
      </c>
      <c r="D99" s="90"/>
      <c r="E99" s="90"/>
      <c r="F99" s="90"/>
      <c r="G99" s="90">
        <v>110</v>
      </c>
      <c r="H99" s="91"/>
      <c r="I99" s="2"/>
      <c r="J99" s="2"/>
      <c r="K99" s="2"/>
      <c r="L99" s="72"/>
      <c r="M99" s="2"/>
      <c r="N99" s="2"/>
    </row>
    <row r="100" spans="1:14" ht="15.5" x14ac:dyDescent="0.35">
      <c r="A100" s="41" t="s">
        <v>102</v>
      </c>
      <c r="B100" s="42">
        <v>15</v>
      </c>
      <c r="C100" s="90">
        <v>9</v>
      </c>
      <c r="D100" s="90"/>
      <c r="E100" s="90"/>
      <c r="F100" s="90"/>
      <c r="G100" s="90">
        <v>60</v>
      </c>
      <c r="H100" s="91"/>
      <c r="I100" s="2"/>
      <c r="J100" s="2"/>
      <c r="K100" s="2"/>
      <c r="L100" s="72"/>
      <c r="M100" s="2"/>
      <c r="N100" s="2"/>
    </row>
  </sheetData>
  <mergeCells count="3">
    <mergeCell ref="B3:E3"/>
    <mergeCell ref="I3:K3"/>
    <mergeCell ref="M2:N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67" workbookViewId="0">
      <selection activeCell="H94" sqref="H94"/>
    </sheetView>
  </sheetViews>
  <sheetFormatPr baseColWidth="10" defaultColWidth="8.7265625" defaultRowHeight="14.5" x14ac:dyDescent="0.35"/>
  <sheetData>
    <row r="1" spans="1:11" x14ac:dyDescent="0.35">
      <c r="B1" s="324">
        <v>3.1</v>
      </c>
      <c r="C1" s="324"/>
      <c r="D1" s="153">
        <v>3.2</v>
      </c>
      <c r="G1" s="324">
        <v>3.1</v>
      </c>
      <c r="H1" s="324"/>
      <c r="I1" s="154">
        <v>3.2</v>
      </c>
    </row>
    <row r="2" spans="1:11" ht="157.5" customHeight="1" x14ac:dyDescent="0.35">
      <c r="A2" s="138" t="s">
        <v>0</v>
      </c>
      <c r="B2" s="109" t="s">
        <v>115</v>
      </c>
      <c r="C2" s="109" t="s">
        <v>114</v>
      </c>
      <c r="D2" s="109" t="s">
        <v>113</v>
      </c>
      <c r="F2" s="140"/>
      <c r="G2" s="155" t="s">
        <v>111</v>
      </c>
      <c r="H2" s="155" t="s">
        <v>114</v>
      </c>
      <c r="I2" s="155" t="s">
        <v>113</v>
      </c>
      <c r="J2" s="331" t="s">
        <v>112</v>
      </c>
      <c r="K2" s="332"/>
    </row>
    <row r="3" spans="1:11" ht="15.5" x14ac:dyDescent="0.35">
      <c r="A3" s="141"/>
      <c r="B3" s="328" t="s">
        <v>3</v>
      </c>
      <c r="C3" s="329"/>
      <c r="D3" s="330"/>
      <c r="F3" s="2"/>
      <c r="G3" s="325" t="s">
        <v>4</v>
      </c>
      <c r="H3" s="326"/>
      <c r="I3" s="327"/>
      <c r="J3" s="143" t="s">
        <v>5</v>
      </c>
      <c r="K3" s="150" t="s">
        <v>6</v>
      </c>
    </row>
    <row r="4" spans="1:11" ht="15.5" x14ac:dyDescent="0.35">
      <c r="A4" s="76" t="s">
        <v>7</v>
      </c>
      <c r="B4" s="96">
        <v>71.5</v>
      </c>
      <c r="C4" s="96"/>
      <c r="D4" s="96">
        <v>70.459999999999994</v>
      </c>
      <c r="F4" s="2"/>
      <c r="G4" s="156">
        <f t="shared" ref="G4:G26" si="0">(B4-$B$100)/($B$99-$B$100)*100</f>
        <v>79.230769230769226</v>
      </c>
      <c r="H4" s="157"/>
      <c r="I4" s="156">
        <f>(D4-$D$100)/($D$99-$D$100)*100</f>
        <v>69.702564102564097</v>
      </c>
      <c r="J4" s="149">
        <f>(POWER(G4,2.5/5)*POWER(I4,2.5/5))</f>
        <v>74.314115558238029</v>
      </c>
      <c r="K4" s="144">
        <f>RANK(J4, $J$4:$J$94)</f>
        <v>5</v>
      </c>
    </row>
    <row r="5" spans="1:11" ht="15.5" x14ac:dyDescent="0.35">
      <c r="A5" s="80" t="s">
        <v>8</v>
      </c>
      <c r="B5" s="98">
        <v>67.7</v>
      </c>
      <c r="C5" s="98"/>
      <c r="D5" s="98">
        <v>99.43</v>
      </c>
      <c r="F5" s="2"/>
      <c r="G5" s="158">
        <f t="shared" si="0"/>
        <v>73.384615384615387</v>
      </c>
      <c r="H5" s="159"/>
      <c r="I5" s="158">
        <f t="shared" ref="I5:I68" si="1">(D5-$D$100)/($D$99-$D$100)*100</f>
        <v>99.415384615384625</v>
      </c>
      <c r="J5" s="149">
        <f t="shared" ref="J5:J68" si="2">(POWER(G5,2.5/5)*POWER(I5,2.5/5))</f>
        <v>85.414048980911872</v>
      </c>
      <c r="K5" s="145">
        <f t="shared" ref="K5:K68" si="3">RANK(J5, $J$4:$J$94)</f>
        <v>1</v>
      </c>
    </row>
    <row r="6" spans="1:11" ht="15.5" x14ac:dyDescent="0.35">
      <c r="A6" s="80" t="s">
        <v>9</v>
      </c>
      <c r="B6" s="98">
        <v>60.4</v>
      </c>
      <c r="C6" s="98"/>
      <c r="D6" s="98">
        <v>87.75</v>
      </c>
      <c r="F6" s="2"/>
      <c r="G6" s="158">
        <f t="shared" si="0"/>
        <v>62.153846153846146</v>
      </c>
      <c r="H6" s="159"/>
      <c r="I6" s="158">
        <f t="shared" si="1"/>
        <v>87.435897435897431</v>
      </c>
      <c r="J6" s="149">
        <f t="shared" si="2"/>
        <v>73.718907463107726</v>
      </c>
      <c r="K6" s="145">
        <f t="shared" si="3"/>
        <v>6</v>
      </c>
    </row>
    <row r="7" spans="1:11" ht="15.5" x14ac:dyDescent="0.35">
      <c r="A7" s="80" t="s">
        <v>10</v>
      </c>
      <c r="B7" s="98">
        <v>57.69</v>
      </c>
      <c r="C7" s="98"/>
      <c r="D7" s="98">
        <v>83.89</v>
      </c>
      <c r="F7" s="2"/>
      <c r="G7" s="158">
        <f t="shared" si="0"/>
        <v>57.984615384615381</v>
      </c>
      <c r="H7" s="159"/>
      <c r="I7" s="158">
        <f t="shared" si="1"/>
        <v>83.476923076923086</v>
      </c>
      <c r="J7" s="149">
        <f t="shared" si="2"/>
        <v>69.572819966611306</v>
      </c>
      <c r="K7" s="145">
        <f t="shared" si="3"/>
        <v>9</v>
      </c>
    </row>
    <row r="8" spans="1:11" ht="15.5" x14ac:dyDescent="0.35">
      <c r="A8" s="80" t="s">
        <v>11</v>
      </c>
      <c r="B8" s="98">
        <v>55.5</v>
      </c>
      <c r="C8" s="98"/>
      <c r="D8" s="98">
        <v>80.760000000000005</v>
      </c>
      <c r="F8" s="2"/>
      <c r="G8" s="158">
        <f t="shared" si="0"/>
        <v>54.615384615384613</v>
      </c>
      <c r="H8" s="159"/>
      <c r="I8" s="158">
        <f t="shared" si="1"/>
        <v>80.26666666666668</v>
      </c>
      <c r="J8" s="149">
        <f t="shared" si="2"/>
        <v>66.210232379858567</v>
      </c>
      <c r="K8" s="145">
        <f t="shared" si="3"/>
        <v>11</v>
      </c>
    </row>
    <row r="9" spans="1:11" ht="15.5" x14ac:dyDescent="0.35">
      <c r="A9" s="80" t="s">
        <v>12</v>
      </c>
      <c r="B9" s="98">
        <v>69.599999999999994</v>
      </c>
      <c r="C9" s="98"/>
      <c r="D9" s="98">
        <v>58.34</v>
      </c>
      <c r="F9" s="2"/>
      <c r="G9" s="158">
        <f t="shared" si="0"/>
        <v>76.307692307692292</v>
      </c>
      <c r="H9" s="159"/>
      <c r="I9" s="158">
        <f t="shared" si="1"/>
        <v>57.271794871794881</v>
      </c>
      <c r="J9" s="149">
        <f t="shared" si="2"/>
        <v>66.108081964206121</v>
      </c>
      <c r="K9" s="145">
        <f t="shared" si="3"/>
        <v>12</v>
      </c>
    </row>
    <row r="10" spans="1:11" ht="15.5" x14ac:dyDescent="0.35">
      <c r="A10" s="80" t="s">
        <v>13</v>
      </c>
      <c r="B10" s="98">
        <v>73.7</v>
      </c>
      <c r="C10" s="98"/>
      <c r="D10" s="98">
        <v>62.08</v>
      </c>
      <c r="F10" s="2"/>
      <c r="G10" s="158">
        <f t="shared" si="0"/>
        <v>82.615384615384627</v>
      </c>
      <c r="H10" s="159"/>
      <c r="I10" s="158">
        <f t="shared" si="1"/>
        <v>61.107692307692304</v>
      </c>
      <c r="J10" s="149">
        <f t="shared" si="2"/>
        <v>71.052343402301517</v>
      </c>
      <c r="K10" s="145">
        <f t="shared" si="3"/>
        <v>7</v>
      </c>
    </row>
    <row r="11" spans="1:11" ht="15.5" x14ac:dyDescent="0.35">
      <c r="A11" s="80" t="s">
        <v>14</v>
      </c>
      <c r="B11" s="98">
        <v>77.599999999999994</v>
      </c>
      <c r="C11" s="98"/>
      <c r="D11" s="98">
        <v>40.15</v>
      </c>
      <c r="F11" s="2"/>
      <c r="G11" s="158">
        <f t="shared" si="0"/>
        <v>88.615384615384613</v>
      </c>
      <c r="H11" s="159"/>
      <c r="I11" s="158">
        <f t="shared" si="1"/>
        <v>38.615384615384613</v>
      </c>
      <c r="J11" s="149">
        <f t="shared" si="2"/>
        <v>58.497155142479478</v>
      </c>
      <c r="K11" s="145">
        <f t="shared" si="3"/>
        <v>18</v>
      </c>
    </row>
    <row r="12" spans="1:11" ht="15.5" x14ac:dyDescent="0.35">
      <c r="A12" s="80" t="s">
        <v>15</v>
      </c>
      <c r="B12" s="98">
        <v>59.9</v>
      </c>
      <c r="C12" s="98"/>
      <c r="D12" s="98">
        <v>95.61</v>
      </c>
      <c r="F12" s="2"/>
      <c r="G12" s="158">
        <f t="shared" si="0"/>
        <v>61.38461538461538</v>
      </c>
      <c r="H12" s="159"/>
      <c r="I12" s="158">
        <f t="shared" si="1"/>
        <v>95.497435897435906</v>
      </c>
      <c r="J12" s="149">
        <f t="shared" si="2"/>
        <v>76.564178130383311</v>
      </c>
      <c r="K12" s="145">
        <f t="shared" si="3"/>
        <v>2</v>
      </c>
    </row>
    <row r="13" spans="1:11" ht="15.5" x14ac:dyDescent="0.35">
      <c r="A13" s="80" t="s">
        <v>16</v>
      </c>
      <c r="B13" s="98">
        <v>65.099999999999994</v>
      </c>
      <c r="C13" s="98"/>
      <c r="D13" s="98">
        <v>64.14</v>
      </c>
      <c r="F13" s="2"/>
      <c r="G13" s="158">
        <f t="shared" si="0"/>
        <v>69.384615384615373</v>
      </c>
      <c r="H13" s="159"/>
      <c r="I13" s="158">
        <f t="shared" si="1"/>
        <v>63.220512820512823</v>
      </c>
      <c r="J13" s="149">
        <f t="shared" si="2"/>
        <v>66.230891330778789</v>
      </c>
      <c r="K13" s="145">
        <f t="shared" si="3"/>
        <v>10</v>
      </c>
    </row>
    <row r="14" spans="1:11" ht="15.5" x14ac:dyDescent="0.35">
      <c r="A14" s="80" t="s">
        <v>17</v>
      </c>
      <c r="B14" s="98">
        <v>56.1</v>
      </c>
      <c r="C14" s="98"/>
      <c r="D14" s="98">
        <v>53.4</v>
      </c>
      <c r="F14" s="2"/>
      <c r="G14" s="158">
        <f t="shared" si="0"/>
        <v>55.538461538461533</v>
      </c>
      <c r="H14" s="159"/>
      <c r="I14" s="158">
        <f t="shared" si="1"/>
        <v>52.205128205128204</v>
      </c>
      <c r="J14" s="149">
        <f t="shared" si="2"/>
        <v>53.846007325807975</v>
      </c>
      <c r="K14" s="145">
        <f t="shared" si="3"/>
        <v>24</v>
      </c>
    </row>
    <row r="15" spans="1:11" ht="15.5" x14ac:dyDescent="0.35">
      <c r="A15" s="80" t="s">
        <v>18</v>
      </c>
      <c r="B15" s="98">
        <v>49.7</v>
      </c>
      <c r="C15" s="98"/>
      <c r="D15" s="98">
        <v>54.61</v>
      </c>
      <c r="F15" s="2"/>
      <c r="G15" s="158">
        <f t="shared" si="0"/>
        <v>45.692307692307701</v>
      </c>
      <c r="H15" s="159"/>
      <c r="I15" s="158">
        <f t="shared" si="1"/>
        <v>53.446153846153841</v>
      </c>
      <c r="J15" s="149">
        <f t="shared" si="2"/>
        <v>49.417386682309257</v>
      </c>
      <c r="K15" s="145">
        <f t="shared" si="3"/>
        <v>32</v>
      </c>
    </row>
    <row r="16" spans="1:11" ht="15.5" x14ac:dyDescent="0.35">
      <c r="A16" s="80" t="s">
        <v>19</v>
      </c>
      <c r="B16" s="98">
        <v>41.96</v>
      </c>
      <c r="C16" s="98"/>
      <c r="D16" s="98">
        <v>62.33</v>
      </c>
      <c r="F16" s="2"/>
      <c r="G16" s="158">
        <f t="shared" si="0"/>
        <v>33.784615384615385</v>
      </c>
      <c r="H16" s="159"/>
      <c r="I16" s="158">
        <f t="shared" si="1"/>
        <v>61.364102564102566</v>
      </c>
      <c r="J16" s="149">
        <f t="shared" si="2"/>
        <v>45.531995382920528</v>
      </c>
      <c r="K16" s="145">
        <f t="shared" si="3"/>
        <v>42</v>
      </c>
    </row>
    <row r="17" spans="1:11" ht="15.5" x14ac:dyDescent="0.35">
      <c r="A17" s="80" t="s">
        <v>20</v>
      </c>
      <c r="B17" s="98">
        <v>56.6</v>
      </c>
      <c r="C17" s="98"/>
      <c r="D17" s="98">
        <v>48.3</v>
      </c>
      <c r="F17" s="2"/>
      <c r="G17" s="158">
        <f t="shared" si="0"/>
        <v>56.307692307692314</v>
      </c>
      <c r="H17" s="159"/>
      <c r="I17" s="158">
        <f t="shared" si="1"/>
        <v>46.974358974358971</v>
      </c>
      <c r="J17" s="149">
        <f t="shared" si="2"/>
        <v>51.429736062702965</v>
      </c>
      <c r="K17" s="145">
        <f t="shared" si="3"/>
        <v>27</v>
      </c>
    </row>
    <row r="18" spans="1:11" ht="15.5" x14ac:dyDescent="0.35">
      <c r="A18" s="80" t="s">
        <v>21</v>
      </c>
      <c r="B18" s="98">
        <v>58.7</v>
      </c>
      <c r="C18" s="98"/>
      <c r="D18" s="98">
        <v>53.33</v>
      </c>
      <c r="F18" s="2"/>
      <c r="G18" s="158">
        <f t="shared" si="0"/>
        <v>59.53846153846154</v>
      </c>
      <c r="H18" s="159"/>
      <c r="I18" s="158">
        <f t="shared" si="1"/>
        <v>52.133333333333333</v>
      </c>
      <c r="J18" s="149">
        <f t="shared" si="2"/>
        <v>55.713000830492533</v>
      </c>
      <c r="K18" s="145">
        <f t="shared" si="3"/>
        <v>20</v>
      </c>
    </row>
    <row r="19" spans="1:11" ht="15.5" x14ac:dyDescent="0.35">
      <c r="A19" s="80" t="s">
        <v>22</v>
      </c>
      <c r="B19" s="98">
        <v>61.1</v>
      </c>
      <c r="C19" s="98"/>
      <c r="D19" s="98">
        <v>92.35</v>
      </c>
      <c r="F19" s="2"/>
      <c r="G19" s="158">
        <f t="shared" si="0"/>
        <v>63.230769230769234</v>
      </c>
      <c r="H19" s="159"/>
      <c r="I19" s="158">
        <f t="shared" si="1"/>
        <v>92.153846153846146</v>
      </c>
      <c r="J19" s="149">
        <f t="shared" si="2"/>
        <v>76.334517617403307</v>
      </c>
      <c r="K19" s="145">
        <f t="shared" si="3"/>
        <v>4</v>
      </c>
    </row>
    <row r="20" spans="1:11" ht="15.5" x14ac:dyDescent="0.35">
      <c r="A20" s="80" t="s">
        <v>23</v>
      </c>
      <c r="B20" s="98">
        <v>37.700000000000003</v>
      </c>
      <c r="C20" s="98"/>
      <c r="D20" s="98">
        <v>55.39</v>
      </c>
      <c r="F20" s="2"/>
      <c r="G20" s="158">
        <f t="shared" si="0"/>
        <v>27.230769230769237</v>
      </c>
      <c r="H20" s="159"/>
      <c r="I20" s="158">
        <f t="shared" si="1"/>
        <v>54.246153846153845</v>
      </c>
      <c r="J20" s="149">
        <f t="shared" si="2"/>
        <v>38.433897760198882</v>
      </c>
      <c r="K20" s="145">
        <f t="shared" si="3"/>
        <v>55</v>
      </c>
    </row>
    <row r="21" spans="1:11" ht="15.5" x14ac:dyDescent="0.35">
      <c r="A21" s="80" t="s">
        <v>24</v>
      </c>
      <c r="B21" s="98">
        <v>41.5</v>
      </c>
      <c r="C21" s="98"/>
      <c r="D21" s="98">
        <v>63.82</v>
      </c>
      <c r="F21" s="2"/>
      <c r="G21" s="158">
        <f t="shared" si="0"/>
        <v>33.076923076923073</v>
      </c>
      <c r="H21" s="159"/>
      <c r="I21" s="158">
        <f t="shared" si="1"/>
        <v>62.892307692307689</v>
      </c>
      <c r="J21" s="149">
        <f t="shared" si="2"/>
        <v>45.610130713128179</v>
      </c>
      <c r="K21" s="145">
        <f t="shared" si="3"/>
        <v>41</v>
      </c>
    </row>
    <row r="22" spans="1:11" ht="15.5" x14ac:dyDescent="0.35">
      <c r="A22" s="80" t="s">
        <v>25</v>
      </c>
      <c r="B22" s="98">
        <v>63.9</v>
      </c>
      <c r="C22" s="98"/>
      <c r="D22" s="98">
        <v>40.21</v>
      </c>
      <c r="F22" s="2"/>
      <c r="G22" s="158">
        <f t="shared" si="0"/>
        <v>67.538461538461533</v>
      </c>
      <c r="H22" s="159"/>
      <c r="I22" s="158">
        <f t="shared" si="1"/>
        <v>38.676923076923075</v>
      </c>
      <c r="J22" s="149">
        <f t="shared" si="2"/>
        <v>51.109489154723555</v>
      </c>
      <c r="K22" s="145">
        <f t="shared" si="3"/>
        <v>29</v>
      </c>
    </row>
    <row r="23" spans="1:11" ht="15.5" x14ac:dyDescent="0.35">
      <c r="A23" s="80" t="s">
        <v>26</v>
      </c>
      <c r="B23" s="98">
        <v>31.3</v>
      </c>
      <c r="C23" s="98"/>
      <c r="D23" s="98">
        <v>89.01</v>
      </c>
      <c r="F23" s="2"/>
      <c r="G23" s="158">
        <f t="shared" si="0"/>
        <v>17.384615384615383</v>
      </c>
      <c r="H23" s="159"/>
      <c r="I23" s="158">
        <f t="shared" si="1"/>
        <v>88.728205128205133</v>
      </c>
      <c r="J23" s="149">
        <f t="shared" si="2"/>
        <v>39.27474659270387</v>
      </c>
      <c r="K23" s="145">
        <f t="shared" si="3"/>
        <v>51</v>
      </c>
    </row>
    <row r="24" spans="1:11" ht="15.5" x14ac:dyDescent="0.35">
      <c r="A24" s="80" t="s">
        <v>27</v>
      </c>
      <c r="B24" s="98">
        <v>67.099999999999994</v>
      </c>
      <c r="C24" s="98"/>
      <c r="D24" s="98">
        <v>41.59</v>
      </c>
      <c r="F24" s="2"/>
      <c r="G24" s="158">
        <f t="shared" si="0"/>
        <v>72.461538461538453</v>
      </c>
      <c r="H24" s="159"/>
      <c r="I24" s="158">
        <f t="shared" si="1"/>
        <v>40.092307692307692</v>
      </c>
      <c r="J24" s="149">
        <f t="shared" si="2"/>
        <v>53.899446155391878</v>
      </c>
      <c r="K24" s="145">
        <f t="shared" si="3"/>
        <v>23</v>
      </c>
    </row>
    <row r="25" spans="1:11" ht="15.5" x14ac:dyDescent="0.35">
      <c r="A25" s="80" t="s">
        <v>28</v>
      </c>
      <c r="B25" s="98">
        <v>61.2</v>
      </c>
      <c r="C25" s="98"/>
      <c r="D25" s="98">
        <v>64.900000000000006</v>
      </c>
      <c r="F25" s="2"/>
      <c r="G25" s="158">
        <f t="shared" si="0"/>
        <v>63.384615384615387</v>
      </c>
      <c r="H25" s="159"/>
      <c r="I25" s="158">
        <f t="shared" si="1"/>
        <v>64</v>
      </c>
      <c r="J25" s="149">
        <f t="shared" si="2"/>
        <v>63.691564469836855</v>
      </c>
      <c r="K25" s="145">
        <f t="shared" si="3"/>
        <v>13</v>
      </c>
    </row>
    <row r="26" spans="1:11" ht="15.5" x14ac:dyDescent="0.35">
      <c r="A26" s="80" t="s">
        <v>29</v>
      </c>
      <c r="B26" s="98">
        <v>59.93</v>
      </c>
      <c r="C26" s="98"/>
      <c r="D26" s="98">
        <v>65.32313341493267</v>
      </c>
      <c r="F26" s="2"/>
      <c r="G26" s="158">
        <f t="shared" si="0"/>
        <v>61.430769230769236</v>
      </c>
      <c r="H26" s="159"/>
      <c r="I26" s="158">
        <f t="shared" si="1"/>
        <v>64.433982989674533</v>
      </c>
      <c r="J26" s="149">
        <f t="shared" si="2"/>
        <v>62.91445890777419</v>
      </c>
      <c r="K26" s="145">
        <f t="shared" si="3"/>
        <v>14</v>
      </c>
    </row>
    <row r="27" spans="1:11" ht="15.5" x14ac:dyDescent="0.35">
      <c r="A27" s="80" t="s">
        <v>30</v>
      </c>
      <c r="B27" s="98"/>
      <c r="C27" s="98">
        <v>60.299999237060547</v>
      </c>
      <c r="D27" s="98">
        <v>38.159999999999997</v>
      </c>
      <c r="F27" s="2"/>
      <c r="G27" s="158"/>
      <c r="H27" s="159">
        <f>(C27-$C$100)/($C$99-$C$100)*100</f>
        <v>47.763156890869141</v>
      </c>
      <c r="I27" s="158">
        <f t="shared" si="1"/>
        <v>36.574358974358972</v>
      </c>
      <c r="J27" s="149">
        <f>(POWER(H27,2.5/5)*POWER(I27,2.5/5))</f>
        <v>41.796014712832076</v>
      </c>
      <c r="K27" s="145">
        <f t="shared" si="3"/>
        <v>46</v>
      </c>
    </row>
    <row r="28" spans="1:11" ht="15.5" x14ac:dyDescent="0.35">
      <c r="A28" s="80" t="s">
        <v>31</v>
      </c>
      <c r="B28" s="98">
        <v>44.1</v>
      </c>
      <c r="C28" s="98"/>
      <c r="D28" s="98">
        <v>43.42</v>
      </c>
      <c r="F28" s="2"/>
      <c r="G28" s="158">
        <f t="shared" ref="G28:G35" si="4">(B28-$B$100)/($B$99-$B$100)*100</f>
        <v>37.07692307692308</v>
      </c>
      <c r="H28" s="159"/>
      <c r="I28" s="158">
        <f t="shared" si="1"/>
        <v>41.969230769230769</v>
      </c>
      <c r="J28" s="149">
        <f t="shared" si="2"/>
        <v>39.447305875413122</v>
      </c>
      <c r="K28" s="145">
        <f t="shared" si="3"/>
        <v>50</v>
      </c>
    </row>
    <row r="29" spans="1:11" ht="15.5" x14ac:dyDescent="0.35">
      <c r="A29" s="80" t="s">
        <v>32</v>
      </c>
      <c r="B29" s="98">
        <v>46.8</v>
      </c>
      <c r="C29" s="98"/>
      <c r="D29" s="98">
        <v>72.09</v>
      </c>
      <c r="F29" s="2"/>
      <c r="G29" s="158">
        <f t="shared" si="4"/>
        <v>41.230769230769226</v>
      </c>
      <c r="H29" s="159"/>
      <c r="I29" s="158">
        <f t="shared" si="1"/>
        <v>71.374358974358969</v>
      </c>
      <c r="J29" s="149">
        <f t="shared" si="2"/>
        <v>54.247762385796868</v>
      </c>
      <c r="K29" s="145">
        <f t="shared" si="3"/>
        <v>22</v>
      </c>
    </row>
    <row r="30" spans="1:11" ht="15.5" x14ac:dyDescent="0.35">
      <c r="A30" s="80" t="s">
        <v>33</v>
      </c>
      <c r="B30" s="98">
        <v>66.2</v>
      </c>
      <c r="C30" s="98"/>
      <c r="D30" s="98">
        <v>35</v>
      </c>
      <c r="F30" s="2"/>
      <c r="G30" s="158">
        <f t="shared" si="4"/>
        <v>71.07692307692308</v>
      </c>
      <c r="H30" s="159"/>
      <c r="I30" s="158">
        <f t="shared" si="1"/>
        <v>33.333333333333329</v>
      </c>
      <c r="J30" s="149">
        <f t="shared" si="2"/>
        <v>48.674744675558067</v>
      </c>
      <c r="K30" s="145">
        <f t="shared" si="3"/>
        <v>34</v>
      </c>
    </row>
    <row r="31" spans="1:11" ht="15.5" x14ac:dyDescent="0.35">
      <c r="A31" s="80" t="s">
        <v>34</v>
      </c>
      <c r="B31" s="98">
        <v>38.799999999999997</v>
      </c>
      <c r="C31" s="98"/>
      <c r="D31" s="98">
        <v>61.61</v>
      </c>
      <c r="F31" s="2"/>
      <c r="G31" s="158">
        <f t="shared" si="4"/>
        <v>28.92307692307692</v>
      </c>
      <c r="H31" s="159"/>
      <c r="I31" s="158">
        <f t="shared" si="1"/>
        <v>60.625641025641031</v>
      </c>
      <c r="J31" s="149">
        <f t="shared" si="2"/>
        <v>41.874575566750089</v>
      </c>
      <c r="K31" s="145">
        <f t="shared" si="3"/>
        <v>45</v>
      </c>
    </row>
    <row r="32" spans="1:11" ht="15.5" x14ac:dyDescent="0.35">
      <c r="A32" s="80" t="s">
        <v>35</v>
      </c>
      <c r="B32" s="98">
        <v>53.846253952967814</v>
      </c>
      <c r="C32" s="98"/>
      <c r="D32" s="98">
        <v>21.11</v>
      </c>
      <c r="F32" s="2"/>
      <c r="G32" s="158">
        <f t="shared" si="4"/>
        <v>52.071159927642796</v>
      </c>
      <c r="H32" s="159"/>
      <c r="I32" s="158">
        <f t="shared" si="1"/>
        <v>19.087179487179487</v>
      </c>
      <c r="J32" s="149">
        <f t="shared" si="2"/>
        <v>31.526045988111896</v>
      </c>
      <c r="K32" s="145">
        <f t="shared" si="3"/>
        <v>68</v>
      </c>
    </row>
    <row r="33" spans="1:11" ht="15.5" x14ac:dyDescent="0.35">
      <c r="A33" s="80" t="s">
        <v>36</v>
      </c>
      <c r="B33" s="98">
        <v>44.5</v>
      </c>
      <c r="C33" s="98"/>
      <c r="D33" s="98">
        <v>70.119369627507169</v>
      </c>
      <c r="F33" s="2"/>
      <c r="G33" s="158">
        <f t="shared" si="4"/>
        <v>37.692307692307693</v>
      </c>
      <c r="H33" s="159"/>
      <c r="I33" s="158">
        <f t="shared" si="1"/>
        <v>69.353199617956079</v>
      </c>
      <c r="J33" s="149">
        <f t="shared" si="2"/>
        <v>51.128095402098026</v>
      </c>
      <c r="K33" s="145">
        <f t="shared" si="3"/>
        <v>28</v>
      </c>
    </row>
    <row r="34" spans="1:11" ht="15.5" x14ac:dyDescent="0.35">
      <c r="A34" s="80" t="s">
        <v>37</v>
      </c>
      <c r="B34" s="98">
        <v>57.3</v>
      </c>
      <c r="C34" s="98"/>
      <c r="D34" s="98">
        <v>87.5</v>
      </c>
      <c r="F34" s="2"/>
      <c r="G34" s="158">
        <f t="shared" si="4"/>
        <v>57.38461538461538</v>
      </c>
      <c r="H34" s="159"/>
      <c r="I34" s="158">
        <f t="shared" si="1"/>
        <v>87.179487179487182</v>
      </c>
      <c r="J34" s="149">
        <f t="shared" si="2"/>
        <v>70.730201054591092</v>
      </c>
      <c r="K34" s="145">
        <f t="shared" si="3"/>
        <v>8</v>
      </c>
    </row>
    <row r="35" spans="1:11" ht="15.5" x14ac:dyDescent="0.35">
      <c r="A35" s="80" t="s">
        <v>38</v>
      </c>
      <c r="B35" s="98">
        <v>46.8</v>
      </c>
      <c r="C35" s="98"/>
      <c r="D35" s="98">
        <v>27.08</v>
      </c>
      <c r="F35" s="2"/>
      <c r="G35" s="158">
        <f t="shared" si="4"/>
        <v>41.230769230769226</v>
      </c>
      <c r="H35" s="159"/>
      <c r="I35" s="158">
        <f t="shared" si="1"/>
        <v>25.21025641025641</v>
      </c>
      <c r="J35" s="149">
        <f t="shared" si="2"/>
        <v>32.240320474520757</v>
      </c>
      <c r="K35" s="145">
        <f t="shared" si="3"/>
        <v>66</v>
      </c>
    </row>
    <row r="36" spans="1:11" ht="15.5" x14ac:dyDescent="0.35">
      <c r="A36" s="80" t="s">
        <v>39</v>
      </c>
      <c r="B36" s="98"/>
      <c r="C36" s="98">
        <v>51.700000762939453</v>
      </c>
      <c r="D36" s="98">
        <v>63.9</v>
      </c>
      <c r="F36" s="2"/>
      <c r="G36" s="158"/>
      <c r="H36" s="159">
        <f>(C36-$C$100)/($C$99-$C$100)*100</f>
        <v>36.447369424920332</v>
      </c>
      <c r="I36" s="158">
        <f t="shared" si="1"/>
        <v>62.974358974358971</v>
      </c>
      <c r="J36" s="149">
        <f>(POWER(H36,2.5/5)*POWER(I36,2.5/5))</f>
        <v>47.908764603525405</v>
      </c>
      <c r="K36" s="145">
        <f t="shared" si="3"/>
        <v>37</v>
      </c>
    </row>
    <row r="37" spans="1:11" ht="15.5" x14ac:dyDescent="0.35">
      <c r="A37" s="80" t="s">
        <v>40</v>
      </c>
      <c r="B37" s="98">
        <v>65.7</v>
      </c>
      <c r="C37" s="98"/>
      <c r="D37" s="98">
        <v>83.74</v>
      </c>
      <c r="F37" s="2"/>
      <c r="G37" s="158">
        <f t="shared" ref="G37:G66" si="5">(B37-$B$100)/($B$99-$B$100)*100</f>
        <v>70.307692307692321</v>
      </c>
      <c r="H37" s="159"/>
      <c r="I37" s="158">
        <f t="shared" si="1"/>
        <v>83.323076923076925</v>
      </c>
      <c r="J37" s="149">
        <f t="shared" si="2"/>
        <v>76.539226899922838</v>
      </c>
      <c r="K37" s="145">
        <f t="shared" si="3"/>
        <v>3</v>
      </c>
    </row>
    <row r="38" spans="1:11" ht="15.5" x14ac:dyDescent="0.35">
      <c r="A38" s="80" t="s">
        <v>41</v>
      </c>
      <c r="B38" s="98">
        <v>49.1</v>
      </c>
      <c r="C38" s="98"/>
      <c r="D38" s="98">
        <v>38.06</v>
      </c>
      <c r="F38" s="2"/>
      <c r="G38" s="158">
        <f t="shared" si="5"/>
        <v>44.769230769230774</v>
      </c>
      <c r="H38" s="159"/>
      <c r="I38" s="158">
        <f t="shared" si="1"/>
        <v>36.47179487179487</v>
      </c>
      <c r="J38" s="149">
        <f t="shared" si="2"/>
        <v>40.408095738149207</v>
      </c>
      <c r="K38" s="145">
        <f t="shared" si="3"/>
        <v>48</v>
      </c>
    </row>
    <row r="39" spans="1:11" ht="15.5" x14ac:dyDescent="0.35">
      <c r="A39" s="80" t="s">
        <v>42</v>
      </c>
      <c r="B39" s="98">
        <v>38</v>
      </c>
      <c r="C39" s="98"/>
      <c r="D39" s="98">
        <v>41.05</v>
      </c>
      <c r="F39" s="2"/>
      <c r="G39" s="158">
        <f t="shared" si="5"/>
        <v>27.692307692307693</v>
      </c>
      <c r="H39" s="159"/>
      <c r="I39" s="158">
        <f t="shared" si="1"/>
        <v>39.538461538461533</v>
      </c>
      <c r="J39" s="149">
        <f t="shared" si="2"/>
        <v>33.089443068802929</v>
      </c>
      <c r="K39" s="145">
        <f t="shared" si="3"/>
        <v>62</v>
      </c>
    </row>
    <row r="40" spans="1:11" ht="15.5" x14ac:dyDescent="0.35">
      <c r="A40" s="80" t="s">
        <v>43</v>
      </c>
      <c r="B40" s="98">
        <v>66.7</v>
      </c>
      <c r="C40" s="98"/>
      <c r="D40" s="98">
        <v>23.87</v>
      </c>
      <c r="F40" s="2"/>
      <c r="G40" s="158">
        <f t="shared" si="5"/>
        <v>71.846153846153854</v>
      </c>
      <c r="H40" s="159"/>
      <c r="I40" s="158">
        <f t="shared" si="1"/>
        <v>21.917948717948718</v>
      </c>
      <c r="J40" s="149">
        <f t="shared" si="2"/>
        <v>39.682745817065815</v>
      </c>
      <c r="K40" s="145">
        <f t="shared" si="3"/>
        <v>49</v>
      </c>
    </row>
    <row r="41" spans="1:11" ht="15.5" x14ac:dyDescent="0.35">
      <c r="A41" s="80" t="s">
        <v>44</v>
      </c>
      <c r="B41" s="98">
        <v>49.6</v>
      </c>
      <c r="C41" s="98"/>
      <c r="D41" s="98">
        <v>58.2</v>
      </c>
      <c r="F41" s="2"/>
      <c r="G41" s="158">
        <f t="shared" si="5"/>
        <v>45.53846153846154</v>
      </c>
      <c r="H41" s="159"/>
      <c r="I41" s="158">
        <f t="shared" si="1"/>
        <v>57.128205128205131</v>
      </c>
      <c r="J41" s="149">
        <f t="shared" si="2"/>
        <v>51.005201420954222</v>
      </c>
      <c r="K41" s="145">
        <f t="shared" si="3"/>
        <v>30</v>
      </c>
    </row>
    <row r="42" spans="1:11" ht="15.5" x14ac:dyDescent="0.35">
      <c r="A42" s="80" t="s">
        <v>45</v>
      </c>
      <c r="B42" s="98">
        <v>79.922903951172515</v>
      </c>
      <c r="C42" s="98"/>
      <c r="D42" s="98">
        <v>31.93</v>
      </c>
      <c r="F42" s="2"/>
      <c r="G42" s="158">
        <f t="shared" si="5"/>
        <v>92.18908300180388</v>
      </c>
      <c r="H42" s="159"/>
      <c r="I42" s="158">
        <f t="shared" si="1"/>
        <v>30.18461538461538</v>
      </c>
      <c r="J42" s="149">
        <f t="shared" si="2"/>
        <v>52.751227597752013</v>
      </c>
      <c r="K42" s="145">
        <f t="shared" si="3"/>
        <v>25</v>
      </c>
    </row>
    <row r="43" spans="1:11" ht="15.5" x14ac:dyDescent="0.35">
      <c r="A43" s="80" t="s">
        <v>46</v>
      </c>
      <c r="B43" s="98">
        <v>47.3</v>
      </c>
      <c r="C43" s="98"/>
      <c r="D43" s="98">
        <v>16.5</v>
      </c>
      <c r="F43" s="2"/>
      <c r="G43" s="158">
        <f t="shared" si="5"/>
        <v>41.999999999999993</v>
      </c>
      <c r="H43" s="159"/>
      <c r="I43" s="158">
        <f t="shared" si="1"/>
        <v>14.358974358974358</v>
      </c>
      <c r="J43" s="149">
        <f t="shared" si="2"/>
        <v>24.557624540596812</v>
      </c>
      <c r="K43" s="145">
        <f t="shared" si="3"/>
        <v>76</v>
      </c>
    </row>
    <row r="44" spans="1:11" ht="15.5" x14ac:dyDescent="0.35">
      <c r="A44" s="80" t="s">
        <v>47</v>
      </c>
      <c r="B44" s="98">
        <v>45.8</v>
      </c>
      <c r="C44" s="98"/>
      <c r="D44" s="98">
        <v>49.99</v>
      </c>
      <c r="F44" s="2"/>
      <c r="G44" s="158">
        <f t="shared" si="5"/>
        <v>39.692307692307686</v>
      </c>
      <c r="H44" s="159"/>
      <c r="I44" s="158">
        <f t="shared" si="1"/>
        <v>48.707692307692305</v>
      </c>
      <c r="J44" s="149">
        <f t="shared" si="2"/>
        <v>43.969542982150394</v>
      </c>
      <c r="K44" s="145">
        <f t="shared" si="3"/>
        <v>44</v>
      </c>
    </row>
    <row r="45" spans="1:11" ht="15.5" x14ac:dyDescent="0.35">
      <c r="A45" s="80" t="s">
        <v>48</v>
      </c>
      <c r="B45" s="98">
        <v>48.3</v>
      </c>
      <c r="C45" s="98"/>
      <c r="D45" s="98">
        <v>89.5</v>
      </c>
      <c r="F45" s="2"/>
      <c r="G45" s="158">
        <f t="shared" si="5"/>
        <v>43.538461538461533</v>
      </c>
      <c r="H45" s="159"/>
      <c r="I45" s="158">
        <f t="shared" si="1"/>
        <v>89.230769230769241</v>
      </c>
      <c r="J45" s="149">
        <f t="shared" si="2"/>
        <v>62.329530835721705</v>
      </c>
      <c r="K45" s="145">
        <f t="shared" si="3"/>
        <v>15</v>
      </c>
    </row>
    <row r="46" spans="1:11" ht="15.5" x14ac:dyDescent="0.35">
      <c r="A46" s="80" t="s">
        <v>49</v>
      </c>
      <c r="B46" s="98">
        <v>74.400000000000006</v>
      </c>
      <c r="C46" s="98"/>
      <c r="D46" s="98">
        <v>31.64</v>
      </c>
      <c r="F46" s="2"/>
      <c r="G46" s="158">
        <f t="shared" si="5"/>
        <v>83.692307692307693</v>
      </c>
      <c r="H46" s="159"/>
      <c r="I46" s="158">
        <f t="shared" si="1"/>
        <v>29.887179487179488</v>
      </c>
      <c r="J46" s="149">
        <f t="shared" si="2"/>
        <v>50.013268456443164</v>
      </c>
      <c r="K46" s="145">
        <f t="shared" si="3"/>
        <v>31</v>
      </c>
    </row>
    <row r="47" spans="1:11" ht="15.5" x14ac:dyDescent="0.35">
      <c r="A47" s="80" t="s">
        <v>50</v>
      </c>
      <c r="B47" s="98">
        <v>66.3</v>
      </c>
      <c r="C47" s="98"/>
      <c r="D47" s="98">
        <v>49.45</v>
      </c>
      <c r="F47" s="2"/>
      <c r="G47" s="158">
        <f t="shared" si="5"/>
        <v>71.230769230769226</v>
      </c>
      <c r="H47" s="159"/>
      <c r="I47" s="158">
        <f t="shared" si="1"/>
        <v>48.15384615384616</v>
      </c>
      <c r="J47" s="149">
        <f t="shared" si="2"/>
        <v>58.566504957685332</v>
      </c>
      <c r="K47" s="145">
        <f t="shared" si="3"/>
        <v>17</v>
      </c>
    </row>
    <row r="48" spans="1:11" ht="15.5" x14ac:dyDescent="0.35">
      <c r="A48" s="80" t="s">
        <v>51</v>
      </c>
      <c r="B48" s="98">
        <v>36.4</v>
      </c>
      <c r="C48" s="98"/>
      <c r="D48" s="98">
        <v>88.04</v>
      </c>
      <c r="F48" s="2"/>
      <c r="G48" s="158">
        <f t="shared" si="5"/>
        <v>25.23076923076923</v>
      </c>
      <c r="H48" s="159"/>
      <c r="I48" s="158">
        <f t="shared" si="1"/>
        <v>87.733333333333334</v>
      </c>
      <c r="J48" s="149">
        <f t="shared" si="2"/>
        <v>47.048692725510314</v>
      </c>
      <c r="K48" s="145">
        <f t="shared" si="3"/>
        <v>39</v>
      </c>
    </row>
    <row r="49" spans="1:11" ht="15.5" x14ac:dyDescent="0.35">
      <c r="A49" s="80" t="s">
        <v>52</v>
      </c>
      <c r="B49" s="98">
        <v>41.2</v>
      </c>
      <c r="C49" s="98"/>
      <c r="D49" s="98">
        <v>73.2</v>
      </c>
      <c r="F49" s="2"/>
      <c r="G49" s="158">
        <f t="shared" si="5"/>
        <v>32.61538461538462</v>
      </c>
      <c r="H49" s="159"/>
      <c r="I49" s="158">
        <f t="shared" si="1"/>
        <v>72.512820512820525</v>
      </c>
      <c r="J49" s="149">
        <f t="shared" si="2"/>
        <v>48.631610404879595</v>
      </c>
      <c r="K49" s="145">
        <f t="shared" si="3"/>
        <v>36</v>
      </c>
    </row>
    <row r="50" spans="1:11" ht="15.5" x14ac:dyDescent="0.35">
      <c r="A50" s="80" t="s">
        <v>53</v>
      </c>
      <c r="B50" s="98">
        <v>41.1</v>
      </c>
      <c r="C50" s="98"/>
      <c r="D50" s="98">
        <v>68.989999999999995</v>
      </c>
      <c r="F50" s="2"/>
      <c r="G50" s="158">
        <f t="shared" si="5"/>
        <v>32.461538461538467</v>
      </c>
      <c r="H50" s="159"/>
      <c r="I50" s="158">
        <f t="shared" si="1"/>
        <v>68.194871794871787</v>
      </c>
      <c r="J50" s="149">
        <f t="shared" si="2"/>
        <v>47.050084523291936</v>
      </c>
      <c r="K50" s="145">
        <f t="shared" si="3"/>
        <v>38</v>
      </c>
    </row>
    <row r="51" spans="1:11" ht="15.5" x14ac:dyDescent="0.35">
      <c r="A51" s="80" t="s">
        <v>54</v>
      </c>
      <c r="B51" s="98">
        <v>48.4</v>
      </c>
      <c r="C51" s="98"/>
      <c r="D51" s="98">
        <v>81.52</v>
      </c>
      <c r="F51" s="2"/>
      <c r="G51" s="158">
        <f t="shared" si="5"/>
        <v>43.692307692307693</v>
      </c>
      <c r="H51" s="159"/>
      <c r="I51" s="158">
        <f t="shared" si="1"/>
        <v>81.046153846153842</v>
      </c>
      <c r="J51" s="149">
        <f t="shared" si="2"/>
        <v>59.507087738556493</v>
      </c>
      <c r="K51" s="145">
        <f t="shared" si="3"/>
        <v>16</v>
      </c>
    </row>
    <row r="52" spans="1:11" ht="15.5" x14ac:dyDescent="0.35">
      <c r="A52" s="80" t="s">
        <v>55</v>
      </c>
      <c r="B52" s="151">
        <v>73</v>
      </c>
      <c r="C52" s="98"/>
      <c r="D52" s="98">
        <v>27.47</v>
      </c>
      <c r="F52" s="2"/>
      <c r="G52" s="158">
        <f t="shared" si="5"/>
        <v>81.538461538461533</v>
      </c>
      <c r="H52" s="159"/>
      <c r="I52" s="158">
        <f t="shared" si="1"/>
        <v>25.610256410256412</v>
      </c>
      <c r="J52" s="149">
        <f t="shared" si="2"/>
        <v>45.697055783691695</v>
      </c>
      <c r="K52" s="145">
        <f t="shared" si="3"/>
        <v>40</v>
      </c>
    </row>
    <row r="53" spans="1:11" ht="15.5" x14ac:dyDescent="0.35">
      <c r="A53" s="80" t="s">
        <v>56</v>
      </c>
      <c r="B53" s="98">
        <v>69.599999999999994</v>
      </c>
      <c r="C53" s="98"/>
      <c r="D53" s="98">
        <v>9.08</v>
      </c>
      <c r="F53" s="2"/>
      <c r="G53" s="158">
        <f t="shared" si="5"/>
        <v>76.307692307692292</v>
      </c>
      <c r="H53" s="159"/>
      <c r="I53" s="158">
        <f t="shared" si="1"/>
        <v>6.7487179487179487</v>
      </c>
      <c r="J53" s="149">
        <f t="shared" si="2"/>
        <v>22.693150788336329</v>
      </c>
      <c r="K53" s="145">
        <f t="shared" si="3"/>
        <v>78</v>
      </c>
    </row>
    <row r="54" spans="1:11" ht="15.5" x14ac:dyDescent="0.35">
      <c r="A54" s="80" t="s">
        <v>57</v>
      </c>
      <c r="B54" s="98">
        <v>50.7</v>
      </c>
      <c r="C54" s="98"/>
      <c r="D54" s="98">
        <v>57.64</v>
      </c>
      <c r="F54" s="2"/>
      <c r="G54" s="158">
        <f t="shared" si="5"/>
        <v>47.230769230769241</v>
      </c>
      <c r="H54" s="159"/>
      <c r="I54" s="158">
        <f t="shared" si="1"/>
        <v>56.553846153846152</v>
      </c>
      <c r="J54" s="149">
        <f t="shared" si="2"/>
        <v>51.682508228652509</v>
      </c>
      <c r="K54" s="145">
        <f t="shared" si="3"/>
        <v>26</v>
      </c>
    </row>
    <row r="55" spans="1:11" ht="15.5" x14ac:dyDescent="0.35">
      <c r="A55" s="80" t="s">
        <v>58</v>
      </c>
      <c r="B55" s="98">
        <v>65.3</v>
      </c>
      <c r="C55" s="98"/>
      <c r="D55" s="98">
        <v>11.140364088317003</v>
      </c>
      <c r="F55" s="2"/>
      <c r="G55" s="158">
        <f t="shared" si="5"/>
        <v>69.692307692307693</v>
      </c>
      <c r="H55" s="159"/>
      <c r="I55" s="158">
        <f t="shared" si="1"/>
        <v>8.8619118854533365</v>
      </c>
      <c r="J55" s="149">
        <f t="shared" si="2"/>
        <v>24.851701951036119</v>
      </c>
      <c r="K55" s="145">
        <f t="shared" si="3"/>
        <v>75</v>
      </c>
    </row>
    <row r="56" spans="1:11" ht="15.5" x14ac:dyDescent="0.35">
      <c r="A56" s="80" t="s">
        <v>59</v>
      </c>
      <c r="B56" s="98">
        <v>30.1</v>
      </c>
      <c r="C56" s="98"/>
      <c r="D56" s="98">
        <v>39.97</v>
      </c>
      <c r="F56" s="2"/>
      <c r="G56" s="158">
        <f t="shared" si="5"/>
        <v>15.53846153846154</v>
      </c>
      <c r="H56" s="159"/>
      <c r="I56" s="158">
        <f t="shared" si="1"/>
        <v>38.430769230769229</v>
      </c>
      <c r="J56" s="149">
        <f t="shared" si="2"/>
        <v>24.436755709091148</v>
      </c>
      <c r="K56" s="145">
        <f t="shared" si="3"/>
        <v>77</v>
      </c>
    </row>
    <row r="57" spans="1:11" ht="15.5" x14ac:dyDescent="0.35">
      <c r="A57" s="80" t="s">
        <v>60</v>
      </c>
      <c r="B57" s="98">
        <v>43.2</v>
      </c>
      <c r="C57" s="98"/>
      <c r="D57" s="98">
        <v>44.31</v>
      </c>
      <c r="F57" s="2"/>
      <c r="G57" s="158">
        <f t="shared" si="5"/>
        <v>35.692307692307693</v>
      </c>
      <c r="H57" s="159"/>
      <c r="I57" s="158">
        <f t="shared" si="1"/>
        <v>42.882051282051286</v>
      </c>
      <c r="J57" s="149">
        <f t="shared" si="2"/>
        <v>39.12236404968764</v>
      </c>
      <c r="K57" s="145">
        <f t="shared" si="3"/>
        <v>52</v>
      </c>
    </row>
    <row r="58" spans="1:11" ht="15.5" x14ac:dyDescent="0.35">
      <c r="A58" s="80" t="s">
        <v>61</v>
      </c>
      <c r="B58" s="98">
        <v>38.4</v>
      </c>
      <c r="C58" s="98"/>
      <c r="D58" s="98">
        <v>40.950000000000003</v>
      </c>
      <c r="F58" s="2"/>
      <c r="G58" s="158">
        <f t="shared" si="5"/>
        <v>28.307692307692307</v>
      </c>
      <c r="H58" s="159"/>
      <c r="I58" s="158">
        <f t="shared" si="1"/>
        <v>39.435897435897438</v>
      </c>
      <c r="J58" s="149">
        <f t="shared" si="2"/>
        <v>33.41166339009623</v>
      </c>
      <c r="K58" s="145">
        <f t="shared" si="3"/>
        <v>61</v>
      </c>
    </row>
    <row r="59" spans="1:11" ht="15.5" x14ac:dyDescent="0.35">
      <c r="A59" s="80" t="s">
        <v>62</v>
      </c>
      <c r="B59" s="98">
        <v>57.1</v>
      </c>
      <c r="C59" s="98"/>
      <c r="D59" s="98">
        <v>20.79</v>
      </c>
      <c r="F59" s="2"/>
      <c r="G59" s="158">
        <f t="shared" si="5"/>
        <v>57.07692307692308</v>
      </c>
      <c r="H59" s="159"/>
      <c r="I59" s="158">
        <f t="shared" si="1"/>
        <v>18.75897435897436</v>
      </c>
      <c r="J59" s="149">
        <f t="shared" si="2"/>
        <v>32.721621849919842</v>
      </c>
      <c r="K59" s="145">
        <f t="shared" si="3"/>
        <v>63</v>
      </c>
    </row>
    <row r="60" spans="1:11" ht="15.5" x14ac:dyDescent="0.35">
      <c r="A60" s="80" t="s">
        <v>63</v>
      </c>
      <c r="B60" s="98">
        <v>41.1</v>
      </c>
      <c r="C60" s="98"/>
      <c r="D60" s="98">
        <v>44.96520065156227</v>
      </c>
      <c r="F60" s="2"/>
      <c r="G60" s="158">
        <f t="shared" si="5"/>
        <v>32.461538461538467</v>
      </c>
      <c r="H60" s="159"/>
      <c r="I60" s="158">
        <f t="shared" si="1"/>
        <v>43.554051950320279</v>
      </c>
      <c r="J60" s="149">
        <f t="shared" si="2"/>
        <v>37.600951218568476</v>
      </c>
      <c r="K60" s="145">
        <f t="shared" si="3"/>
        <v>57</v>
      </c>
    </row>
    <row r="61" spans="1:11" ht="15.5" x14ac:dyDescent="0.35">
      <c r="A61" s="80" t="s">
        <v>64</v>
      </c>
      <c r="B61" s="98">
        <v>57.8</v>
      </c>
      <c r="C61" s="98"/>
      <c r="D61" s="98">
        <v>20.330453124999998</v>
      </c>
      <c r="F61" s="2"/>
      <c r="G61" s="158">
        <f t="shared" si="5"/>
        <v>58.153846153846146</v>
      </c>
      <c r="H61" s="159"/>
      <c r="I61" s="158">
        <f t="shared" si="1"/>
        <v>18.287644230769228</v>
      </c>
      <c r="J61" s="149">
        <f t="shared" si="2"/>
        <v>32.611299408524431</v>
      </c>
      <c r="K61" s="145">
        <f t="shared" si="3"/>
        <v>64</v>
      </c>
    </row>
    <row r="62" spans="1:11" ht="15.5" x14ac:dyDescent="0.35">
      <c r="A62" s="80" t="s">
        <v>65</v>
      </c>
      <c r="B62" s="98">
        <v>72.099999999999994</v>
      </c>
      <c r="C62" s="98"/>
      <c r="D62" s="98">
        <v>15.383949843260188</v>
      </c>
      <c r="F62" s="2"/>
      <c r="G62" s="158">
        <f t="shared" si="5"/>
        <v>80.153846153846146</v>
      </c>
      <c r="H62" s="159"/>
      <c r="I62" s="158">
        <f t="shared" si="1"/>
        <v>13.214307531548911</v>
      </c>
      <c r="J62" s="149">
        <f t="shared" si="2"/>
        <v>32.545008417780167</v>
      </c>
      <c r="K62" s="145">
        <f t="shared" si="3"/>
        <v>65</v>
      </c>
    </row>
    <row r="63" spans="1:11" ht="15.5" x14ac:dyDescent="0.35">
      <c r="A63" s="80" t="s">
        <v>66</v>
      </c>
      <c r="B63" s="98">
        <v>56.6</v>
      </c>
      <c r="C63" s="98"/>
      <c r="D63" s="98">
        <v>24.93</v>
      </c>
      <c r="F63" s="2"/>
      <c r="G63" s="158">
        <f t="shared" si="5"/>
        <v>56.307692307692314</v>
      </c>
      <c r="H63" s="159"/>
      <c r="I63" s="158">
        <f t="shared" si="1"/>
        <v>23.005128205128205</v>
      </c>
      <c r="J63" s="149">
        <f t="shared" si="2"/>
        <v>35.991188928310955</v>
      </c>
      <c r="K63" s="145">
        <f t="shared" si="3"/>
        <v>58</v>
      </c>
    </row>
    <row r="64" spans="1:11" ht="15.5" x14ac:dyDescent="0.35">
      <c r="A64" s="85" t="s">
        <v>67</v>
      </c>
      <c r="B64" s="98">
        <v>38</v>
      </c>
      <c r="C64" s="98"/>
      <c r="D64" s="98">
        <v>43.8</v>
      </c>
      <c r="F64" s="2"/>
      <c r="G64" s="158">
        <f t="shared" si="5"/>
        <v>27.692307692307693</v>
      </c>
      <c r="H64" s="159"/>
      <c r="I64" s="158">
        <f t="shared" si="1"/>
        <v>42.358974358974358</v>
      </c>
      <c r="J64" s="149">
        <f t="shared" si="2"/>
        <v>34.249346730693851</v>
      </c>
      <c r="K64" s="145">
        <f t="shared" si="3"/>
        <v>60</v>
      </c>
    </row>
    <row r="65" spans="1:11" ht="15.5" x14ac:dyDescent="0.35">
      <c r="A65" s="80" t="s">
        <v>68</v>
      </c>
      <c r="B65" s="98">
        <v>38.535071605642841</v>
      </c>
      <c r="C65" s="98"/>
      <c r="D65" s="98">
        <v>83.5</v>
      </c>
      <c r="F65" s="2"/>
      <c r="G65" s="158">
        <f t="shared" si="5"/>
        <v>28.515494777912064</v>
      </c>
      <c r="H65" s="159"/>
      <c r="I65" s="158">
        <f t="shared" si="1"/>
        <v>83.07692307692308</v>
      </c>
      <c r="J65" s="149">
        <f t="shared" si="2"/>
        <v>48.672164182055866</v>
      </c>
      <c r="K65" s="145">
        <f t="shared" si="3"/>
        <v>35</v>
      </c>
    </row>
    <row r="66" spans="1:11" ht="15.5" x14ac:dyDescent="0.35">
      <c r="A66" s="80" t="s">
        <v>69</v>
      </c>
      <c r="B66" s="98">
        <v>58.8</v>
      </c>
      <c r="C66" s="98"/>
      <c r="D66" s="98">
        <v>15.52</v>
      </c>
      <c r="F66" s="2"/>
      <c r="G66" s="158">
        <f t="shared" si="5"/>
        <v>59.692307692307686</v>
      </c>
      <c r="H66" s="159"/>
      <c r="I66" s="158">
        <f t="shared" si="1"/>
        <v>13.353846153846153</v>
      </c>
      <c r="J66" s="149">
        <f t="shared" si="2"/>
        <v>28.23334718893819</v>
      </c>
      <c r="K66" s="145">
        <f t="shared" si="3"/>
        <v>72</v>
      </c>
    </row>
    <row r="67" spans="1:11" ht="15.5" x14ac:dyDescent="0.35">
      <c r="A67" s="80" t="s">
        <v>70</v>
      </c>
      <c r="B67" s="98"/>
      <c r="C67" s="98">
        <v>84.599998474121094</v>
      </c>
      <c r="D67" s="98">
        <v>8.403221550302364</v>
      </c>
      <c r="F67" s="2"/>
      <c r="G67" s="158"/>
      <c r="H67" s="159">
        <f>(C67-$C$100)/($C$99-$C$100)*100</f>
        <v>79.736840097527747</v>
      </c>
      <c r="I67" s="158">
        <f t="shared" si="1"/>
        <v>6.0545862054383219</v>
      </c>
      <c r="J67" s="149">
        <f>(POWER(H67,2.5/5)*POWER(I67,2.5/5))</f>
        <v>21.972108959308681</v>
      </c>
      <c r="K67" s="145">
        <f t="shared" si="3"/>
        <v>79</v>
      </c>
    </row>
    <row r="68" spans="1:11" ht="15.5" x14ac:dyDescent="0.35">
      <c r="A68" s="80" t="s">
        <v>71</v>
      </c>
      <c r="B68" s="98">
        <v>37.700000000000003</v>
      </c>
      <c r="C68" s="98"/>
      <c r="D68" s="98">
        <v>55.15</v>
      </c>
      <c r="F68" s="2"/>
      <c r="G68" s="158">
        <f>(B68-$B$100)/($B$99-$B$100)*100</f>
        <v>27.230769230769237</v>
      </c>
      <c r="H68" s="159"/>
      <c r="I68" s="158">
        <f t="shared" si="1"/>
        <v>54</v>
      </c>
      <c r="J68" s="149">
        <f t="shared" si="2"/>
        <v>38.346597482195719</v>
      </c>
      <c r="K68" s="145">
        <f t="shared" si="3"/>
        <v>56</v>
      </c>
    </row>
    <row r="69" spans="1:11" ht="15.5" x14ac:dyDescent="0.35">
      <c r="A69" s="80" t="s">
        <v>72</v>
      </c>
      <c r="B69" s="98">
        <v>32.799999999999997</v>
      </c>
      <c r="C69" s="98"/>
      <c r="D69" s="98">
        <v>43.26</v>
      </c>
      <c r="F69" s="2"/>
      <c r="G69" s="158">
        <f>(B69-$B$100)/($B$99-$B$100)*100</f>
        <v>19.692307692307686</v>
      </c>
      <c r="H69" s="159"/>
      <c r="I69" s="158">
        <f t="shared" ref="I69:I94" si="6">(D69-$D$100)/($D$99-$D$100)*100</f>
        <v>41.805128205128206</v>
      </c>
      <c r="J69" s="149">
        <f t="shared" ref="J69:J94" si="7">(POWER(G69,2.5/5)*POWER(I69,2.5/5))</f>
        <v>28.692149583671057</v>
      </c>
      <c r="K69" s="145">
        <f t="shared" ref="K69:K94" si="8">RANK(J69, $J$4:$J$94)</f>
        <v>71</v>
      </c>
    </row>
    <row r="70" spans="1:11" ht="15.5" x14ac:dyDescent="0.35">
      <c r="A70" s="80" t="s">
        <v>73</v>
      </c>
      <c r="B70" s="98"/>
      <c r="C70" s="98">
        <v>85.800003051757813</v>
      </c>
      <c r="D70" s="98">
        <v>31.104808853118708</v>
      </c>
      <c r="F70" s="2"/>
      <c r="G70" s="158"/>
      <c r="H70" s="159">
        <f>(C70-$C$100)/($C$99-$C$100)*100</f>
        <v>81.315793489155013</v>
      </c>
      <c r="I70" s="158">
        <f t="shared" si="6"/>
        <v>29.338265490378163</v>
      </c>
      <c r="J70" s="149">
        <f>(POWER(H70,2.5/5)*POWER(I70,2.5/5))</f>
        <v>48.843262973982334</v>
      </c>
      <c r="K70" s="145">
        <f t="shared" si="8"/>
        <v>33</v>
      </c>
    </row>
    <row r="71" spans="1:11" ht="15.5" x14ac:dyDescent="0.35">
      <c r="A71" s="80" t="s">
        <v>74</v>
      </c>
      <c r="B71" s="98">
        <v>39.5</v>
      </c>
      <c r="C71" s="98"/>
      <c r="D71" s="98">
        <v>67.540000000000006</v>
      </c>
      <c r="F71" s="2"/>
      <c r="G71" s="158">
        <f>(B71-$B$100)/($B$99-$B$100)*100</f>
        <v>30</v>
      </c>
      <c r="H71" s="159"/>
      <c r="I71" s="158">
        <f t="shared" si="6"/>
        <v>66.707692307692312</v>
      </c>
      <c r="J71" s="149">
        <f t="shared" si="7"/>
        <v>44.735117851982572</v>
      </c>
      <c r="K71" s="145">
        <f t="shared" si="8"/>
        <v>43</v>
      </c>
    </row>
    <row r="72" spans="1:11" ht="15.5" x14ac:dyDescent="0.35">
      <c r="A72" s="80" t="s">
        <v>75</v>
      </c>
      <c r="B72" s="98">
        <v>56.79</v>
      </c>
      <c r="C72" s="98"/>
      <c r="D72" s="98">
        <v>30.86</v>
      </c>
      <c r="F72" s="2"/>
      <c r="G72" s="158">
        <f>(B72-$B$100)/($B$99-$B$100)*100</f>
        <v>56.599999999999994</v>
      </c>
      <c r="H72" s="159"/>
      <c r="I72" s="158">
        <f t="shared" si="6"/>
        <v>29.087179487179487</v>
      </c>
      <c r="J72" s="149">
        <f t="shared" si="7"/>
        <v>40.575046013213083</v>
      </c>
      <c r="K72" s="145">
        <f t="shared" si="8"/>
        <v>47</v>
      </c>
    </row>
    <row r="73" spans="1:11" ht="15.5" x14ac:dyDescent="0.35">
      <c r="A73" s="80" t="s">
        <v>76</v>
      </c>
      <c r="B73" s="98"/>
      <c r="C73" s="98">
        <v>56.400001525878906</v>
      </c>
      <c r="D73" s="98">
        <v>20.32</v>
      </c>
      <c r="F73" s="2"/>
      <c r="G73" s="158"/>
      <c r="H73" s="159">
        <f>(C73-$C$100)/($C$99-$C$100)*100</f>
        <v>42.631580955103829</v>
      </c>
      <c r="I73" s="158">
        <f t="shared" si="6"/>
        <v>18.276923076923076</v>
      </c>
      <c r="J73" s="149">
        <f>(POWER(H73,2.5/5)*POWER(I73,2.5/5))</f>
        <v>27.913690651077498</v>
      </c>
      <c r="K73" s="145">
        <f t="shared" si="8"/>
        <v>73</v>
      </c>
    </row>
    <row r="74" spans="1:11" ht="15.5" x14ac:dyDescent="0.35">
      <c r="A74" s="80" t="s">
        <v>77</v>
      </c>
      <c r="B74" s="98">
        <v>36.4</v>
      </c>
      <c r="C74" s="98"/>
      <c r="D74" s="98">
        <v>60.74</v>
      </c>
      <c r="F74" s="2"/>
      <c r="G74" s="158">
        <f t="shared" ref="G74:G80" si="9">(B74-$B$100)/($B$99-$B$100)*100</f>
        <v>25.23076923076923</v>
      </c>
      <c r="H74" s="159"/>
      <c r="I74" s="158">
        <f t="shared" si="6"/>
        <v>59.733333333333341</v>
      </c>
      <c r="J74" s="149">
        <f t="shared" si="7"/>
        <v>38.8216170286343</v>
      </c>
      <c r="K74" s="145">
        <f t="shared" si="8"/>
        <v>54</v>
      </c>
    </row>
    <row r="75" spans="1:11" ht="15.5" x14ac:dyDescent="0.35">
      <c r="A75" s="80" t="s">
        <v>78</v>
      </c>
      <c r="B75" s="98">
        <v>20.86</v>
      </c>
      <c r="C75" s="98"/>
      <c r="D75" s="98">
        <v>35.499029126213593</v>
      </c>
      <c r="F75" s="2"/>
      <c r="G75" s="158">
        <f t="shared" si="9"/>
        <v>1.3230769230769222</v>
      </c>
      <c r="H75" s="159"/>
      <c r="I75" s="158">
        <f t="shared" si="6"/>
        <v>33.845158078167785</v>
      </c>
      <c r="J75" s="149">
        <f t="shared" si="7"/>
        <v>6.6917671515911445</v>
      </c>
      <c r="K75" s="145">
        <f t="shared" si="8"/>
        <v>89</v>
      </c>
    </row>
    <row r="76" spans="1:11" ht="15.5" x14ac:dyDescent="0.35">
      <c r="A76" s="80" t="s">
        <v>79</v>
      </c>
      <c r="B76" s="98">
        <v>55.8</v>
      </c>
      <c r="C76" s="98"/>
      <c r="D76" s="98">
        <v>19.89</v>
      </c>
      <c r="F76" s="2"/>
      <c r="G76" s="158">
        <f t="shared" si="9"/>
        <v>55.076923076923066</v>
      </c>
      <c r="H76" s="159"/>
      <c r="I76" s="158">
        <f t="shared" si="6"/>
        <v>17.835897435897436</v>
      </c>
      <c r="J76" s="149">
        <f t="shared" si="7"/>
        <v>31.34240499841728</v>
      </c>
      <c r="K76" s="145">
        <f t="shared" si="8"/>
        <v>69</v>
      </c>
    </row>
    <row r="77" spans="1:11" ht="15.5" x14ac:dyDescent="0.35">
      <c r="A77" s="80" t="s">
        <v>80</v>
      </c>
      <c r="B77" s="98">
        <v>67.2</v>
      </c>
      <c r="C77" s="98"/>
      <c r="D77" s="151">
        <v>19.54</v>
      </c>
      <c r="F77" s="2"/>
      <c r="G77" s="158">
        <f t="shared" si="9"/>
        <v>72.615384615384613</v>
      </c>
      <c r="H77" s="159"/>
      <c r="I77" s="158">
        <f t="shared" si="6"/>
        <v>17.476923076923075</v>
      </c>
      <c r="J77" s="149">
        <f t="shared" si="7"/>
        <v>35.624338465777299</v>
      </c>
      <c r="K77" s="145">
        <f t="shared" si="8"/>
        <v>59</v>
      </c>
    </row>
    <row r="78" spans="1:11" ht="15.5" x14ac:dyDescent="0.35">
      <c r="A78" s="80" t="s">
        <v>81</v>
      </c>
      <c r="B78" s="98">
        <v>43.8</v>
      </c>
      <c r="C78" s="98"/>
      <c r="D78" s="98">
        <v>85.03</v>
      </c>
      <c r="F78" s="2"/>
      <c r="G78" s="158">
        <f t="shared" si="9"/>
        <v>36.615384615384613</v>
      </c>
      <c r="H78" s="159"/>
      <c r="I78" s="158">
        <f t="shared" si="6"/>
        <v>84.646153846153851</v>
      </c>
      <c r="J78" s="149">
        <f t="shared" si="7"/>
        <v>55.671819435778644</v>
      </c>
      <c r="K78" s="145">
        <f t="shared" si="8"/>
        <v>21</v>
      </c>
    </row>
    <row r="79" spans="1:11" ht="15.5" x14ac:dyDescent="0.35">
      <c r="A79" s="80" t="s">
        <v>82</v>
      </c>
      <c r="B79" s="98">
        <v>62.1</v>
      </c>
      <c r="C79" s="98"/>
      <c r="D79" s="98">
        <v>50.28</v>
      </c>
      <c r="F79" s="2"/>
      <c r="G79" s="158">
        <f t="shared" si="9"/>
        <v>64.769230769230774</v>
      </c>
      <c r="H79" s="159"/>
      <c r="I79" s="158">
        <f t="shared" si="6"/>
        <v>49.005128205128209</v>
      </c>
      <c r="J79" s="149">
        <f t="shared" si="7"/>
        <v>56.338481143830009</v>
      </c>
      <c r="K79" s="145">
        <f t="shared" si="8"/>
        <v>19</v>
      </c>
    </row>
    <row r="80" spans="1:11" ht="15.5" x14ac:dyDescent="0.35">
      <c r="A80" s="80" t="s">
        <v>83</v>
      </c>
      <c r="B80" s="98">
        <v>61.4</v>
      </c>
      <c r="C80" s="98"/>
      <c r="D80" s="98">
        <v>7.31</v>
      </c>
      <c r="F80" s="2"/>
      <c r="G80" s="158">
        <f t="shared" si="9"/>
        <v>63.692307692307693</v>
      </c>
      <c r="H80" s="159"/>
      <c r="I80" s="158">
        <f t="shared" si="6"/>
        <v>4.9333333333333327</v>
      </c>
      <c r="J80" s="149">
        <f t="shared" si="7"/>
        <v>17.726121533358182</v>
      </c>
      <c r="K80" s="145">
        <f t="shared" si="8"/>
        <v>81</v>
      </c>
    </row>
    <row r="81" spans="1:11" ht="15.5" x14ac:dyDescent="0.35">
      <c r="A81" s="80" t="s">
        <v>84</v>
      </c>
      <c r="B81" s="98"/>
      <c r="C81" s="98">
        <v>70.099998474121094</v>
      </c>
      <c r="D81" s="98">
        <v>6.5246648044692739</v>
      </c>
      <c r="F81" s="2"/>
      <c r="G81" s="158"/>
      <c r="H81" s="159">
        <f>(C81-$C$100)/($C$99-$C$100)*100</f>
        <v>60.657892729106699</v>
      </c>
      <c r="I81" s="158">
        <f t="shared" si="6"/>
        <v>4.1278613379172038</v>
      </c>
      <c r="J81" s="149">
        <f>(POWER(H81,2.5/5)*POWER(I81,2.5/5))</f>
        <v>15.823633281772191</v>
      </c>
      <c r="K81" s="145">
        <f t="shared" si="8"/>
        <v>82</v>
      </c>
    </row>
    <row r="82" spans="1:11" ht="15.5" x14ac:dyDescent="0.35">
      <c r="A82" s="80" t="s">
        <v>85</v>
      </c>
      <c r="B82" s="98">
        <v>31.9</v>
      </c>
      <c r="C82" s="98"/>
      <c r="D82" s="98">
        <v>13.7</v>
      </c>
      <c r="F82" s="2"/>
      <c r="G82" s="158">
        <f>(B82-$B$100)/($B$99-$B$100)*100</f>
        <v>18.307692307692307</v>
      </c>
      <c r="H82" s="159"/>
      <c r="I82" s="158">
        <f t="shared" si="6"/>
        <v>11.487179487179485</v>
      </c>
      <c r="J82" s="149">
        <f t="shared" si="7"/>
        <v>14.501853244827597</v>
      </c>
      <c r="K82" s="145">
        <f t="shared" si="8"/>
        <v>84</v>
      </c>
    </row>
    <row r="83" spans="1:11" ht="15.5" x14ac:dyDescent="0.35">
      <c r="A83" s="80" t="s">
        <v>86</v>
      </c>
      <c r="B83" s="98">
        <v>70.2</v>
      </c>
      <c r="C83" s="98"/>
      <c r="D83" s="98">
        <v>21.62</v>
      </c>
      <c r="F83" s="2"/>
      <c r="G83" s="158">
        <f>(B83-$B$100)/($B$99-$B$100)*100</f>
        <v>77.230769230769241</v>
      </c>
      <c r="H83" s="159"/>
      <c r="I83" s="158">
        <f t="shared" si="6"/>
        <v>19.610256410256412</v>
      </c>
      <c r="J83" s="149">
        <f t="shared" si="7"/>
        <v>38.916772571434109</v>
      </c>
      <c r="K83" s="145">
        <f t="shared" si="8"/>
        <v>53</v>
      </c>
    </row>
    <row r="84" spans="1:11" ht="15.5" x14ac:dyDescent="0.35">
      <c r="A84" s="80" t="s">
        <v>87</v>
      </c>
      <c r="B84" s="98">
        <v>76.3</v>
      </c>
      <c r="C84" s="98"/>
      <c r="D84" s="98">
        <v>7.5374974146845908</v>
      </c>
      <c r="F84" s="2"/>
      <c r="G84" s="158">
        <f>(B84-$B$100)/($B$99-$B$100)*100</f>
        <v>86.615384615384613</v>
      </c>
      <c r="H84" s="159"/>
      <c r="I84" s="158">
        <f t="shared" si="6"/>
        <v>5.1666640150611194</v>
      </c>
      <c r="J84" s="149">
        <f t="shared" si="7"/>
        <v>21.15449339603731</v>
      </c>
      <c r="K84" s="145">
        <f t="shared" si="8"/>
        <v>80</v>
      </c>
    </row>
    <row r="85" spans="1:11" ht="15.5" x14ac:dyDescent="0.35">
      <c r="A85" s="80" t="s">
        <v>88</v>
      </c>
      <c r="B85" s="98">
        <v>38.1</v>
      </c>
      <c r="C85" s="98"/>
      <c r="D85" s="98">
        <v>10.101879058441559</v>
      </c>
      <c r="F85" s="2"/>
      <c r="G85" s="158">
        <f>(B85-$B$100)/($B$99-$B$100)*100</f>
        <v>27.846153846153847</v>
      </c>
      <c r="H85" s="159"/>
      <c r="I85" s="158">
        <f t="shared" si="6"/>
        <v>7.7967990342990356</v>
      </c>
      <c r="J85" s="149">
        <f t="shared" si="7"/>
        <v>14.73468239958482</v>
      </c>
      <c r="K85" s="145">
        <f t="shared" si="8"/>
        <v>83</v>
      </c>
    </row>
    <row r="86" spans="1:11" ht="15.5" x14ac:dyDescent="0.35">
      <c r="A86" s="80" t="s">
        <v>89</v>
      </c>
      <c r="B86" s="98"/>
      <c r="C86" s="98">
        <v>70.5</v>
      </c>
      <c r="D86" s="98">
        <v>17.361552100381889</v>
      </c>
      <c r="F86" s="2"/>
      <c r="G86" s="158"/>
      <c r="H86" s="159">
        <f>(C86-$C$100)/($C$99-$C$100)*100</f>
        <v>61.184210526315788</v>
      </c>
      <c r="I86" s="158">
        <f t="shared" si="6"/>
        <v>15.242617538853221</v>
      </c>
      <c r="J86" s="149">
        <f>(POWER(H86,2.5/5)*POWER(I86,2.5/5))</f>
        <v>30.538623421321873</v>
      </c>
      <c r="K86" s="145">
        <f t="shared" si="8"/>
        <v>70</v>
      </c>
    </row>
    <row r="87" spans="1:11" ht="15.5" x14ac:dyDescent="0.35">
      <c r="A87" s="80" t="s">
        <v>90</v>
      </c>
      <c r="B87" s="98"/>
      <c r="C87" s="98">
        <v>92.099998474121094</v>
      </c>
      <c r="D87" s="98">
        <v>2.8048648648648653</v>
      </c>
      <c r="F87" s="2"/>
      <c r="G87" s="158"/>
      <c r="H87" s="159">
        <f t="shared" ref="H87:H88" si="10">(C87-$C$100)/($C$99-$C$100)*100</f>
        <v>89.605261150159336</v>
      </c>
      <c r="I87" s="158">
        <f t="shared" si="6"/>
        <v>0.31268191268191314</v>
      </c>
      <c r="J87" s="149">
        <f t="shared" ref="J87:J88" si="11">(POWER(H87,2.5/5)*POWER(I87,2.5/5))</f>
        <v>5.2931979410177119</v>
      </c>
      <c r="K87" s="145">
        <f t="shared" si="8"/>
        <v>90</v>
      </c>
    </row>
    <row r="88" spans="1:11" ht="15.5" x14ac:dyDescent="0.35">
      <c r="A88" s="80" t="s">
        <v>91</v>
      </c>
      <c r="B88" s="98"/>
      <c r="C88" s="98">
        <v>96.5</v>
      </c>
      <c r="D88" s="98">
        <v>4.4614494875549058</v>
      </c>
      <c r="F88" s="2"/>
      <c r="G88" s="158"/>
      <c r="H88" s="159">
        <f t="shared" si="10"/>
        <v>95.39473684210526</v>
      </c>
      <c r="I88" s="158">
        <f t="shared" si="6"/>
        <v>2.0117430641588778</v>
      </c>
      <c r="J88" s="149">
        <f t="shared" si="11"/>
        <v>13.853147663955893</v>
      </c>
      <c r="K88" s="145">
        <f t="shared" si="8"/>
        <v>85</v>
      </c>
    </row>
    <row r="89" spans="1:11" ht="15.5" x14ac:dyDescent="0.35">
      <c r="A89" s="80" t="s">
        <v>92</v>
      </c>
      <c r="B89" s="98">
        <v>63.7</v>
      </c>
      <c r="C89" s="98"/>
      <c r="D89" s="98">
        <v>13.67</v>
      </c>
      <c r="F89" s="2"/>
      <c r="G89" s="158">
        <f>(B89-$B$100)/($B$99-$B$100)*100</f>
        <v>67.230769230769241</v>
      </c>
      <c r="H89" s="159"/>
      <c r="I89" s="158">
        <f t="shared" si="6"/>
        <v>11.456410256410257</v>
      </c>
      <c r="J89" s="149">
        <f t="shared" si="7"/>
        <v>27.752896680558155</v>
      </c>
      <c r="K89" s="145">
        <f t="shared" si="8"/>
        <v>74</v>
      </c>
    </row>
    <row r="90" spans="1:11" ht="15.5" x14ac:dyDescent="0.35">
      <c r="A90" s="80" t="s">
        <v>93</v>
      </c>
      <c r="B90" s="98"/>
      <c r="C90" s="98">
        <v>55.299999237060547</v>
      </c>
      <c r="D90" s="98">
        <v>26.72</v>
      </c>
      <c r="F90" s="2"/>
      <c r="G90" s="158"/>
      <c r="H90" s="159">
        <f>(C90-$C$100)/($C$99-$C$100)*100</f>
        <v>41.184209522448093</v>
      </c>
      <c r="I90" s="158">
        <f t="shared" si="6"/>
        <v>24.841025641025642</v>
      </c>
      <c r="J90" s="149">
        <f>(POWER(H90,2.5/5)*POWER(I90,2.5/5))</f>
        <v>31.985277937709174</v>
      </c>
      <c r="K90" s="145">
        <f t="shared" si="8"/>
        <v>67</v>
      </c>
    </row>
    <row r="91" spans="1:11" ht="15.5" x14ac:dyDescent="0.35">
      <c r="A91" s="80" t="s">
        <v>94</v>
      </c>
      <c r="B91" s="98"/>
      <c r="C91" s="98">
        <v>48.400001525878906</v>
      </c>
      <c r="D91" s="98">
        <v>5.1864877102199234</v>
      </c>
      <c r="F91" s="2"/>
      <c r="G91" s="158"/>
      <c r="H91" s="159">
        <f t="shared" ref="H91:H92" si="12">(C91-$C$100)/($C$99-$C$100)*100</f>
        <v>32.105265165630144</v>
      </c>
      <c r="I91" s="158">
        <f t="shared" si="6"/>
        <v>2.7553720104819726</v>
      </c>
      <c r="J91" s="149">
        <f t="shared" ref="J91:J93" si="13">(POWER(H91,2.5/5)*POWER(I91,2.5/5))</f>
        <v>9.4054212572579203</v>
      </c>
      <c r="K91" s="145">
        <f t="shared" si="8"/>
        <v>87</v>
      </c>
    </row>
    <row r="92" spans="1:11" ht="15.5" x14ac:dyDescent="0.35">
      <c r="A92" s="80" t="s">
        <v>95</v>
      </c>
      <c r="B92" s="98"/>
      <c r="C92" s="98">
        <v>24.100000381469727</v>
      </c>
      <c r="D92" s="98">
        <v>21.414871060171919</v>
      </c>
      <c r="F92" s="2"/>
      <c r="G92" s="158"/>
      <c r="H92" s="159">
        <f t="shared" si="12"/>
        <v>0.13157944930227178</v>
      </c>
      <c r="I92" s="158">
        <f t="shared" si="6"/>
        <v>19.39986775402248</v>
      </c>
      <c r="J92" s="149">
        <f t="shared" si="13"/>
        <v>1.5976933108738915</v>
      </c>
      <c r="K92" s="145">
        <f t="shared" si="8"/>
        <v>91</v>
      </c>
    </row>
    <row r="93" spans="1:11" ht="15.5" x14ac:dyDescent="0.35">
      <c r="A93" s="80" t="s">
        <v>96</v>
      </c>
      <c r="B93" s="98"/>
      <c r="C93" s="98">
        <v>94.199996948242188</v>
      </c>
      <c r="D93" s="98">
        <v>3.07</v>
      </c>
      <c r="F93" s="32"/>
      <c r="G93" s="158"/>
      <c r="H93" s="159">
        <f>(C93-$C$100)/($C$99-$C$100)*100</f>
        <v>92.368417037160782</v>
      </c>
      <c r="I93" s="158">
        <f t="shared" si="6"/>
        <v>0.58461538461538443</v>
      </c>
      <c r="J93" s="149">
        <f t="shared" si="13"/>
        <v>7.3484690686219798</v>
      </c>
      <c r="K93" s="145">
        <f t="shared" si="8"/>
        <v>88</v>
      </c>
    </row>
    <row r="94" spans="1:11" ht="15.5" x14ac:dyDescent="0.35">
      <c r="A94" s="88" t="s">
        <v>97</v>
      </c>
      <c r="B94" s="99">
        <v>26.5</v>
      </c>
      <c r="C94" s="99"/>
      <c r="D94" s="99">
        <v>12.603648424543948</v>
      </c>
      <c r="F94" s="32"/>
      <c r="G94" s="160">
        <f>(B94-$B$100)/($B$99-$B$100)*100</f>
        <v>10</v>
      </c>
      <c r="H94" s="161"/>
      <c r="I94" s="160">
        <f t="shared" si="6"/>
        <v>10.362716332865588</v>
      </c>
      <c r="J94" s="149">
        <f t="shared" si="7"/>
        <v>10.179742792853652</v>
      </c>
      <c r="K94" s="146">
        <f t="shared" si="8"/>
        <v>86</v>
      </c>
    </row>
    <row r="96" spans="1:11" ht="15.5" x14ac:dyDescent="0.35">
      <c r="A96" s="41" t="s">
        <v>100</v>
      </c>
      <c r="B96" s="147">
        <f>MAX(B4:B94)</f>
        <v>79.922903951172515</v>
      </c>
      <c r="C96" s="147">
        <f t="shared" ref="C96:D96" si="14">MAX(C4:C94)</f>
        <v>96.5</v>
      </c>
      <c r="D96" s="147">
        <f t="shared" si="14"/>
        <v>99.43</v>
      </c>
    </row>
    <row r="97" spans="1:4" ht="15.5" x14ac:dyDescent="0.35">
      <c r="A97" s="41" t="s">
        <v>101</v>
      </c>
      <c r="B97" s="147">
        <f>MIN(B4:B94)</f>
        <v>20.86</v>
      </c>
      <c r="C97" s="147">
        <f t="shared" ref="C97:D97" si="15">MIN(C4:C94)</f>
        <v>24.100000381469727</v>
      </c>
      <c r="D97" s="147">
        <f t="shared" si="15"/>
        <v>2.8048648648648653</v>
      </c>
    </row>
    <row r="98" spans="1:4" ht="15.5" x14ac:dyDescent="0.35">
      <c r="A98" s="4"/>
      <c r="B98" s="147"/>
    </row>
    <row r="99" spans="1:4" ht="15.5" x14ac:dyDescent="0.35">
      <c r="A99" s="41" t="s">
        <v>103</v>
      </c>
      <c r="B99" s="90">
        <v>85</v>
      </c>
      <c r="C99" s="90">
        <v>100</v>
      </c>
      <c r="D99" s="148">
        <v>100</v>
      </c>
    </row>
    <row r="100" spans="1:4" ht="15.5" x14ac:dyDescent="0.35">
      <c r="A100" s="41" t="s">
        <v>102</v>
      </c>
      <c r="B100" s="90">
        <v>20</v>
      </c>
      <c r="C100" s="90">
        <v>24</v>
      </c>
      <c r="D100" s="148">
        <v>2.5</v>
      </c>
    </row>
  </sheetData>
  <mergeCells count="5">
    <mergeCell ref="B1:C1"/>
    <mergeCell ref="G1:H1"/>
    <mergeCell ref="G3:I3"/>
    <mergeCell ref="B3:D3"/>
    <mergeCell ref="J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opLeftCell="A72" workbookViewId="0">
      <selection activeCell="Q92" sqref="Q92"/>
    </sheetView>
  </sheetViews>
  <sheetFormatPr baseColWidth="10" defaultColWidth="8.7265625" defaultRowHeight="14.5" x14ac:dyDescent="0.35"/>
  <cols>
    <col min="5" max="5" width="10.1796875" customWidth="1"/>
  </cols>
  <sheetData>
    <row r="1" spans="1:7" ht="15.5" x14ac:dyDescent="0.35">
      <c r="A1" s="4"/>
      <c r="B1" s="162">
        <v>4.0999999999999996</v>
      </c>
      <c r="C1" s="162">
        <v>4.2</v>
      </c>
      <c r="D1" s="162">
        <v>4.3</v>
      </c>
      <c r="E1" s="162">
        <v>4.4000000000000004</v>
      </c>
      <c r="F1" s="163"/>
      <c r="G1" s="163"/>
    </row>
    <row r="2" spans="1:7" ht="46.5" x14ac:dyDescent="0.35">
      <c r="A2" s="138" t="s">
        <v>0</v>
      </c>
      <c r="B2" s="142" t="s">
        <v>116</v>
      </c>
      <c r="C2" s="139" t="s">
        <v>117</v>
      </c>
      <c r="D2" s="139" t="s">
        <v>118</v>
      </c>
      <c r="E2" s="139" t="s">
        <v>119</v>
      </c>
      <c r="F2" s="333" t="s">
        <v>120</v>
      </c>
      <c r="G2" s="334"/>
    </row>
    <row r="3" spans="1:7" ht="15.5" x14ac:dyDescent="0.35">
      <c r="A3" s="75"/>
      <c r="B3" s="335" t="s">
        <v>3</v>
      </c>
      <c r="C3" s="336"/>
      <c r="D3" s="336"/>
      <c r="E3" s="337"/>
      <c r="F3" s="165" t="s">
        <v>5</v>
      </c>
      <c r="G3" s="165" t="s">
        <v>6</v>
      </c>
    </row>
    <row r="4" spans="1:7" ht="15.5" x14ac:dyDescent="0.35">
      <c r="A4" s="76" t="s">
        <v>7</v>
      </c>
      <c r="B4" s="164">
        <v>88</v>
      </c>
      <c r="C4" s="164">
        <v>77</v>
      </c>
      <c r="D4" s="164">
        <v>96</v>
      </c>
      <c r="E4" s="174">
        <v>74</v>
      </c>
      <c r="F4" s="176">
        <f>(POWER(B4,1.25/5)*POWER(C4,1.25/5)*POWER(D4,1.25/5)*POWER(E4,1.25/5))</f>
        <v>83.295029727099077</v>
      </c>
      <c r="G4" s="165">
        <f>RANK(F4,$F$4:$F$94)</f>
        <v>5</v>
      </c>
    </row>
    <row r="5" spans="1:7" ht="15.5" x14ac:dyDescent="0.35">
      <c r="A5" s="80" t="s">
        <v>8</v>
      </c>
      <c r="B5" s="166">
        <v>89</v>
      </c>
      <c r="C5" s="166">
        <v>86</v>
      </c>
      <c r="D5" s="166">
        <v>96</v>
      </c>
      <c r="E5" s="175">
        <v>46</v>
      </c>
      <c r="F5" s="177">
        <f t="shared" ref="F5:F68" si="0">(POWER(B5,1.25/5)*POWER(C5,1.25/5)*POWER(D5,1.25/5)*POWER(E5,1.25/5))</f>
        <v>76.248162244503803</v>
      </c>
      <c r="G5" s="167">
        <f t="shared" ref="G5:G68" si="1">RANK(F5,$F$4:$F$94)</f>
        <v>22</v>
      </c>
    </row>
    <row r="6" spans="1:7" ht="15.5" x14ac:dyDescent="0.35">
      <c r="A6" s="80" t="s">
        <v>9</v>
      </c>
      <c r="B6" s="166">
        <v>92</v>
      </c>
      <c r="C6" s="166">
        <v>73</v>
      </c>
      <c r="D6" s="166">
        <v>92</v>
      </c>
      <c r="E6" s="175">
        <v>76</v>
      </c>
      <c r="F6" s="177">
        <f t="shared" si="0"/>
        <v>82.780496479722046</v>
      </c>
      <c r="G6" s="167">
        <f t="shared" si="1"/>
        <v>6</v>
      </c>
    </row>
    <row r="7" spans="1:7" ht="15.5" x14ac:dyDescent="0.35">
      <c r="A7" s="80" t="s">
        <v>10</v>
      </c>
      <c r="B7" s="166">
        <v>96</v>
      </c>
      <c r="C7" s="166">
        <v>79</v>
      </c>
      <c r="D7" s="166">
        <v>93</v>
      </c>
      <c r="E7" s="175">
        <v>65</v>
      </c>
      <c r="F7" s="177">
        <f t="shared" si="0"/>
        <v>82.285565357375802</v>
      </c>
      <c r="G7" s="167">
        <f t="shared" si="1"/>
        <v>9</v>
      </c>
    </row>
    <row r="8" spans="1:7" ht="15.5" x14ac:dyDescent="0.35">
      <c r="A8" s="80" t="s">
        <v>11</v>
      </c>
      <c r="B8" s="166">
        <v>92</v>
      </c>
      <c r="C8" s="166">
        <v>72</v>
      </c>
      <c r="D8" s="166">
        <v>91</v>
      </c>
      <c r="E8" s="175">
        <v>89</v>
      </c>
      <c r="F8" s="177">
        <f t="shared" si="0"/>
        <v>85.583083681804823</v>
      </c>
      <c r="G8" s="167">
        <f t="shared" si="1"/>
        <v>1</v>
      </c>
    </row>
    <row r="9" spans="1:7" ht="15.5" x14ac:dyDescent="0.35">
      <c r="A9" s="80" t="s">
        <v>12</v>
      </c>
      <c r="B9" s="166">
        <v>91</v>
      </c>
      <c r="C9" s="166">
        <v>70</v>
      </c>
      <c r="D9" s="166">
        <v>93</v>
      </c>
      <c r="E9" s="175">
        <v>84</v>
      </c>
      <c r="F9" s="177">
        <f t="shared" si="0"/>
        <v>83.989581395148491</v>
      </c>
      <c r="G9" s="167">
        <f t="shared" si="1"/>
        <v>4</v>
      </c>
    </row>
    <row r="10" spans="1:7" ht="15.5" x14ac:dyDescent="0.35">
      <c r="A10" s="80" t="s">
        <v>13</v>
      </c>
      <c r="B10" s="166">
        <v>93</v>
      </c>
      <c r="C10" s="166">
        <v>62</v>
      </c>
      <c r="D10" s="166">
        <v>93</v>
      </c>
      <c r="E10" s="175">
        <v>77</v>
      </c>
      <c r="F10" s="177">
        <f t="shared" si="0"/>
        <v>80.160806490992798</v>
      </c>
      <c r="G10" s="167">
        <f t="shared" si="1"/>
        <v>13</v>
      </c>
    </row>
    <row r="11" spans="1:7" ht="15.5" x14ac:dyDescent="0.35">
      <c r="A11" s="80" t="s">
        <v>14</v>
      </c>
      <c r="B11" s="166">
        <v>96</v>
      </c>
      <c r="C11" s="166">
        <v>69</v>
      </c>
      <c r="D11" s="166">
        <v>91</v>
      </c>
      <c r="E11" s="175">
        <v>77</v>
      </c>
      <c r="F11" s="177">
        <f t="shared" si="0"/>
        <v>82.539742622891566</v>
      </c>
      <c r="G11" s="167">
        <f t="shared" si="1"/>
        <v>7</v>
      </c>
    </row>
    <row r="12" spans="1:7" ht="15.5" x14ac:dyDescent="0.35">
      <c r="A12" s="80" t="s">
        <v>15</v>
      </c>
      <c r="B12" s="166">
        <v>90</v>
      </c>
      <c r="C12" s="166">
        <v>73</v>
      </c>
      <c r="D12" s="166">
        <v>85</v>
      </c>
      <c r="E12" s="175">
        <v>67</v>
      </c>
      <c r="F12" s="177">
        <f t="shared" si="0"/>
        <v>78.210448162295833</v>
      </c>
      <c r="G12" s="167">
        <f t="shared" si="1"/>
        <v>16</v>
      </c>
    </row>
    <row r="13" spans="1:7" ht="15.5" x14ac:dyDescent="0.35">
      <c r="A13" s="80" t="s">
        <v>16</v>
      </c>
      <c r="B13" s="166">
        <v>88</v>
      </c>
      <c r="C13" s="166">
        <v>80</v>
      </c>
      <c r="D13" s="166">
        <v>71</v>
      </c>
      <c r="E13" s="175">
        <v>71</v>
      </c>
      <c r="F13" s="177">
        <f t="shared" si="0"/>
        <v>77.183121585010156</v>
      </c>
      <c r="G13" s="167">
        <f t="shared" si="1"/>
        <v>19</v>
      </c>
    </row>
    <row r="14" spans="1:7" ht="15.5" x14ac:dyDescent="0.35">
      <c r="A14" s="80" t="s">
        <v>17</v>
      </c>
      <c r="B14" s="166">
        <v>94</v>
      </c>
      <c r="C14" s="166">
        <v>69</v>
      </c>
      <c r="D14" s="166">
        <v>91</v>
      </c>
      <c r="E14" s="175">
        <v>63</v>
      </c>
      <c r="F14" s="177">
        <f t="shared" si="0"/>
        <v>78.088974862240676</v>
      </c>
      <c r="G14" s="167">
        <f t="shared" si="1"/>
        <v>17</v>
      </c>
    </row>
    <row r="15" spans="1:7" ht="15.5" x14ac:dyDescent="0.35">
      <c r="A15" s="80" t="s">
        <v>18</v>
      </c>
      <c r="B15" s="166">
        <v>97</v>
      </c>
      <c r="C15" s="166">
        <v>73</v>
      </c>
      <c r="D15" s="166">
        <v>95</v>
      </c>
      <c r="E15" s="175">
        <v>74</v>
      </c>
      <c r="F15" s="177">
        <f t="shared" si="0"/>
        <v>83.996749453642636</v>
      </c>
      <c r="G15" s="167">
        <f t="shared" si="1"/>
        <v>3</v>
      </c>
    </row>
    <row r="16" spans="1:7" ht="15.5" x14ac:dyDescent="0.35">
      <c r="A16" s="80" t="s">
        <v>19</v>
      </c>
      <c r="B16" s="166">
        <v>91</v>
      </c>
      <c r="C16" s="166">
        <v>77</v>
      </c>
      <c r="D16" s="166">
        <v>91</v>
      </c>
      <c r="E16" s="175">
        <v>83</v>
      </c>
      <c r="F16" s="177">
        <f t="shared" si="0"/>
        <v>85.292903861769332</v>
      </c>
      <c r="G16" s="167">
        <f t="shared" si="1"/>
        <v>2</v>
      </c>
    </row>
    <row r="17" spans="1:7" ht="15.5" x14ac:dyDescent="0.35">
      <c r="A17" s="80" t="s">
        <v>20</v>
      </c>
      <c r="B17" s="166">
        <v>87</v>
      </c>
      <c r="C17" s="166">
        <v>70</v>
      </c>
      <c r="D17" s="166">
        <v>92</v>
      </c>
      <c r="E17" s="175">
        <v>64</v>
      </c>
      <c r="F17" s="177">
        <f t="shared" si="0"/>
        <v>77.383126679896463</v>
      </c>
      <c r="G17" s="167">
        <f t="shared" si="1"/>
        <v>18</v>
      </c>
    </row>
    <row r="18" spans="1:7" ht="15.5" x14ac:dyDescent="0.35">
      <c r="A18" s="80" t="s">
        <v>21</v>
      </c>
      <c r="B18" s="166">
        <v>91</v>
      </c>
      <c r="C18" s="166">
        <v>73</v>
      </c>
      <c r="D18" s="166">
        <v>94</v>
      </c>
      <c r="E18" s="175">
        <v>73</v>
      </c>
      <c r="F18" s="177">
        <f t="shared" si="0"/>
        <v>82.168193991268723</v>
      </c>
      <c r="G18" s="167">
        <f t="shared" si="1"/>
        <v>10</v>
      </c>
    </row>
    <row r="19" spans="1:7" ht="15.5" x14ac:dyDescent="0.35">
      <c r="A19" s="80" t="s">
        <v>22</v>
      </c>
      <c r="B19" s="166">
        <v>91</v>
      </c>
      <c r="C19" s="166">
        <v>57</v>
      </c>
      <c r="D19" s="166">
        <v>94</v>
      </c>
      <c r="E19" s="175">
        <v>60</v>
      </c>
      <c r="F19" s="177">
        <f t="shared" si="0"/>
        <v>73.544269403154573</v>
      </c>
      <c r="G19" s="167">
        <f t="shared" si="1"/>
        <v>25</v>
      </c>
    </row>
    <row r="20" spans="1:7" ht="15.5" x14ac:dyDescent="0.35">
      <c r="A20" s="80" t="s">
        <v>23</v>
      </c>
      <c r="B20" s="166">
        <v>89</v>
      </c>
      <c r="C20" s="166">
        <v>65</v>
      </c>
      <c r="D20" s="166">
        <v>93</v>
      </c>
      <c r="E20" s="175">
        <v>81</v>
      </c>
      <c r="F20" s="177">
        <f t="shared" si="0"/>
        <v>81.248964122201997</v>
      </c>
      <c r="G20" s="167">
        <f t="shared" si="1"/>
        <v>11</v>
      </c>
    </row>
    <row r="21" spans="1:7" ht="15.5" x14ac:dyDescent="0.35">
      <c r="A21" s="80" t="s">
        <v>24</v>
      </c>
      <c r="B21" s="166">
        <v>91</v>
      </c>
      <c r="C21" s="166">
        <v>61</v>
      </c>
      <c r="D21" s="166">
        <v>87</v>
      </c>
      <c r="E21" s="175">
        <v>80</v>
      </c>
      <c r="F21" s="177">
        <f t="shared" si="0"/>
        <v>78.839727901565155</v>
      </c>
      <c r="G21" s="167">
        <f t="shared" si="1"/>
        <v>15</v>
      </c>
    </row>
    <row r="22" spans="1:7" ht="15.5" x14ac:dyDescent="0.35">
      <c r="A22" s="80" t="s">
        <v>25</v>
      </c>
      <c r="B22" s="166">
        <v>88</v>
      </c>
      <c r="C22" s="166">
        <v>42</v>
      </c>
      <c r="D22" s="166">
        <v>81</v>
      </c>
      <c r="E22" s="175">
        <v>61</v>
      </c>
      <c r="F22" s="177">
        <f t="shared" si="0"/>
        <v>65.371237157076862</v>
      </c>
      <c r="G22" s="167">
        <f t="shared" si="1"/>
        <v>42</v>
      </c>
    </row>
    <row r="23" spans="1:7" ht="15.5" x14ac:dyDescent="0.35">
      <c r="A23" s="80" t="s">
        <v>26</v>
      </c>
      <c r="B23" s="166">
        <v>88</v>
      </c>
      <c r="C23" s="166">
        <v>81</v>
      </c>
      <c r="D23" s="166">
        <v>90</v>
      </c>
      <c r="E23" s="175">
        <v>66</v>
      </c>
      <c r="F23" s="177">
        <f t="shared" si="0"/>
        <v>80.66563074297116</v>
      </c>
      <c r="G23" s="167">
        <f t="shared" si="1"/>
        <v>12</v>
      </c>
    </row>
    <row r="24" spans="1:7" ht="15.5" x14ac:dyDescent="0.35">
      <c r="A24" s="80" t="s">
        <v>27</v>
      </c>
      <c r="B24" s="166">
        <v>77</v>
      </c>
      <c r="C24" s="166">
        <v>57</v>
      </c>
      <c r="D24" s="166">
        <v>65</v>
      </c>
      <c r="E24" s="175">
        <v>71</v>
      </c>
      <c r="F24" s="177">
        <f t="shared" si="0"/>
        <v>67.08637439211202</v>
      </c>
      <c r="G24" s="167">
        <f t="shared" si="1"/>
        <v>39</v>
      </c>
    </row>
    <row r="25" spans="1:7" ht="15.5" x14ac:dyDescent="0.35">
      <c r="A25" s="80" t="s">
        <v>28</v>
      </c>
      <c r="B25" s="166">
        <v>87</v>
      </c>
      <c r="C25" s="166">
        <v>64</v>
      </c>
      <c r="D25" s="166">
        <v>70</v>
      </c>
      <c r="E25" s="175">
        <v>61</v>
      </c>
      <c r="F25" s="177">
        <f t="shared" si="0"/>
        <v>69.828349252367673</v>
      </c>
      <c r="G25" s="167">
        <f t="shared" si="1"/>
        <v>31</v>
      </c>
    </row>
    <row r="26" spans="1:7" ht="15.5" x14ac:dyDescent="0.35">
      <c r="A26" s="80" t="s">
        <v>29</v>
      </c>
      <c r="B26" s="166">
        <v>41</v>
      </c>
      <c r="C26" s="166">
        <v>91</v>
      </c>
      <c r="D26" s="166">
        <v>56</v>
      </c>
      <c r="E26" s="175">
        <v>69</v>
      </c>
      <c r="F26" s="177">
        <f t="shared" si="0"/>
        <v>61.619134181606221</v>
      </c>
      <c r="G26" s="167">
        <f t="shared" si="1"/>
        <v>54</v>
      </c>
    </row>
    <row r="27" spans="1:7" ht="15.5" x14ac:dyDescent="0.35">
      <c r="A27" s="80" t="s">
        <v>30</v>
      </c>
      <c r="B27" s="166">
        <v>90</v>
      </c>
      <c r="C27" s="166">
        <v>45</v>
      </c>
      <c r="D27" s="166">
        <v>70</v>
      </c>
      <c r="E27" s="175">
        <v>57</v>
      </c>
      <c r="F27" s="177">
        <f t="shared" si="0"/>
        <v>63.402587156542062</v>
      </c>
      <c r="G27" s="167">
        <f t="shared" si="1"/>
        <v>48</v>
      </c>
    </row>
    <row r="28" spans="1:7" ht="15.5" x14ac:dyDescent="0.35">
      <c r="A28" s="80" t="s">
        <v>31</v>
      </c>
      <c r="B28" s="166">
        <v>92</v>
      </c>
      <c r="C28" s="166">
        <v>71</v>
      </c>
      <c r="D28" s="166">
        <v>78</v>
      </c>
      <c r="E28" s="175">
        <v>77</v>
      </c>
      <c r="F28" s="177">
        <f t="shared" si="0"/>
        <v>79.142155779308666</v>
      </c>
      <c r="G28" s="167">
        <f t="shared" si="1"/>
        <v>14</v>
      </c>
    </row>
    <row r="29" spans="1:7" ht="15.5" x14ac:dyDescent="0.35">
      <c r="A29" s="80" t="s">
        <v>32</v>
      </c>
      <c r="B29" s="166">
        <v>84</v>
      </c>
      <c r="C29" s="166">
        <v>56</v>
      </c>
      <c r="D29" s="166">
        <v>66</v>
      </c>
      <c r="E29" s="175">
        <v>38</v>
      </c>
      <c r="F29" s="177">
        <f t="shared" si="0"/>
        <v>58.606894768822436</v>
      </c>
      <c r="G29" s="167">
        <f t="shared" si="1"/>
        <v>61</v>
      </c>
    </row>
    <row r="30" spans="1:7" ht="15.5" x14ac:dyDescent="0.35">
      <c r="A30" s="80" t="s">
        <v>33</v>
      </c>
      <c r="B30" s="166">
        <v>86</v>
      </c>
      <c r="C30" s="166">
        <v>39</v>
      </c>
      <c r="D30" s="166">
        <v>74</v>
      </c>
      <c r="E30" s="175">
        <v>50</v>
      </c>
      <c r="F30" s="177">
        <f t="shared" si="0"/>
        <v>59.352797777354574</v>
      </c>
      <c r="G30" s="167">
        <f t="shared" si="1"/>
        <v>59</v>
      </c>
    </row>
    <row r="31" spans="1:7" ht="15.5" x14ac:dyDescent="0.35">
      <c r="A31" s="80" t="s">
        <v>34</v>
      </c>
      <c r="B31" s="166">
        <v>90</v>
      </c>
      <c r="C31" s="166">
        <v>55</v>
      </c>
      <c r="D31" s="166">
        <v>85</v>
      </c>
      <c r="E31" s="175">
        <v>58</v>
      </c>
      <c r="F31" s="177">
        <f t="shared" si="0"/>
        <v>70.285061560278521</v>
      </c>
      <c r="G31" s="167">
        <f t="shared" si="1"/>
        <v>29</v>
      </c>
    </row>
    <row r="32" spans="1:7" ht="15.5" x14ac:dyDescent="0.35">
      <c r="A32" s="80" t="s">
        <v>35</v>
      </c>
      <c r="B32" s="166">
        <v>88</v>
      </c>
      <c r="C32" s="166">
        <v>51</v>
      </c>
      <c r="D32" s="166">
        <v>85</v>
      </c>
      <c r="E32" s="175">
        <v>52</v>
      </c>
      <c r="F32" s="177">
        <f t="shared" si="0"/>
        <v>66.737322594760187</v>
      </c>
      <c r="G32" s="167">
        <f t="shared" si="1"/>
        <v>40</v>
      </c>
    </row>
    <row r="33" spans="1:7" ht="15.5" x14ac:dyDescent="0.35">
      <c r="A33" s="80" t="s">
        <v>36</v>
      </c>
      <c r="B33" s="166">
        <v>66</v>
      </c>
      <c r="C33" s="166">
        <v>86</v>
      </c>
      <c r="D33" s="166">
        <v>72</v>
      </c>
      <c r="E33" s="175">
        <v>37</v>
      </c>
      <c r="F33" s="177">
        <f t="shared" si="0"/>
        <v>62.358283458331435</v>
      </c>
      <c r="G33" s="167">
        <f t="shared" si="1"/>
        <v>50</v>
      </c>
    </row>
    <row r="34" spans="1:7" ht="15.5" x14ac:dyDescent="0.35">
      <c r="A34" s="80" t="s">
        <v>37</v>
      </c>
      <c r="B34" s="166">
        <v>80</v>
      </c>
      <c r="C34" s="166">
        <v>54</v>
      </c>
      <c r="D34" s="166">
        <v>60</v>
      </c>
      <c r="E34" s="175">
        <v>45</v>
      </c>
      <c r="F34" s="177">
        <f t="shared" si="0"/>
        <v>58.440224785517792</v>
      </c>
      <c r="G34" s="167">
        <f t="shared" si="1"/>
        <v>62</v>
      </c>
    </row>
    <row r="35" spans="1:7" ht="15.5" x14ac:dyDescent="0.35">
      <c r="A35" s="80" t="s">
        <v>38</v>
      </c>
      <c r="B35" s="166">
        <v>76</v>
      </c>
      <c r="C35" s="166">
        <v>55</v>
      </c>
      <c r="D35" s="166">
        <v>87</v>
      </c>
      <c r="E35" s="175">
        <v>73</v>
      </c>
      <c r="F35" s="177">
        <f t="shared" si="0"/>
        <v>71.780189184405671</v>
      </c>
      <c r="G35" s="167">
        <f t="shared" si="1"/>
        <v>26</v>
      </c>
    </row>
    <row r="36" spans="1:7" ht="15.5" x14ac:dyDescent="0.35">
      <c r="A36" s="80" t="s">
        <v>39</v>
      </c>
      <c r="B36" s="166">
        <v>77</v>
      </c>
      <c r="C36" s="166">
        <v>79</v>
      </c>
      <c r="D36" s="166">
        <v>76</v>
      </c>
      <c r="E36" s="175">
        <v>56</v>
      </c>
      <c r="F36" s="177">
        <f t="shared" si="0"/>
        <v>71.331253995675269</v>
      </c>
      <c r="G36" s="167">
        <f t="shared" si="1"/>
        <v>27</v>
      </c>
    </row>
    <row r="37" spans="1:7" ht="15.5" x14ac:dyDescent="0.35">
      <c r="A37" s="80" t="s">
        <v>40</v>
      </c>
      <c r="B37" s="166">
        <v>54</v>
      </c>
      <c r="C37" s="166">
        <v>79</v>
      </c>
      <c r="D37" s="166">
        <v>40</v>
      </c>
      <c r="E37" s="175">
        <v>45</v>
      </c>
      <c r="F37" s="177">
        <f t="shared" si="0"/>
        <v>52.640904031953305</v>
      </c>
      <c r="G37" s="167">
        <f t="shared" si="1"/>
        <v>80</v>
      </c>
    </row>
    <row r="38" spans="1:7" ht="15.5" x14ac:dyDescent="0.35">
      <c r="A38" s="80" t="s">
        <v>41</v>
      </c>
      <c r="B38" s="166">
        <v>85</v>
      </c>
      <c r="C38" s="166">
        <v>49</v>
      </c>
      <c r="D38" s="166">
        <v>93</v>
      </c>
      <c r="E38" s="175">
        <v>59</v>
      </c>
      <c r="F38" s="177">
        <f t="shared" si="0"/>
        <v>69.141292129536481</v>
      </c>
      <c r="G38" s="167">
        <f t="shared" si="1"/>
        <v>34</v>
      </c>
    </row>
    <row r="39" spans="1:7" ht="15.5" x14ac:dyDescent="0.35">
      <c r="A39" s="80" t="s">
        <v>42</v>
      </c>
      <c r="B39" s="166">
        <v>83</v>
      </c>
      <c r="C39" s="166">
        <v>63</v>
      </c>
      <c r="D39" s="166">
        <v>53</v>
      </c>
      <c r="E39" s="175">
        <v>53</v>
      </c>
      <c r="F39" s="177">
        <f t="shared" si="0"/>
        <v>61.907404340964561</v>
      </c>
      <c r="G39" s="167">
        <f t="shared" si="1"/>
        <v>53</v>
      </c>
    </row>
    <row r="40" spans="1:7" ht="15.5" x14ac:dyDescent="0.35">
      <c r="A40" s="80" t="s">
        <v>43</v>
      </c>
      <c r="B40" s="166">
        <v>77</v>
      </c>
      <c r="C40" s="166">
        <v>40</v>
      </c>
      <c r="D40" s="166">
        <v>77</v>
      </c>
      <c r="E40" s="175">
        <v>72</v>
      </c>
      <c r="F40" s="177">
        <f t="shared" si="0"/>
        <v>64.282607464380391</v>
      </c>
      <c r="G40" s="167">
        <f t="shared" si="1"/>
        <v>44</v>
      </c>
    </row>
    <row r="41" spans="1:7" ht="15.5" x14ac:dyDescent="0.35">
      <c r="A41" s="80" t="s">
        <v>44</v>
      </c>
      <c r="B41" s="166">
        <v>69</v>
      </c>
      <c r="C41" s="166">
        <v>59</v>
      </c>
      <c r="D41" s="166">
        <v>56</v>
      </c>
      <c r="E41" s="175">
        <v>59</v>
      </c>
      <c r="F41" s="177">
        <f t="shared" si="0"/>
        <v>60.559918949988145</v>
      </c>
      <c r="G41" s="167">
        <f t="shared" si="1"/>
        <v>56</v>
      </c>
    </row>
    <row r="42" spans="1:7" ht="15.5" x14ac:dyDescent="0.35">
      <c r="A42" s="80" t="s">
        <v>45</v>
      </c>
      <c r="B42" s="166">
        <v>69</v>
      </c>
      <c r="C42" s="166">
        <v>44</v>
      </c>
      <c r="D42" s="166">
        <v>72</v>
      </c>
      <c r="E42" s="175">
        <v>51</v>
      </c>
      <c r="F42" s="177">
        <f t="shared" si="0"/>
        <v>57.783136240558633</v>
      </c>
      <c r="G42" s="167">
        <f t="shared" si="1"/>
        <v>64</v>
      </c>
    </row>
    <row r="43" spans="1:7" ht="15.5" x14ac:dyDescent="0.35">
      <c r="A43" s="80" t="s">
        <v>46</v>
      </c>
      <c r="B43" s="166">
        <v>79</v>
      </c>
      <c r="C43" s="166">
        <v>51</v>
      </c>
      <c r="D43" s="166">
        <v>73</v>
      </c>
      <c r="E43" s="175">
        <v>70</v>
      </c>
      <c r="F43" s="177">
        <f t="shared" si="0"/>
        <v>67.360382077996974</v>
      </c>
      <c r="G43" s="167">
        <f t="shared" si="1"/>
        <v>37</v>
      </c>
    </row>
    <row r="44" spans="1:7" ht="15.5" x14ac:dyDescent="0.35">
      <c r="A44" s="80" t="s">
        <v>47</v>
      </c>
      <c r="B44" s="166">
        <v>80</v>
      </c>
      <c r="C44" s="166">
        <v>57</v>
      </c>
      <c r="D44" s="166">
        <v>56</v>
      </c>
      <c r="E44" s="175">
        <v>39</v>
      </c>
      <c r="F44" s="177">
        <f t="shared" si="0"/>
        <v>56.176460106762562</v>
      </c>
      <c r="G44" s="167">
        <f t="shared" si="1"/>
        <v>71</v>
      </c>
    </row>
    <row r="45" spans="1:7" ht="15.5" x14ac:dyDescent="0.35">
      <c r="A45" s="80" t="s">
        <v>48</v>
      </c>
      <c r="B45" s="166">
        <v>76</v>
      </c>
      <c r="C45" s="166">
        <v>54</v>
      </c>
      <c r="D45" s="166">
        <v>48</v>
      </c>
      <c r="E45" s="175">
        <v>41</v>
      </c>
      <c r="F45" s="177">
        <f t="shared" si="0"/>
        <v>53.309929912377861</v>
      </c>
      <c r="G45" s="167">
        <f t="shared" si="1"/>
        <v>77</v>
      </c>
    </row>
    <row r="46" spans="1:7" ht="15.5" x14ac:dyDescent="0.35">
      <c r="A46" s="80" t="s">
        <v>49</v>
      </c>
      <c r="B46" s="166">
        <v>68</v>
      </c>
      <c r="C46" s="166">
        <v>49</v>
      </c>
      <c r="D46" s="166">
        <v>67</v>
      </c>
      <c r="E46" s="175">
        <v>49</v>
      </c>
      <c r="F46" s="177">
        <f t="shared" si="0"/>
        <v>57.51007962100639</v>
      </c>
      <c r="G46" s="167">
        <f t="shared" si="1"/>
        <v>67</v>
      </c>
    </row>
    <row r="47" spans="1:7" ht="15.5" x14ac:dyDescent="0.35">
      <c r="A47" s="80" t="s">
        <v>50</v>
      </c>
      <c r="B47" s="166">
        <v>72</v>
      </c>
      <c r="C47" s="166">
        <v>70</v>
      </c>
      <c r="D47" s="166">
        <v>92</v>
      </c>
      <c r="E47" s="175">
        <v>73</v>
      </c>
      <c r="F47" s="177">
        <f t="shared" si="0"/>
        <v>76.275542638525138</v>
      </c>
      <c r="G47" s="167">
        <f t="shared" si="1"/>
        <v>21</v>
      </c>
    </row>
    <row r="48" spans="1:7" ht="15.5" x14ac:dyDescent="0.35">
      <c r="A48" s="80" t="s">
        <v>51</v>
      </c>
      <c r="B48" s="166">
        <v>92</v>
      </c>
      <c r="C48" s="166">
        <v>48</v>
      </c>
      <c r="D48" s="166">
        <v>60</v>
      </c>
      <c r="E48" s="175">
        <v>42</v>
      </c>
      <c r="F48" s="177">
        <f t="shared" si="0"/>
        <v>57.757368949318142</v>
      </c>
      <c r="G48" s="167">
        <f t="shared" si="1"/>
        <v>65</v>
      </c>
    </row>
    <row r="49" spans="1:7" ht="15.5" x14ac:dyDescent="0.35">
      <c r="A49" s="80" t="s">
        <v>52</v>
      </c>
      <c r="B49" s="166">
        <v>83</v>
      </c>
      <c r="C49" s="166">
        <v>45</v>
      </c>
      <c r="D49" s="166">
        <v>49</v>
      </c>
      <c r="E49" s="175">
        <v>40</v>
      </c>
      <c r="F49" s="177">
        <f t="shared" si="0"/>
        <v>52.015966131681886</v>
      </c>
      <c r="G49" s="167">
        <f t="shared" si="1"/>
        <v>81</v>
      </c>
    </row>
    <row r="50" spans="1:7" ht="15.5" x14ac:dyDescent="0.35">
      <c r="A50" s="80" t="s">
        <v>53</v>
      </c>
      <c r="B50" s="166">
        <v>68</v>
      </c>
      <c r="C50" s="166">
        <v>52</v>
      </c>
      <c r="D50" s="166">
        <v>58</v>
      </c>
      <c r="E50" s="175">
        <v>52</v>
      </c>
      <c r="F50" s="177">
        <f t="shared" si="0"/>
        <v>57.146008096509924</v>
      </c>
      <c r="G50" s="167">
        <f t="shared" si="1"/>
        <v>68</v>
      </c>
    </row>
    <row r="51" spans="1:7" ht="15.5" x14ac:dyDescent="0.35">
      <c r="A51" s="80" t="s">
        <v>54</v>
      </c>
      <c r="B51" s="166">
        <v>81</v>
      </c>
      <c r="C51" s="166">
        <v>39</v>
      </c>
      <c r="D51" s="166">
        <v>43</v>
      </c>
      <c r="E51" s="175">
        <v>52</v>
      </c>
      <c r="F51" s="177">
        <f t="shared" si="0"/>
        <v>51.553167757515439</v>
      </c>
      <c r="G51" s="167">
        <f t="shared" si="1"/>
        <v>83</v>
      </c>
    </row>
    <row r="52" spans="1:7" ht="15.5" x14ac:dyDescent="0.35">
      <c r="A52" s="80" t="s">
        <v>55</v>
      </c>
      <c r="B52" s="166">
        <v>64</v>
      </c>
      <c r="C52" s="166">
        <v>85</v>
      </c>
      <c r="D52" s="166">
        <v>79</v>
      </c>
      <c r="E52" s="175">
        <v>72</v>
      </c>
      <c r="F52" s="177">
        <f t="shared" si="0"/>
        <v>74.582961114681993</v>
      </c>
      <c r="G52" s="167">
        <f t="shared" si="1"/>
        <v>24</v>
      </c>
    </row>
    <row r="53" spans="1:7" ht="15.5" x14ac:dyDescent="0.35">
      <c r="A53" s="80" t="s">
        <v>56</v>
      </c>
      <c r="B53" s="166">
        <v>89</v>
      </c>
      <c r="C53" s="166">
        <v>81</v>
      </c>
      <c r="D53" s="166">
        <v>84</v>
      </c>
      <c r="E53" s="175">
        <v>76</v>
      </c>
      <c r="F53" s="177">
        <f t="shared" si="0"/>
        <v>82.364862161020255</v>
      </c>
      <c r="G53" s="167">
        <f t="shared" si="1"/>
        <v>8</v>
      </c>
    </row>
    <row r="54" spans="1:7" ht="15.5" x14ac:dyDescent="0.35">
      <c r="A54" s="80" t="s">
        <v>57</v>
      </c>
      <c r="B54" s="166">
        <v>83</v>
      </c>
      <c r="C54" s="166">
        <v>51</v>
      </c>
      <c r="D54" s="166">
        <v>66</v>
      </c>
      <c r="E54" s="175">
        <v>36</v>
      </c>
      <c r="F54" s="177">
        <f t="shared" si="0"/>
        <v>56.314946543079472</v>
      </c>
      <c r="G54" s="167">
        <f t="shared" si="1"/>
        <v>70</v>
      </c>
    </row>
    <row r="55" spans="1:7" ht="15.5" x14ac:dyDescent="0.35">
      <c r="A55" s="80" t="s">
        <v>58</v>
      </c>
      <c r="B55" s="166">
        <v>70</v>
      </c>
      <c r="C55" s="166">
        <v>65</v>
      </c>
      <c r="D55" s="166">
        <v>75</v>
      </c>
      <c r="E55" s="175">
        <v>69</v>
      </c>
      <c r="F55" s="177">
        <f t="shared" si="0"/>
        <v>69.65951360644533</v>
      </c>
      <c r="G55" s="167">
        <f t="shared" si="1"/>
        <v>32</v>
      </c>
    </row>
    <row r="56" spans="1:7" ht="15.5" x14ac:dyDescent="0.35">
      <c r="A56" s="80" t="s">
        <v>59</v>
      </c>
      <c r="B56" s="166">
        <v>86</v>
      </c>
      <c r="C56" s="166">
        <v>60</v>
      </c>
      <c r="D56" s="166">
        <v>82</v>
      </c>
      <c r="E56" s="175">
        <v>44</v>
      </c>
      <c r="F56" s="177">
        <f t="shared" si="0"/>
        <v>65.686944041571877</v>
      </c>
      <c r="G56" s="167">
        <f t="shared" si="1"/>
        <v>41</v>
      </c>
    </row>
    <row r="57" spans="1:7" ht="15.5" x14ac:dyDescent="0.35">
      <c r="A57" s="80" t="s">
        <v>60</v>
      </c>
      <c r="B57" s="166">
        <v>69</v>
      </c>
      <c r="C57" s="166">
        <v>63</v>
      </c>
      <c r="D57" s="166">
        <v>46</v>
      </c>
      <c r="E57" s="175">
        <v>65</v>
      </c>
      <c r="F57" s="177">
        <f t="shared" si="0"/>
        <v>60.043390409113506</v>
      </c>
      <c r="G57" s="167">
        <f t="shared" si="1"/>
        <v>57</v>
      </c>
    </row>
    <row r="58" spans="1:7" ht="15.5" x14ac:dyDescent="0.35">
      <c r="A58" s="80" t="s">
        <v>61</v>
      </c>
      <c r="B58" s="166">
        <v>75</v>
      </c>
      <c r="C58" s="166">
        <v>43</v>
      </c>
      <c r="D58" s="166">
        <v>40</v>
      </c>
      <c r="E58" s="175">
        <v>55</v>
      </c>
      <c r="F58" s="177">
        <f t="shared" si="0"/>
        <v>51.610503973255675</v>
      </c>
      <c r="G58" s="167">
        <f t="shared" si="1"/>
        <v>82</v>
      </c>
    </row>
    <row r="59" spans="1:7" ht="15.5" x14ac:dyDescent="0.35">
      <c r="A59" s="80" t="s">
        <v>62</v>
      </c>
      <c r="B59" s="166">
        <v>87</v>
      </c>
      <c r="C59" s="166">
        <v>44</v>
      </c>
      <c r="D59" s="166">
        <v>86</v>
      </c>
      <c r="E59" s="175">
        <v>38</v>
      </c>
      <c r="F59" s="177">
        <f t="shared" si="0"/>
        <v>59.472130159567747</v>
      </c>
      <c r="G59" s="167">
        <f t="shared" si="1"/>
        <v>58</v>
      </c>
    </row>
    <row r="60" spans="1:7" ht="15.5" x14ac:dyDescent="0.35">
      <c r="A60" s="80" t="s">
        <v>63</v>
      </c>
      <c r="B60" s="166">
        <v>83</v>
      </c>
      <c r="C60" s="166">
        <v>62</v>
      </c>
      <c r="D60" s="166">
        <v>55</v>
      </c>
      <c r="E60" s="175">
        <v>52</v>
      </c>
      <c r="F60" s="177">
        <f t="shared" si="0"/>
        <v>61.93825329301999</v>
      </c>
      <c r="G60" s="167">
        <f t="shared" si="1"/>
        <v>52</v>
      </c>
    </row>
    <row r="61" spans="1:7" ht="15.5" x14ac:dyDescent="0.35">
      <c r="A61" s="80" t="s">
        <v>64</v>
      </c>
      <c r="B61" s="166">
        <v>93</v>
      </c>
      <c r="C61" s="166">
        <v>27</v>
      </c>
      <c r="D61" s="166">
        <v>75</v>
      </c>
      <c r="E61" s="175">
        <v>45</v>
      </c>
      <c r="F61" s="177">
        <f t="shared" si="0"/>
        <v>53.954804402707786</v>
      </c>
      <c r="G61" s="167">
        <f t="shared" si="1"/>
        <v>74</v>
      </c>
    </row>
    <row r="62" spans="1:7" ht="15.5" x14ac:dyDescent="0.35">
      <c r="A62" s="80" t="s">
        <v>65</v>
      </c>
      <c r="B62" s="166">
        <v>85</v>
      </c>
      <c r="C62" s="166">
        <v>55</v>
      </c>
      <c r="D62" s="166">
        <v>88</v>
      </c>
      <c r="E62" s="175">
        <v>61</v>
      </c>
      <c r="F62" s="177">
        <f t="shared" si="0"/>
        <v>70.778039787519631</v>
      </c>
      <c r="G62" s="167">
        <f t="shared" si="1"/>
        <v>28</v>
      </c>
    </row>
    <row r="63" spans="1:7" ht="15.5" x14ac:dyDescent="0.35">
      <c r="A63" s="80" t="s">
        <v>66</v>
      </c>
      <c r="B63" s="166">
        <v>76</v>
      </c>
      <c r="C63" s="166">
        <v>54</v>
      </c>
      <c r="D63" s="166">
        <v>68</v>
      </c>
      <c r="E63" s="175">
        <v>53</v>
      </c>
      <c r="F63" s="177">
        <f t="shared" si="0"/>
        <v>62.015183572573378</v>
      </c>
      <c r="G63" s="167">
        <f t="shared" si="1"/>
        <v>51</v>
      </c>
    </row>
    <row r="64" spans="1:7" ht="15.5" x14ac:dyDescent="0.35">
      <c r="A64" s="85" t="s">
        <v>67</v>
      </c>
      <c r="B64" s="166">
        <v>91</v>
      </c>
      <c r="C64" s="166">
        <v>31</v>
      </c>
      <c r="D64" s="166">
        <v>60</v>
      </c>
      <c r="E64" s="175">
        <v>49</v>
      </c>
      <c r="F64" s="177">
        <f t="shared" si="0"/>
        <v>53.664563860961138</v>
      </c>
      <c r="G64" s="167">
        <f t="shared" si="1"/>
        <v>75</v>
      </c>
    </row>
    <row r="65" spans="1:7" ht="15.5" x14ac:dyDescent="0.35">
      <c r="A65" s="80" t="s">
        <v>68</v>
      </c>
      <c r="B65" s="166">
        <v>82</v>
      </c>
      <c r="C65" s="166">
        <v>42</v>
      </c>
      <c r="D65" s="166">
        <v>44</v>
      </c>
      <c r="E65" s="175">
        <v>36</v>
      </c>
      <c r="F65" s="177">
        <f t="shared" si="0"/>
        <v>48.328640671340601</v>
      </c>
      <c r="G65" s="167">
        <f t="shared" si="1"/>
        <v>86</v>
      </c>
    </row>
    <row r="66" spans="1:7" ht="15.5" x14ac:dyDescent="0.35">
      <c r="A66" s="80" t="s">
        <v>69</v>
      </c>
      <c r="B66" s="166">
        <v>69</v>
      </c>
      <c r="C66" s="166">
        <v>53</v>
      </c>
      <c r="D66" s="166">
        <v>67</v>
      </c>
      <c r="E66" s="175">
        <v>69</v>
      </c>
      <c r="F66" s="177">
        <f t="shared" si="0"/>
        <v>64.122760925129583</v>
      </c>
      <c r="G66" s="167">
        <f t="shared" si="1"/>
        <v>46</v>
      </c>
    </row>
    <row r="67" spans="1:7" ht="15.5" x14ac:dyDescent="0.35">
      <c r="A67" s="80" t="s">
        <v>70</v>
      </c>
      <c r="B67" s="166">
        <v>62</v>
      </c>
      <c r="C67" s="166">
        <v>66</v>
      </c>
      <c r="D67" s="166">
        <v>53</v>
      </c>
      <c r="E67" s="175">
        <v>47</v>
      </c>
      <c r="F67" s="177">
        <f t="shared" si="0"/>
        <v>56.503758642368773</v>
      </c>
      <c r="G67" s="167">
        <f t="shared" si="1"/>
        <v>69</v>
      </c>
    </row>
    <row r="68" spans="1:7" ht="15.5" x14ac:dyDescent="0.35">
      <c r="A68" s="80" t="s">
        <v>71</v>
      </c>
      <c r="B68" s="166">
        <v>83</v>
      </c>
      <c r="C68" s="166">
        <v>47</v>
      </c>
      <c r="D68" s="166">
        <v>61</v>
      </c>
      <c r="E68" s="175">
        <v>29</v>
      </c>
      <c r="F68" s="177">
        <f t="shared" si="0"/>
        <v>51.253785357064814</v>
      </c>
      <c r="G68" s="167">
        <f t="shared" si="1"/>
        <v>85</v>
      </c>
    </row>
    <row r="69" spans="1:7" ht="15.5" x14ac:dyDescent="0.35">
      <c r="A69" s="80" t="s">
        <v>72</v>
      </c>
      <c r="B69" s="166">
        <v>78</v>
      </c>
      <c r="C69" s="166">
        <v>62</v>
      </c>
      <c r="D69" s="166">
        <v>45</v>
      </c>
      <c r="E69" s="175">
        <v>39</v>
      </c>
      <c r="F69" s="177">
        <f t="shared" ref="F69:F94" si="2">(POWER(B69,1.25/5)*POWER(C69,1.25/5)*POWER(D69,1.25/5)*POWER(E69,1.25/5))</f>
        <v>53.974776571370477</v>
      </c>
      <c r="G69" s="167">
        <f t="shared" ref="G69:G94" si="3">RANK(F69,$F$4:$F$94)</f>
        <v>73</v>
      </c>
    </row>
    <row r="70" spans="1:7" ht="15.5" x14ac:dyDescent="0.35">
      <c r="A70" s="80" t="s">
        <v>73</v>
      </c>
      <c r="B70" s="166">
        <v>66</v>
      </c>
      <c r="C70" s="166">
        <v>79</v>
      </c>
      <c r="D70" s="166">
        <v>80</v>
      </c>
      <c r="E70" s="175">
        <v>38</v>
      </c>
      <c r="F70" s="177">
        <f t="shared" si="2"/>
        <v>63.097354756819819</v>
      </c>
      <c r="G70" s="167">
        <f t="shared" si="3"/>
        <v>49</v>
      </c>
    </row>
    <row r="71" spans="1:7" ht="15.5" x14ac:dyDescent="0.35">
      <c r="A71" s="80" t="s">
        <v>74</v>
      </c>
      <c r="B71" s="166">
        <v>76</v>
      </c>
      <c r="C71" s="166">
        <v>46</v>
      </c>
      <c r="D71" s="166">
        <v>51</v>
      </c>
      <c r="E71" s="175">
        <v>23</v>
      </c>
      <c r="F71" s="177">
        <f t="shared" si="2"/>
        <v>45.000502049211327</v>
      </c>
      <c r="G71" s="167">
        <f t="shared" si="3"/>
        <v>89</v>
      </c>
    </row>
    <row r="72" spans="1:7" ht="15.5" x14ac:dyDescent="0.35">
      <c r="A72" s="80" t="s">
        <v>75</v>
      </c>
      <c r="B72" s="166">
        <v>74</v>
      </c>
      <c r="C72" s="166">
        <v>59</v>
      </c>
      <c r="D72" s="166">
        <v>76</v>
      </c>
      <c r="E72" s="175">
        <v>73</v>
      </c>
      <c r="F72" s="177">
        <f t="shared" si="2"/>
        <v>70.15442120891862</v>
      </c>
      <c r="G72" s="167">
        <f t="shared" si="3"/>
        <v>30</v>
      </c>
    </row>
    <row r="73" spans="1:7" ht="15.5" x14ac:dyDescent="0.35">
      <c r="A73" s="80" t="s">
        <v>76</v>
      </c>
      <c r="B73" s="166">
        <v>51</v>
      </c>
      <c r="C73" s="166">
        <v>61</v>
      </c>
      <c r="D73" s="166">
        <v>54</v>
      </c>
      <c r="E73" s="175">
        <v>59</v>
      </c>
      <c r="F73" s="177">
        <f t="shared" si="2"/>
        <v>56.109506070278229</v>
      </c>
      <c r="G73" s="167">
        <f t="shared" si="3"/>
        <v>72</v>
      </c>
    </row>
    <row r="74" spans="1:7" ht="15.5" x14ac:dyDescent="0.35">
      <c r="A74" s="80" t="s">
        <v>77</v>
      </c>
      <c r="B74" s="166">
        <v>88</v>
      </c>
      <c r="C74" s="166">
        <v>63</v>
      </c>
      <c r="D74" s="166">
        <v>74</v>
      </c>
      <c r="E74" s="175">
        <v>43</v>
      </c>
      <c r="F74" s="177">
        <f t="shared" si="2"/>
        <v>64.808332784340053</v>
      </c>
      <c r="G74" s="167">
        <f t="shared" si="3"/>
        <v>43</v>
      </c>
    </row>
    <row r="75" spans="1:7" ht="15.5" x14ac:dyDescent="0.35">
      <c r="A75" s="80" t="s">
        <v>78</v>
      </c>
      <c r="B75" s="166">
        <v>60</v>
      </c>
      <c r="C75" s="166">
        <v>74</v>
      </c>
      <c r="D75" s="166">
        <v>38</v>
      </c>
      <c r="E75" s="175">
        <v>30</v>
      </c>
      <c r="F75" s="177">
        <f t="shared" si="2"/>
        <v>47.432056576858656</v>
      </c>
      <c r="G75" s="167">
        <f t="shared" si="3"/>
        <v>87</v>
      </c>
    </row>
    <row r="76" spans="1:7" ht="15.5" x14ac:dyDescent="0.35">
      <c r="A76" s="80" t="s">
        <v>79</v>
      </c>
      <c r="B76" s="166">
        <v>87</v>
      </c>
      <c r="C76" s="166">
        <v>39</v>
      </c>
      <c r="D76" s="166">
        <v>88</v>
      </c>
      <c r="E76" s="175">
        <v>57</v>
      </c>
      <c r="F76" s="177">
        <f t="shared" si="2"/>
        <v>64.229619149636093</v>
      </c>
      <c r="G76" s="167">
        <f t="shared" si="3"/>
        <v>45</v>
      </c>
    </row>
    <row r="77" spans="1:7" ht="15.5" x14ac:dyDescent="0.35">
      <c r="A77" s="80" t="s">
        <v>80</v>
      </c>
      <c r="B77" s="179">
        <v>77</v>
      </c>
      <c r="C77" s="179">
        <v>94</v>
      </c>
      <c r="D77" s="179">
        <v>70</v>
      </c>
      <c r="E77" s="180">
        <v>68</v>
      </c>
      <c r="F77" s="177">
        <f t="shared" si="2"/>
        <v>76.613690492835929</v>
      </c>
      <c r="G77" s="167">
        <f t="shared" si="3"/>
        <v>20</v>
      </c>
    </row>
    <row r="78" spans="1:7" ht="15.5" x14ac:dyDescent="0.35">
      <c r="A78" s="80" t="s">
        <v>81</v>
      </c>
      <c r="B78" s="166">
        <v>82</v>
      </c>
      <c r="C78" s="166">
        <v>33</v>
      </c>
      <c r="D78" s="166">
        <v>48</v>
      </c>
      <c r="E78" s="175">
        <v>30</v>
      </c>
      <c r="F78" s="177">
        <f t="shared" si="2"/>
        <v>44.429617165106279</v>
      </c>
      <c r="G78" s="167">
        <f t="shared" si="3"/>
        <v>90</v>
      </c>
    </row>
    <row r="79" spans="1:7" ht="15.5" x14ac:dyDescent="0.35">
      <c r="A79" s="80" t="s">
        <v>82</v>
      </c>
      <c r="B79" s="166">
        <v>57</v>
      </c>
      <c r="C79" s="166">
        <v>74</v>
      </c>
      <c r="D79" s="166">
        <v>67</v>
      </c>
      <c r="E79" s="175">
        <v>77</v>
      </c>
      <c r="F79" s="177">
        <f t="shared" si="2"/>
        <v>68.299578863095277</v>
      </c>
      <c r="G79" s="167">
        <f t="shared" si="3"/>
        <v>35</v>
      </c>
    </row>
    <row r="80" spans="1:7" ht="15.5" x14ac:dyDescent="0.35">
      <c r="A80" s="80" t="s">
        <v>83</v>
      </c>
      <c r="B80" s="166">
        <v>67</v>
      </c>
      <c r="C80" s="166">
        <v>53</v>
      </c>
      <c r="D80" s="166">
        <v>85</v>
      </c>
      <c r="E80" s="175">
        <v>54</v>
      </c>
      <c r="F80" s="177">
        <f t="shared" si="2"/>
        <v>63.539067885079483</v>
      </c>
      <c r="G80" s="167">
        <f t="shared" si="3"/>
        <v>47</v>
      </c>
    </row>
    <row r="81" spans="1:7" ht="15.5" x14ac:dyDescent="0.35">
      <c r="A81" s="80" t="s">
        <v>84</v>
      </c>
      <c r="B81" s="166">
        <v>66</v>
      </c>
      <c r="C81" s="166">
        <v>84</v>
      </c>
      <c r="D81" s="166">
        <v>86</v>
      </c>
      <c r="E81" s="175">
        <v>48</v>
      </c>
      <c r="F81" s="177">
        <f t="shared" si="2"/>
        <v>69.165692184720328</v>
      </c>
      <c r="G81" s="167">
        <f t="shared" si="3"/>
        <v>33</v>
      </c>
    </row>
    <row r="82" spans="1:7" ht="15.5" x14ac:dyDescent="0.35">
      <c r="A82" s="80" t="s">
        <v>85</v>
      </c>
      <c r="B82" s="166">
        <v>63</v>
      </c>
      <c r="C82" s="166">
        <v>64</v>
      </c>
      <c r="D82" s="166">
        <v>49</v>
      </c>
      <c r="E82" s="175">
        <v>60</v>
      </c>
      <c r="F82" s="177">
        <f t="shared" si="2"/>
        <v>58.676873275272797</v>
      </c>
      <c r="G82" s="167">
        <f t="shared" si="3"/>
        <v>60</v>
      </c>
    </row>
    <row r="83" spans="1:7" ht="15.5" x14ac:dyDescent="0.35">
      <c r="A83" s="80" t="s">
        <v>86</v>
      </c>
      <c r="B83" s="166">
        <v>82</v>
      </c>
      <c r="C83" s="166">
        <v>44</v>
      </c>
      <c r="D83" s="166">
        <v>61</v>
      </c>
      <c r="E83" s="175">
        <v>50</v>
      </c>
      <c r="F83" s="177">
        <f t="shared" si="2"/>
        <v>57.595903057372404</v>
      </c>
      <c r="G83" s="167">
        <f t="shared" si="3"/>
        <v>66</v>
      </c>
    </row>
    <row r="84" spans="1:7" ht="15.5" x14ac:dyDescent="0.35">
      <c r="A84" s="80" t="s">
        <v>87</v>
      </c>
      <c r="B84" s="166">
        <v>50</v>
      </c>
      <c r="C84" s="166">
        <v>75</v>
      </c>
      <c r="D84" s="166">
        <v>98</v>
      </c>
      <c r="E84" s="175">
        <v>86</v>
      </c>
      <c r="F84" s="177">
        <f t="shared" si="2"/>
        <v>74.97887996944975</v>
      </c>
      <c r="G84" s="167">
        <f t="shared" si="3"/>
        <v>23</v>
      </c>
    </row>
    <row r="85" spans="1:7" ht="15.5" x14ac:dyDescent="0.35">
      <c r="A85" s="80" t="s">
        <v>88</v>
      </c>
      <c r="B85" s="166">
        <v>50</v>
      </c>
      <c r="C85" s="166">
        <v>53</v>
      </c>
      <c r="D85" s="166">
        <v>71</v>
      </c>
      <c r="E85" s="175">
        <v>37</v>
      </c>
      <c r="F85" s="177">
        <f t="shared" si="2"/>
        <v>51.366087434152043</v>
      </c>
      <c r="G85" s="167">
        <f t="shared" si="3"/>
        <v>84</v>
      </c>
    </row>
    <row r="86" spans="1:7" ht="15.5" x14ac:dyDescent="0.35">
      <c r="A86" s="80" t="s">
        <v>89</v>
      </c>
      <c r="B86" s="166">
        <v>74</v>
      </c>
      <c r="C86" s="166">
        <v>70</v>
      </c>
      <c r="D86" s="166">
        <v>53</v>
      </c>
      <c r="E86" s="175">
        <v>30</v>
      </c>
      <c r="F86" s="177">
        <f t="shared" si="2"/>
        <v>53.571242716493167</v>
      </c>
      <c r="G86" s="167">
        <f t="shared" si="3"/>
        <v>76</v>
      </c>
    </row>
    <row r="87" spans="1:7" ht="15.5" x14ac:dyDescent="0.35">
      <c r="A87" s="80" t="s">
        <v>90</v>
      </c>
      <c r="B87" s="166">
        <v>65</v>
      </c>
      <c r="C87" s="166">
        <v>84</v>
      </c>
      <c r="D87" s="166">
        <v>89</v>
      </c>
      <c r="E87" s="175">
        <v>42</v>
      </c>
      <c r="F87" s="177">
        <f t="shared" si="2"/>
        <v>67.213728121570156</v>
      </c>
      <c r="G87" s="167">
        <f t="shared" si="3"/>
        <v>38</v>
      </c>
    </row>
    <row r="88" spans="1:7" ht="15.5" x14ac:dyDescent="0.35">
      <c r="A88" s="80" t="s">
        <v>91</v>
      </c>
      <c r="B88" s="166">
        <v>47</v>
      </c>
      <c r="C88" s="166">
        <v>55</v>
      </c>
      <c r="D88" s="166">
        <v>83</v>
      </c>
      <c r="E88" s="175">
        <v>52</v>
      </c>
      <c r="F88" s="177">
        <f t="shared" si="2"/>
        <v>57.794364927981206</v>
      </c>
      <c r="G88" s="167">
        <f t="shared" si="3"/>
        <v>63</v>
      </c>
    </row>
    <row r="89" spans="1:7" ht="15.5" x14ac:dyDescent="0.35">
      <c r="A89" s="80" t="s">
        <v>92</v>
      </c>
      <c r="B89" s="166">
        <v>68</v>
      </c>
      <c r="C89" s="166">
        <v>41</v>
      </c>
      <c r="D89" s="166">
        <v>70</v>
      </c>
      <c r="E89" s="175">
        <v>41</v>
      </c>
      <c r="F89" s="177">
        <f t="shared" si="2"/>
        <v>53.185551449132298</v>
      </c>
      <c r="G89" s="167">
        <f t="shared" si="3"/>
        <v>78</v>
      </c>
    </row>
    <row r="90" spans="1:7" ht="15.5" x14ac:dyDescent="0.35">
      <c r="A90" s="80" t="s">
        <v>93</v>
      </c>
      <c r="B90" s="166">
        <v>42</v>
      </c>
      <c r="C90" s="166">
        <v>41</v>
      </c>
      <c r="D90" s="166">
        <v>31</v>
      </c>
      <c r="E90" s="175">
        <v>47</v>
      </c>
      <c r="F90" s="177">
        <f t="shared" si="2"/>
        <v>39.799092988447271</v>
      </c>
      <c r="G90" s="167">
        <f t="shared" si="3"/>
        <v>91</v>
      </c>
    </row>
    <row r="91" spans="1:7" ht="15.5" x14ac:dyDescent="0.35">
      <c r="A91" s="80" t="s">
        <v>94</v>
      </c>
      <c r="B91" s="166">
        <v>50</v>
      </c>
      <c r="C91" s="166">
        <v>43</v>
      </c>
      <c r="D91" s="166">
        <v>53</v>
      </c>
      <c r="E91" s="175">
        <v>40</v>
      </c>
      <c r="F91" s="177">
        <f t="shared" si="2"/>
        <v>46.205490000013008</v>
      </c>
      <c r="G91" s="167">
        <f t="shared" si="3"/>
        <v>88</v>
      </c>
    </row>
    <row r="92" spans="1:7" ht="15.5" x14ac:dyDescent="0.35">
      <c r="A92" s="80" t="s">
        <v>95</v>
      </c>
      <c r="B92" s="166">
        <v>79</v>
      </c>
      <c r="C92" s="166">
        <v>83</v>
      </c>
      <c r="D92" s="166">
        <v>68</v>
      </c>
      <c r="E92" s="175">
        <v>48</v>
      </c>
      <c r="F92" s="177">
        <f t="shared" si="2"/>
        <v>68.016430030510932</v>
      </c>
      <c r="G92" s="167">
        <f t="shared" si="3"/>
        <v>36</v>
      </c>
    </row>
    <row r="93" spans="1:7" ht="15.5" x14ac:dyDescent="0.35">
      <c r="A93" s="80" t="s">
        <v>96</v>
      </c>
      <c r="B93" s="166">
        <v>80</v>
      </c>
      <c r="C93" s="166">
        <v>65</v>
      </c>
      <c r="D93" s="166">
        <v>52</v>
      </c>
      <c r="E93" s="175">
        <v>29</v>
      </c>
      <c r="F93" s="177">
        <f t="shared" si="2"/>
        <v>52.917725760938943</v>
      </c>
      <c r="G93" s="167">
        <f t="shared" si="3"/>
        <v>79</v>
      </c>
    </row>
    <row r="94" spans="1:7" ht="15.5" x14ac:dyDescent="0.35">
      <c r="A94" s="172" t="s">
        <v>97</v>
      </c>
      <c r="B94" s="173">
        <v>69</v>
      </c>
      <c r="C94" s="173">
        <v>66</v>
      </c>
      <c r="D94" s="173">
        <v>55</v>
      </c>
      <c r="E94" s="173">
        <v>54</v>
      </c>
      <c r="F94" s="178">
        <f t="shared" si="2"/>
        <v>60.643934345978316</v>
      </c>
      <c r="G94" s="168">
        <f t="shared" si="3"/>
        <v>55</v>
      </c>
    </row>
    <row r="95" spans="1:7" ht="15.5" x14ac:dyDescent="0.35">
      <c r="A95" s="4"/>
      <c r="B95" s="169"/>
      <c r="C95" s="169"/>
      <c r="D95" s="169"/>
      <c r="E95" s="169"/>
      <c r="F95" s="4"/>
      <c r="G95" s="4"/>
    </row>
    <row r="96" spans="1:7" ht="15.5" x14ac:dyDescent="0.35">
      <c r="A96" s="4"/>
      <c r="B96" s="170"/>
      <c r="C96" s="170"/>
      <c r="D96" s="170"/>
      <c r="E96" s="170"/>
      <c r="F96" s="4"/>
      <c r="G96" s="4"/>
    </row>
    <row r="97" spans="1:7" ht="15.5" x14ac:dyDescent="0.35">
      <c r="A97" s="4"/>
      <c r="B97" s="171"/>
      <c r="C97" s="171"/>
      <c r="D97" s="171"/>
      <c r="E97" s="171"/>
      <c r="F97" s="4"/>
      <c r="G97" s="4"/>
    </row>
    <row r="98" spans="1:7" ht="15.5" x14ac:dyDescent="0.35">
      <c r="A98" s="4"/>
      <c r="B98" s="170"/>
      <c r="C98" s="170"/>
      <c r="D98" s="170"/>
      <c r="E98" s="170"/>
      <c r="F98" s="4"/>
      <c r="G98" s="4"/>
    </row>
    <row r="99" spans="1:7" ht="15.5" x14ac:dyDescent="0.35">
      <c r="A99" s="4"/>
      <c r="B99" s="171"/>
      <c r="C99" s="171"/>
      <c r="D99" s="171"/>
      <c r="E99" s="171"/>
      <c r="F99" s="4"/>
      <c r="G99" s="4"/>
    </row>
    <row r="101" spans="1:7" ht="15.5" x14ac:dyDescent="0.35">
      <c r="A101" s="41"/>
      <c r="B101" s="147"/>
      <c r="C101" s="147"/>
      <c r="D101" s="147"/>
      <c r="E101" s="147"/>
    </row>
    <row r="102" spans="1:7" ht="15.5" x14ac:dyDescent="0.35">
      <c r="A102" s="41"/>
      <c r="B102" s="147"/>
      <c r="C102" s="147"/>
      <c r="D102" s="147"/>
      <c r="E102" s="147"/>
    </row>
    <row r="103" spans="1:7" ht="15.5" x14ac:dyDescent="0.35">
      <c r="A103" s="4"/>
      <c r="B103" s="147"/>
    </row>
    <row r="104" spans="1:7" ht="15.5" x14ac:dyDescent="0.35">
      <c r="A104" s="41"/>
      <c r="B104" s="90"/>
      <c r="C104" s="90"/>
      <c r="D104" s="148"/>
    </row>
    <row r="105" spans="1:7" ht="15.5" x14ac:dyDescent="0.35">
      <c r="A105" s="41"/>
      <c r="B105" s="90"/>
      <c r="C105" s="90"/>
      <c r="D105" s="148"/>
    </row>
  </sheetData>
  <mergeCells count="2">
    <mergeCell ref="F2:G2"/>
    <mergeCell ref="B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opLeftCell="A70" workbookViewId="0">
      <selection activeCell="J38" sqref="J38"/>
    </sheetView>
  </sheetViews>
  <sheetFormatPr baseColWidth="10" defaultColWidth="8.7265625" defaultRowHeight="14.5" x14ac:dyDescent="0.35"/>
  <cols>
    <col min="3" max="3" width="12.1796875" bestFit="1" customWidth="1"/>
    <col min="5" max="5" width="13" customWidth="1"/>
    <col min="7" max="7" width="12.54296875" customWidth="1"/>
    <col min="9" max="9" width="13.453125" customWidth="1"/>
  </cols>
  <sheetData>
    <row r="1" spans="1:11" ht="15.75" customHeight="1" x14ac:dyDescent="0.35">
      <c r="A1" s="346" t="s">
        <v>0</v>
      </c>
      <c r="B1" s="340" t="s">
        <v>124</v>
      </c>
      <c r="C1" s="341"/>
      <c r="D1" s="342" t="s">
        <v>110</v>
      </c>
      <c r="E1" s="343"/>
      <c r="F1" s="344" t="s">
        <v>125</v>
      </c>
      <c r="G1" s="345"/>
      <c r="H1" s="338" t="s">
        <v>120</v>
      </c>
      <c r="I1" s="339"/>
      <c r="J1" s="190" t="s">
        <v>121</v>
      </c>
      <c r="K1" s="191"/>
    </row>
    <row r="2" spans="1:11" ht="31" x14ac:dyDescent="0.35">
      <c r="A2" s="346"/>
      <c r="B2" s="196" t="s">
        <v>5</v>
      </c>
      <c r="C2" s="196" t="s">
        <v>4</v>
      </c>
      <c r="D2" s="201" t="s">
        <v>5</v>
      </c>
      <c r="E2" s="201" t="s">
        <v>4</v>
      </c>
      <c r="F2" s="206" t="s">
        <v>5</v>
      </c>
      <c r="G2" s="207" t="s">
        <v>4</v>
      </c>
      <c r="H2" s="208" t="s">
        <v>5</v>
      </c>
      <c r="I2" s="208" t="s">
        <v>4</v>
      </c>
      <c r="J2" s="209" t="s">
        <v>122</v>
      </c>
      <c r="K2" s="59" t="s">
        <v>123</v>
      </c>
    </row>
    <row r="3" spans="1:11" ht="15.5" x14ac:dyDescent="0.35">
      <c r="A3" s="192" t="s">
        <v>7</v>
      </c>
      <c r="B3" s="197">
        <f>VLOOKUP(A3,'2013 Income Security'!$A$4:$O$94,15,FALSE)</f>
        <v>87.00493032533177</v>
      </c>
      <c r="C3" s="197">
        <f t="shared" ref="C3:C34" si="0">(B3-$B$99)/($B$98-$B$99)*100</f>
        <v>86.739724821767112</v>
      </c>
      <c r="D3" s="202">
        <f>VLOOKUP(A3,'2013 Health Status'!$A$4:$M$94,13,FALSE)</f>
        <v>74.779391870974123</v>
      </c>
      <c r="E3" s="202">
        <f t="shared" ref="E3:E34" si="1">(D3-$D$99)/($D$98-$D$99)*100</f>
        <v>91.152499146504923</v>
      </c>
      <c r="F3" s="184">
        <f>VLOOKUP(A3,'2013 Capability'!$A$4:$J$94,10,FALSE)</f>
        <v>74.314115558238029</v>
      </c>
      <c r="G3" s="205">
        <f>(F3-$F$99)/($F$98-$F$99)*100</f>
        <v>86.683470902664311</v>
      </c>
      <c r="H3" s="185">
        <f>VLOOKUP(A3,'2013 Enabling env'!$A$4:$F$94,6,FALSE)</f>
        <v>83.295029727099077</v>
      </c>
      <c r="I3" s="185">
        <f>(H3-$H$99)/($H$98-$H$99)*100</f>
        <v>94.97827827254703</v>
      </c>
      <c r="J3" s="182">
        <f>GEOMEAN(C3,E3,G3,I3)</f>
        <v>89.822843932464167</v>
      </c>
      <c r="K3" s="183">
        <f>RANK(J3,$J$3:$J$93)</f>
        <v>1</v>
      </c>
    </row>
    <row r="4" spans="1:11" ht="15.5" x14ac:dyDescent="0.35">
      <c r="A4" s="193" t="s">
        <v>8</v>
      </c>
      <c r="B4" s="198">
        <f>VLOOKUP(A4,'2013 Income Security'!$A$4:$O$94,15,FALSE)</f>
        <v>91.449532405323211</v>
      </c>
      <c r="C4" s="198">
        <f t="shared" si="0"/>
        <v>91.275033066656334</v>
      </c>
      <c r="D4" s="203">
        <f>VLOOKUP(A4,'2013 Health Status'!$A$4:$M$94,13,FALSE)</f>
        <v>73.538856524726867</v>
      </c>
      <c r="E4" s="203">
        <f t="shared" si="1"/>
        <v>89.469276152953697</v>
      </c>
      <c r="F4" s="218">
        <f>VLOOKUP(A4,'2013 Capability'!$A$4:$J$94,10,FALSE)</f>
        <v>85.414048980911872</v>
      </c>
      <c r="G4" s="216">
        <f t="shared" ref="G4:G67" si="2">(F4-$F$99)/($F$98-$F$99)*100</f>
        <v>99.897677358228421</v>
      </c>
      <c r="H4" s="214">
        <f>VLOOKUP(A4,'2013 Enabling env'!$A$4:$F$94,6,FALSE)</f>
        <v>76.248162244503803</v>
      </c>
      <c r="I4" s="214">
        <f t="shared" ref="I4:I67" si="3">(H4-$H$99)/($H$98-$H$99)*100</f>
        <v>79.625625805019183</v>
      </c>
      <c r="J4" s="210">
        <f t="shared" ref="J4:J67" si="4">GEOMEAN(C4,E4,G4,I4)</f>
        <v>89.775646864613321</v>
      </c>
      <c r="K4" s="212">
        <f t="shared" ref="K4:K67" si="5">RANK(J4,$J$3:$J$93)</f>
        <v>2</v>
      </c>
    </row>
    <row r="5" spans="1:11" ht="15.5" x14ac:dyDescent="0.35">
      <c r="A5" s="193" t="s">
        <v>9</v>
      </c>
      <c r="B5" s="198">
        <f>VLOOKUP(A5,'2013 Income Security'!$A$4:$O$94,15,FALSE)</f>
        <v>86.121053113742292</v>
      </c>
      <c r="C5" s="198">
        <f t="shared" si="0"/>
        <v>85.837809299737032</v>
      </c>
      <c r="D5" s="203">
        <f>VLOOKUP(A5,'2013 Health Status'!$A$4:$M$94,13,FALSE)</f>
        <v>75.153950581726448</v>
      </c>
      <c r="E5" s="203">
        <f t="shared" si="1"/>
        <v>91.660719920931413</v>
      </c>
      <c r="F5" s="218">
        <f>VLOOKUP(A5,'2013 Capability'!$A$4:$J$94,10,FALSE)</f>
        <v>73.718907463107726</v>
      </c>
      <c r="G5" s="216">
        <f t="shared" si="2"/>
        <v>85.974889837033004</v>
      </c>
      <c r="H5" s="214">
        <f>VLOOKUP(A5,'2013 Enabling env'!$A$4:$F$94,6,FALSE)</f>
        <v>82.780496479722046</v>
      </c>
      <c r="I5" s="214">
        <f t="shared" si="3"/>
        <v>93.857290805494671</v>
      </c>
      <c r="J5" s="210">
        <f t="shared" si="4"/>
        <v>89.263802433805637</v>
      </c>
      <c r="K5" s="212">
        <f t="shared" si="5"/>
        <v>3</v>
      </c>
    </row>
    <row r="6" spans="1:11" ht="15.5" x14ac:dyDescent="0.35">
      <c r="A6" s="193" t="s">
        <v>11</v>
      </c>
      <c r="B6" s="198">
        <f>VLOOKUP(A6,'2013 Income Security'!$A$4:$O$94,15,FALSE)</f>
        <v>90.911870339042878</v>
      </c>
      <c r="C6" s="198">
        <f t="shared" si="0"/>
        <v>90.726398305145793</v>
      </c>
      <c r="D6" s="203">
        <f>VLOOKUP(A6,'2013 Health Status'!$A$4:$M$94,13,FALSE)</f>
        <v>71.297696923370964</v>
      </c>
      <c r="E6" s="203">
        <f t="shared" si="1"/>
        <v>86.428354034424643</v>
      </c>
      <c r="F6" s="218">
        <f>VLOOKUP(A6,'2013 Capability'!$A$4:$J$94,10,FALSE)</f>
        <v>66.210232379858567</v>
      </c>
      <c r="G6" s="216">
        <f t="shared" si="2"/>
        <v>77.035990928403052</v>
      </c>
      <c r="H6" s="214">
        <f>VLOOKUP(A6,'2013 Enabling env'!$A$4:$F$94,6,FALSE)</f>
        <v>85.583083681804823</v>
      </c>
      <c r="I6" s="214">
        <f t="shared" si="3"/>
        <v>99.963145276263248</v>
      </c>
      <c r="J6" s="210">
        <f t="shared" si="4"/>
        <v>88.151737056160712</v>
      </c>
      <c r="K6" s="212">
        <f t="shared" si="5"/>
        <v>4</v>
      </c>
    </row>
    <row r="7" spans="1:11" ht="15.5" x14ac:dyDescent="0.35">
      <c r="A7" s="193" t="s">
        <v>10</v>
      </c>
      <c r="B7" s="198">
        <f>VLOOKUP(A7,'2013 Income Security'!$A$4:$O$94,15,FALSE)</f>
        <v>81.133480848537744</v>
      </c>
      <c r="C7" s="198">
        <f t="shared" si="0"/>
        <v>80.748449845446686</v>
      </c>
      <c r="D7" s="203">
        <f>VLOOKUP(A7,'2013 Health Status'!$A$4:$M$94,13,FALSE)</f>
        <v>80.277057728349092</v>
      </c>
      <c r="E7" s="203">
        <f t="shared" si="1"/>
        <v>98.612018627339339</v>
      </c>
      <c r="F7" s="218">
        <f>VLOOKUP(A7,'2013 Capability'!$A$4:$J$94,10,FALSE)</f>
        <v>69.572819966611306</v>
      </c>
      <c r="G7" s="216">
        <f t="shared" si="2"/>
        <v>81.039071388822975</v>
      </c>
      <c r="H7" s="214">
        <f>VLOOKUP(A7,'2013 Enabling env'!$A$4:$F$94,6,FALSE)</f>
        <v>82.285565357375802</v>
      </c>
      <c r="I7" s="214">
        <f t="shared" si="3"/>
        <v>92.77900949319347</v>
      </c>
      <c r="J7" s="210">
        <f t="shared" si="4"/>
        <v>87.963410138156021</v>
      </c>
      <c r="K7" s="212">
        <f t="shared" si="5"/>
        <v>5</v>
      </c>
    </row>
    <row r="8" spans="1:11" ht="15.5" x14ac:dyDescent="0.35">
      <c r="A8" s="193" t="s">
        <v>12</v>
      </c>
      <c r="B8" s="198">
        <f>VLOOKUP(A8,'2013 Income Security'!$A$4:$O$94,15,FALSE)</f>
        <v>80.647795204787656</v>
      </c>
      <c r="C8" s="198">
        <f t="shared" si="0"/>
        <v>80.252852249783331</v>
      </c>
      <c r="D8" s="203">
        <f>VLOOKUP(A8,'2013 Health Status'!$A$4:$M$94,13,FALSE)</f>
        <v>81.274478663898989</v>
      </c>
      <c r="E8" s="203">
        <f t="shared" si="1"/>
        <v>99.965371321436891</v>
      </c>
      <c r="F8" s="218">
        <f>VLOOKUP(A8,'2013 Capability'!$A$4:$J$94,10,FALSE)</f>
        <v>66.108081964206121</v>
      </c>
      <c r="G8" s="216">
        <f t="shared" si="2"/>
        <v>76.914383290721574</v>
      </c>
      <c r="H8" s="214">
        <f>VLOOKUP(A8,'2013 Enabling env'!$A$4:$F$94,6,FALSE)</f>
        <v>83.989581395148491</v>
      </c>
      <c r="I8" s="214">
        <f t="shared" si="3"/>
        <v>96.491462734528312</v>
      </c>
      <c r="J8" s="210">
        <f t="shared" si="4"/>
        <v>87.841881221139403</v>
      </c>
      <c r="K8" s="212">
        <f t="shared" si="5"/>
        <v>6</v>
      </c>
    </row>
    <row r="9" spans="1:11" ht="15.5" x14ac:dyDescent="0.35">
      <c r="A9" s="193" t="s">
        <v>13</v>
      </c>
      <c r="B9" s="198">
        <f>VLOOKUP(A9,'2013 Income Security'!$A$4:$O$94,15,FALSE)</f>
        <v>72.735860731240535</v>
      </c>
      <c r="C9" s="198">
        <f t="shared" si="0"/>
        <v>72.179449725755646</v>
      </c>
      <c r="D9" s="203">
        <f>VLOOKUP(A9,'2013 Health Status'!$A$4:$M$94,13,FALSE)</f>
        <v>78.732347411436379</v>
      </c>
      <c r="E9" s="203">
        <f t="shared" si="1"/>
        <v>96.516075185123995</v>
      </c>
      <c r="F9" s="218">
        <f>VLOOKUP(A9,'2013 Capability'!$A$4:$J$94,10,FALSE)</f>
        <v>71.052343402301517</v>
      </c>
      <c r="G9" s="216">
        <f t="shared" si="2"/>
        <v>82.800408812263711</v>
      </c>
      <c r="H9" s="214">
        <f>VLOOKUP(A9,'2013 Enabling env'!$A$4:$F$94,6,FALSE)</f>
        <v>80.160806490992798</v>
      </c>
      <c r="I9" s="214">
        <f t="shared" si="3"/>
        <v>88.149905209134644</v>
      </c>
      <c r="J9" s="210">
        <f t="shared" si="4"/>
        <v>84.443628729906379</v>
      </c>
      <c r="K9" s="212">
        <f t="shared" si="5"/>
        <v>7</v>
      </c>
    </row>
    <row r="10" spans="1:11" ht="15.5" x14ac:dyDescent="0.35">
      <c r="A10" s="193" t="s">
        <v>15</v>
      </c>
      <c r="B10" s="198">
        <f>VLOOKUP(A10,'2013 Income Security'!$A$4:$O$94,15,FALSE)</f>
        <v>77.921909736275481</v>
      </c>
      <c r="C10" s="198">
        <f t="shared" si="0"/>
        <v>77.471336465587228</v>
      </c>
      <c r="D10" s="203">
        <f>VLOOKUP(A10,'2013 Health Status'!$A$4:$M$94,13,FALSE)</f>
        <v>70.062901172289145</v>
      </c>
      <c r="E10" s="203">
        <f t="shared" si="1"/>
        <v>84.752918822644702</v>
      </c>
      <c r="F10" s="218">
        <f>VLOOKUP(A10,'2013 Capability'!$A$4:$J$94,10,FALSE)</f>
        <v>76.564178130383311</v>
      </c>
      <c r="G10" s="216">
        <f t="shared" si="2"/>
        <v>89.362116821884896</v>
      </c>
      <c r="H10" s="214">
        <f>VLOOKUP(A10,'2013 Enabling env'!$A$4:$F$94,6,FALSE)</f>
        <v>78.210448162295833</v>
      </c>
      <c r="I10" s="214">
        <f t="shared" si="3"/>
        <v>83.900758523520352</v>
      </c>
      <c r="J10" s="210">
        <f t="shared" si="4"/>
        <v>83.763296714143763</v>
      </c>
      <c r="K10" s="212">
        <f t="shared" si="5"/>
        <v>8</v>
      </c>
    </row>
    <row r="11" spans="1:11" ht="15.5" x14ac:dyDescent="0.35">
      <c r="A11" s="193" t="s">
        <v>14</v>
      </c>
      <c r="B11" s="198">
        <f>VLOOKUP(A11,'2013 Income Security'!$A$4:$O$94,15,FALSE)</f>
        <v>84.667507140859627</v>
      </c>
      <c r="C11" s="198">
        <f t="shared" si="0"/>
        <v>84.354599123326153</v>
      </c>
      <c r="D11" s="203">
        <f>VLOOKUP(A11,'2013 Health Status'!$A$4:$M$94,13,FALSE)</f>
        <v>74.187263057751366</v>
      </c>
      <c r="E11" s="203">
        <f t="shared" si="1"/>
        <v>90.349067920965226</v>
      </c>
      <c r="F11" s="218">
        <f>VLOOKUP(A11,'2013 Capability'!$A$4:$J$94,10,FALSE)</f>
        <v>58.497155142479478</v>
      </c>
      <c r="G11" s="216">
        <f t="shared" si="2"/>
        <v>67.853756121999382</v>
      </c>
      <c r="H11" s="214">
        <f>VLOOKUP(A11,'2013 Enabling env'!$A$4:$F$94,6,FALSE)</f>
        <v>82.539742622891566</v>
      </c>
      <c r="I11" s="214">
        <f t="shared" si="3"/>
        <v>93.332772598892305</v>
      </c>
      <c r="J11" s="210">
        <f t="shared" si="4"/>
        <v>83.350867808025754</v>
      </c>
      <c r="K11" s="212">
        <f t="shared" si="5"/>
        <v>9</v>
      </c>
    </row>
    <row r="12" spans="1:11" ht="15.5" x14ac:dyDescent="0.35">
      <c r="A12" s="193" t="s">
        <v>16</v>
      </c>
      <c r="B12" s="198">
        <f>VLOOKUP(A12,'2013 Income Security'!$A$4:$O$94,15,FALSE)</f>
        <v>80.71102349167289</v>
      </c>
      <c r="C12" s="198">
        <f t="shared" si="0"/>
        <v>80.317370909870306</v>
      </c>
      <c r="D12" s="203">
        <f>VLOOKUP(A12,'2013 Health Status'!$A$4:$M$94,13,FALSE)</f>
        <v>76.94578319252372</v>
      </c>
      <c r="E12" s="203">
        <f t="shared" si="1"/>
        <v>94.091971767332055</v>
      </c>
      <c r="F12" s="218">
        <f>VLOOKUP(A12,'2013 Capability'!$A$4:$J$94,10,FALSE)</f>
        <v>66.230891330778789</v>
      </c>
      <c r="G12" s="216">
        <f t="shared" si="2"/>
        <v>77.0605849175938</v>
      </c>
      <c r="H12" s="214">
        <f>VLOOKUP(A12,'2013 Enabling env'!$A$4:$F$94,6,FALSE)</f>
        <v>77.183121585010156</v>
      </c>
      <c r="I12" s="214">
        <f t="shared" si="3"/>
        <v>81.662574259281399</v>
      </c>
      <c r="J12" s="210">
        <f t="shared" si="4"/>
        <v>83.043253386613671</v>
      </c>
      <c r="K12" s="212">
        <f t="shared" si="5"/>
        <v>10</v>
      </c>
    </row>
    <row r="13" spans="1:11" ht="15.5" x14ac:dyDescent="0.35">
      <c r="A13" s="193" t="s">
        <v>19</v>
      </c>
      <c r="B13" s="198">
        <f>VLOOKUP(A13,'2013 Income Security'!$A$4:$O$94,15,FALSE)</f>
        <v>88.231710361488794</v>
      </c>
      <c r="C13" s="198">
        <f t="shared" si="0"/>
        <v>87.991541185192645</v>
      </c>
      <c r="D13" s="203">
        <f>VLOOKUP(A13,'2013 Health Status'!$A$4:$M$94,13,FALSE)</f>
        <v>72.67044256271538</v>
      </c>
      <c r="E13" s="203">
        <f t="shared" si="1"/>
        <v>88.290966842218978</v>
      </c>
      <c r="F13" s="218">
        <f>VLOOKUP(A13,'2013 Capability'!$A$4:$J$94,10,FALSE)</f>
        <v>45.531995382920528</v>
      </c>
      <c r="G13" s="216">
        <f t="shared" si="2"/>
        <v>52.419042122524438</v>
      </c>
      <c r="H13" s="214">
        <f>VLOOKUP(A13,'2013 Enabling env'!$A$4:$F$94,6,FALSE)</f>
        <v>85.292903861769332</v>
      </c>
      <c r="I13" s="214">
        <f t="shared" si="3"/>
        <v>99.330945232612933</v>
      </c>
      <c r="J13" s="210">
        <f t="shared" si="4"/>
        <v>79.750370893711505</v>
      </c>
      <c r="K13" s="212">
        <f t="shared" si="5"/>
        <v>11</v>
      </c>
    </row>
    <row r="14" spans="1:11" ht="15.5" x14ac:dyDescent="0.35">
      <c r="A14" s="193" t="s">
        <v>18</v>
      </c>
      <c r="B14" s="198">
        <f>VLOOKUP(A14,'2013 Income Security'!$A$4:$O$94,15,FALSE)</f>
        <v>81.886497976121163</v>
      </c>
      <c r="C14" s="198">
        <f t="shared" si="0"/>
        <v>81.516834669511397</v>
      </c>
      <c r="D14" s="203">
        <f>VLOOKUP(A14,'2013 Health Status'!$A$4:$M$94,13,FALSE)</f>
        <v>73.144865859090658</v>
      </c>
      <c r="E14" s="203">
        <f t="shared" si="1"/>
        <v>88.93468908967526</v>
      </c>
      <c r="F14" s="218">
        <f>VLOOKUP(A14,'2013 Capability'!$A$4:$J$94,10,FALSE)</f>
        <v>49.417386682309257</v>
      </c>
      <c r="G14" s="216">
        <f t="shared" si="2"/>
        <v>57.044507955130065</v>
      </c>
      <c r="H14" s="214">
        <f>VLOOKUP(A14,'2013 Enabling env'!$A$4:$F$94,6,FALSE)</f>
        <v>83.996749453642636</v>
      </c>
      <c r="I14" s="214">
        <f t="shared" si="3"/>
        <v>96.507079419700744</v>
      </c>
      <c r="J14" s="210">
        <f t="shared" si="4"/>
        <v>79.482748672742915</v>
      </c>
      <c r="K14" s="212">
        <f t="shared" si="5"/>
        <v>12</v>
      </c>
    </row>
    <row r="15" spans="1:11" ht="15.5" x14ac:dyDescent="0.35">
      <c r="A15" s="193" t="s">
        <v>17</v>
      </c>
      <c r="B15" s="198">
        <f>VLOOKUP(A15,'2013 Income Security'!$A$4:$O$94,15,FALSE)</f>
        <v>85.830743393698754</v>
      </c>
      <c r="C15" s="198">
        <f t="shared" si="0"/>
        <v>85.541574891529336</v>
      </c>
      <c r="D15" s="203">
        <f>VLOOKUP(A15,'2013 Health Status'!$A$4:$M$94,13,FALSE)</f>
        <v>71.009672565658192</v>
      </c>
      <c r="E15" s="203">
        <f t="shared" si="1"/>
        <v>86.037547578912069</v>
      </c>
      <c r="F15" s="218">
        <f>VLOOKUP(A15,'2013 Capability'!$A$4:$J$94,10,FALSE)</f>
        <v>53.846007325807975</v>
      </c>
      <c r="G15" s="216">
        <f t="shared" si="2"/>
        <v>62.316675387866638</v>
      </c>
      <c r="H15" s="214">
        <f>VLOOKUP(A15,'2013 Enabling env'!$A$4:$F$94,6,FALSE)</f>
        <v>78.088974862240676</v>
      </c>
      <c r="I15" s="214">
        <f t="shared" si="3"/>
        <v>83.636110810981876</v>
      </c>
      <c r="J15" s="210">
        <f t="shared" si="4"/>
        <v>78.698389024841305</v>
      </c>
      <c r="K15" s="212">
        <f t="shared" si="5"/>
        <v>13</v>
      </c>
    </row>
    <row r="16" spans="1:11" ht="15.5" x14ac:dyDescent="0.35">
      <c r="A16" s="193" t="s">
        <v>22</v>
      </c>
      <c r="B16" s="198">
        <f>VLOOKUP(A16,'2013 Income Security'!$A$4:$O$94,15,FALSE)</f>
        <v>57.24923225001718</v>
      </c>
      <c r="C16" s="198">
        <f t="shared" si="0"/>
        <v>56.376767602058344</v>
      </c>
      <c r="D16" s="203">
        <f>VLOOKUP(A16,'2013 Health Status'!$A$4:$M$94,13,FALSE)</f>
        <v>78.182240973236674</v>
      </c>
      <c r="E16" s="203">
        <f t="shared" si="1"/>
        <v>95.76966210751246</v>
      </c>
      <c r="F16" s="218">
        <f>VLOOKUP(A16,'2013 Capability'!$A$4:$J$94,10,FALSE)</f>
        <v>76.334517617403307</v>
      </c>
      <c r="G16" s="216">
        <f t="shared" si="2"/>
        <v>89.088711449289647</v>
      </c>
      <c r="H16" s="214">
        <f>VLOOKUP(A16,'2013 Enabling env'!$A$4:$F$94,6,FALSE)</f>
        <v>73.544269403154573</v>
      </c>
      <c r="I16" s="214">
        <f t="shared" si="3"/>
        <v>73.734791728005604</v>
      </c>
      <c r="J16" s="210">
        <f t="shared" si="4"/>
        <v>77.17129987068347</v>
      </c>
      <c r="K16" s="212">
        <f t="shared" si="5"/>
        <v>14</v>
      </c>
    </row>
    <row r="17" spans="1:11" ht="15.5" x14ac:dyDescent="0.35">
      <c r="A17" s="193" t="s">
        <v>20</v>
      </c>
      <c r="B17" s="198">
        <f>VLOOKUP(A17,'2013 Income Security'!$A$4:$O$94,15,FALSE)</f>
        <v>84.801642490426048</v>
      </c>
      <c r="C17" s="198">
        <f t="shared" si="0"/>
        <v>84.491471929006167</v>
      </c>
      <c r="D17" s="203">
        <f>VLOOKUP(A17,'2013 Health Status'!$A$4:$M$94,13,FALSE)</f>
        <v>70.780830124499744</v>
      </c>
      <c r="E17" s="203">
        <f t="shared" si="1"/>
        <v>85.727042231342935</v>
      </c>
      <c r="F17" s="218">
        <f>VLOOKUP(A17,'2013 Capability'!$A$4:$J$94,10,FALSE)</f>
        <v>51.429736062702965</v>
      </c>
      <c r="G17" s="216">
        <f t="shared" si="2"/>
        <v>59.440161979408288</v>
      </c>
      <c r="H17" s="214">
        <f>VLOOKUP(A17,'2013 Enabling env'!$A$4:$F$94,6,FALSE)</f>
        <v>77.383126679896463</v>
      </c>
      <c r="I17" s="214">
        <f t="shared" si="3"/>
        <v>82.098315206746122</v>
      </c>
      <c r="J17" s="210">
        <f t="shared" si="4"/>
        <v>77.10565596866951</v>
      </c>
      <c r="K17" s="212">
        <f t="shared" si="5"/>
        <v>15</v>
      </c>
    </row>
    <row r="18" spans="1:11" ht="15.5" x14ac:dyDescent="0.35">
      <c r="A18" s="193" t="s">
        <v>23</v>
      </c>
      <c r="B18" s="198">
        <f>VLOOKUP(A18,'2013 Income Security'!$A$4:$O$94,15,FALSE)</f>
        <v>98.160140886812442</v>
      </c>
      <c r="C18" s="198">
        <f t="shared" si="0"/>
        <v>98.122592741645349</v>
      </c>
      <c r="D18" s="203">
        <f>VLOOKUP(A18,'2013 Health Status'!$A$4:$M$94,13,FALSE)</f>
        <v>72.676509272253853</v>
      </c>
      <c r="E18" s="203">
        <f t="shared" si="1"/>
        <v>88.299198469815281</v>
      </c>
      <c r="F18" s="218">
        <f>VLOOKUP(A18,'2013 Capability'!$A$4:$J$94,10,FALSE)</f>
        <v>38.433897760198882</v>
      </c>
      <c r="G18" s="216">
        <f t="shared" si="2"/>
        <v>43.96892590499867</v>
      </c>
      <c r="H18" s="214">
        <f>VLOOKUP(A18,'2013 Enabling env'!$A$4:$F$94,6,FALSE)</f>
        <v>81.248964122201997</v>
      </c>
      <c r="I18" s="214">
        <f t="shared" si="3"/>
        <v>90.520619002618744</v>
      </c>
      <c r="J18" s="210">
        <f t="shared" si="4"/>
        <v>76.631051898560031</v>
      </c>
      <c r="K18" s="212">
        <f t="shared" si="5"/>
        <v>16</v>
      </c>
    </row>
    <row r="19" spans="1:11" ht="15.5" x14ac:dyDescent="0.35">
      <c r="A19" s="193" t="s">
        <v>21</v>
      </c>
      <c r="B19" s="198">
        <f>VLOOKUP(A19,'2013 Income Security'!$A$4:$O$94,15,FALSE)</f>
        <v>82.2991358591063</v>
      </c>
      <c r="C19" s="198">
        <f t="shared" si="0"/>
        <v>81.937893733781948</v>
      </c>
      <c r="D19" s="203">
        <f>VLOOKUP(A19,'2013 Health Status'!$A$4:$M$94,13,FALSE)</f>
        <v>57.516688221238823</v>
      </c>
      <c r="E19" s="203">
        <f t="shared" si="1"/>
        <v>67.729563393811148</v>
      </c>
      <c r="F19" s="218">
        <f>VLOOKUP(A19,'2013 Capability'!$A$4:$J$94,10,FALSE)</f>
        <v>55.713000830492533</v>
      </c>
      <c r="G19" s="216">
        <f t="shared" si="2"/>
        <v>64.539286702967303</v>
      </c>
      <c r="H19" s="214">
        <f>VLOOKUP(A19,'2013 Enabling env'!$A$4:$F$94,6,FALSE)</f>
        <v>82.168193991268723</v>
      </c>
      <c r="I19" s="214">
        <f t="shared" si="3"/>
        <v>92.523298455923154</v>
      </c>
      <c r="J19" s="210">
        <f t="shared" si="4"/>
        <v>75.872533320502839</v>
      </c>
      <c r="K19" s="212">
        <f t="shared" si="5"/>
        <v>17</v>
      </c>
    </row>
    <row r="20" spans="1:11" ht="15.5" x14ac:dyDescent="0.35">
      <c r="A20" s="193" t="s">
        <v>24</v>
      </c>
      <c r="B20" s="198">
        <f>VLOOKUP(A20,'2013 Income Security'!$A$4:$O$94,15,FALSE)</f>
        <v>93.160575724624579</v>
      </c>
      <c r="C20" s="198">
        <f t="shared" si="0"/>
        <v>93.02099563737201</v>
      </c>
      <c r="D20" s="203">
        <f>VLOOKUP(A20,'2013 Health Status'!$A$4:$M$94,13,FALSE)</f>
        <v>63.598145430203672</v>
      </c>
      <c r="E20" s="203">
        <f t="shared" si="1"/>
        <v>75.981201397834013</v>
      </c>
      <c r="F20" s="218">
        <f>VLOOKUP(A20,'2013 Capability'!$A$4:$J$94,10,FALSE)</f>
        <v>45.610130713128179</v>
      </c>
      <c r="G20" s="216">
        <f t="shared" si="2"/>
        <v>52.512060372771643</v>
      </c>
      <c r="H20" s="214">
        <f>VLOOKUP(A20,'2013 Enabling env'!$A$4:$F$94,6,FALSE)</f>
        <v>78.839727901565155</v>
      </c>
      <c r="I20" s="214">
        <f t="shared" si="3"/>
        <v>85.271738347636514</v>
      </c>
      <c r="J20" s="210">
        <f t="shared" si="4"/>
        <v>75.004587820403714</v>
      </c>
      <c r="K20" s="212">
        <f t="shared" si="5"/>
        <v>18</v>
      </c>
    </row>
    <row r="21" spans="1:11" ht="15.5" x14ac:dyDescent="0.35">
      <c r="A21" s="193" t="s">
        <v>27</v>
      </c>
      <c r="B21" s="198">
        <f>VLOOKUP(A21,'2013 Income Security'!$A$4:$O$94,15,FALSE)</f>
        <v>74.233522661553621</v>
      </c>
      <c r="C21" s="198">
        <f t="shared" si="0"/>
        <v>73.707676185258791</v>
      </c>
      <c r="D21" s="203">
        <f>VLOOKUP(A21,'2013 Health Status'!$A$4:$M$94,13,FALSE)</f>
        <v>74.170389697986494</v>
      </c>
      <c r="E21" s="203">
        <f t="shared" si="1"/>
        <v>90.326173267281547</v>
      </c>
      <c r="F21" s="218">
        <f>VLOOKUP(A21,'2013 Capability'!$A$4:$J$94,10,FALSE)</f>
        <v>53.899446155391878</v>
      </c>
      <c r="G21" s="216">
        <f t="shared" si="2"/>
        <v>62.380293042133182</v>
      </c>
      <c r="H21" s="214">
        <f>VLOOKUP(A21,'2013 Enabling env'!$A$4:$F$94,6,FALSE)</f>
        <v>67.08637439211202</v>
      </c>
      <c r="I21" s="214">
        <f t="shared" si="3"/>
        <v>59.66530368651857</v>
      </c>
      <c r="J21" s="210">
        <f t="shared" si="4"/>
        <v>70.55436689680046</v>
      </c>
      <c r="K21" s="212">
        <f t="shared" si="5"/>
        <v>19</v>
      </c>
    </row>
    <row r="22" spans="1:11" ht="15.5" x14ac:dyDescent="0.35">
      <c r="A22" s="193" t="s">
        <v>26</v>
      </c>
      <c r="B22" s="198">
        <f>VLOOKUP(A22,'2013 Income Security'!$A$4:$O$94,15,FALSE)</f>
        <v>81.978439706271416</v>
      </c>
      <c r="C22" s="198">
        <f t="shared" si="0"/>
        <v>81.610652761501441</v>
      </c>
      <c r="D22" s="203">
        <f>VLOOKUP(A22,'2013 Health Status'!$A$4:$M$94,13,FALSE)</f>
        <v>63.24943789865447</v>
      </c>
      <c r="E22" s="203">
        <f t="shared" si="1"/>
        <v>75.508056850277427</v>
      </c>
      <c r="F22" s="218">
        <f>VLOOKUP(A22,'2013 Capability'!$A$4:$J$94,10,FALSE)</f>
        <v>39.27474659270387</v>
      </c>
      <c r="G22" s="216">
        <f t="shared" si="2"/>
        <v>44.969936419885556</v>
      </c>
      <c r="H22" s="214">
        <f>VLOOKUP(A22,'2013 Enabling env'!$A$4:$F$94,6,FALSE)</f>
        <v>80.66563074297116</v>
      </c>
      <c r="I22" s="214">
        <f t="shared" si="3"/>
        <v>89.249740180765073</v>
      </c>
      <c r="J22" s="210">
        <f t="shared" si="4"/>
        <v>70.520818603590243</v>
      </c>
      <c r="K22" s="212">
        <f t="shared" si="5"/>
        <v>20</v>
      </c>
    </row>
    <row r="23" spans="1:11" ht="15.5" x14ac:dyDescent="0.35">
      <c r="A23" s="193" t="s">
        <v>28</v>
      </c>
      <c r="B23" s="198">
        <f>VLOOKUP(A23,'2013 Income Security'!$A$4:$O$94,15,FALSE)</f>
        <v>58.378946529903068</v>
      </c>
      <c r="C23" s="198">
        <f t="shared" si="0"/>
        <v>57.529537275411293</v>
      </c>
      <c r="D23" s="203">
        <f>VLOOKUP(A23,'2013 Health Status'!$A$4:$M$94,13,FALSE)</f>
        <v>70.911344956285134</v>
      </c>
      <c r="E23" s="203">
        <f t="shared" si="1"/>
        <v>85.90413155533939</v>
      </c>
      <c r="F23" s="218">
        <f>VLOOKUP(A23,'2013 Capability'!$A$4:$J$94,10,FALSE)</f>
        <v>63.691564469836855</v>
      </c>
      <c r="G23" s="216">
        <f t="shared" si="2"/>
        <v>74.03757674980578</v>
      </c>
      <c r="H23" s="214">
        <f>VLOOKUP(A23,'2013 Enabling env'!$A$4:$F$94,6,FALSE)</f>
        <v>69.828349252367673</v>
      </c>
      <c r="I23" s="214">
        <f t="shared" si="3"/>
        <v>65.639105124984042</v>
      </c>
      <c r="J23" s="210">
        <f t="shared" si="4"/>
        <v>70.005142666284073</v>
      </c>
      <c r="K23" s="212">
        <f t="shared" si="5"/>
        <v>21</v>
      </c>
    </row>
    <row r="24" spans="1:11" ht="15.5" x14ac:dyDescent="0.35">
      <c r="A24" s="193" t="s">
        <v>31</v>
      </c>
      <c r="B24" s="198">
        <f>VLOOKUP(A24,'2013 Income Security'!$A$4:$O$94,15,FALSE)</f>
        <v>79.682617385328498</v>
      </c>
      <c r="C24" s="198">
        <f t="shared" si="0"/>
        <v>79.267976923804596</v>
      </c>
      <c r="D24" s="203">
        <f>VLOOKUP(A24,'2013 Health Status'!$A$4:$M$94,13,FALSE)</f>
        <v>57.616233808508639</v>
      </c>
      <c r="E24" s="203">
        <f t="shared" si="1"/>
        <v>67.864632033254594</v>
      </c>
      <c r="F24" s="218">
        <f>VLOOKUP(A24,'2013 Capability'!$A$4:$J$94,10,FALSE)</f>
        <v>39.447305875413122</v>
      </c>
      <c r="G24" s="216">
        <f t="shared" si="2"/>
        <v>45.175364137396571</v>
      </c>
      <c r="H24" s="214">
        <f>VLOOKUP(A24,'2013 Enabling env'!$A$4:$F$94,6,FALSE)</f>
        <v>79.142155779308666</v>
      </c>
      <c r="I24" s="214">
        <f t="shared" si="3"/>
        <v>85.930622612872924</v>
      </c>
      <c r="J24" s="210">
        <f t="shared" si="4"/>
        <v>67.600159918306986</v>
      </c>
      <c r="K24" s="212">
        <f t="shared" si="5"/>
        <v>22</v>
      </c>
    </row>
    <row r="25" spans="1:11" ht="15.5" x14ac:dyDescent="0.35">
      <c r="A25" s="193" t="s">
        <v>25</v>
      </c>
      <c r="B25" s="198">
        <f>VLOOKUP(A25,'2013 Income Security'!$A$4:$O$94,15,FALSE)</f>
        <v>83.345461234119384</v>
      </c>
      <c r="C25" s="198">
        <f t="shared" si="0"/>
        <v>83.005572687876921</v>
      </c>
      <c r="D25" s="203">
        <f>VLOOKUP(A25,'2013 Health Status'!$A$4:$M$94,13,FALSE)</f>
        <v>63.110833485802971</v>
      </c>
      <c r="E25" s="203">
        <f t="shared" si="1"/>
        <v>75.319991161198047</v>
      </c>
      <c r="F25" s="218">
        <f>VLOOKUP(A25,'2013 Capability'!$A$4:$J$94,10,FALSE)</f>
        <v>51.109489154723555</v>
      </c>
      <c r="G25" s="216">
        <f t="shared" si="2"/>
        <v>59.058915660385182</v>
      </c>
      <c r="H25" s="214">
        <f>VLOOKUP(A25,'2013 Enabling env'!$A$4:$F$94,6,FALSE)</f>
        <v>65.371237157076862</v>
      </c>
      <c r="I25" s="214">
        <f t="shared" si="3"/>
        <v>55.928621257248068</v>
      </c>
      <c r="J25" s="210">
        <f t="shared" si="4"/>
        <v>67.411543821751721</v>
      </c>
      <c r="K25" s="212">
        <f t="shared" si="5"/>
        <v>23</v>
      </c>
    </row>
    <row r="26" spans="1:11" ht="15.5" x14ac:dyDescent="0.35">
      <c r="A26" s="193" t="s">
        <v>34</v>
      </c>
      <c r="B26" s="198">
        <f>VLOOKUP(A26,'2013 Income Security'!$A$4:$O$94,15,FALSE)</f>
        <v>74.395473651431573</v>
      </c>
      <c r="C26" s="198">
        <f t="shared" si="0"/>
        <v>73.872932297379151</v>
      </c>
      <c r="D26" s="203">
        <f>VLOOKUP(A26,'2013 Health Status'!$A$4:$M$94,13,FALSE)</f>
        <v>70.171640667289822</v>
      </c>
      <c r="E26" s="203">
        <f t="shared" si="1"/>
        <v>84.900462235128643</v>
      </c>
      <c r="F26" s="218">
        <f>VLOOKUP(A26,'2013 Capability'!$A$4:$J$94,10,FALSE)</f>
        <v>41.874575566750089</v>
      </c>
      <c r="G26" s="216">
        <f t="shared" si="2"/>
        <v>48.064970912797719</v>
      </c>
      <c r="H26" s="214">
        <f>VLOOKUP(A26,'2013 Enabling env'!$A$4:$F$94,6,FALSE)</f>
        <v>70.285061560278521</v>
      </c>
      <c r="I26" s="214">
        <f t="shared" si="3"/>
        <v>66.634121046358445</v>
      </c>
      <c r="J26" s="210">
        <f t="shared" si="4"/>
        <v>66.94685620350802</v>
      </c>
      <c r="K26" s="212">
        <f t="shared" si="5"/>
        <v>24</v>
      </c>
    </row>
    <row r="27" spans="1:11" ht="15.5" x14ac:dyDescent="0.35">
      <c r="A27" s="193" t="s">
        <v>32</v>
      </c>
      <c r="B27" s="198">
        <f>VLOOKUP(A27,'2013 Income Security'!$A$4:$O$94,15,FALSE)</f>
        <v>85.367574546137334</v>
      </c>
      <c r="C27" s="198">
        <f t="shared" si="0"/>
        <v>85.068953618507479</v>
      </c>
      <c r="D27" s="203">
        <f>VLOOKUP(A27,'2013 Health Status'!$A$4:$M$94,13,FALSE)</f>
        <v>58.506863846244471</v>
      </c>
      <c r="E27" s="203">
        <f t="shared" si="1"/>
        <v>69.073085273058979</v>
      </c>
      <c r="F27" s="218">
        <f>VLOOKUP(A27,'2013 Capability'!$A$4:$J$94,10,FALSE)</f>
        <v>54.247762385796868</v>
      </c>
      <c r="G27" s="216">
        <f t="shared" si="2"/>
        <v>62.79495522118674</v>
      </c>
      <c r="H27" s="214">
        <f>VLOOKUP(A27,'2013 Enabling env'!$A$4:$F$94,6,FALSE)</f>
        <v>58.606894768822436</v>
      </c>
      <c r="I27" s="214">
        <f t="shared" si="3"/>
        <v>41.191491871072841</v>
      </c>
      <c r="J27" s="210">
        <f t="shared" si="4"/>
        <v>62.438585459559469</v>
      </c>
      <c r="K27" s="212">
        <f t="shared" si="5"/>
        <v>25</v>
      </c>
    </row>
    <row r="28" spans="1:11" ht="15.5" x14ac:dyDescent="0.35">
      <c r="A28" s="193" t="s">
        <v>33</v>
      </c>
      <c r="B28" s="198">
        <f>VLOOKUP(A28,'2013 Income Security'!$A$4:$O$94,15,FALSE)</f>
        <v>85.745387982854979</v>
      </c>
      <c r="C28" s="198">
        <f t="shared" si="0"/>
        <v>85.454477533525491</v>
      </c>
      <c r="D28" s="203">
        <f>VLOOKUP(A28,'2013 Health Status'!$A$4:$M$94,13,FALSE)</f>
        <v>59.36219986854681</v>
      </c>
      <c r="E28" s="203">
        <f t="shared" si="1"/>
        <v>70.233649753794865</v>
      </c>
      <c r="F28" s="218">
        <f>VLOOKUP(A28,'2013 Capability'!$A$4:$J$94,10,FALSE)</f>
        <v>48.674744675558067</v>
      </c>
      <c r="G28" s="216">
        <f t="shared" si="2"/>
        <v>56.160410328045316</v>
      </c>
      <c r="H28" s="214">
        <f>VLOOKUP(A28,'2013 Enabling env'!$A$4:$F$94,6,FALSE)</f>
        <v>59.352797777354574</v>
      </c>
      <c r="I28" s="214">
        <f t="shared" si="3"/>
        <v>42.816552891840033</v>
      </c>
      <c r="J28" s="210">
        <f t="shared" si="4"/>
        <v>61.635441073475057</v>
      </c>
      <c r="K28" s="212">
        <f t="shared" si="5"/>
        <v>26</v>
      </c>
    </row>
    <row r="29" spans="1:11" ht="15.5" x14ac:dyDescent="0.35">
      <c r="A29" s="193" t="s">
        <v>42</v>
      </c>
      <c r="B29" s="198">
        <f>VLOOKUP(A29,'2013 Income Security'!$A$4:$O$94,15,FALSE)</f>
        <v>87.980580885088912</v>
      </c>
      <c r="C29" s="198">
        <f t="shared" si="0"/>
        <v>87.735286617437666</v>
      </c>
      <c r="D29" s="203">
        <f>VLOOKUP(A29,'2013 Health Status'!$A$4:$M$94,13,FALSE)</f>
        <v>73.046191671396983</v>
      </c>
      <c r="E29" s="203">
        <f t="shared" si="1"/>
        <v>88.800802810579356</v>
      </c>
      <c r="F29" s="218">
        <f>VLOOKUP(A29,'2013 Capability'!$A$4:$J$94,10,FALSE)</f>
        <v>33.089443068802929</v>
      </c>
      <c r="G29" s="216">
        <f t="shared" si="2"/>
        <v>37.606479843813013</v>
      </c>
      <c r="H29" s="214">
        <f>VLOOKUP(A29,'2013 Enabling env'!$A$4:$F$94,6,FALSE)</f>
        <v>61.907404340964561</v>
      </c>
      <c r="I29" s="214">
        <f t="shared" si="3"/>
        <v>48.382144533691857</v>
      </c>
      <c r="J29" s="210">
        <f t="shared" si="4"/>
        <v>61.359914704684726</v>
      </c>
      <c r="K29" s="212">
        <f t="shared" si="5"/>
        <v>27</v>
      </c>
    </row>
    <row r="30" spans="1:11" ht="15.5" x14ac:dyDescent="0.35">
      <c r="A30" s="193" t="s">
        <v>41</v>
      </c>
      <c r="B30" s="198">
        <f>VLOOKUP(A30,'2013 Income Security'!$A$4:$O$94,15,FALSE)</f>
        <v>53.255118922139715</v>
      </c>
      <c r="C30" s="198">
        <f t="shared" si="0"/>
        <v>52.301141757285421</v>
      </c>
      <c r="D30" s="203">
        <f>VLOOKUP(A30,'2013 Health Status'!$A$4:$M$94,13,FALSE)</f>
        <v>74.15823455775174</v>
      </c>
      <c r="E30" s="203">
        <f t="shared" si="1"/>
        <v>90.309680539690291</v>
      </c>
      <c r="F30" s="218">
        <f>VLOOKUP(A30,'2013 Capability'!$A$4:$J$94,10,FALSE)</f>
        <v>40.408095738149207</v>
      </c>
      <c r="G30" s="216">
        <f t="shared" si="2"/>
        <v>46.319161593034771</v>
      </c>
      <c r="H30" s="214">
        <f>VLOOKUP(A30,'2013 Enabling env'!$A$4:$F$94,6,FALSE)</f>
        <v>69.141292129536481</v>
      </c>
      <c r="I30" s="214">
        <f t="shared" si="3"/>
        <v>64.142248648227635</v>
      </c>
      <c r="J30" s="210">
        <f t="shared" si="4"/>
        <v>61.205096449886646</v>
      </c>
      <c r="K30" s="212">
        <f t="shared" si="5"/>
        <v>28</v>
      </c>
    </row>
    <row r="31" spans="1:11" ht="15.5" x14ac:dyDescent="0.35">
      <c r="A31" s="193" t="s">
        <v>37</v>
      </c>
      <c r="B31" s="198">
        <f>VLOOKUP(A31,'2013 Income Security'!$A$4:$O$94,15,FALSE)</f>
        <v>78.027536784276464</v>
      </c>
      <c r="C31" s="198">
        <f t="shared" si="0"/>
        <v>77.579119167629045</v>
      </c>
      <c r="D31" s="203">
        <f>VLOOKUP(A31,'2013 Health Status'!$A$4:$M$94,13,FALSE)</f>
        <v>44.531541035463867</v>
      </c>
      <c r="E31" s="203">
        <f t="shared" si="1"/>
        <v>50.110639125459791</v>
      </c>
      <c r="F31" s="218">
        <f>VLOOKUP(A31,'2013 Capability'!$A$4:$J$94,10,FALSE)</f>
        <v>70.730201054591092</v>
      </c>
      <c r="G31" s="216">
        <f t="shared" si="2"/>
        <v>82.416906017370351</v>
      </c>
      <c r="H31" s="214">
        <f>VLOOKUP(A31,'2013 Enabling env'!$A$4:$F$94,6,FALSE)</f>
        <v>58.440224785517792</v>
      </c>
      <c r="I31" s="214">
        <f t="shared" si="3"/>
        <v>40.828376439036582</v>
      </c>
      <c r="J31" s="210">
        <f t="shared" si="4"/>
        <v>60.139982977217429</v>
      </c>
      <c r="K31" s="212">
        <f t="shared" si="5"/>
        <v>29</v>
      </c>
    </row>
    <row r="32" spans="1:11" ht="15.5" x14ac:dyDescent="0.35">
      <c r="A32" s="193" t="s">
        <v>30</v>
      </c>
      <c r="B32" s="198">
        <f>VLOOKUP(A32,'2013 Income Security'!$A$4:$O$94,15,FALSE)</f>
        <v>59.150516570594796</v>
      </c>
      <c r="C32" s="198">
        <f t="shared" si="0"/>
        <v>58.316853643464071</v>
      </c>
      <c r="D32" s="203">
        <f>VLOOKUP(A32,'2013 Health Status'!$A$4:$M$94,13,FALSE)</f>
        <v>69.80679917828671</v>
      </c>
      <c r="E32" s="203">
        <f t="shared" si="1"/>
        <v>84.405426293469077</v>
      </c>
      <c r="F32" s="218">
        <f>VLOOKUP(A32,'2013 Capability'!$A$4:$J$94,10,FALSE)</f>
        <v>41.796014712832076</v>
      </c>
      <c r="G32" s="216">
        <f t="shared" si="2"/>
        <v>47.971446086704852</v>
      </c>
      <c r="H32" s="214">
        <f>VLOOKUP(A32,'2013 Enabling env'!$A$4:$F$94,6,FALSE)</f>
        <v>63.402587156542062</v>
      </c>
      <c r="I32" s="214">
        <f t="shared" si="3"/>
        <v>51.639623434732165</v>
      </c>
      <c r="J32" s="210">
        <f t="shared" si="4"/>
        <v>59.092529720533001</v>
      </c>
      <c r="K32" s="212">
        <f t="shared" si="5"/>
        <v>30</v>
      </c>
    </row>
    <row r="33" spans="1:11" ht="15.5" x14ac:dyDescent="0.35">
      <c r="A33" s="193" t="s">
        <v>35</v>
      </c>
      <c r="B33" s="198">
        <f>VLOOKUP(A33,'2013 Income Security'!$A$4:$O$94,15,FALSE)</f>
        <v>85.739500081289791</v>
      </c>
      <c r="C33" s="198">
        <f t="shared" si="0"/>
        <v>85.44846947070387</v>
      </c>
      <c r="D33" s="203">
        <f>VLOOKUP(A33,'2013 Health Status'!$A$4:$M$94,13,FALSE)</f>
        <v>56.761432243980714</v>
      </c>
      <c r="E33" s="203">
        <f t="shared" si="1"/>
        <v>66.704792732673965</v>
      </c>
      <c r="F33" s="218">
        <f>VLOOKUP(A33,'2013 Capability'!$A$4:$J$94,10,FALSE)</f>
        <v>31.526045988111896</v>
      </c>
      <c r="G33" s="216">
        <f t="shared" si="2"/>
        <v>35.745292842990352</v>
      </c>
      <c r="H33" s="214">
        <f>VLOOKUP(A33,'2013 Enabling env'!$A$4:$F$94,6,FALSE)</f>
        <v>66.737322594760187</v>
      </c>
      <c r="I33" s="214">
        <f t="shared" si="3"/>
        <v>58.904842254379496</v>
      </c>
      <c r="J33" s="210">
        <f t="shared" si="4"/>
        <v>58.858311075555001</v>
      </c>
      <c r="K33" s="212">
        <f t="shared" si="5"/>
        <v>31</v>
      </c>
    </row>
    <row r="34" spans="1:11" ht="15.5" x14ac:dyDescent="0.35">
      <c r="A34" s="193" t="s">
        <v>43</v>
      </c>
      <c r="B34" s="198">
        <f>VLOOKUP(A34,'2013 Income Security'!$A$4:$O$94,15,FALSE)</f>
        <v>54.839331899887966</v>
      </c>
      <c r="C34" s="198">
        <f t="shared" si="0"/>
        <v>53.917685612130569</v>
      </c>
      <c r="D34" s="203">
        <f>VLOOKUP(A34,'2013 Health Status'!$A$4:$M$94,13,FALSE)</f>
        <v>73.800005983857602</v>
      </c>
      <c r="E34" s="203">
        <f t="shared" si="1"/>
        <v>89.823617345804081</v>
      </c>
      <c r="F34" s="218">
        <f>VLOOKUP(A34,'2013 Capability'!$A$4:$J$94,10,FALSE)</f>
        <v>39.682745817065815</v>
      </c>
      <c r="G34" s="216">
        <f t="shared" si="2"/>
        <v>45.455649782221208</v>
      </c>
      <c r="H34" s="214">
        <f>VLOOKUP(A34,'2013 Enabling env'!$A$4:$F$94,6,FALSE)</f>
        <v>64.282607464380391</v>
      </c>
      <c r="I34" s="214">
        <f t="shared" si="3"/>
        <v>53.556879007364685</v>
      </c>
      <c r="J34" s="210">
        <f t="shared" si="4"/>
        <v>58.59778885211346</v>
      </c>
      <c r="K34" s="212">
        <f t="shared" si="5"/>
        <v>32</v>
      </c>
    </row>
    <row r="35" spans="1:11" ht="15.5" x14ac:dyDescent="0.35">
      <c r="A35" s="193" t="s">
        <v>38</v>
      </c>
      <c r="B35" s="198">
        <f>VLOOKUP(A35,'2013 Income Security'!$A$4:$O$94,15,FALSE)</f>
        <v>87.222650250048261</v>
      </c>
      <c r="C35" s="198">
        <f t="shared" ref="C35:C66" si="6">(B35-$B$99)/($B$98-$B$99)*100</f>
        <v>86.961888010253332</v>
      </c>
      <c r="D35" s="203">
        <f>VLOOKUP(A35,'2013 Health Status'!$A$4:$M$94,13,FALSE)</f>
        <v>45.034708836629555</v>
      </c>
      <c r="E35" s="203">
        <f t="shared" ref="E35:E66" si="7">(D35-$D$99)/($D$98-$D$99)*100</f>
        <v>50.793363414694106</v>
      </c>
      <c r="F35" s="218">
        <f>VLOOKUP(A35,'2013 Capability'!$A$4:$J$94,10,FALSE)</f>
        <v>32.240320474520757</v>
      </c>
      <c r="G35" s="216">
        <f t="shared" si="2"/>
        <v>36.595619612524708</v>
      </c>
      <c r="H35" s="214">
        <f>VLOOKUP(A35,'2013 Enabling env'!$A$4:$F$94,6,FALSE)</f>
        <v>71.780189184405671</v>
      </c>
      <c r="I35" s="214">
        <f t="shared" si="3"/>
        <v>69.891479704587525</v>
      </c>
      <c r="J35" s="210">
        <f t="shared" si="4"/>
        <v>57.975875799666767</v>
      </c>
      <c r="K35" s="212">
        <f t="shared" si="5"/>
        <v>33</v>
      </c>
    </row>
    <row r="36" spans="1:11" ht="15.5" x14ac:dyDescent="0.35">
      <c r="A36" s="193" t="s">
        <v>46</v>
      </c>
      <c r="B36" s="198">
        <f>VLOOKUP(A36,'2013 Income Security'!$A$4:$O$94,15,FALSE)</f>
        <v>83.398858224174944</v>
      </c>
      <c r="C36" s="198">
        <f t="shared" si="6"/>
        <v>83.060059412423414</v>
      </c>
      <c r="D36" s="203">
        <f>VLOOKUP(A36,'2013 Health Status'!$A$4:$M$94,13,FALSE)</f>
        <v>67.442277135921543</v>
      </c>
      <c r="E36" s="203">
        <f t="shared" si="7"/>
        <v>81.197119587410498</v>
      </c>
      <c r="F36" s="218">
        <f>VLOOKUP(A36,'2013 Capability'!$A$4:$J$94,10,FALSE)</f>
        <v>24.557624540596812</v>
      </c>
      <c r="G36" s="216">
        <f t="shared" si="2"/>
        <v>27.449553024520014</v>
      </c>
      <c r="H36" s="214">
        <f>VLOOKUP(A36,'2013 Enabling env'!$A$4:$F$94,6,FALSE)</f>
        <v>67.360382077996974</v>
      </c>
      <c r="I36" s="214">
        <f t="shared" si="3"/>
        <v>60.262270322433494</v>
      </c>
      <c r="J36" s="210">
        <f t="shared" si="4"/>
        <v>57.793421538852996</v>
      </c>
      <c r="K36" s="212">
        <f t="shared" si="5"/>
        <v>34</v>
      </c>
    </row>
    <row r="37" spans="1:11" ht="15.5" x14ac:dyDescent="0.35">
      <c r="A37" s="193" t="s">
        <v>55</v>
      </c>
      <c r="B37" s="198">
        <f>VLOOKUP(A37,'2013 Income Security'!$A$4:$O$94,15,FALSE)</f>
        <v>46.220067705258771</v>
      </c>
      <c r="C37" s="198">
        <f t="shared" si="6"/>
        <v>45.122518066590587</v>
      </c>
      <c r="D37" s="203">
        <f>VLOOKUP(A37,'2013 Health Status'!$A$4:$M$94,13,FALSE)</f>
        <v>52.014955114424119</v>
      </c>
      <c r="E37" s="203">
        <f t="shared" si="7"/>
        <v>60.264525257020509</v>
      </c>
      <c r="F37" s="218">
        <f>VLOOKUP(A37,'2013 Capability'!$A$4:$J$94,10,FALSE)</f>
        <v>45.697055783691695</v>
      </c>
      <c r="G37" s="216">
        <f t="shared" si="2"/>
        <v>52.615542599632967</v>
      </c>
      <c r="H37" s="214">
        <f>VLOOKUP(A37,'2013 Enabling env'!$A$4:$F$94,6,FALSE)</f>
        <v>74.582961114681993</v>
      </c>
      <c r="I37" s="214">
        <f t="shared" si="3"/>
        <v>75.99773663329411</v>
      </c>
      <c r="J37" s="210">
        <f t="shared" si="4"/>
        <v>57.423868271319812</v>
      </c>
      <c r="K37" s="212">
        <f t="shared" si="5"/>
        <v>35</v>
      </c>
    </row>
    <row r="38" spans="1:11" ht="15.5" x14ac:dyDescent="0.35">
      <c r="A38" s="193" t="s">
        <v>39</v>
      </c>
      <c r="B38" s="198">
        <f>VLOOKUP(A38,'2013 Income Security'!$A$4:$O$94,15,FALSE)</f>
        <v>44.932796885930131</v>
      </c>
      <c r="C38" s="198">
        <f t="shared" si="6"/>
        <v>43.80897641421442</v>
      </c>
      <c r="D38" s="203">
        <f>VLOOKUP(A38,'2013 Health Status'!$A$4:$M$94,13,FALSE)</f>
        <v>55.134285817953689</v>
      </c>
      <c r="E38" s="203">
        <f t="shared" si="7"/>
        <v>64.496995682433763</v>
      </c>
      <c r="F38" s="218">
        <f>VLOOKUP(A38,'2013 Capability'!$A$4:$J$94,10,FALSE)</f>
        <v>47.908764603525405</v>
      </c>
      <c r="G38" s="216">
        <f t="shared" si="2"/>
        <v>55.248529289911197</v>
      </c>
      <c r="H38" s="214">
        <f>VLOOKUP(A38,'2013 Enabling env'!$A$4:$F$94,6,FALSE)</f>
        <v>71.331253995675269</v>
      </c>
      <c r="I38" s="214">
        <f t="shared" si="3"/>
        <v>68.913407397985338</v>
      </c>
      <c r="J38" s="210">
        <f t="shared" si="4"/>
        <v>57.270603456516</v>
      </c>
      <c r="K38" s="212">
        <f t="shared" si="5"/>
        <v>36</v>
      </c>
    </row>
    <row r="39" spans="1:11" ht="15.5" x14ac:dyDescent="0.35">
      <c r="A39" s="193" t="s">
        <v>29</v>
      </c>
      <c r="B39" s="198">
        <f>VLOOKUP(A39,'2013 Income Security'!$A$4:$O$94,15,FALSE)</f>
        <v>72.089921674841676</v>
      </c>
      <c r="C39" s="198">
        <f t="shared" si="6"/>
        <v>71.520328239634367</v>
      </c>
      <c r="D39" s="203">
        <f>VLOOKUP(A39,'2013 Health Status'!$A$4:$M$94,13,FALSE)</f>
        <v>37.67145695162192</v>
      </c>
      <c r="E39" s="203">
        <f t="shared" si="7"/>
        <v>40.802519608713595</v>
      </c>
      <c r="F39" s="218">
        <f>VLOOKUP(A39,'2013 Capability'!$A$4:$J$94,10,FALSE)</f>
        <v>62.91445890777419</v>
      </c>
      <c r="G39" s="216">
        <f t="shared" si="2"/>
        <v>73.112451080683556</v>
      </c>
      <c r="H39" s="214">
        <f>VLOOKUP(A39,'2013 Enabling env'!$A$4:$F$94,6,FALSE)</f>
        <v>61.619134181606221</v>
      </c>
      <c r="I39" s="214">
        <f t="shared" si="3"/>
        <v>47.754104970819654</v>
      </c>
      <c r="J39" s="210">
        <f t="shared" si="4"/>
        <v>56.497552405552831</v>
      </c>
      <c r="K39" s="212">
        <f t="shared" si="5"/>
        <v>37</v>
      </c>
    </row>
    <row r="40" spans="1:11" ht="15.5" x14ac:dyDescent="0.35">
      <c r="A40" s="193" t="s">
        <v>59</v>
      </c>
      <c r="B40" s="198">
        <f>VLOOKUP(A40,'2013 Income Security'!$A$4:$O$94,15,FALSE)</f>
        <v>76.823792260419367</v>
      </c>
      <c r="C40" s="198">
        <f t="shared" si="6"/>
        <v>76.350808428999358</v>
      </c>
      <c r="D40" s="203">
        <f>VLOOKUP(A40,'2013 Health Status'!$A$4:$M$94,13,FALSE)</f>
        <v>67.986926847903803</v>
      </c>
      <c r="E40" s="203">
        <f t="shared" si="7"/>
        <v>81.936128694577747</v>
      </c>
      <c r="F40" s="218">
        <f>VLOOKUP(A40,'2013 Capability'!$A$4:$J$94,10,FALSE)</f>
        <v>24.436755709091148</v>
      </c>
      <c r="G40" s="216">
        <f t="shared" si="2"/>
        <v>27.305661558441841</v>
      </c>
      <c r="H40" s="214">
        <f>VLOOKUP(A40,'2013 Enabling env'!$A$4:$F$94,6,FALSE)</f>
        <v>65.686944041571877</v>
      </c>
      <c r="I40" s="214">
        <f t="shared" si="3"/>
        <v>56.616435820418033</v>
      </c>
      <c r="J40" s="210">
        <f t="shared" si="4"/>
        <v>55.76620325484393</v>
      </c>
      <c r="K40" s="212">
        <f t="shared" si="5"/>
        <v>38</v>
      </c>
    </row>
    <row r="41" spans="1:11" ht="15.5" x14ac:dyDescent="0.35">
      <c r="A41" s="193" t="s">
        <v>44</v>
      </c>
      <c r="B41" s="198">
        <f>VLOOKUP(A41,'2013 Income Security'!$A$4:$O$94,15,FALSE)</f>
        <v>81.963029249725338</v>
      </c>
      <c r="C41" s="198">
        <f t="shared" si="6"/>
        <v>81.594927805842175</v>
      </c>
      <c r="D41" s="203">
        <f>VLOOKUP(A41,'2013 Health Status'!$A$4:$M$94,13,FALSE)</f>
        <v>39.613694631550167</v>
      </c>
      <c r="E41" s="203">
        <f t="shared" si="7"/>
        <v>43.43784888948462</v>
      </c>
      <c r="F41" s="218">
        <f>VLOOKUP(A41,'2013 Capability'!$A$4:$J$94,10,FALSE)</f>
        <v>51.005201420954222</v>
      </c>
      <c r="G41" s="216">
        <f t="shared" si="2"/>
        <v>58.934763596374076</v>
      </c>
      <c r="H41" s="214">
        <f>VLOOKUP(A41,'2013 Enabling env'!$A$4:$F$94,6,FALSE)</f>
        <v>60.559918949988145</v>
      </c>
      <c r="I41" s="214">
        <f t="shared" si="3"/>
        <v>45.446446514135388</v>
      </c>
      <c r="J41" s="210">
        <f t="shared" si="4"/>
        <v>55.507381110224344</v>
      </c>
      <c r="K41" s="212">
        <f t="shared" si="5"/>
        <v>39</v>
      </c>
    </row>
    <row r="42" spans="1:11" ht="15.5" x14ac:dyDescent="0.35">
      <c r="A42" s="193" t="s">
        <v>51</v>
      </c>
      <c r="B42" s="198">
        <f>VLOOKUP(A42,'2013 Income Security'!$A$4:$O$94,15,FALSE)</f>
        <v>83.177884816920525</v>
      </c>
      <c r="C42" s="198">
        <f t="shared" si="6"/>
        <v>82.834576343796456</v>
      </c>
      <c r="D42" s="203">
        <f>VLOOKUP(A42,'2013 Health Status'!$A$4:$M$94,13,FALSE)</f>
        <v>44.959703225103105</v>
      </c>
      <c r="E42" s="203">
        <f t="shared" si="7"/>
        <v>50.691591892948573</v>
      </c>
      <c r="F42" s="218">
        <f>VLOOKUP(A42,'2013 Capability'!$A$4:$J$94,10,FALSE)</f>
        <v>47.048692725510314</v>
      </c>
      <c r="G42" s="216">
        <f t="shared" si="2"/>
        <v>54.224634197036096</v>
      </c>
      <c r="H42" s="214">
        <f>VLOOKUP(A42,'2013 Enabling env'!$A$4:$F$94,6,FALSE)</f>
        <v>57.757368949318142</v>
      </c>
      <c r="I42" s="214">
        <f t="shared" si="3"/>
        <v>39.34067309219639</v>
      </c>
      <c r="J42" s="210">
        <f t="shared" si="4"/>
        <v>54.707453584796099</v>
      </c>
      <c r="K42" s="212">
        <f t="shared" si="5"/>
        <v>40</v>
      </c>
    </row>
    <row r="43" spans="1:11" ht="15.5" x14ac:dyDescent="0.35">
      <c r="A43" s="193" t="s">
        <v>60</v>
      </c>
      <c r="B43" s="198">
        <f>VLOOKUP(A43,'2013 Income Security'!$A$4:$O$94,15,FALSE)</f>
        <v>61.309685410830056</v>
      </c>
      <c r="C43" s="198">
        <f t="shared" si="6"/>
        <v>60.520087153908221</v>
      </c>
      <c r="D43" s="203">
        <f>VLOOKUP(A43,'2013 Health Status'!$A$4:$M$94,13,FALSE)</f>
        <v>56.4711037027717</v>
      </c>
      <c r="E43" s="203">
        <f t="shared" si="7"/>
        <v>66.310859840938534</v>
      </c>
      <c r="F43" s="218">
        <f>VLOOKUP(A43,'2013 Capability'!$A$4:$J$94,10,FALSE)</f>
        <v>39.12236404968764</v>
      </c>
      <c r="G43" s="216">
        <f t="shared" si="2"/>
        <v>44.788528630580529</v>
      </c>
      <c r="H43" s="214">
        <f>VLOOKUP(A43,'2013 Enabling env'!$A$4:$F$94,6,FALSE)</f>
        <v>60.043390409113506</v>
      </c>
      <c r="I43" s="214">
        <f t="shared" si="3"/>
        <v>44.321112002425942</v>
      </c>
      <c r="J43" s="210">
        <f t="shared" si="4"/>
        <v>53.127014591596399</v>
      </c>
      <c r="K43" s="212">
        <f t="shared" si="5"/>
        <v>41</v>
      </c>
    </row>
    <row r="44" spans="1:11" ht="15.5" x14ac:dyDescent="0.35">
      <c r="A44" s="193" t="s">
        <v>56</v>
      </c>
      <c r="B44" s="198">
        <f>VLOOKUP(A44,'2013 Income Security'!$A$4:$O$94,15,FALSE)</f>
        <v>53.45686815290059</v>
      </c>
      <c r="C44" s="198">
        <f t="shared" si="6"/>
        <v>52.507008319286321</v>
      </c>
      <c r="D44" s="203">
        <f>VLOOKUP(A44,'2013 Health Status'!$A$4:$M$94,13,FALSE)</f>
        <v>54.97865944610988</v>
      </c>
      <c r="E44" s="203">
        <f t="shared" si="7"/>
        <v>64.285833712496441</v>
      </c>
      <c r="F44" s="218">
        <f>VLOOKUP(A44,'2013 Capability'!$A$4:$J$94,10,FALSE)</f>
        <v>22.693150788336329</v>
      </c>
      <c r="G44" s="216">
        <f t="shared" si="2"/>
        <v>25.22994141468611</v>
      </c>
      <c r="H44" s="214">
        <f>VLOOKUP(A44,'2013 Enabling env'!$A$4:$F$94,6,FALSE)</f>
        <v>82.364862161020255</v>
      </c>
      <c r="I44" s="214">
        <f t="shared" si="3"/>
        <v>92.951769413987492</v>
      </c>
      <c r="J44" s="210">
        <f t="shared" si="4"/>
        <v>53.042821156060455</v>
      </c>
      <c r="K44" s="212">
        <f t="shared" si="5"/>
        <v>42</v>
      </c>
    </row>
    <row r="45" spans="1:11" ht="15.5" x14ac:dyDescent="0.35">
      <c r="A45" s="193" t="s">
        <v>49</v>
      </c>
      <c r="B45" s="198">
        <f>VLOOKUP(A45,'2013 Income Security'!$A$4:$O$94,15,FALSE)</f>
        <v>46.721846906692178</v>
      </c>
      <c r="C45" s="198">
        <f t="shared" si="6"/>
        <v>45.634537659889979</v>
      </c>
      <c r="D45" s="203">
        <f>VLOOKUP(A45,'2013 Health Status'!$A$4:$M$94,13,FALSE)</f>
        <v>64.234680839314251</v>
      </c>
      <c r="E45" s="203">
        <f t="shared" si="7"/>
        <v>76.844885806396533</v>
      </c>
      <c r="F45" s="218">
        <f>VLOOKUP(A45,'2013 Capability'!$A$4:$J$94,10,FALSE)</f>
        <v>50.013268456443164</v>
      </c>
      <c r="G45" s="216">
        <f t="shared" si="2"/>
        <v>57.7538910195752</v>
      </c>
      <c r="H45" s="214">
        <f>VLOOKUP(A45,'2013 Enabling env'!$A$4:$F$94,6,FALSE)</f>
        <v>57.51007962100639</v>
      </c>
      <c r="I45" s="214">
        <f t="shared" si="3"/>
        <v>38.80191638563484</v>
      </c>
      <c r="J45" s="210">
        <f t="shared" si="4"/>
        <v>52.946317818057977</v>
      </c>
      <c r="K45" s="212">
        <f t="shared" si="5"/>
        <v>43</v>
      </c>
    </row>
    <row r="46" spans="1:11" ht="15.5" x14ac:dyDescent="0.35">
      <c r="A46" s="193" t="s">
        <v>50</v>
      </c>
      <c r="B46" s="198">
        <f>VLOOKUP(A46,'2013 Income Security'!$A$4:$O$94,15,FALSE)</f>
        <v>37.483728355177334</v>
      </c>
      <c r="C46" s="198">
        <f t="shared" si="6"/>
        <v>36.207886076711567</v>
      </c>
      <c r="D46" s="203">
        <f>VLOOKUP(A46,'2013 Health Status'!$A$4:$M$94,13,FALSE)</f>
        <v>36.886947117393575</v>
      </c>
      <c r="E46" s="203">
        <f t="shared" si="7"/>
        <v>39.738055790221942</v>
      </c>
      <c r="F46" s="218">
        <f>VLOOKUP(A46,'2013 Capability'!$A$4:$J$94,10,FALSE)</f>
        <v>58.566504957685332</v>
      </c>
      <c r="G46" s="216">
        <f t="shared" si="2"/>
        <v>67.936315425815877</v>
      </c>
      <c r="H46" s="214">
        <f>VLOOKUP(A46,'2013 Enabling env'!$A$4:$F$94,6,FALSE)</f>
        <v>76.275542638525138</v>
      </c>
      <c r="I46" s="214">
        <f t="shared" si="3"/>
        <v>79.685278079575468</v>
      </c>
      <c r="J46" s="210">
        <f t="shared" si="4"/>
        <v>52.829009328472551</v>
      </c>
      <c r="K46" s="212">
        <f t="shared" si="5"/>
        <v>44</v>
      </c>
    </row>
    <row r="47" spans="1:11" ht="15.5" x14ac:dyDescent="0.35">
      <c r="A47" s="193" t="s">
        <v>48</v>
      </c>
      <c r="B47" s="198">
        <f>VLOOKUP(A47,'2013 Income Security'!$A$4:$O$94,15,FALSE)</f>
        <v>79.178326106862059</v>
      </c>
      <c r="C47" s="198">
        <f t="shared" si="6"/>
        <v>78.753393986593935</v>
      </c>
      <c r="D47" s="203">
        <f>VLOOKUP(A47,'2013 Health Status'!$A$4:$M$94,13,FALSE)</f>
        <v>40.591887015690205</v>
      </c>
      <c r="E47" s="203">
        <f t="shared" si="7"/>
        <v>44.765111283161744</v>
      </c>
      <c r="F47" s="218">
        <f>VLOOKUP(A47,'2013 Capability'!$A$4:$J$94,10,FALSE)</f>
        <v>62.329530835721705</v>
      </c>
      <c r="G47" s="216">
        <f t="shared" si="2"/>
        <v>72.416108137763928</v>
      </c>
      <c r="H47" s="214">
        <f>VLOOKUP(A47,'2013 Enabling env'!$A$4:$F$94,6,FALSE)</f>
        <v>53.309929912377861</v>
      </c>
      <c r="I47" s="214">
        <f t="shared" si="3"/>
        <v>29.651263425659824</v>
      </c>
      <c r="J47" s="210">
        <f t="shared" si="4"/>
        <v>52.453181244919826</v>
      </c>
      <c r="K47" s="212">
        <f t="shared" si="5"/>
        <v>45</v>
      </c>
    </row>
    <row r="48" spans="1:11" ht="15.5" x14ac:dyDescent="0.35">
      <c r="A48" s="193" t="s">
        <v>45</v>
      </c>
      <c r="B48" s="198">
        <f>VLOOKUP(A48,'2013 Income Security'!$A$4:$O$94,15,FALSE)</f>
        <v>67.047831680180622</v>
      </c>
      <c r="C48" s="198">
        <f t="shared" si="6"/>
        <v>66.375338449163905</v>
      </c>
      <c r="D48" s="203">
        <f>VLOOKUP(A48,'2013 Health Status'!$A$4:$M$94,13,FALSE)</f>
        <v>41.345250239515863</v>
      </c>
      <c r="E48" s="203">
        <f t="shared" si="7"/>
        <v>45.787313757823419</v>
      </c>
      <c r="F48" s="218">
        <f>VLOOKUP(A48,'2013 Capability'!$A$4:$J$94,10,FALSE)</f>
        <v>52.751227597752013</v>
      </c>
      <c r="G48" s="216">
        <f t="shared" si="2"/>
        <v>61.01336618780001</v>
      </c>
      <c r="H48" s="214">
        <f>VLOOKUP(A48,'2013 Enabling env'!$A$4:$F$94,6,FALSE)</f>
        <v>57.783136240558633</v>
      </c>
      <c r="I48" s="214">
        <f t="shared" si="3"/>
        <v>39.396810981609228</v>
      </c>
      <c r="J48" s="210">
        <f t="shared" si="4"/>
        <v>51.988763966144923</v>
      </c>
      <c r="K48" s="212">
        <f t="shared" si="5"/>
        <v>46</v>
      </c>
    </row>
    <row r="49" spans="1:11" ht="15.5" x14ac:dyDescent="0.35">
      <c r="A49" s="193" t="s">
        <v>47</v>
      </c>
      <c r="B49" s="198">
        <f>VLOOKUP(A49,'2013 Income Security'!$A$4:$O$94,15,FALSE)</f>
        <v>79.3609562746027</v>
      </c>
      <c r="C49" s="198">
        <f t="shared" si="6"/>
        <v>78.939751300615001</v>
      </c>
      <c r="D49" s="203">
        <f>VLOOKUP(A49,'2013 Health Status'!$A$4:$M$94,13,FALSE)</f>
        <v>44.236254213502242</v>
      </c>
      <c r="E49" s="203">
        <f t="shared" si="7"/>
        <v>49.70997858005731</v>
      </c>
      <c r="F49" s="218">
        <f>VLOOKUP(A49,'2013 Capability'!$A$4:$J$94,10,FALSE)</f>
        <v>43.969542982150394</v>
      </c>
      <c r="G49" s="216">
        <f t="shared" si="2"/>
        <v>50.558979740655232</v>
      </c>
      <c r="H49" s="214">
        <f>VLOOKUP(A49,'2013 Enabling env'!$A$4:$F$94,6,FALSE)</f>
        <v>56.176460106762562</v>
      </c>
      <c r="I49" s="214">
        <f t="shared" si="3"/>
        <v>35.89642724784872</v>
      </c>
      <c r="J49" s="210">
        <f t="shared" si="4"/>
        <v>51.659145030450375</v>
      </c>
      <c r="K49" s="212">
        <f t="shared" si="5"/>
        <v>47</v>
      </c>
    </row>
    <row r="50" spans="1:11" ht="15.5" x14ac:dyDescent="0.35">
      <c r="A50" s="193" t="s">
        <v>53</v>
      </c>
      <c r="B50" s="198">
        <f>VLOOKUP(A50,'2013 Income Security'!$A$4:$O$94,15,FALSE)</f>
        <v>80.607902606054296</v>
      </c>
      <c r="C50" s="198">
        <f t="shared" si="6"/>
        <v>80.212145516381938</v>
      </c>
      <c r="D50" s="203">
        <f>VLOOKUP(A50,'2013 Health Status'!$A$4:$M$94,13,FALSE)</f>
        <v>38.596463035796731</v>
      </c>
      <c r="E50" s="203">
        <f t="shared" si="7"/>
        <v>42.057616059425683</v>
      </c>
      <c r="F50" s="218">
        <f>VLOOKUP(A50,'2013 Capability'!$A$4:$J$94,10,FALSE)</f>
        <v>47.050084523291936</v>
      </c>
      <c r="G50" s="216">
        <f t="shared" si="2"/>
        <v>54.226291099157066</v>
      </c>
      <c r="H50" s="214">
        <f>VLOOKUP(A50,'2013 Enabling env'!$A$4:$F$94,6,FALSE)</f>
        <v>57.146008096509924</v>
      </c>
      <c r="I50" s="214">
        <f t="shared" si="3"/>
        <v>38.008732236405066</v>
      </c>
      <c r="J50" s="210">
        <f t="shared" si="4"/>
        <v>51.350481188959733</v>
      </c>
      <c r="K50" s="212">
        <f t="shared" si="5"/>
        <v>48</v>
      </c>
    </row>
    <row r="51" spans="1:11" ht="15.5" x14ac:dyDescent="0.35">
      <c r="A51" s="193" t="s">
        <v>52</v>
      </c>
      <c r="B51" s="198">
        <f>VLOOKUP(A51,'2013 Income Security'!$A$4:$O$94,15,FALSE)</f>
        <v>84.130289324794802</v>
      </c>
      <c r="C51" s="198">
        <f t="shared" si="6"/>
        <v>83.806417678362038</v>
      </c>
      <c r="D51" s="203">
        <f>VLOOKUP(A51,'2013 Health Status'!$A$4:$M$94,13,FALSE)</f>
        <v>47.799828493531891</v>
      </c>
      <c r="E51" s="203">
        <f t="shared" si="7"/>
        <v>54.545221836542588</v>
      </c>
      <c r="F51" s="218">
        <f>VLOOKUP(A51,'2013 Capability'!$A$4:$J$94,10,FALSE)</f>
        <v>48.631610404879595</v>
      </c>
      <c r="G51" s="216">
        <f t="shared" si="2"/>
        <v>56.109060005809042</v>
      </c>
      <c r="H51" s="214">
        <f>VLOOKUP(A51,'2013 Enabling env'!$A$4:$F$94,6,FALSE)</f>
        <v>52.015966131681886</v>
      </c>
      <c r="I51" s="214">
        <f t="shared" si="3"/>
        <v>26.832170221529161</v>
      </c>
      <c r="J51" s="210">
        <f t="shared" si="4"/>
        <v>51.218952904586793</v>
      </c>
      <c r="K51" s="212">
        <f t="shared" si="5"/>
        <v>49</v>
      </c>
    </row>
    <row r="52" spans="1:11" ht="15.5" x14ac:dyDescent="0.35">
      <c r="A52" s="193" t="s">
        <v>54</v>
      </c>
      <c r="B52" s="198">
        <f>VLOOKUP(A52,'2013 Income Security'!$A$4:$O$94,15,FALSE)</f>
        <v>67.567621482019064</v>
      </c>
      <c r="C52" s="198">
        <f t="shared" si="6"/>
        <v>66.905736206141896</v>
      </c>
      <c r="D52" s="203">
        <f>VLOOKUP(A52,'2013 Health Status'!$A$4:$M$94,13,FALSE)</f>
        <v>48.209756489245251</v>
      </c>
      <c r="E52" s="203">
        <f t="shared" si="7"/>
        <v>55.101433499654341</v>
      </c>
      <c r="F52" s="218">
        <f>VLOOKUP(A52,'2013 Capability'!$A$4:$J$94,10,FALSE)</f>
        <v>59.507087738556493</v>
      </c>
      <c r="G52" s="216">
        <f t="shared" si="2"/>
        <v>69.056056831614882</v>
      </c>
      <c r="H52" s="214">
        <f>VLOOKUP(A52,'2013 Enabling env'!$A$4:$F$94,6,FALSE)</f>
        <v>51.553167757515439</v>
      </c>
      <c r="I52" s="214">
        <f t="shared" si="3"/>
        <v>25.823894896547795</v>
      </c>
      <c r="J52" s="210">
        <f t="shared" si="4"/>
        <v>50.636355848297278</v>
      </c>
      <c r="K52" s="212">
        <f t="shared" si="5"/>
        <v>50</v>
      </c>
    </row>
    <row r="53" spans="1:11" ht="15.5" x14ac:dyDescent="0.35">
      <c r="A53" s="193" t="s">
        <v>40</v>
      </c>
      <c r="B53" s="198">
        <f>VLOOKUP(A53,'2013 Income Security'!$A$4:$O$94,15,FALSE)</f>
        <v>75.268028072547423</v>
      </c>
      <c r="C53" s="198">
        <f t="shared" si="6"/>
        <v>74.763293951579001</v>
      </c>
      <c r="D53" s="203">
        <f>VLOOKUP(A53,'2013 Health Status'!$A$4:$M$94,13,FALSE)</f>
        <v>32.977545999861498</v>
      </c>
      <c r="E53" s="203">
        <f t="shared" si="7"/>
        <v>34.433576661955897</v>
      </c>
      <c r="F53" s="218">
        <f>VLOOKUP(A53,'2013 Capability'!$A$4:$J$94,10,FALSE)</f>
        <v>76.539226899922838</v>
      </c>
      <c r="G53" s="216">
        <f t="shared" si="2"/>
        <v>89.332412976098624</v>
      </c>
      <c r="H53" s="214">
        <f>VLOOKUP(A53,'2013 Enabling env'!$A$4:$F$94,6,FALSE)</f>
        <v>52.640904031953305</v>
      </c>
      <c r="I53" s="214">
        <f t="shared" si="3"/>
        <v>28.193690701423318</v>
      </c>
      <c r="J53" s="210">
        <f t="shared" si="4"/>
        <v>50.461236681355373</v>
      </c>
      <c r="K53" s="212">
        <f t="shared" si="5"/>
        <v>51</v>
      </c>
    </row>
    <row r="54" spans="1:11" ht="15.5" x14ac:dyDescent="0.35">
      <c r="A54" s="193" t="s">
        <v>36</v>
      </c>
      <c r="B54" s="198">
        <f>VLOOKUP(A54,'2013 Income Security'!$A$4:$O$94,15,FALSE)</f>
        <v>66.181343649881953</v>
      </c>
      <c r="C54" s="198">
        <f t="shared" si="6"/>
        <v>65.491166989675463</v>
      </c>
      <c r="D54" s="203">
        <f>VLOOKUP(A54,'2013 Health Status'!$A$4:$M$94,13,FALSE)</f>
        <v>31.317564807174179</v>
      </c>
      <c r="E54" s="203">
        <f t="shared" si="7"/>
        <v>32.1812276895172</v>
      </c>
      <c r="F54" s="218">
        <f>VLOOKUP(A54,'2013 Capability'!$A$4:$J$94,10,FALSE)</f>
        <v>51.128095402098026</v>
      </c>
      <c r="G54" s="216">
        <f t="shared" si="2"/>
        <v>59.081065954878596</v>
      </c>
      <c r="H54" s="214">
        <f>VLOOKUP(A54,'2013 Enabling env'!$A$4:$F$94,6,FALSE)</f>
        <v>62.358283458331435</v>
      </c>
      <c r="I54" s="214">
        <f t="shared" si="3"/>
        <v>49.364451978935591</v>
      </c>
      <c r="J54" s="210">
        <f t="shared" si="4"/>
        <v>49.792277907365708</v>
      </c>
      <c r="K54" s="212">
        <f t="shared" si="5"/>
        <v>52</v>
      </c>
    </row>
    <row r="55" spans="1:11" ht="15.5" x14ac:dyDescent="0.35">
      <c r="A55" s="193" t="s">
        <v>58</v>
      </c>
      <c r="B55" s="198">
        <f>VLOOKUP(A55,'2013 Income Security'!$A$4:$O$94,15,FALSE)</f>
        <v>47.482767696714092</v>
      </c>
      <c r="C55" s="198">
        <f t="shared" si="6"/>
        <v>46.410987445626624</v>
      </c>
      <c r="D55" s="203">
        <f>VLOOKUP(A55,'2013 Health Status'!$A$4:$M$94,13,FALSE)</f>
        <v>59.785711422522873</v>
      </c>
      <c r="E55" s="203">
        <f t="shared" si="7"/>
        <v>70.808292296503211</v>
      </c>
      <c r="F55" s="218">
        <f>VLOOKUP(A55,'2013 Capability'!$A$4:$J$94,10,FALSE)</f>
        <v>24.851701951036119</v>
      </c>
      <c r="G55" s="216">
        <f t="shared" si="2"/>
        <v>27.799645179804905</v>
      </c>
      <c r="H55" s="214">
        <f>VLOOKUP(A55,'2013 Enabling env'!$A$4:$F$94,6,FALSE)</f>
        <v>69.65951360644533</v>
      </c>
      <c r="I55" s="214">
        <f t="shared" si="3"/>
        <v>65.271271473737116</v>
      </c>
      <c r="J55" s="210">
        <f t="shared" si="4"/>
        <v>49.415883411346378</v>
      </c>
      <c r="K55" s="212">
        <f t="shared" si="5"/>
        <v>53</v>
      </c>
    </row>
    <row r="56" spans="1:11" ht="15.5" x14ac:dyDescent="0.35">
      <c r="A56" s="193" t="s">
        <v>62</v>
      </c>
      <c r="B56" s="198">
        <f>VLOOKUP(A56,'2013 Income Security'!$A$4:$O$94,15,FALSE)</f>
        <v>44.867122812440982</v>
      </c>
      <c r="C56" s="198">
        <f t="shared" si="6"/>
        <v>43.741962053511209</v>
      </c>
      <c r="D56" s="203">
        <f>VLOOKUP(A56,'2013 Health Status'!$A$4:$M$94,13,FALSE)</f>
        <v>69.456204329960883</v>
      </c>
      <c r="E56" s="203">
        <f t="shared" si="7"/>
        <v>83.929720936174874</v>
      </c>
      <c r="F56" s="218">
        <f>VLOOKUP(A56,'2013 Capability'!$A$4:$J$94,10,FALSE)</f>
        <v>32.721621849919842</v>
      </c>
      <c r="G56" s="216">
        <f t="shared" si="2"/>
        <v>37.168597440380765</v>
      </c>
      <c r="H56" s="214">
        <f>VLOOKUP(A56,'2013 Enabling env'!$A$4:$F$94,6,FALSE)</f>
        <v>59.472130159567747</v>
      </c>
      <c r="I56" s="214">
        <f t="shared" si="3"/>
        <v>43.076536295354572</v>
      </c>
      <c r="J56" s="210">
        <f t="shared" si="4"/>
        <v>49.238832491819387</v>
      </c>
      <c r="K56" s="212">
        <f t="shared" si="5"/>
        <v>54</v>
      </c>
    </row>
    <row r="57" spans="1:11" ht="15.5" x14ac:dyDescent="0.35">
      <c r="A57" s="193" t="s">
        <v>65</v>
      </c>
      <c r="B57" s="198">
        <f>VLOOKUP(A57,'2013 Income Security'!$A$4:$O$94,15,FALSE)</f>
        <v>35.758186455426973</v>
      </c>
      <c r="C57" s="198">
        <f t="shared" si="6"/>
        <v>34.447129036149974</v>
      </c>
      <c r="D57" s="203">
        <f>VLOOKUP(A57,'2013 Health Status'!$A$4:$M$94,13,FALSE)</f>
        <v>56.678285082294352</v>
      </c>
      <c r="E57" s="203">
        <f t="shared" si="7"/>
        <v>66.591974331471306</v>
      </c>
      <c r="F57" s="218">
        <f>VLOOKUP(A57,'2013 Capability'!$A$4:$J$94,10,FALSE)</f>
        <v>32.545008417780167</v>
      </c>
      <c r="G57" s="216">
        <f t="shared" si="2"/>
        <v>36.958343354500201</v>
      </c>
      <c r="H57" s="214">
        <f>VLOOKUP(A57,'2013 Enabling env'!$A$4:$F$94,6,FALSE)</f>
        <v>70.778039787519631</v>
      </c>
      <c r="I57" s="214">
        <f t="shared" si="3"/>
        <v>67.708147685227956</v>
      </c>
      <c r="J57" s="210">
        <f t="shared" si="4"/>
        <v>48.94767727178175</v>
      </c>
      <c r="K57" s="212">
        <f t="shared" si="5"/>
        <v>55</v>
      </c>
    </row>
    <row r="58" spans="1:11" ht="15.5" x14ac:dyDescent="0.35">
      <c r="A58" s="193" t="s">
        <v>66</v>
      </c>
      <c r="B58" s="198">
        <f>VLOOKUP(A58,'2013 Income Security'!$A$4:$O$94,15,FALSE)</f>
        <v>40.952859027165822</v>
      </c>
      <c r="C58" s="198">
        <f t="shared" si="6"/>
        <v>39.747815333842674</v>
      </c>
      <c r="D58" s="203">
        <f>VLOOKUP(A58,'2013 Health Status'!$A$4:$M$94,13,FALSE)</f>
        <v>60.688087488559177</v>
      </c>
      <c r="E58" s="203">
        <f t="shared" si="7"/>
        <v>72.032683159510412</v>
      </c>
      <c r="F58" s="218">
        <f>VLOOKUP(A58,'2013 Capability'!$A$4:$J$94,10,FALSE)</f>
        <v>35.991188928310955</v>
      </c>
      <c r="G58" s="216">
        <f t="shared" si="2"/>
        <v>41.060939200370186</v>
      </c>
      <c r="H58" s="214">
        <f>VLOOKUP(A58,'2013 Enabling env'!$A$4:$F$94,6,FALSE)</f>
        <v>62.015183572573378</v>
      </c>
      <c r="I58" s="214">
        <f t="shared" si="3"/>
        <v>48.616957674451804</v>
      </c>
      <c r="J58" s="210">
        <f t="shared" si="4"/>
        <v>48.895048158416671</v>
      </c>
      <c r="K58" s="212">
        <f t="shared" si="5"/>
        <v>56</v>
      </c>
    </row>
    <row r="59" spans="1:11" ht="15.5" x14ac:dyDescent="0.35">
      <c r="A59" s="193" t="s">
        <v>75</v>
      </c>
      <c r="B59" s="198">
        <f>VLOOKUP(A59,'2013 Income Security'!$A$4:$O$94,15,FALSE)</f>
        <v>21.990984683522953</v>
      </c>
      <c r="C59" s="198">
        <f t="shared" si="6"/>
        <v>20.398963962778524</v>
      </c>
      <c r="D59" s="203">
        <f>VLOOKUP(A59,'2013 Health Status'!$A$4:$M$94,13,FALSE)</f>
        <v>70.682158662188058</v>
      </c>
      <c r="E59" s="203">
        <f t="shared" si="7"/>
        <v>85.593159650187317</v>
      </c>
      <c r="F59" s="218">
        <f>VLOOKUP(A59,'2013 Capability'!$A$4:$J$94,10,FALSE)</f>
        <v>40.575046013213083</v>
      </c>
      <c r="G59" s="216">
        <f t="shared" si="2"/>
        <v>46.51791192049177</v>
      </c>
      <c r="H59" s="214">
        <f>VLOOKUP(A59,'2013 Enabling env'!$A$4:$F$94,6,FALSE)</f>
        <v>70.15442120891862</v>
      </c>
      <c r="I59" s="214">
        <f t="shared" si="3"/>
        <v>66.349501544485008</v>
      </c>
      <c r="J59" s="210">
        <f t="shared" si="4"/>
        <v>48.181050133656711</v>
      </c>
      <c r="K59" s="212">
        <f t="shared" si="5"/>
        <v>57</v>
      </c>
    </row>
    <row r="60" spans="1:11" ht="15.5" x14ac:dyDescent="0.35">
      <c r="A60" s="193" t="s">
        <v>61</v>
      </c>
      <c r="B60" s="198">
        <f>VLOOKUP(A60,'2013 Income Security'!$A$4:$O$94,15,FALSE)</f>
        <v>81.160083956957678</v>
      </c>
      <c r="C60" s="198">
        <f t="shared" si="6"/>
        <v>80.775595874446608</v>
      </c>
      <c r="D60" s="203">
        <f>VLOOKUP(A60,'2013 Health Status'!$A$4:$M$94,13,FALSE)</f>
        <v>54.108815859319897</v>
      </c>
      <c r="E60" s="203">
        <f t="shared" si="7"/>
        <v>63.105584612374344</v>
      </c>
      <c r="F60" s="218">
        <f>VLOOKUP(A60,'2013 Capability'!$A$4:$J$94,10,FALSE)</f>
        <v>33.41166339009623</v>
      </c>
      <c r="G60" s="216">
        <f t="shared" si="2"/>
        <v>37.990075464400277</v>
      </c>
      <c r="H60" s="214">
        <f>VLOOKUP(A60,'2013 Enabling env'!$A$4:$F$94,6,FALSE)</f>
        <v>51.610503973255675</v>
      </c>
      <c r="I60" s="214">
        <f t="shared" si="3"/>
        <v>25.948810399249833</v>
      </c>
      <c r="J60" s="210">
        <f t="shared" si="4"/>
        <v>47.346065379244948</v>
      </c>
      <c r="K60" s="212">
        <f t="shared" si="5"/>
        <v>58</v>
      </c>
    </row>
    <row r="61" spans="1:11" ht="15.5" x14ac:dyDescent="0.35">
      <c r="A61" s="193" t="s">
        <v>69</v>
      </c>
      <c r="B61" s="198">
        <f>VLOOKUP(A61,'2013 Income Security'!$A$4:$O$94,15,FALSE)</f>
        <v>38.89167567763571</v>
      </c>
      <c r="C61" s="198">
        <f t="shared" si="6"/>
        <v>37.64456701799562</v>
      </c>
      <c r="D61" s="203">
        <f>VLOOKUP(A61,'2013 Health Status'!$A$4:$M$94,13,FALSE)</f>
        <v>62.686200619229005</v>
      </c>
      <c r="E61" s="203">
        <f t="shared" si="7"/>
        <v>74.743827163132977</v>
      </c>
      <c r="F61" s="218">
        <f>VLOOKUP(A61,'2013 Capability'!$A$4:$J$94,10,FALSE)</f>
        <v>28.23334718893819</v>
      </c>
      <c r="G61" s="216">
        <f t="shared" si="2"/>
        <v>31.825413320164515</v>
      </c>
      <c r="H61" s="214">
        <f>VLOOKUP(A61,'2013 Enabling env'!$A$4:$F$94,6,FALSE)</f>
        <v>64.122760925129583</v>
      </c>
      <c r="I61" s="214">
        <f t="shared" si="3"/>
        <v>53.208629466513258</v>
      </c>
      <c r="J61" s="210">
        <f t="shared" si="4"/>
        <v>46.72060315202657</v>
      </c>
      <c r="K61" s="212">
        <f t="shared" si="5"/>
        <v>59</v>
      </c>
    </row>
    <row r="62" spans="1:11" ht="15.5" x14ac:dyDescent="0.35">
      <c r="A62" s="193" t="s">
        <v>63</v>
      </c>
      <c r="B62" s="198">
        <f>VLOOKUP(A62,'2013 Income Security'!$A$4:$O$94,15,FALSE)</f>
        <v>72.12153237253338</v>
      </c>
      <c r="C62" s="198">
        <f t="shared" si="6"/>
        <v>71.5525840536055</v>
      </c>
      <c r="D62" s="203">
        <f>VLOOKUP(A62,'2013 Health Status'!$A$4:$M$94,13,FALSE)</f>
        <v>30.956959368344517</v>
      </c>
      <c r="E62" s="203">
        <f t="shared" si="7"/>
        <v>31.691939441444394</v>
      </c>
      <c r="F62" s="218">
        <f>VLOOKUP(A62,'2013 Capability'!$A$4:$J$94,10,FALSE)</f>
        <v>37.600951218568476</v>
      </c>
      <c r="G62" s="216">
        <f t="shared" si="2"/>
        <v>42.977322879248185</v>
      </c>
      <c r="H62" s="214">
        <f>VLOOKUP(A62,'2013 Enabling env'!$A$4:$F$94,6,FALSE)</f>
        <v>61.93825329301999</v>
      </c>
      <c r="I62" s="214">
        <f t="shared" si="3"/>
        <v>48.449353579564253</v>
      </c>
      <c r="J62" s="210">
        <f t="shared" si="4"/>
        <v>46.614965969692932</v>
      </c>
      <c r="K62" s="212">
        <f t="shared" si="5"/>
        <v>60</v>
      </c>
    </row>
    <row r="63" spans="1:11" ht="15.5" x14ac:dyDescent="0.35">
      <c r="A63" s="193" t="s">
        <v>64</v>
      </c>
      <c r="B63" s="198">
        <f>VLOOKUP(A63,'2013 Income Security'!$A$4:$O$94,15,FALSE)</f>
        <v>49.389065487789892</v>
      </c>
      <c r="C63" s="198">
        <f t="shared" si="6"/>
        <v>48.356189273254991</v>
      </c>
      <c r="D63" s="203">
        <f>VLOOKUP(A63,'2013 Health Status'!$A$4:$M$94,13,FALSE)</f>
        <v>67.682276478324383</v>
      </c>
      <c r="E63" s="203">
        <f t="shared" si="7"/>
        <v>81.522763199897398</v>
      </c>
      <c r="F63" s="218">
        <f>VLOOKUP(A63,'2013 Capability'!$A$4:$J$94,10,FALSE)</f>
        <v>32.611299408524431</v>
      </c>
      <c r="G63" s="216">
        <f t="shared" si="2"/>
        <v>37.037261200624322</v>
      </c>
      <c r="H63" s="214">
        <f>VLOOKUP(A63,'2013 Enabling env'!$A$4:$F$94,6,FALSE)</f>
        <v>53.954804402707786</v>
      </c>
      <c r="I63" s="214">
        <f t="shared" si="3"/>
        <v>31.056218742282759</v>
      </c>
      <c r="J63" s="210">
        <f t="shared" si="4"/>
        <v>46.145525965980859</v>
      </c>
      <c r="K63" s="212">
        <f t="shared" si="5"/>
        <v>61</v>
      </c>
    </row>
    <row r="64" spans="1:11" ht="15.5" x14ac:dyDescent="0.35">
      <c r="A64" s="193" t="s">
        <v>77</v>
      </c>
      <c r="B64" s="198">
        <f>VLOOKUP(A64,'2013 Income Security'!$A$4:$O$94,15,FALSE)</f>
        <v>82.575604331840523</v>
      </c>
      <c r="C64" s="198">
        <f t="shared" si="6"/>
        <v>82.220004420245431</v>
      </c>
      <c r="D64" s="203">
        <f>VLOOKUP(A64,'2013 Health Status'!$A$4:$M$94,13,FALSE)</f>
        <v>23.920111664877076</v>
      </c>
      <c r="E64" s="203">
        <f t="shared" si="7"/>
        <v>22.143977835654102</v>
      </c>
      <c r="F64" s="218">
        <f>VLOOKUP(A64,'2013 Capability'!$A$4:$J$94,10,FALSE)</f>
        <v>38.8216170286343</v>
      </c>
      <c r="G64" s="216">
        <f t="shared" si="2"/>
        <v>44.430496462659882</v>
      </c>
      <c r="H64" s="214">
        <f>VLOOKUP(A64,'2013 Enabling env'!$A$4:$F$94,6,FALSE)</f>
        <v>64.808332784340053</v>
      </c>
      <c r="I64" s="214">
        <f t="shared" si="3"/>
        <v>54.702250074814927</v>
      </c>
      <c r="J64" s="210">
        <f t="shared" si="4"/>
        <v>45.864838925063829</v>
      </c>
      <c r="K64" s="212">
        <f t="shared" si="5"/>
        <v>62</v>
      </c>
    </row>
    <row r="65" spans="1:11" ht="15.5" x14ac:dyDescent="0.35">
      <c r="A65" s="193" t="s">
        <v>57</v>
      </c>
      <c r="B65" s="198">
        <f>VLOOKUP(A65,'2013 Income Security'!$A$4:$O$94,15,FALSE)</f>
        <v>66.810296809631808</v>
      </c>
      <c r="C65" s="198">
        <f t="shared" si="6"/>
        <v>66.132955928195727</v>
      </c>
      <c r="D65" s="203">
        <f>VLOOKUP(A65,'2013 Health Status'!$A$4:$M$94,13,FALSE)</f>
        <v>27.491316910985894</v>
      </c>
      <c r="E65" s="203">
        <f t="shared" si="7"/>
        <v>26.989575184512741</v>
      </c>
      <c r="F65" s="218">
        <f>VLOOKUP(A65,'2013 Capability'!$A$4:$J$94,10,FALSE)</f>
        <v>51.682508228652509</v>
      </c>
      <c r="G65" s="216">
        <f t="shared" si="2"/>
        <v>59.741081224586324</v>
      </c>
      <c r="H65" s="214">
        <f>VLOOKUP(A65,'2013 Enabling env'!$A$4:$F$94,6,FALSE)</f>
        <v>56.314946543079472</v>
      </c>
      <c r="I65" s="214">
        <f t="shared" si="3"/>
        <v>36.198140616730882</v>
      </c>
      <c r="J65" s="210">
        <f t="shared" si="4"/>
        <v>44.32444753176776</v>
      </c>
      <c r="K65" s="212">
        <f t="shared" si="5"/>
        <v>63</v>
      </c>
    </row>
    <row r="66" spans="1:11" ht="15.5" x14ac:dyDescent="0.35">
      <c r="A66" s="193" t="s">
        <v>72</v>
      </c>
      <c r="B66" s="198">
        <f>VLOOKUP(A66,'2013 Income Security'!$A$4:$O$94,15,FALSE)</f>
        <v>60.668356729996411</v>
      </c>
      <c r="C66" s="198">
        <f t="shared" si="6"/>
        <v>59.865670132649399</v>
      </c>
      <c r="D66" s="203">
        <f>VLOOKUP(A66,'2013 Health Status'!$A$4:$M$94,13,FALSE)</f>
        <v>47.119918143742503</v>
      </c>
      <c r="E66" s="203">
        <f t="shared" si="7"/>
        <v>53.622684048497284</v>
      </c>
      <c r="F66" s="218">
        <f>VLOOKUP(A66,'2013 Capability'!$A$4:$J$94,10,FALSE)</f>
        <v>28.692149583671057</v>
      </c>
      <c r="G66" s="216">
        <f t="shared" si="2"/>
        <v>32.371606647227445</v>
      </c>
      <c r="H66" s="214">
        <f>VLOOKUP(A66,'2013 Enabling env'!$A$4:$F$94,6,FALSE)</f>
        <v>53.974776571370477</v>
      </c>
      <c r="I66" s="214">
        <f t="shared" si="3"/>
        <v>31.099731092310407</v>
      </c>
      <c r="J66" s="210">
        <f t="shared" si="4"/>
        <v>42.399606039757991</v>
      </c>
      <c r="K66" s="212">
        <f t="shared" si="5"/>
        <v>64</v>
      </c>
    </row>
    <row r="67" spans="1:11" ht="15.5" x14ac:dyDescent="0.35">
      <c r="A67" s="194" t="s">
        <v>67</v>
      </c>
      <c r="B67" s="198">
        <f>VLOOKUP(A67,'2013 Income Security'!$A$4:$O$94,15,FALSE)</f>
        <v>69.244214408345314</v>
      </c>
      <c r="C67" s="198">
        <f t="shared" ref="C67:C93" si="8">(B67-$B$99)/($B$98-$B$99)*100</f>
        <v>68.616545314638074</v>
      </c>
      <c r="D67" s="203">
        <f>VLOOKUP(A67,'2013 Health Status'!$A$4:$M$94,13,FALSE)</f>
        <v>33.179532465947418</v>
      </c>
      <c r="E67" s="203">
        <f t="shared" ref="E67:E93" si="9">(D67-$D$99)/($D$98-$D$99)*100</f>
        <v>34.707642423266506</v>
      </c>
      <c r="F67" s="218">
        <f>VLOOKUP(A67,'2013 Capability'!$A$4:$J$94,10,FALSE)</f>
        <v>34.249346730693851</v>
      </c>
      <c r="G67" s="216">
        <f t="shared" si="2"/>
        <v>38.987317536540303</v>
      </c>
      <c r="H67" s="214">
        <f>VLOOKUP(A67,'2013 Enabling env'!$A$4:$F$94,6,FALSE)</f>
        <v>53.664563860961138</v>
      </c>
      <c r="I67" s="214">
        <f t="shared" si="3"/>
        <v>30.42388640732274</v>
      </c>
      <c r="J67" s="210">
        <f t="shared" si="4"/>
        <v>40.996615266487822</v>
      </c>
      <c r="K67" s="212">
        <f t="shared" si="5"/>
        <v>65</v>
      </c>
    </row>
    <row r="68" spans="1:11" ht="15.5" x14ac:dyDescent="0.35">
      <c r="A68" s="193" t="s">
        <v>68</v>
      </c>
      <c r="B68" s="198">
        <f>VLOOKUP(A68,'2013 Income Security'!$A$4:$O$94,15,FALSE)</f>
        <v>75.324030972134139</v>
      </c>
      <c r="C68" s="198">
        <f t="shared" si="8"/>
        <v>74.820439767483819</v>
      </c>
      <c r="D68" s="203">
        <f>VLOOKUP(A68,'2013 Health Status'!$A$4:$M$94,13,FALSE)</f>
        <v>31.8307243676533</v>
      </c>
      <c r="E68" s="203">
        <f t="shared" si="9"/>
        <v>32.877509318389826</v>
      </c>
      <c r="F68" s="218">
        <f>VLOOKUP(A68,'2013 Capability'!$A$4:$J$94,10,FALSE)</f>
        <v>48.672164182055866</v>
      </c>
      <c r="G68" s="216">
        <f t="shared" ref="G68:G93" si="10">(F68-$F$99)/($F$98-$F$99)*100</f>
        <v>56.157338311971273</v>
      </c>
      <c r="H68" s="214">
        <f>VLOOKUP(A68,'2013 Enabling env'!$A$4:$F$94,6,FALSE)</f>
        <v>48.328640671340601</v>
      </c>
      <c r="I68" s="214">
        <f t="shared" ref="I68:I93" si="11">(H68-$H$99)/($H$98-$H$99)*100</f>
        <v>18.798781419042701</v>
      </c>
      <c r="J68" s="210">
        <f t="shared" ref="J68:J93" si="12">GEOMEAN(C68,E68,G68,I68)</f>
        <v>40.143371532579451</v>
      </c>
      <c r="K68" s="212">
        <f t="shared" ref="K68:K93" si="13">RANK(J68,$J$3:$J$93)</f>
        <v>66</v>
      </c>
    </row>
    <row r="69" spans="1:11" ht="15.5" x14ac:dyDescent="0.35">
      <c r="A69" s="193" t="s">
        <v>82</v>
      </c>
      <c r="B69" s="198">
        <f>VLOOKUP(A69,'2013 Income Security'!$A$4:$O$94,15,FALSE)</f>
        <v>8.740284644746982</v>
      </c>
      <c r="C69" s="198">
        <f t="shared" si="8"/>
        <v>6.877841474231615</v>
      </c>
      <c r="D69" s="203">
        <f>VLOOKUP(A69,'2013 Health Status'!$A$4:$M$94,13,FALSE)</f>
        <v>74.548435915222157</v>
      </c>
      <c r="E69" s="203">
        <f t="shared" si="9"/>
        <v>90.839126072214611</v>
      </c>
      <c r="F69" s="218">
        <f>VLOOKUP(A69,'2013 Capability'!$A$4:$J$94,10,FALSE)</f>
        <v>56.338481143830009</v>
      </c>
      <c r="G69" s="216">
        <f t="shared" si="10"/>
        <v>65.283906123607153</v>
      </c>
      <c r="H69" s="214">
        <f>VLOOKUP(A69,'2013 Enabling env'!$A$4:$F$94,6,FALSE)</f>
        <v>68.299578863095277</v>
      </c>
      <c r="I69" s="214">
        <f t="shared" si="11"/>
        <v>62.308450682124793</v>
      </c>
      <c r="J69" s="210">
        <f t="shared" si="12"/>
        <v>39.927263718530696</v>
      </c>
      <c r="K69" s="212">
        <f t="shared" si="13"/>
        <v>67</v>
      </c>
    </row>
    <row r="70" spans="1:11" ht="15.5" x14ac:dyDescent="0.35">
      <c r="A70" s="193" t="s">
        <v>79</v>
      </c>
      <c r="B70" s="198">
        <f>VLOOKUP(A70,'2013 Income Security'!$A$4:$O$94,15,FALSE)</f>
        <v>22.268482728335258</v>
      </c>
      <c r="C70" s="198">
        <f t="shared" si="8"/>
        <v>20.682125232995162</v>
      </c>
      <c r="D70" s="203">
        <f>VLOOKUP(A70,'2013 Health Status'!$A$4:$M$94,13,FALSE)</f>
        <v>52.309241880445271</v>
      </c>
      <c r="E70" s="203">
        <f t="shared" si="9"/>
        <v>60.663828874416915</v>
      </c>
      <c r="F70" s="218">
        <f>VLOOKUP(A70,'2013 Capability'!$A$4:$J$94,10,FALSE)</f>
        <v>31.34240499841728</v>
      </c>
      <c r="G70" s="216">
        <f t="shared" si="10"/>
        <v>35.526672617163428</v>
      </c>
      <c r="H70" s="214">
        <f>VLOOKUP(A70,'2013 Enabling env'!$A$4:$F$94,6,FALSE)</f>
        <v>64.229619149636093</v>
      </c>
      <c r="I70" s="214">
        <f t="shared" si="11"/>
        <v>53.441436055852051</v>
      </c>
      <c r="J70" s="210">
        <f t="shared" si="12"/>
        <v>39.286144416074798</v>
      </c>
      <c r="K70" s="212">
        <f t="shared" si="13"/>
        <v>68</v>
      </c>
    </row>
    <row r="71" spans="1:11" ht="15.5" x14ac:dyDescent="0.35">
      <c r="A71" s="193" t="s">
        <v>73</v>
      </c>
      <c r="B71" s="198">
        <f>VLOOKUP(A71,'2013 Income Security'!$A$4:$O$94,15,FALSE)</f>
        <v>21.301951306364526</v>
      </c>
      <c r="C71" s="198">
        <f t="shared" si="8"/>
        <v>19.695868679963802</v>
      </c>
      <c r="D71" s="203">
        <f>VLOOKUP(A71,'2013 Health Status'!$A$4:$M$94,13,FALSE)</f>
        <v>38.299605891635991</v>
      </c>
      <c r="E71" s="203">
        <f t="shared" si="9"/>
        <v>41.654824819044762</v>
      </c>
      <c r="F71" s="218">
        <f>VLOOKUP(A71,'2013 Capability'!$A$4:$J$94,10,FALSE)</f>
        <v>48.843262973982334</v>
      </c>
      <c r="G71" s="216">
        <f t="shared" si="10"/>
        <v>56.361027349978968</v>
      </c>
      <c r="H71" s="214">
        <f>VLOOKUP(A71,'2013 Enabling env'!$A$4:$F$94,6,FALSE)</f>
        <v>63.097354756819819</v>
      </c>
      <c r="I71" s="214">
        <f t="shared" si="11"/>
        <v>50.974629099825322</v>
      </c>
      <c r="J71" s="210">
        <f t="shared" si="12"/>
        <v>39.18260958694389</v>
      </c>
      <c r="K71" s="212">
        <f t="shared" si="13"/>
        <v>69</v>
      </c>
    </row>
    <row r="72" spans="1:11" ht="15.5" x14ac:dyDescent="0.35">
      <c r="A72" s="193" t="s">
        <v>85</v>
      </c>
      <c r="B72" s="198">
        <f>VLOOKUP(A72,'2013 Income Security'!$A$4:$O$94,15,FALSE)</f>
        <v>79.692076574944977</v>
      </c>
      <c r="C72" s="198">
        <f t="shared" si="8"/>
        <v>79.277629158107118</v>
      </c>
      <c r="D72" s="203">
        <f>VLOOKUP(A72,'2013 Health Status'!$A$4:$M$94,13,FALSE)</f>
        <v>38.314564053688336</v>
      </c>
      <c r="E72" s="203">
        <f t="shared" si="9"/>
        <v>41.675120832684307</v>
      </c>
      <c r="F72" s="218">
        <f>VLOOKUP(A72,'2013 Capability'!$A$4:$J$94,10,FALSE)</f>
        <v>14.501853244827597</v>
      </c>
      <c r="G72" s="216">
        <f t="shared" si="10"/>
        <v>15.478396720032853</v>
      </c>
      <c r="H72" s="214">
        <f>VLOOKUP(A72,'2013 Enabling env'!$A$4:$F$94,6,FALSE)</f>
        <v>58.676873275272797</v>
      </c>
      <c r="I72" s="214">
        <f t="shared" si="11"/>
        <v>41.343950490790412</v>
      </c>
      <c r="J72" s="210">
        <f t="shared" si="12"/>
        <v>38.132156501925415</v>
      </c>
      <c r="K72" s="212">
        <f t="shared" si="13"/>
        <v>70</v>
      </c>
    </row>
    <row r="73" spans="1:11" ht="15.5" x14ac:dyDescent="0.35">
      <c r="A73" s="193" t="s">
        <v>80</v>
      </c>
      <c r="B73" s="198">
        <f>VLOOKUP(A73,'2013 Income Security'!$A$4:$O$94,15,FALSE)</f>
        <v>16.742659917743023</v>
      </c>
      <c r="C73" s="198">
        <f t="shared" si="8"/>
        <v>15.043530528309207</v>
      </c>
      <c r="D73" s="203">
        <f>VLOOKUP(A73,'2013 Health Status'!$A$4:$M$94,13,FALSE)</f>
        <v>38.505287798925714</v>
      </c>
      <c r="E73" s="203">
        <f t="shared" si="9"/>
        <v>41.933904747524707</v>
      </c>
      <c r="F73" s="218">
        <f>VLOOKUP(A73,'2013 Capability'!$A$4:$J$94,10,FALSE)</f>
        <v>35.624338465777299</v>
      </c>
      <c r="G73" s="216">
        <f t="shared" si="10"/>
        <v>40.624212459258693</v>
      </c>
      <c r="H73" s="214">
        <f>VLOOKUP(A73,'2013 Enabling env'!$A$4:$F$94,6,FALSE)</f>
        <v>76.613690492835929</v>
      </c>
      <c r="I73" s="214">
        <f t="shared" si="11"/>
        <v>80.421983644522726</v>
      </c>
      <c r="J73" s="210">
        <f t="shared" si="12"/>
        <v>37.889485056887032</v>
      </c>
      <c r="K73" s="212">
        <f t="shared" si="13"/>
        <v>71</v>
      </c>
    </row>
    <row r="74" spans="1:11" ht="15.5" x14ac:dyDescent="0.35">
      <c r="A74" s="193" t="s">
        <v>86</v>
      </c>
      <c r="B74" s="198">
        <f>VLOOKUP(A74,'2013 Income Security'!$A$4:$O$94,15,FALSE)</f>
        <v>14.978870661063128</v>
      </c>
      <c r="C74" s="198">
        <f t="shared" si="8"/>
        <v>13.243745572513395</v>
      </c>
      <c r="D74" s="203">
        <f>VLOOKUP(A74,'2013 Health Status'!$A$4:$M$94,13,FALSE)</f>
        <v>55.774861229728444</v>
      </c>
      <c r="E74" s="203">
        <f t="shared" si="9"/>
        <v>65.366161777107791</v>
      </c>
      <c r="F74" s="218">
        <f>VLOOKUP(A74,'2013 Capability'!$A$4:$J$94,10,FALSE)</f>
        <v>38.916772571434109</v>
      </c>
      <c r="G74" s="216">
        <f t="shared" si="10"/>
        <v>44.54377687075489</v>
      </c>
      <c r="H74" s="214">
        <f>VLOOKUP(A74,'2013 Enabling env'!$A$4:$F$94,6,FALSE)</f>
        <v>57.595903057372404</v>
      </c>
      <c r="I74" s="214">
        <f t="shared" si="11"/>
        <v>38.988895549830943</v>
      </c>
      <c r="J74" s="210">
        <f t="shared" si="12"/>
        <v>35.01651702663969</v>
      </c>
      <c r="K74" s="212">
        <f t="shared" si="13"/>
        <v>72</v>
      </c>
    </row>
    <row r="75" spans="1:11" ht="15.5" x14ac:dyDescent="0.35">
      <c r="A75" s="193" t="s">
        <v>76</v>
      </c>
      <c r="B75" s="198">
        <f>VLOOKUP(A75,'2013 Income Security'!$A$4:$O$94,15,FALSE)</f>
        <v>59.398026467776958</v>
      </c>
      <c r="C75" s="198">
        <f t="shared" si="8"/>
        <v>58.569414763037706</v>
      </c>
      <c r="D75" s="203">
        <f>VLOOKUP(A75,'2013 Health Status'!$A$4:$M$94,13,FALSE)</f>
        <v>24.427681787500703</v>
      </c>
      <c r="E75" s="203">
        <f t="shared" si="9"/>
        <v>22.832675424017232</v>
      </c>
      <c r="F75" s="218">
        <f>VLOOKUP(A75,'2013 Capability'!$A$4:$J$94,10,FALSE)</f>
        <v>27.913690651077498</v>
      </c>
      <c r="G75" s="216">
        <f t="shared" si="10"/>
        <v>31.444869822711308</v>
      </c>
      <c r="H75" s="214">
        <f>VLOOKUP(A75,'2013 Enabling env'!$A$4:$F$94,6,FALSE)</f>
        <v>56.109506070278229</v>
      </c>
      <c r="I75" s="214">
        <f t="shared" si="11"/>
        <v>35.750557887316404</v>
      </c>
      <c r="J75" s="210">
        <f t="shared" si="12"/>
        <v>35.01588263921866</v>
      </c>
      <c r="K75" s="212">
        <f t="shared" si="13"/>
        <v>73</v>
      </c>
    </row>
    <row r="76" spans="1:11" ht="15.5" x14ac:dyDescent="0.35">
      <c r="A76" s="193" t="s">
        <v>71</v>
      </c>
      <c r="B76" s="198">
        <f>VLOOKUP(A76,'2013 Income Security'!$A$4:$O$94,15,FALSE)</f>
        <v>75.659507471832086</v>
      </c>
      <c r="C76" s="198">
        <f t="shared" si="8"/>
        <v>75.162762726359261</v>
      </c>
      <c r="D76" s="203">
        <f>VLOOKUP(A76,'2013 Health Status'!$A$4:$M$94,13,FALSE)</f>
        <v>20.632364005233242</v>
      </c>
      <c r="E76" s="203">
        <f t="shared" si="9"/>
        <v>17.682990509136012</v>
      </c>
      <c r="F76" s="218">
        <f>VLOOKUP(A76,'2013 Capability'!$A$4:$J$94,10,FALSE)</f>
        <v>38.346597482195719</v>
      </c>
      <c r="G76" s="216">
        <f t="shared" si="10"/>
        <v>43.864997002613954</v>
      </c>
      <c r="H76" s="214">
        <f>VLOOKUP(A76,'2013 Enabling env'!$A$4:$F$94,6,FALSE)</f>
        <v>51.253785357064814</v>
      </c>
      <c r="I76" s="214">
        <f t="shared" si="11"/>
        <v>25.171645658093272</v>
      </c>
      <c r="J76" s="210">
        <f t="shared" si="12"/>
        <v>34.805432965216816</v>
      </c>
      <c r="K76" s="212">
        <f t="shared" si="13"/>
        <v>74</v>
      </c>
    </row>
    <row r="77" spans="1:11" ht="15.5" x14ac:dyDescent="0.35">
      <c r="A77" s="193" t="s">
        <v>83</v>
      </c>
      <c r="B77" s="198">
        <f>VLOOKUP(A77,'2013 Income Security'!$A$4:$O$94,15,FALSE)</f>
        <v>23.492817608288014</v>
      </c>
      <c r="C77" s="198">
        <f t="shared" si="8"/>
        <v>21.931446539069402</v>
      </c>
      <c r="D77" s="203">
        <f>VLOOKUP(A77,'2013 Health Status'!$A$4:$M$94,13,FALSE)</f>
        <v>52.09360354317068</v>
      </c>
      <c r="E77" s="203">
        <f t="shared" si="9"/>
        <v>60.371239542972418</v>
      </c>
      <c r="F77" s="218">
        <f>VLOOKUP(A77,'2013 Capability'!$A$4:$J$94,10,FALSE)</f>
        <v>17.726121533358182</v>
      </c>
      <c r="G77" s="216">
        <f t="shared" si="10"/>
        <v>19.31681134923593</v>
      </c>
      <c r="H77" s="214">
        <f>VLOOKUP(A77,'2013 Enabling env'!$A$4:$F$94,6,FALSE)</f>
        <v>63.539067885079483</v>
      </c>
      <c r="I77" s="214">
        <f t="shared" si="11"/>
        <v>51.936967069889938</v>
      </c>
      <c r="J77" s="210">
        <f t="shared" si="12"/>
        <v>33.94902831077016</v>
      </c>
      <c r="K77" s="212">
        <f t="shared" si="13"/>
        <v>75</v>
      </c>
    </row>
    <row r="78" spans="1:11" ht="15.5" x14ac:dyDescent="0.35">
      <c r="A78" s="193" t="s">
        <v>74</v>
      </c>
      <c r="B78" s="198">
        <f>VLOOKUP(A78,'2013 Income Security'!$A$4:$O$94,15,FALSE)</f>
        <v>59.936086054556071</v>
      </c>
      <c r="C78" s="198">
        <f t="shared" si="8"/>
        <v>59.118455157710279</v>
      </c>
      <c r="D78" s="203">
        <f>VLOOKUP(A78,'2013 Health Status'!$A$4:$M$94,13,FALSE)</f>
        <v>35.084388245252228</v>
      </c>
      <c r="E78" s="203">
        <f t="shared" si="9"/>
        <v>37.292249993557974</v>
      </c>
      <c r="F78" s="218">
        <f>VLOOKUP(A78,'2013 Capability'!$A$4:$J$94,10,FALSE)</f>
        <v>44.735117851982572</v>
      </c>
      <c r="G78" s="216">
        <f t="shared" si="10"/>
        <v>51.470378395217352</v>
      </c>
      <c r="H78" s="214">
        <f>VLOOKUP(A78,'2013 Enabling env'!$A$4:$F$94,6,FALSE)</f>
        <v>45.000502049211327</v>
      </c>
      <c r="I78" s="214">
        <f t="shared" si="11"/>
        <v>11.547934747737093</v>
      </c>
      <c r="J78" s="210">
        <f t="shared" si="12"/>
        <v>33.833804577201796</v>
      </c>
      <c r="K78" s="212">
        <f t="shared" si="13"/>
        <v>76</v>
      </c>
    </row>
    <row r="79" spans="1:11" ht="15.5" x14ac:dyDescent="0.35">
      <c r="A79" s="193" t="s">
        <v>70</v>
      </c>
      <c r="B79" s="198">
        <f>VLOOKUP(A79,'2013 Income Security'!$A$4:$O$94,15,FALSE)</f>
        <v>49.85383934945002</v>
      </c>
      <c r="C79" s="198">
        <f t="shared" si="8"/>
        <v>48.830448315765331</v>
      </c>
      <c r="D79" s="203">
        <f>VLOOKUP(A79,'2013 Health Status'!$A$4:$M$94,13,FALSE)</f>
        <v>29.4456649018333</v>
      </c>
      <c r="E79" s="203">
        <f t="shared" si="9"/>
        <v>29.641336366123884</v>
      </c>
      <c r="F79" s="218">
        <f>VLOOKUP(A79,'2013 Capability'!$A$4:$J$94,10,FALSE)</f>
        <v>21.972108959308681</v>
      </c>
      <c r="G79" s="216">
        <f t="shared" si="10"/>
        <v>24.371558284891286</v>
      </c>
      <c r="H79" s="214">
        <f>VLOOKUP(A79,'2013 Enabling env'!$A$4:$F$94,6,FALSE)</f>
        <v>56.503758642368773</v>
      </c>
      <c r="I79" s="214">
        <f t="shared" si="11"/>
        <v>36.609495952873147</v>
      </c>
      <c r="J79" s="210">
        <f t="shared" si="12"/>
        <v>33.710592420998239</v>
      </c>
      <c r="K79" s="212">
        <f t="shared" si="13"/>
        <v>77</v>
      </c>
    </row>
    <row r="80" spans="1:11" ht="15.5" x14ac:dyDescent="0.35">
      <c r="A80" s="193" t="s">
        <v>81</v>
      </c>
      <c r="B80" s="198">
        <f>VLOOKUP(A80,'2013 Income Security'!$A$4:$O$94,15,FALSE)</f>
        <v>42.993782470285531</v>
      </c>
      <c r="C80" s="198">
        <f t="shared" si="8"/>
        <v>41.830390275801562</v>
      </c>
      <c r="D80" s="203">
        <f>VLOOKUP(A80,'2013 Health Status'!$A$4:$M$94,13,FALSE)</f>
        <v>31.340832366827374</v>
      </c>
      <c r="E80" s="203">
        <f t="shared" si="9"/>
        <v>32.212798326767135</v>
      </c>
      <c r="F80" s="218">
        <f>VLOOKUP(A80,'2013 Capability'!$A$4:$J$94,10,FALSE)</f>
        <v>55.671819435778644</v>
      </c>
      <c r="G80" s="216">
        <f t="shared" si="10"/>
        <v>64.490261233069816</v>
      </c>
      <c r="H80" s="214">
        <f>VLOOKUP(A80,'2013 Enabling env'!$A$4:$F$94,6,FALSE)</f>
        <v>44.429617165106279</v>
      </c>
      <c r="I80" s="214">
        <f t="shared" si="11"/>
        <v>10.3041768302969</v>
      </c>
      <c r="J80" s="210">
        <f t="shared" si="12"/>
        <v>30.76146058376753</v>
      </c>
      <c r="K80" s="212">
        <f t="shared" si="13"/>
        <v>78</v>
      </c>
    </row>
    <row r="81" spans="1:11" ht="15.5" x14ac:dyDescent="0.35">
      <c r="A81" s="193" t="s">
        <v>84</v>
      </c>
      <c r="B81" s="198">
        <f>VLOOKUP(A81,'2013 Income Security'!$A$4:$O$94,15,FALSE)</f>
        <v>24.146182553642884</v>
      </c>
      <c r="C81" s="198">
        <f t="shared" si="8"/>
        <v>22.598145462900902</v>
      </c>
      <c r="D81" s="203">
        <f>VLOOKUP(A81,'2013 Health Status'!$A$4:$M$94,13,FALSE)</f>
        <v>29.877802345128931</v>
      </c>
      <c r="E81" s="203">
        <f t="shared" si="9"/>
        <v>30.227682964896786</v>
      </c>
      <c r="F81" s="218">
        <f>VLOOKUP(A81,'2013 Capability'!$A$4:$J$94,10,FALSE)</f>
        <v>15.823633281772191</v>
      </c>
      <c r="G81" s="216">
        <f t="shared" si="10"/>
        <v>17.051944383062132</v>
      </c>
      <c r="H81" s="214">
        <f>VLOOKUP(A81,'2013 Enabling env'!$A$4:$F$94,6,FALSE)</f>
        <v>69.165692184720328</v>
      </c>
      <c r="I81" s="214">
        <f t="shared" si="11"/>
        <v>64.19540780984822</v>
      </c>
      <c r="J81" s="210">
        <f t="shared" si="12"/>
        <v>29.406198330081445</v>
      </c>
      <c r="K81" s="212">
        <f t="shared" si="13"/>
        <v>79</v>
      </c>
    </row>
    <row r="82" spans="1:11" ht="15.5" x14ac:dyDescent="0.35">
      <c r="A82" s="193" t="s">
        <v>87</v>
      </c>
      <c r="B82" s="198">
        <f>VLOOKUP(A82,'2013 Income Security'!$A$4:$O$94,15,FALSE)</f>
        <v>16.373858587926048</v>
      </c>
      <c r="C82" s="198">
        <f t="shared" si="8"/>
        <v>14.667202640740864</v>
      </c>
      <c r="D82" s="203">
        <f>VLOOKUP(A82,'2013 Health Status'!$A$4:$M$94,13,FALSE)</f>
        <v>23.182803151355149</v>
      </c>
      <c r="E82" s="203">
        <f t="shared" si="9"/>
        <v>21.143559228433038</v>
      </c>
      <c r="F82" s="218">
        <f>VLOOKUP(A82,'2013 Capability'!$A$4:$J$94,10,FALSE)</f>
        <v>21.15449339603731</v>
      </c>
      <c r="G82" s="216">
        <f t="shared" si="10"/>
        <v>23.398206423853939</v>
      </c>
      <c r="H82" s="214">
        <f>VLOOKUP(A82,'2013 Enabling env'!$A$4:$F$94,6,FALSE)</f>
        <v>74.97887996944975</v>
      </c>
      <c r="I82" s="214">
        <f t="shared" si="11"/>
        <v>76.860304944334985</v>
      </c>
      <c r="J82" s="210">
        <f t="shared" si="12"/>
        <v>27.327664361503246</v>
      </c>
      <c r="K82" s="212">
        <f t="shared" si="13"/>
        <v>80</v>
      </c>
    </row>
    <row r="83" spans="1:11" ht="15.5" x14ac:dyDescent="0.35">
      <c r="A83" s="193" t="s">
        <v>88</v>
      </c>
      <c r="B83" s="198">
        <f>VLOOKUP(A83,'2013 Income Security'!$A$4:$O$94,15,FALSE)</f>
        <v>38.955345555801117</v>
      </c>
      <c r="C83" s="198">
        <f t="shared" si="8"/>
        <v>37.709536281429713</v>
      </c>
      <c r="D83" s="203">
        <f>VLOOKUP(A83,'2013 Health Status'!$A$4:$M$94,13,FALSE)</f>
        <v>31.834351011493883</v>
      </c>
      <c r="E83" s="203">
        <f t="shared" si="9"/>
        <v>32.882430137712191</v>
      </c>
      <c r="F83" s="218">
        <f>VLOOKUP(A83,'2013 Capability'!$A$4:$J$94,10,FALSE)</f>
        <v>14.73468239958482</v>
      </c>
      <c r="G83" s="216">
        <f t="shared" si="10"/>
        <v>15.755574285220023</v>
      </c>
      <c r="H83" s="214">
        <f>VLOOKUP(A83,'2013 Enabling env'!$A$4:$F$94,6,FALSE)</f>
        <v>51.366087434152043</v>
      </c>
      <c r="I83" s="214">
        <f t="shared" si="11"/>
        <v>25.416312492705973</v>
      </c>
      <c r="J83" s="210">
        <f t="shared" si="12"/>
        <v>26.545473065163222</v>
      </c>
      <c r="K83" s="212">
        <f t="shared" si="13"/>
        <v>81</v>
      </c>
    </row>
    <row r="84" spans="1:11" ht="15.5" x14ac:dyDescent="0.35">
      <c r="A84" s="193" t="s">
        <v>92</v>
      </c>
      <c r="B84" s="198">
        <f>VLOOKUP(A84,'2013 Income Security'!$A$4:$O$94,15,FALSE)</f>
        <v>9.5677641394278954</v>
      </c>
      <c r="C84" s="198">
        <f t="shared" si="8"/>
        <v>7.7222083055386692</v>
      </c>
      <c r="D84" s="203">
        <f>VLOOKUP(A84,'2013 Health Status'!$A$4:$M$94,13,FALSE)</f>
        <v>53.924223668649098</v>
      </c>
      <c r="E84" s="203">
        <f t="shared" si="9"/>
        <v>62.855120310243009</v>
      </c>
      <c r="F84" s="218">
        <f>VLOOKUP(A84,'2013 Capability'!$A$4:$J$94,10,FALSE)</f>
        <v>27.752896680558155</v>
      </c>
      <c r="G84" s="216">
        <f t="shared" si="10"/>
        <v>31.253448429235895</v>
      </c>
      <c r="H84" s="214">
        <f>VLOOKUP(A84,'2013 Enabling env'!$A$4:$F$94,6,FALSE)</f>
        <v>53.185551449132298</v>
      </c>
      <c r="I84" s="214">
        <f t="shared" si="11"/>
        <v>29.380286381551844</v>
      </c>
      <c r="J84" s="210">
        <f t="shared" si="12"/>
        <v>25.838008432264822</v>
      </c>
      <c r="K84" s="212">
        <f t="shared" si="13"/>
        <v>82</v>
      </c>
    </row>
    <row r="85" spans="1:11" ht="15.5" x14ac:dyDescent="0.35">
      <c r="A85" s="193" t="s">
        <v>78</v>
      </c>
      <c r="B85" s="198">
        <f>VLOOKUP(A85,'2013 Income Security'!$A$4:$O$94,15,FALSE)</f>
        <v>78.057380140453731</v>
      </c>
      <c r="C85" s="198">
        <f t="shared" si="8"/>
        <v>77.609571571891564</v>
      </c>
      <c r="D85" s="203">
        <f>VLOOKUP(A85,'2013 Health Status'!$A$4:$M$94,13,FALSE)</f>
        <v>45.894476335720746</v>
      </c>
      <c r="E85" s="203">
        <f t="shared" si="9"/>
        <v>51.959940754030868</v>
      </c>
      <c r="F85" s="218">
        <f>VLOOKUP(A85,'2013 Capability'!$A$4:$J$94,10,FALSE)</f>
        <v>6.6917671515911445</v>
      </c>
      <c r="G85" s="216">
        <f t="shared" si="10"/>
        <v>6.1806751804656477</v>
      </c>
      <c r="H85" s="214">
        <f>VLOOKUP(A85,'2013 Enabling env'!$A$4:$F$94,6,FALSE)</f>
        <v>47.432056576858656</v>
      </c>
      <c r="I85" s="214">
        <f t="shared" si="11"/>
        <v>16.845439165269401</v>
      </c>
      <c r="J85" s="210">
        <f t="shared" si="12"/>
        <v>25.455143389840618</v>
      </c>
      <c r="K85" s="212">
        <f t="shared" si="13"/>
        <v>83</v>
      </c>
    </row>
    <row r="86" spans="1:11" ht="15.5" x14ac:dyDescent="0.35">
      <c r="A86" s="193" t="s">
        <v>97</v>
      </c>
      <c r="B86" s="198">
        <f>VLOOKUP(A86,'2013 Income Security'!$A$4:$O$94,15,FALSE)</f>
        <v>22.8825053756877</v>
      </c>
      <c r="C86" s="198">
        <f t="shared" si="8"/>
        <v>21.308678954783367</v>
      </c>
      <c r="D86" s="203">
        <f>VLOOKUP(A86,'2013 Health Status'!$A$4:$M$94,13,FALSE)</f>
        <v>34.09850925382711</v>
      </c>
      <c r="E86" s="203">
        <f t="shared" si="9"/>
        <v>35.954558010620232</v>
      </c>
      <c r="F86" s="218">
        <f>VLOOKUP(A86,'2013 Capability'!$A$4:$J$94,10,FALSE)</f>
        <v>10.179742792853652</v>
      </c>
      <c r="G86" s="216">
        <f t="shared" si="10"/>
        <v>10.333027134349585</v>
      </c>
      <c r="H86" s="214">
        <f>VLOOKUP(A86,'2013 Enabling env'!$A$4:$F$94,6,FALSE)</f>
        <v>60.643934345978316</v>
      </c>
      <c r="I86" s="214">
        <f t="shared" si="11"/>
        <v>45.629486592545355</v>
      </c>
      <c r="J86" s="210">
        <f t="shared" si="12"/>
        <v>24.515790879952643</v>
      </c>
      <c r="K86" s="212">
        <f t="shared" si="13"/>
        <v>84</v>
      </c>
    </row>
    <row r="87" spans="1:11" ht="15.5" x14ac:dyDescent="0.35">
      <c r="A87" s="193" t="s">
        <v>89</v>
      </c>
      <c r="B87" s="198">
        <f>VLOOKUP(A87,'2013 Income Security'!$A$4:$O$94,15,FALSE)</f>
        <v>14.237158255084164</v>
      </c>
      <c r="C87" s="198">
        <f t="shared" si="8"/>
        <v>12.486896178657311</v>
      </c>
      <c r="D87" s="203">
        <f>VLOOKUP(A87,'2013 Health Status'!$A$4:$M$94,13,FALSE)</f>
        <v>26.41176286061323</v>
      </c>
      <c r="E87" s="203">
        <f t="shared" si="9"/>
        <v>25.52478000083206</v>
      </c>
      <c r="F87" s="218">
        <f>VLOOKUP(A87,'2013 Capability'!$A$4:$J$94,10,FALSE)</f>
        <v>30.538623421321873</v>
      </c>
      <c r="G87" s="216">
        <f t="shared" si="10"/>
        <v>34.569789787287938</v>
      </c>
      <c r="H87" s="214">
        <f>VLOOKUP(A87,'2013 Enabling env'!$A$4:$F$94,6,FALSE)</f>
        <v>53.571242716493167</v>
      </c>
      <c r="I87" s="214">
        <f t="shared" si="11"/>
        <v>30.220572367087513</v>
      </c>
      <c r="J87" s="210">
        <f t="shared" si="12"/>
        <v>24.021713509725064</v>
      </c>
      <c r="K87" s="212">
        <f t="shared" si="13"/>
        <v>85</v>
      </c>
    </row>
    <row r="88" spans="1:11" ht="15.5" x14ac:dyDescent="0.35">
      <c r="A88" s="193" t="s">
        <v>91</v>
      </c>
      <c r="B88" s="198">
        <f>VLOOKUP(A88,'2013 Income Security'!$A$4:$O$94,15,FALSE)</f>
        <v>9.5046068890131554</v>
      </c>
      <c r="C88" s="198">
        <f t="shared" si="8"/>
        <v>7.6577621316460771</v>
      </c>
      <c r="D88" s="203">
        <f>VLOOKUP(A88,'2013 Health Status'!$A$4:$M$94,13,FALSE)</f>
        <v>24.074621715999765</v>
      </c>
      <c r="E88" s="203">
        <f t="shared" si="9"/>
        <v>22.353625123473225</v>
      </c>
      <c r="F88" s="218">
        <f>VLOOKUP(A88,'2013 Capability'!$A$4:$J$94,10,FALSE)</f>
        <v>13.853147663955893</v>
      </c>
      <c r="G88" s="216">
        <f t="shared" si="10"/>
        <v>14.706128171376061</v>
      </c>
      <c r="H88" s="214">
        <f>VLOOKUP(A88,'2013 Enabling env'!$A$4:$F$94,6,FALSE)</f>
        <v>57.794364927981206</v>
      </c>
      <c r="I88" s="214">
        <f t="shared" si="11"/>
        <v>39.421274352900234</v>
      </c>
      <c r="J88" s="210">
        <f t="shared" si="12"/>
        <v>17.748829210391825</v>
      </c>
      <c r="K88" s="212">
        <f t="shared" si="13"/>
        <v>86</v>
      </c>
    </row>
    <row r="89" spans="1:11" ht="15.5" x14ac:dyDescent="0.35">
      <c r="A89" s="193" t="s">
        <v>90</v>
      </c>
      <c r="B89" s="198">
        <f>VLOOKUP(A89,'2013 Income Security'!$A$4:$O$94,15,FALSE)</f>
        <v>19.046906748623382</v>
      </c>
      <c r="C89" s="198">
        <f t="shared" si="8"/>
        <v>17.394802804717738</v>
      </c>
      <c r="D89" s="203">
        <f>VLOOKUP(A89,'2013 Health Status'!$A$4:$M$94,13,FALSE)</f>
        <v>19.329814986212199</v>
      </c>
      <c r="E89" s="203">
        <f t="shared" si="9"/>
        <v>15.915624133259429</v>
      </c>
      <c r="F89" s="218">
        <f>VLOOKUP(A89,'2013 Capability'!$A$4:$J$94,10,FALSE)</f>
        <v>5.2931979410177119</v>
      </c>
      <c r="G89" s="216">
        <f t="shared" si="10"/>
        <v>4.515711834544895</v>
      </c>
      <c r="H89" s="214">
        <f>VLOOKUP(A89,'2013 Enabling env'!$A$4:$F$94,6,FALSE)</f>
        <v>67.213728121570156</v>
      </c>
      <c r="I89" s="214">
        <f t="shared" si="11"/>
        <v>59.942762792091855</v>
      </c>
      <c r="J89" s="210">
        <f t="shared" si="12"/>
        <v>16.545372147457908</v>
      </c>
      <c r="K89" s="212">
        <f t="shared" si="13"/>
        <v>87</v>
      </c>
    </row>
    <row r="90" spans="1:11" ht="15.5" x14ac:dyDescent="0.35">
      <c r="A90" s="193" t="s">
        <v>95</v>
      </c>
      <c r="B90" s="198">
        <f>VLOOKUP(A90,'2013 Income Security'!$A$4:$O$94,15,FALSE)</f>
        <v>52.711541113070389</v>
      </c>
      <c r="C90" s="198">
        <f t="shared" si="8"/>
        <v>51.746470523541213</v>
      </c>
      <c r="D90" s="203">
        <f>VLOOKUP(A90,'2013 Health Status'!$A$4:$M$94,13,FALSE)</f>
        <v>40.93702203264499</v>
      </c>
      <c r="E90" s="203">
        <f t="shared" si="9"/>
        <v>45.233408456777454</v>
      </c>
      <c r="F90" s="218">
        <f>VLOOKUP(A90,'2013 Capability'!$A$4:$J$94,10,FALSE)</f>
        <v>1.5976933108738915</v>
      </c>
      <c r="G90" s="216">
        <f t="shared" si="10"/>
        <v>0.11630156056415661</v>
      </c>
      <c r="H90" s="214">
        <f>VLOOKUP(A90,'2013 Enabling env'!$A$4:$F$94,6,FALSE)</f>
        <v>68.016430030510932</v>
      </c>
      <c r="I90" s="214">
        <f t="shared" si="11"/>
        <v>61.691568693923607</v>
      </c>
      <c r="J90" s="210">
        <f t="shared" si="12"/>
        <v>11.383815562595542</v>
      </c>
      <c r="K90" s="212">
        <f t="shared" si="13"/>
        <v>88</v>
      </c>
    </row>
    <row r="91" spans="1:11" ht="15.5" x14ac:dyDescent="0.35">
      <c r="A91" s="193" t="s">
        <v>93</v>
      </c>
      <c r="B91" s="198">
        <f>VLOOKUP(A91,'2013 Income Security'!$A$4:$O$94,15,FALSE)</f>
        <v>16.695191875561868</v>
      </c>
      <c r="C91" s="198">
        <f t="shared" si="8"/>
        <v>14.995093750573336</v>
      </c>
      <c r="D91" s="203">
        <f>VLOOKUP(A91,'2013 Health Status'!$A$4:$M$94,13,FALSE)</f>
        <v>37.654386479151199</v>
      </c>
      <c r="E91" s="203">
        <f t="shared" si="9"/>
        <v>40.77935750224043</v>
      </c>
      <c r="F91" s="218">
        <f>VLOOKUP(A91,'2013 Capability'!$A$4:$J$94,10,FALSE)</f>
        <v>31.985277937709174</v>
      </c>
      <c r="G91" s="216">
        <f t="shared" si="10"/>
        <v>36.291997544891871</v>
      </c>
      <c r="H91" s="214">
        <f>VLOOKUP(A91,'2013 Enabling env'!$A$4:$F$94,6,FALSE)</f>
        <v>39.799092988447271</v>
      </c>
      <c r="I91" s="214">
        <f t="shared" si="11"/>
        <v>0.21588886371953767</v>
      </c>
      <c r="J91" s="210">
        <f t="shared" si="12"/>
        <v>8.3197000588176611</v>
      </c>
      <c r="K91" s="212">
        <f t="shared" si="13"/>
        <v>89</v>
      </c>
    </row>
    <row r="92" spans="1:11" ht="15.5" x14ac:dyDescent="0.35">
      <c r="A92" s="193" t="s">
        <v>96</v>
      </c>
      <c r="B92" s="198">
        <f>VLOOKUP(A92,'2013 Income Security'!$A$4:$O$94,15,FALSE)</f>
        <v>2.0598434806472334</v>
      </c>
      <c r="C92" s="198">
        <f t="shared" si="8"/>
        <v>6.1064776170646359E-2</v>
      </c>
      <c r="D92" s="203">
        <f>VLOOKUP(A92,'2013 Health Status'!$A$4:$M$94,13,FALSE)</f>
        <v>33.656307999381056</v>
      </c>
      <c r="E92" s="203">
        <f t="shared" si="9"/>
        <v>35.354556308522461</v>
      </c>
      <c r="F92" s="218">
        <f>VLOOKUP(A92,'2013 Capability'!$A$4:$J$94,10,FALSE)</f>
        <v>7.3484690686219798</v>
      </c>
      <c r="G92" s="216">
        <f t="shared" si="10"/>
        <v>6.9624631769309291</v>
      </c>
      <c r="H92" s="214">
        <f>VLOOKUP(A92,'2013 Enabling env'!$A$4:$F$94,6,FALSE)</f>
        <v>52.917725760938943</v>
      </c>
      <c r="I92" s="214">
        <f t="shared" si="11"/>
        <v>28.796788150193777</v>
      </c>
      <c r="J92" s="210">
        <f t="shared" si="12"/>
        <v>4.5612700026389819</v>
      </c>
      <c r="K92" s="212">
        <f t="shared" si="13"/>
        <v>90</v>
      </c>
    </row>
    <row r="93" spans="1:11" ht="15.5" x14ac:dyDescent="0.35">
      <c r="A93" s="195" t="s">
        <v>94</v>
      </c>
      <c r="B93" s="199">
        <f>VLOOKUP(A93,'2013 Income Security'!$A$4:$O$94,15,FALSE)</f>
        <v>24.213927546008986</v>
      </c>
      <c r="C93" s="199">
        <f t="shared" si="8"/>
        <v>22.667273006131619</v>
      </c>
      <c r="D93" s="204">
        <f>VLOOKUP(A93,'2013 Health Status'!$A$4:$M$94,13,FALSE)</f>
        <v>7.6292533049144149</v>
      </c>
      <c r="E93" s="204">
        <f t="shared" si="9"/>
        <v>3.969240829635718E-2</v>
      </c>
      <c r="F93" s="219">
        <f>VLOOKUP(A93,'2013 Capability'!$A$4:$J$94,10,FALSE)</f>
        <v>9.4054212572579203</v>
      </c>
      <c r="G93" s="217">
        <f t="shared" si="10"/>
        <v>9.4112157824499061</v>
      </c>
      <c r="H93" s="215">
        <f>VLOOKUP(A93,'2013 Enabling env'!$A$4:$F$94,6,FALSE)</f>
        <v>46.205490000013008</v>
      </c>
      <c r="I93" s="215">
        <f t="shared" si="11"/>
        <v>14.173180827915047</v>
      </c>
      <c r="J93" s="211">
        <f t="shared" si="12"/>
        <v>3.3098243459255929</v>
      </c>
      <c r="K93" s="213">
        <f t="shared" si="13"/>
        <v>91</v>
      </c>
    </row>
    <row r="94" spans="1:11" ht="15.5" x14ac:dyDescent="0.35">
      <c r="A94" s="186"/>
      <c r="B94" s="186"/>
      <c r="C94" s="186"/>
      <c r="D94" s="186"/>
      <c r="E94" s="186"/>
      <c r="F94" s="186"/>
      <c r="G94" s="186"/>
      <c r="H94" s="186"/>
      <c r="I94" s="186"/>
      <c r="J94" s="186"/>
      <c r="K94" s="186"/>
    </row>
    <row r="95" spans="1:11" ht="15.5" x14ac:dyDescent="0.35">
      <c r="A95" s="41" t="s">
        <v>100</v>
      </c>
      <c r="B95" s="147">
        <f>MAX(B3:B93)</f>
        <v>98.160140886812442</v>
      </c>
      <c r="C95" s="186"/>
      <c r="D95" s="200">
        <f>MAX(D3:D93)</f>
        <v>81.274478663898989</v>
      </c>
      <c r="E95" s="200"/>
      <c r="F95" s="200">
        <f t="shared" ref="F95:H95" si="14">MAX(F3:F93)</f>
        <v>85.414048980911872</v>
      </c>
      <c r="G95" s="200"/>
      <c r="H95" s="200">
        <f t="shared" si="14"/>
        <v>85.583083681804823</v>
      </c>
      <c r="I95" s="186"/>
      <c r="J95" s="186"/>
      <c r="K95" s="186"/>
    </row>
    <row r="96" spans="1:11" ht="15.5" x14ac:dyDescent="0.35">
      <c r="A96" s="41" t="s">
        <v>101</v>
      </c>
      <c r="B96" s="147">
        <f>MIN(B3:B93)</f>
        <v>2.0598434806472334</v>
      </c>
      <c r="C96" s="108"/>
      <c r="D96" s="200">
        <f>MIN(D3:D93)</f>
        <v>7.6292533049144149</v>
      </c>
      <c r="E96" s="200"/>
      <c r="F96" s="200">
        <f t="shared" ref="F96:H96" si="15">MIN(F3:F93)</f>
        <v>1.5976933108738915</v>
      </c>
      <c r="G96" s="200"/>
      <c r="H96" s="200">
        <f t="shared" si="15"/>
        <v>39.799092988447271</v>
      </c>
      <c r="I96" s="186"/>
      <c r="J96" s="186"/>
      <c r="K96" s="186"/>
    </row>
    <row r="97" spans="1:11" ht="15.5" x14ac:dyDescent="0.35">
      <c r="A97" s="186"/>
      <c r="B97" s="187"/>
      <c r="C97" s="108"/>
      <c r="D97" s="187"/>
      <c r="E97" s="188"/>
      <c r="F97" s="187"/>
      <c r="G97" s="188"/>
      <c r="H97" s="187"/>
      <c r="I97" s="186"/>
      <c r="J97" s="186"/>
      <c r="K97" s="186"/>
    </row>
    <row r="98" spans="1:11" ht="15.5" x14ac:dyDescent="0.35">
      <c r="A98" s="41" t="s">
        <v>103</v>
      </c>
      <c r="B98" s="189">
        <v>100</v>
      </c>
      <c r="C98" s="189"/>
      <c r="D98" s="189">
        <v>81.3</v>
      </c>
      <c r="E98" s="189"/>
      <c r="F98" s="189">
        <v>85.5</v>
      </c>
      <c r="G98" s="189"/>
      <c r="H98" s="189">
        <v>85.6</v>
      </c>
      <c r="I98" s="186"/>
      <c r="J98" s="186"/>
      <c r="K98" s="186"/>
    </row>
    <row r="99" spans="1:11" ht="15.5" x14ac:dyDescent="0.35">
      <c r="A99" s="41" t="s">
        <v>102</v>
      </c>
      <c r="B99" s="189">
        <v>2</v>
      </c>
      <c r="C99" s="189"/>
      <c r="D99" s="189">
        <v>7.6</v>
      </c>
      <c r="E99" s="189"/>
      <c r="F99" s="189">
        <v>1.5</v>
      </c>
      <c r="G99" s="189"/>
      <c r="H99" s="189">
        <v>39.700000000000003</v>
      </c>
      <c r="I99" s="186"/>
      <c r="J99" s="186"/>
      <c r="K99" s="186"/>
    </row>
    <row r="103" spans="1:11" ht="15.5" x14ac:dyDescent="0.35">
      <c r="A103" s="4"/>
    </row>
  </sheetData>
  <mergeCells count="5">
    <mergeCell ref="H1:I1"/>
    <mergeCell ref="B1:C1"/>
    <mergeCell ref="D1:E1"/>
    <mergeCell ref="F1:G1"/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opLeftCell="A7" workbookViewId="0">
      <selection activeCell="S83" sqref="S83"/>
    </sheetView>
  </sheetViews>
  <sheetFormatPr baseColWidth="10" defaultColWidth="8.7265625" defaultRowHeight="14.5" x14ac:dyDescent="0.35"/>
  <sheetData>
    <row r="1" spans="1:16" ht="15.5" x14ac:dyDescent="0.35">
      <c r="A1" s="1"/>
      <c r="B1" s="3">
        <v>1.1000000000000001</v>
      </c>
      <c r="C1" s="3">
        <v>1.2</v>
      </c>
      <c r="D1" s="3">
        <v>1.3</v>
      </c>
      <c r="E1" s="39">
        <v>1.4</v>
      </c>
      <c r="F1" s="4"/>
      <c r="G1" s="5">
        <v>1.1000000000000001</v>
      </c>
      <c r="H1" s="6">
        <v>1.2</v>
      </c>
      <c r="I1" s="7">
        <v>1.3</v>
      </c>
      <c r="J1" s="4"/>
      <c r="K1" s="5">
        <v>1.1000000000000001</v>
      </c>
      <c r="L1" s="6">
        <v>1.2</v>
      </c>
      <c r="M1" s="6">
        <v>1.3</v>
      </c>
      <c r="N1" s="6">
        <v>1.4</v>
      </c>
      <c r="O1" s="309"/>
      <c r="P1" s="310"/>
    </row>
    <row r="2" spans="1:16" ht="62" x14ac:dyDescent="0.35">
      <c r="A2" s="8" t="s">
        <v>0</v>
      </c>
      <c r="B2" s="9" t="s">
        <v>1</v>
      </c>
      <c r="C2" s="10" t="s">
        <v>98</v>
      </c>
      <c r="D2" s="9" t="s">
        <v>105</v>
      </c>
      <c r="E2" s="9" t="s">
        <v>2</v>
      </c>
      <c r="F2" s="4"/>
      <c r="G2" s="11" t="s">
        <v>1</v>
      </c>
      <c r="H2" s="12" t="s">
        <v>98</v>
      </c>
      <c r="I2" s="11" t="s">
        <v>105</v>
      </c>
      <c r="J2" s="4"/>
      <c r="K2" s="13" t="s">
        <v>1</v>
      </c>
      <c r="L2" s="14" t="s">
        <v>98</v>
      </c>
      <c r="M2" s="13" t="s">
        <v>105</v>
      </c>
      <c r="N2" s="56" t="s">
        <v>2</v>
      </c>
      <c r="O2" s="311" t="s">
        <v>104</v>
      </c>
      <c r="P2" s="312"/>
    </row>
    <row r="3" spans="1:16" ht="15.5" x14ac:dyDescent="0.35">
      <c r="A3" s="15"/>
      <c r="B3" s="306" t="s">
        <v>3</v>
      </c>
      <c r="C3" s="307"/>
      <c r="D3" s="307"/>
      <c r="E3" s="308"/>
      <c r="F3" s="4"/>
      <c r="G3" s="313" t="s">
        <v>99</v>
      </c>
      <c r="H3" s="314"/>
      <c r="I3" s="315"/>
      <c r="J3" s="4"/>
      <c r="K3" s="303" t="s">
        <v>4</v>
      </c>
      <c r="L3" s="304"/>
      <c r="M3" s="304"/>
      <c r="N3" s="305"/>
      <c r="O3" s="59" t="s">
        <v>5</v>
      </c>
      <c r="P3" s="16" t="s">
        <v>6</v>
      </c>
    </row>
    <row r="4" spans="1:16" ht="15.5" x14ac:dyDescent="0.35">
      <c r="A4" s="17" t="s">
        <v>7</v>
      </c>
      <c r="B4" s="221">
        <v>100</v>
      </c>
      <c r="C4" s="50">
        <v>5</v>
      </c>
      <c r="D4" s="46">
        <v>0.88</v>
      </c>
      <c r="E4" s="22">
        <v>34861.849497984469</v>
      </c>
      <c r="F4" s="4"/>
      <c r="G4" s="19">
        <f>B4</f>
        <v>100</v>
      </c>
      <c r="H4" s="20">
        <f>100-C4</f>
        <v>95</v>
      </c>
      <c r="I4" s="19">
        <f>(D4*100)</f>
        <v>88</v>
      </c>
      <c r="J4" s="4"/>
      <c r="K4" s="64">
        <f t="shared" ref="K4:K35" si="0">(G4-$G$103)/($G$104-$G$103)*100</f>
        <v>100</v>
      </c>
      <c r="L4" s="23">
        <f t="shared" ref="L4:L35" si="1">(H4-$H$103)/($H$104-$H$103)*100</f>
        <v>89.795918367346943</v>
      </c>
      <c r="M4" s="23">
        <f t="shared" ref="M4:M35" si="2">(I4-$I$103)/($I$104-$I$103)*100</f>
        <v>47.252747252747248</v>
      </c>
      <c r="N4" s="57">
        <f t="shared" ref="N4:N19" si="3">((LOG(E4)-LOG($E$103))/(LOG($E$104)-LOG($E$103)))*100</f>
        <v>91.707710478367659</v>
      </c>
      <c r="O4" s="54">
        <f>(POWER(K4,2/5)*POWER(L4,1/5)*POWER(M4,1/5)*POWER(N4,1/5))</f>
        <v>82.797629328214356</v>
      </c>
      <c r="P4" s="58">
        <f>RANK(O4,$O$4:$O$99)</f>
        <v>9</v>
      </c>
    </row>
    <row r="5" spans="1:16" ht="15.5" x14ac:dyDescent="0.35">
      <c r="A5" s="24" t="s">
        <v>8</v>
      </c>
      <c r="B5" s="225">
        <v>100</v>
      </c>
      <c r="C5" s="49">
        <v>1.8</v>
      </c>
      <c r="D5" s="45">
        <v>0.99</v>
      </c>
      <c r="E5" s="26">
        <v>46733.360745916121</v>
      </c>
      <c r="F5" s="4"/>
      <c r="G5" s="19">
        <f t="shared" ref="G5:G68" si="4">B5</f>
        <v>100</v>
      </c>
      <c r="H5" s="20">
        <f t="shared" ref="H5:H68" si="5">100-C5</f>
        <v>98.2</v>
      </c>
      <c r="I5" s="19">
        <f t="shared" ref="I5:I68" si="6">(D5*100)</f>
        <v>99</v>
      </c>
      <c r="J5" s="4"/>
      <c r="K5" s="21">
        <f t="shared" si="0"/>
        <v>100</v>
      </c>
      <c r="L5" s="23">
        <f t="shared" si="1"/>
        <v>96.326530612244895</v>
      </c>
      <c r="M5" s="23">
        <f t="shared" si="2"/>
        <v>59.340659340659343</v>
      </c>
      <c r="N5" s="57">
        <f t="shared" si="3"/>
        <v>98.446423026426885</v>
      </c>
      <c r="O5" s="55">
        <f t="shared" ref="O5:O68" si="7">(POWER(K5,2/5)*POWER(L5,1/5)*POWER(M5,1/5)*POWER(N5,1/5))</f>
        <v>89.137334975228754</v>
      </c>
      <c r="P5" s="58">
        <f t="shared" ref="P5:P68" si="8">RANK(O5,$O$4:$O$99)</f>
        <v>1</v>
      </c>
    </row>
    <row r="6" spans="1:16" ht="15.5" x14ac:dyDescent="0.35">
      <c r="A6" s="24" t="s">
        <v>9</v>
      </c>
      <c r="B6" s="225">
        <v>100</v>
      </c>
      <c r="C6" s="49">
        <v>9.6999999999999993</v>
      </c>
      <c r="D6" s="45">
        <v>0.87</v>
      </c>
      <c r="E6" s="26">
        <v>34619.990706804565</v>
      </c>
      <c r="F6" s="27"/>
      <c r="G6" s="19">
        <f t="shared" si="4"/>
        <v>100</v>
      </c>
      <c r="H6" s="20">
        <f t="shared" si="5"/>
        <v>90.3</v>
      </c>
      <c r="I6" s="19">
        <f t="shared" si="6"/>
        <v>87</v>
      </c>
      <c r="J6" s="27"/>
      <c r="K6" s="21">
        <f t="shared" si="0"/>
        <v>100</v>
      </c>
      <c r="L6" s="23">
        <f t="shared" si="1"/>
        <v>80.204081632653057</v>
      </c>
      <c r="M6" s="23">
        <f t="shared" si="2"/>
        <v>46.153846153846153</v>
      </c>
      <c r="N6" s="57">
        <f t="shared" si="3"/>
        <v>91.547631233524555</v>
      </c>
      <c r="O6" s="55">
        <f t="shared" si="7"/>
        <v>80.539753485692813</v>
      </c>
      <c r="P6" s="58">
        <f t="shared" si="8"/>
        <v>15</v>
      </c>
    </row>
    <row r="7" spans="1:16" ht="15.5" x14ac:dyDescent="0.35">
      <c r="A7" s="24" t="s">
        <v>10</v>
      </c>
      <c r="B7" s="225">
        <v>97.7</v>
      </c>
      <c r="C7" s="49">
        <v>7.1878267398331204</v>
      </c>
      <c r="D7" s="45">
        <v>0.93280844214706105</v>
      </c>
      <c r="E7" s="26">
        <v>35738.703659545354</v>
      </c>
      <c r="F7" s="27"/>
      <c r="G7" s="19">
        <f t="shared" si="4"/>
        <v>97.7</v>
      </c>
      <c r="H7" s="20">
        <f t="shared" si="5"/>
        <v>92.812173260166873</v>
      </c>
      <c r="I7" s="19">
        <f t="shared" si="6"/>
        <v>93.280844214706107</v>
      </c>
      <c r="J7" s="27"/>
      <c r="K7" s="21">
        <f t="shared" si="0"/>
        <v>97.650663942798772</v>
      </c>
      <c r="L7" s="23">
        <f t="shared" si="1"/>
        <v>85.33096583707524</v>
      </c>
      <c r="M7" s="23">
        <f t="shared" si="2"/>
        <v>53.055872763413305</v>
      </c>
      <c r="N7" s="57">
        <f t="shared" si="3"/>
        <v>92.278905354338519</v>
      </c>
      <c r="O7" s="55">
        <f t="shared" si="7"/>
        <v>83.187599424758758</v>
      </c>
      <c r="P7" s="58">
        <f t="shared" si="8"/>
        <v>7</v>
      </c>
    </row>
    <row r="8" spans="1:16" ht="15.5" x14ac:dyDescent="0.35">
      <c r="A8" s="24" t="s">
        <v>11</v>
      </c>
      <c r="B8" s="225">
        <v>100</v>
      </c>
      <c r="C8" s="49">
        <v>3.1</v>
      </c>
      <c r="D8" s="45">
        <v>0.93</v>
      </c>
      <c r="E8" s="26">
        <v>37063.466009512988</v>
      </c>
      <c r="F8" s="4"/>
      <c r="G8" s="19">
        <f t="shared" si="4"/>
        <v>100</v>
      </c>
      <c r="H8" s="20">
        <f t="shared" si="5"/>
        <v>96.9</v>
      </c>
      <c r="I8" s="19">
        <f t="shared" si="6"/>
        <v>93</v>
      </c>
      <c r="J8" s="4"/>
      <c r="K8" s="21">
        <f t="shared" si="0"/>
        <v>100</v>
      </c>
      <c r="L8" s="23">
        <f t="shared" si="1"/>
        <v>93.673469387755119</v>
      </c>
      <c r="M8" s="23">
        <f t="shared" si="2"/>
        <v>52.747252747252752</v>
      </c>
      <c r="N8" s="57">
        <f t="shared" si="3"/>
        <v>93.11582604160138</v>
      </c>
      <c r="O8" s="55">
        <f t="shared" si="7"/>
        <v>85.618573980935111</v>
      </c>
      <c r="P8" s="58">
        <f t="shared" si="8"/>
        <v>5</v>
      </c>
    </row>
    <row r="9" spans="1:16" ht="15.5" x14ac:dyDescent="0.35">
      <c r="A9" s="24" t="s">
        <v>12</v>
      </c>
      <c r="B9" s="225">
        <v>100</v>
      </c>
      <c r="C9" s="28">
        <v>17.600000000000001</v>
      </c>
      <c r="D9" s="45">
        <v>0.83</v>
      </c>
      <c r="E9" s="26">
        <v>39301.116995909884</v>
      </c>
      <c r="F9" s="4"/>
      <c r="G9" s="19">
        <f t="shared" si="4"/>
        <v>100</v>
      </c>
      <c r="H9" s="20">
        <f t="shared" si="5"/>
        <v>82.4</v>
      </c>
      <c r="I9" s="19">
        <f t="shared" si="6"/>
        <v>83</v>
      </c>
      <c r="J9" s="4"/>
      <c r="K9" s="21">
        <f t="shared" si="0"/>
        <v>100</v>
      </c>
      <c r="L9" s="23">
        <f t="shared" si="1"/>
        <v>64.081632653061234</v>
      </c>
      <c r="M9" s="23">
        <f t="shared" si="2"/>
        <v>41.758241758241759</v>
      </c>
      <c r="N9" s="57">
        <f t="shared" si="3"/>
        <v>94.463756279024579</v>
      </c>
      <c r="O9" s="55">
        <f t="shared" si="7"/>
        <v>75.953570892185894</v>
      </c>
      <c r="P9" s="58">
        <f t="shared" si="8"/>
        <v>29</v>
      </c>
    </row>
    <row r="10" spans="1:16" ht="15.5" x14ac:dyDescent="0.35">
      <c r="A10" s="24" t="s">
        <v>13</v>
      </c>
      <c r="B10" s="225">
        <v>98</v>
      </c>
      <c r="C10" s="49">
        <v>12.5</v>
      </c>
      <c r="D10" s="45">
        <v>0.86233946840670395</v>
      </c>
      <c r="E10" s="26">
        <v>25270.140742791962</v>
      </c>
      <c r="F10" s="4"/>
      <c r="G10" s="19">
        <f t="shared" si="4"/>
        <v>98</v>
      </c>
      <c r="H10" s="20">
        <f t="shared" si="5"/>
        <v>87.5</v>
      </c>
      <c r="I10" s="19">
        <f t="shared" si="6"/>
        <v>86.233946840670399</v>
      </c>
      <c r="J10" s="4"/>
      <c r="K10" s="21">
        <f t="shared" si="0"/>
        <v>97.95709908069459</v>
      </c>
      <c r="L10" s="23">
        <f t="shared" si="1"/>
        <v>74.489795918367349</v>
      </c>
      <c r="M10" s="23">
        <f t="shared" si="2"/>
        <v>45.312029495242193</v>
      </c>
      <c r="N10" s="57">
        <f t="shared" si="3"/>
        <v>84.308971165303376</v>
      </c>
      <c r="O10" s="55">
        <f t="shared" si="7"/>
        <v>77.134946710517497</v>
      </c>
      <c r="P10" s="58">
        <f t="shared" si="8"/>
        <v>27</v>
      </c>
    </row>
    <row r="11" spans="1:16" ht="15.5" x14ac:dyDescent="0.35">
      <c r="A11" s="24" t="s">
        <v>14</v>
      </c>
      <c r="B11" s="225">
        <v>100</v>
      </c>
      <c r="C11" s="49">
        <v>1.6</v>
      </c>
      <c r="D11" s="45">
        <v>0.98</v>
      </c>
      <c r="E11" s="26">
        <v>33530.407857027349</v>
      </c>
      <c r="F11" s="27"/>
      <c r="G11" s="19">
        <f t="shared" si="4"/>
        <v>100</v>
      </c>
      <c r="H11" s="20">
        <f t="shared" si="5"/>
        <v>98.4</v>
      </c>
      <c r="I11" s="19">
        <f t="shared" si="6"/>
        <v>98</v>
      </c>
      <c r="J11" s="27"/>
      <c r="K11" s="21">
        <f t="shared" si="0"/>
        <v>100</v>
      </c>
      <c r="L11" s="23">
        <f t="shared" si="1"/>
        <v>96.734693877551038</v>
      </c>
      <c r="M11" s="23">
        <f t="shared" si="2"/>
        <v>58.241758241758248</v>
      </c>
      <c r="N11" s="57">
        <f t="shared" si="3"/>
        <v>90.812319368852684</v>
      </c>
      <c r="O11" s="55">
        <f t="shared" si="7"/>
        <v>87.456541968650257</v>
      </c>
      <c r="P11" s="58">
        <f t="shared" si="8"/>
        <v>3</v>
      </c>
    </row>
    <row r="12" spans="1:16" ht="15.5" x14ac:dyDescent="0.35">
      <c r="A12" s="24" t="s">
        <v>15</v>
      </c>
      <c r="B12" s="225">
        <v>92.5</v>
      </c>
      <c r="C12" s="49">
        <v>14.6</v>
      </c>
      <c r="D12" s="45">
        <v>0.92212506366931701</v>
      </c>
      <c r="E12" s="26">
        <v>44439.409100380544</v>
      </c>
      <c r="F12" s="4"/>
      <c r="G12" s="19">
        <f t="shared" si="4"/>
        <v>92.5</v>
      </c>
      <c r="H12" s="20">
        <f t="shared" si="5"/>
        <v>85.4</v>
      </c>
      <c r="I12" s="19">
        <f t="shared" si="6"/>
        <v>92.212506366931706</v>
      </c>
      <c r="J12" s="4"/>
      <c r="K12" s="21">
        <f t="shared" si="0"/>
        <v>92.339121552604695</v>
      </c>
      <c r="L12" s="23">
        <f t="shared" si="1"/>
        <v>70.204081632653072</v>
      </c>
      <c r="M12" s="23">
        <f t="shared" si="2"/>
        <v>51.881875128496382</v>
      </c>
      <c r="N12" s="57">
        <f t="shared" si="3"/>
        <v>97.289102953516903</v>
      </c>
      <c r="O12" s="55">
        <f t="shared" si="7"/>
        <v>78.712324972838474</v>
      </c>
      <c r="P12" s="58">
        <f t="shared" si="8"/>
        <v>22</v>
      </c>
    </row>
    <row r="13" spans="1:16" ht="15.5" x14ac:dyDescent="0.35">
      <c r="A13" s="24" t="s">
        <v>16</v>
      </c>
      <c r="B13" s="225">
        <v>98.4</v>
      </c>
      <c r="C13" s="49">
        <v>19.400000000000002</v>
      </c>
      <c r="D13" s="45">
        <v>0.87653900822030695</v>
      </c>
      <c r="E13" s="26">
        <v>30764.235566049098</v>
      </c>
      <c r="F13" s="27"/>
      <c r="G13" s="19">
        <f t="shared" si="4"/>
        <v>98.4</v>
      </c>
      <c r="H13" s="20">
        <f t="shared" si="5"/>
        <v>80.599999999999994</v>
      </c>
      <c r="I13" s="19">
        <f t="shared" si="6"/>
        <v>87.653900822030693</v>
      </c>
      <c r="J13" s="27"/>
      <c r="K13" s="21">
        <f t="shared" si="0"/>
        <v>98.365679264555666</v>
      </c>
      <c r="L13" s="23">
        <f t="shared" si="1"/>
        <v>60.408163265306115</v>
      </c>
      <c r="M13" s="23">
        <f t="shared" si="2"/>
        <v>46.872418485748014</v>
      </c>
      <c r="N13" s="57">
        <f t="shared" si="3"/>
        <v>88.83254672964307</v>
      </c>
      <c r="O13" s="55">
        <f t="shared" si="7"/>
        <v>75.37970950212204</v>
      </c>
      <c r="P13" s="58">
        <f t="shared" si="8"/>
        <v>31</v>
      </c>
    </row>
    <row r="14" spans="1:16" ht="15.5" x14ac:dyDescent="0.35">
      <c r="A14" s="24" t="s">
        <v>17</v>
      </c>
      <c r="B14" s="225">
        <v>100</v>
      </c>
      <c r="C14" s="49">
        <v>9.1999999999999993</v>
      </c>
      <c r="D14" s="45">
        <v>0.93</v>
      </c>
      <c r="E14" s="26">
        <v>32877.535263926962</v>
      </c>
      <c r="F14" s="4"/>
      <c r="G14" s="19">
        <f t="shared" si="4"/>
        <v>100</v>
      </c>
      <c r="H14" s="20">
        <f t="shared" si="5"/>
        <v>90.8</v>
      </c>
      <c r="I14" s="19">
        <f t="shared" si="6"/>
        <v>93</v>
      </c>
      <c r="J14" s="4"/>
      <c r="K14" s="21">
        <f t="shared" si="0"/>
        <v>100</v>
      </c>
      <c r="L14" s="23">
        <f t="shared" si="1"/>
        <v>81.224489795918359</v>
      </c>
      <c r="M14" s="23">
        <f t="shared" si="2"/>
        <v>52.747252747252752</v>
      </c>
      <c r="N14" s="57">
        <f t="shared" si="3"/>
        <v>90.360187511680252</v>
      </c>
      <c r="O14" s="55">
        <f t="shared" si="7"/>
        <v>82.712813193002702</v>
      </c>
      <c r="P14" s="58">
        <f t="shared" si="8"/>
        <v>11</v>
      </c>
    </row>
    <row r="15" spans="1:16" ht="15.5" x14ac:dyDescent="0.35">
      <c r="A15" s="24" t="s">
        <v>18</v>
      </c>
      <c r="B15" s="225">
        <v>90.5</v>
      </c>
      <c r="C15" s="49">
        <v>7.6</v>
      </c>
      <c r="D15" s="45">
        <v>0.89</v>
      </c>
      <c r="E15" s="26">
        <v>36477.458156380766</v>
      </c>
      <c r="F15" s="27"/>
      <c r="G15" s="19">
        <f t="shared" si="4"/>
        <v>90.5</v>
      </c>
      <c r="H15" s="20">
        <f t="shared" si="5"/>
        <v>92.4</v>
      </c>
      <c r="I15" s="19">
        <f t="shared" si="6"/>
        <v>89</v>
      </c>
      <c r="J15" s="27"/>
      <c r="K15" s="21">
        <f t="shared" si="0"/>
        <v>90.296220633299285</v>
      </c>
      <c r="L15" s="23">
        <f t="shared" si="1"/>
        <v>84.489795918367363</v>
      </c>
      <c r="M15" s="23">
        <f t="shared" si="2"/>
        <v>48.35164835164835</v>
      </c>
      <c r="N15" s="57">
        <f t="shared" si="3"/>
        <v>92.749366315949203</v>
      </c>
      <c r="O15" s="55">
        <f t="shared" si="7"/>
        <v>79.062970723249549</v>
      </c>
      <c r="P15" s="58">
        <f t="shared" si="8"/>
        <v>20</v>
      </c>
    </row>
    <row r="16" spans="1:16" ht="15.5" x14ac:dyDescent="0.35">
      <c r="A16" s="24" t="s">
        <v>19</v>
      </c>
      <c r="B16" s="225">
        <v>100</v>
      </c>
      <c r="C16" s="49">
        <v>8.6999999999999993</v>
      </c>
      <c r="D16" s="45">
        <v>0.97</v>
      </c>
      <c r="E16" s="26">
        <v>36053.364037264262</v>
      </c>
      <c r="F16" s="27"/>
      <c r="G16" s="19">
        <f t="shared" si="4"/>
        <v>100</v>
      </c>
      <c r="H16" s="20">
        <f t="shared" si="5"/>
        <v>91.3</v>
      </c>
      <c r="I16" s="19">
        <f t="shared" si="6"/>
        <v>97</v>
      </c>
      <c r="J16" s="27"/>
      <c r="K16" s="21">
        <f t="shared" si="0"/>
        <v>100</v>
      </c>
      <c r="L16" s="23">
        <f t="shared" si="1"/>
        <v>82.244897959183675</v>
      </c>
      <c r="M16" s="23">
        <f t="shared" si="2"/>
        <v>57.142857142857139</v>
      </c>
      <c r="N16" s="57">
        <f t="shared" si="3"/>
        <v>92.480468480707032</v>
      </c>
      <c r="O16" s="55">
        <f t="shared" si="7"/>
        <v>84.649459166546904</v>
      </c>
      <c r="P16" s="58">
        <f t="shared" si="8"/>
        <v>6</v>
      </c>
    </row>
    <row r="17" spans="1:16" ht="15.5" x14ac:dyDescent="0.35">
      <c r="A17" s="24" t="s">
        <v>20</v>
      </c>
      <c r="B17" s="225">
        <v>100</v>
      </c>
      <c r="C17" s="51">
        <v>5</v>
      </c>
      <c r="D17" s="45">
        <v>0.83</v>
      </c>
      <c r="E17" s="26">
        <v>32026.929361435981</v>
      </c>
      <c r="F17" s="27"/>
      <c r="G17" s="19">
        <f t="shared" si="4"/>
        <v>100</v>
      </c>
      <c r="H17" s="20">
        <f t="shared" si="5"/>
        <v>95</v>
      </c>
      <c r="I17" s="19">
        <f t="shared" si="6"/>
        <v>83</v>
      </c>
      <c r="J17" s="27"/>
      <c r="K17" s="21">
        <f t="shared" si="0"/>
        <v>100</v>
      </c>
      <c r="L17" s="23">
        <f t="shared" si="1"/>
        <v>89.795918367346943</v>
      </c>
      <c r="M17" s="23">
        <f t="shared" si="2"/>
        <v>41.758241758241759</v>
      </c>
      <c r="N17" s="57">
        <f t="shared" si="3"/>
        <v>89.757459476092222</v>
      </c>
      <c r="O17" s="55">
        <f t="shared" si="7"/>
        <v>80.429222506959093</v>
      </c>
      <c r="P17" s="58">
        <f t="shared" si="8"/>
        <v>16</v>
      </c>
    </row>
    <row r="18" spans="1:16" ht="15.5" x14ac:dyDescent="0.35">
      <c r="A18" s="24" t="s">
        <v>21</v>
      </c>
      <c r="B18" s="225">
        <v>100</v>
      </c>
      <c r="C18" s="49">
        <v>3.3</v>
      </c>
      <c r="D18" s="45">
        <v>0.8</v>
      </c>
      <c r="E18" s="26">
        <v>32601.660307884635</v>
      </c>
      <c r="F18" s="27"/>
      <c r="G18" s="19">
        <f t="shared" si="4"/>
        <v>100</v>
      </c>
      <c r="H18" s="20">
        <f t="shared" si="5"/>
        <v>96.7</v>
      </c>
      <c r="I18" s="19">
        <f t="shared" si="6"/>
        <v>80</v>
      </c>
      <c r="J18" s="27"/>
      <c r="K18" s="21">
        <f t="shared" si="0"/>
        <v>100</v>
      </c>
      <c r="L18" s="23">
        <f t="shared" si="1"/>
        <v>93.26530612244899</v>
      </c>
      <c r="M18" s="23">
        <f t="shared" si="2"/>
        <v>38.461538461538467</v>
      </c>
      <c r="N18" s="57">
        <f t="shared" si="3"/>
        <v>90.16643193184494</v>
      </c>
      <c r="O18" s="55">
        <f t="shared" si="7"/>
        <v>79.79181266403549</v>
      </c>
      <c r="P18" s="58">
        <f t="shared" si="8"/>
        <v>18</v>
      </c>
    </row>
    <row r="19" spans="1:16" ht="15.5" x14ac:dyDescent="0.35">
      <c r="A19" s="24" t="s">
        <v>22</v>
      </c>
      <c r="B19" s="225">
        <v>83</v>
      </c>
      <c r="C19" s="49">
        <v>35.5</v>
      </c>
      <c r="D19" s="45">
        <v>0.65379760437587497</v>
      </c>
      <c r="E19" s="26">
        <v>35052.51317643631</v>
      </c>
      <c r="F19" s="27"/>
      <c r="G19" s="19">
        <f t="shared" si="4"/>
        <v>83</v>
      </c>
      <c r="H19" s="20">
        <f t="shared" si="5"/>
        <v>64.5</v>
      </c>
      <c r="I19" s="19">
        <f t="shared" si="6"/>
        <v>65.379760437587493</v>
      </c>
      <c r="J19" s="27"/>
      <c r="K19" s="21">
        <f t="shared" si="0"/>
        <v>82.63534218590398</v>
      </c>
      <c r="L19" s="23">
        <f t="shared" si="1"/>
        <v>27.551020408163261</v>
      </c>
      <c r="M19" s="23">
        <f t="shared" si="2"/>
        <v>22.395341140206035</v>
      </c>
      <c r="N19" s="57">
        <f t="shared" si="3"/>
        <v>91.833124284454343</v>
      </c>
      <c r="O19" s="55">
        <f t="shared" si="7"/>
        <v>52.182547612474778</v>
      </c>
      <c r="P19" s="58">
        <f t="shared" si="8"/>
        <v>62</v>
      </c>
    </row>
    <row r="20" spans="1:16" ht="15.5" x14ac:dyDescent="0.35">
      <c r="A20" s="67" t="s">
        <v>23</v>
      </c>
      <c r="B20" s="225">
        <v>90</v>
      </c>
      <c r="C20" s="49">
        <v>2.4</v>
      </c>
      <c r="D20" s="45">
        <v>1.1299999999999999</v>
      </c>
      <c r="E20" s="44"/>
      <c r="F20" s="4"/>
      <c r="G20" s="19">
        <f t="shared" si="4"/>
        <v>90</v>
      </c>
      <c r="H20" s="20">
        <f t="shared" si="5"/>
        <v>97.6</v>
      </c>
      <c r="I20" s="19">
        <f t="shared" si="6"/>
        <v>112.99999999999999</v>
      </c>
      <c r="J20" s="4"/>
      <c r="K20" s="21">
        <f t="shared" si="0"/>
        <v>89.785495403472936</v>
      </c>
      <c r="L20" s="23">
        <f t="shared" si="1"/>
        <v>95.102040816326522</v>
      </c>
      <c r="M20" s="23">
        <f t="shared" si="2"/>
        <v>74.725274725274716</v>
      </c>
      <c r="N20" s="65"/>
      <c r="O20" s="66">
        <f>(POWER(K20,1/2)*POWER(L20,1/4)*POWER(M20,1/4))</f>
        <v>86.999635064553559</v>
      </c>
      <c r="P20" s="58">
        <f t="shared" si="8"/>
        <v>4</v>
      </c>
    </row>
    <row r="21" spans="1:16" ht="15.5" x14ac:dyDescent="0.35">
      <c r="A21" s="24" t="s">
        <v>24</v>
      </c>
      <c r="B21" s="225">
        <v>100</v>
      </c>
      <c r="C21" s="49">
        <v>3.9</v>
      </c>
      <c r="D21" s="45">
        <v>1.04</v>
      </c>
      <c r="E21" s="26">
        <v>29963.223616817766</v>
      </c>
      <c r="F21" s="27"/>
      <c r="G21" s="19">
        <f t="shared" si="4"/>
        <v>100</v>
      </c>
      <c r="H21" s="20">
        <f t="shared" si="5"/>
        <v>96.1</v>
      </c>
      <c r="I21" s="19">
        <f t="shared" si="6"/>
        <v>104</v>
      </c>
      <c r="J21" s="27"/>
      <c r="K21" s="21">
        <f t="shared" si="0"/>
        <v>100</v>
      </c>
      <c r="L21" s="23">
        <f t="shared" si="1"/>
        <v>92.040816326530603</v>
      </c>
      <c r="M21" s="23">
        <f t="shared" si="2"/>
        <v>64.835164835164832</v>
      </c>
      <c r="N21" s="57">
        <f t="shared" ref="N21:N52" si="9">((LOG(E21)-LOG($E$103))/(LOG($E$104)-LOG($E$103)))*100</f>
        <v>88.225919668977198</v>
      </c>
      <c r="O21" s="55">
        <f t="shared" si="7"/>
        <v>87.958427200328245</v>
      </c>
      <c r="P21" s="58">
        <f t="shared" si="8"/>
        <v>2</v>
      </c>
    </row>
    <row r="22" spans="1:16" ht="15.5" x14ac:dyDescent="0.35">
      <c r="A22" s="24" t="s">
        <v>25</v>
      </c>
      <c r="B22" s="225">
        <v>92.7</v>
      </c>
      <c r="C22" s="49">
        <v>8.3000000000000007</v>
      </c>
      <c r="D22" s="45">
        <v>1.1647072629999999</v>
      </c>
      <c r="E22" s="26">
        <v>13344.399907681836</v>
      </c>
      <c r="F22" s="4"/>
      <c r="G22" s="19">
        <f t="shared" si="4"/>
        <v>92.7</v>
      </c>
      <c r="H22" s="20">
        <f t="shared" si="5"/>
        <v>91.7</v>
      </c>
      <c r="I22" s="19">
        <f t="shared" si="6"/>
        <v>116.4707263</v>
      </c>
      <c r="J22" s="4"/>
      <c r="K22" s="21">
        <f t="shared" si="0"/>
        <v>92.54341164453524</v>
      </c>
      <c r="L22" s="23">
        <f t="shared" si="1"/>
        <v>83.061224489795933</v>
      </c>
      <c r="M22" s="23">
        <f t="shared" si="2"/>
        <v>78.53925967032967</v>
      </c>
      <c r="N22" s="57">
        <f t="shared" si="9"/>
        <v>69.626750145483243</v>
      </c>
      <c r="O22" s="55">
        <f t="shared" si="7"/>
        <v>82.792396493925324</v>
      </c>
      <c r="P22" s="58">
        <f t="shared" si="8"/>
        <v>10</v>
      </c>
    </row>
    <row r="23" spans="1:16" ht="15.5" x14ac:dyDescent="0.35">
      <c r="A23" s="24" t="s">
        <v>26</v>
      </c>
      <c r="B23" s="225">
        <v>95.1</v>
      </c>
      <c r="C23" s="49">
        <v>9.1</v>
      </c>
      <c r="D23" s="46">
        <v>0.89</v>
      </c>
      <c r="E23" s="26">
        <v>25175.873029534403</v>
      </c>
      <c r="F23" s="27"/>
      <c r="G23" s="19">
        <f t="shared" si="4"/>
        <v>95.1</v>
      </c>
      <c r="H23" s="20">
        <f>100-C23</f>
        <v>90.9</v>
      </c>
      <c r="I23" s="19">
        <f t="shared" si="6"/>
        <v>89</v>
      </c>
      <c r="J23" s="27"/>
      <c r="K23" s="21">
        <f t="shared" si="0"/>
        <v>94.994892747701726</v>
      </c>
      <c r="L23" s="23">
        <f t="shared" si="1"/>
        <v>81.428571428571445</v>
      </c>
      <c r="M23" s="23">
        <f t="shared" si="2"/>
        <v>48.35164835164835</v>
      </c>
      <c r="N23" s="57">
        <f t="shared" si="9"/>
        <v>84.223034335122136</v>
      </c>
      <c r="O23" s="55">
        <f t="shared" si="7"/>
        <v>78.560438600174237</v>
      </c>
      <c r="P23" s="58">
        <f t="shared" si="8"/>
        <v>23</v>
      </c>
    </row>
    <row r="24" spans="1:16" ht="15.5" x14ac:dyDescent="0.35">
      <c r="A24" s="24" t="s">
        <v>27</v>
      </c>
      <c r="B24" s="225">
        <v>83</v>
      </c>
      <c r="C24" s="49">
        <v>15.2</v>
      </c>
      <c r="D24" s="46">
        <v>0.91391600299999998</v>
      </c>
      <c r="E24" s="26">
        <v>15149.127374833075</v>
      </c>
      <c r="F24" s="27"/>
      <c r="G24" s="19">
        <f t="shared" si="4"/>
        <v>83</v>
      </c>
      <c r="H24" s="20">
        <f t="shared" si="5"/>
        <v>84.8</v>
      </c>
      <c r="I24" s="19">
        <f t="shared" si="6"/>
        <v>91.391600299999993</v>
      </c>
      <c r="J24" s="27"/>
      <c r="K24" s="21">
        <f t="shared" si="0"/>
        <v>82.63534218590398</v>
      </c>
      <c r="L24" s="23">
        <f t="shared" si="1"/>
        <v>68.979591836734684</v>
      </c>
      <c r="M24" s="23">
        <f t="shared" si="2"/>
        <v>50.979780549450538</v>
      </c>
      <c r="N24" s="57">
        <f t="shared" si="9"/>
        <v>72.543437565813221</v>
      </c>
      <c r="O24" s="55">
        <f t="shared" si="7"/>
        <v>70.503337237283418</v>
      </c>
      <c r="P24" s="58">
        <f t="shared" si="8"/>
        <v>42</v>
      </c>
    </row>
    <row r="25" spans="1:16" ht="15.5" x14ac:dyDescent="0.35">
      <c r="A25" s="24" t="s">
        <v>28</v>
      </c>
      <c r="B25" s="225">
        <v>73.599999999999994</v>
      </c>
      <c r="C25" s="49">
        <v>20.8</v>
      </c>
      <c r="D25" s="45">
        <v>0.957601899957781</v>
      </c>
      <c r="E25" s="29">
        <v>26893.634360457119</v>
      </c>
      <c r="F25" s="27"/>
      <c r="G25" s="19">
        <f t="shared" si="4"/>
        <v>73.599999999999994</v>
      </c>
      <c r="H25" s="20">
        <f t="shared" si="5"/>
        <v>79.2</v>
      </c>
      <c r="I25" s="19">
        <f t="shared" si="6"/>
        <v>95.760189995778106</v>
      </c>
      <c r="J25" s="27"/>
      <c r="K25" s="21">
        <f t="shared" si="0"/>
        <v>73.033707865168537</v>
      </c>
      <c r="L25" s="23">
        <f t="shared" si="1"/>
        <v>57.551020408163268</v>
      </c>
      <c r="M25" s="23">
        <f t="shared" si="2"/>
        <v>55.780428566789134</v>
      </c>
      <c r="N25" s="57">
        <f t="shared" si="9"/>
        <v>85.740712498718636</v>
      </c>
      <c r="O25" s="55">
        <f t="shared" si="7"/>
        <v>68.132407084362995</v>
      </c>
      <c r="P25" s="58">
        <f t="shared" si="8"/>
        <v>45</v>
      </c>
    </row>
    <row r="26" spans="1:16" ht="15.5" x14ac:dyDescent="0.35">
      <c r="A26" s="24" t="s">
        <v>29</v>
      </c>
      <c r="B26" s="225">
        <v>89.8</v>
      </c>
      <c r="C26" s="49">
        <v>19</v>
      </c>
      <c r="D26" s="45">
        <v>0.94754294999999999</v>
      </c>
      <c r="E26" s="26">
        <v>4828.8188205888064</v>
      </c>
      <c r="F26" s="27"/>
      <c r="G26" s="19">
        <f t="shared" si="4"/>
        <v>89.8</v>
      </c>
      <c r="H26" s="20">
        <f t="shared" si="5"/>
        <v>81</v>
      </c>
      <c r="I26" s="19">
        <f t="shared" si="6"/>
        <v>94.754294999999999</v>
      </c>
      <c r="J26" s="27"/>
      <c r="K26" s="21">
        <f t="shared" si="0"/>
        <v>89.581205311542391</v>
      </c>
      <c r="L26" s="23">
        <f t="shared" si="1"/>
        <v>61.224489795918366</v>
      </c>
      <c r="M26" s="23">
        <f t="shared" si="2"/>
        <v>54.675049450549452</v>
      </c>
      <c r="N26" s="57">
        <f t="shared" si="9"/>
        <v>46.253563510456701</v>
      </c>
      <c r="O26" s="55">
        <f t="shared" si="7"/>
        <v>65.895942194436316</v>
      </c>
      <c r="P26" s="58">
        <f t="shared" si="8"/>
        <v>48</v>
      </c>
    </row>
    <row r="27" spans="1:16" ht="15.5" x14ac:dyDescent="0.35">
      <c r="A27" s="24" t="s">
        <v>30</v>
      </c>
      <c r="B27" s="225">
        <v>77</v>
      </c>
      <c r="C27" s="49">
        <v>17.7</v>
      </c>
      <c r="D27" s="45">
        <v>1.1442029279999999</v>
      </c>
      <c r="E27" s="26">
        <v>13153.866497805215</v>
      </c>
      <c r="F27" s="4"/>
      <c r="G27" s="19">
        <f t="shared" si="4"/>
        <v>77</v>
      </c>
      <c r="H27" s="20">
        <f t="shared" si="5"/>
        <v>82.3</v>
      </c>
      <c r="I27" s="19">
        <f t="shared" si="6"/>
        <v>114.42029279999998</v>
      </c>
      <c r="J27" s="4"/>
      <c r="K27" s="21">
        <f t="shared" si="0"/>
        <v>76.50663942798775</v>
      </c>
      <c r="L27" s="23">
        <f t="shared" si="1"/>
        <v>63.877551020408148</v>
      </c>
      <c r="M27" s="23">
        <f t="shared" si="2"/>
        <v>76.286036043956031</v>
      </c>
      <c r="N27" s="57">
        <f t="shared" si="9"/>
        <v>69.296073236330528</v>
      </c>
      <c r="O27" s="55">
        <f t="shared" si="7"/>
        <v>72.306948979691029</v>
      </c>
      <c r="P27" s="58">
        <f t="shared" si="8"/>
        <v>39</v>
      </c>
    </row>
    <row r="28" spans="1:16" ht="15.5" x14ac:dyDescent="0.35">
      <c r="A28" s="24" t="s">
        <v>31</v>
      </c>
      <c r="B28" s="225">
        <v>68.2</v>
      </c>
      <c r="C28" s="49">
        <v>7.7</v>
      </c>
      <c r="D28" s="45">
        <v>0.96</v>
      </c>
      <c r="E28" s="26">
        <v>26861.160437287504</v>
      </c>
      <c r="F28" s="4"/>
      <c r="G28" s="19">
        <f t="shared" si="4"/>
        <v>68.2</v>
      </c>
      <c r="H28" s="20">
        <f t="shared" si="5"/>
        <v>92.3</v>
      </c>
      <c r="I28" s="19">
        <f t="shared" si="6"/>
        <v>96</v>
      </c>
      <c r="J28" s="4"/>
      <c r="K28" s="21">
        <f t="shared" si="0"/>
        <v>67.517875383043929</v>
      </c>
      <c r="L28" s="23">
        <f t="shared" si="1"/>
        <v>84.285714285714278</v>
      </c>
      <c r="M28" s="23">
        <f t="shared" si="2"/>
        <v>56.043956043956044</v>
      </c>
      <c r="N28" s="57">
        <f t="shared" si="9"/>
        <v>85.712930703208755</v>
      </c>
      <c r="O28" s="55">
        <f t="shared" si="7"/>
        <v>71.323611725652128</v>
      </c>
      <c r="P28" s="58">
        <f t="shared" si="8"/>
        <v>41</v>
      </c>
    </row>
    <row r="29" spans="1:16" ht="15.5" x14ac:dyDescent="0.35">
      <c r="A29" s="24" t="s">
        <v>32</v>
      </c>
      <c r="B29" s="225">
        <v>100</v>
      </c>
      <c r="C29" s="49">
        <v>1.7</v>
      </c>
      <c r="D29" s="45">
        <v>0.87</v>
      </c>
      <c r="E29" s="26">
        <v>24103.554650601363</v>
      </c>
      <c r="F29" s="27"/>
      <c r="G29" s="19">
        <f t="shared" si="4"/>
        <v>100</v>
      </c>
      <c r="H29" s="20">
        <f t="shared" si="5"/>
        <v>98.3</v>
      </c>
      <c r="I29" s="19">
        <f t="shared" si="6"/>
        <v>87</v>
      </c>
      <c r="J29" s="27"/>
      <c r="K29" s="21">
        <f t="shared" si="0"/>
        <v>100</v>
      </c>
      <c r="L29" s="23">
        <f t="shared" si="1"/>
        <v>96.530612244897952</v>
      </c>
      <c r="M29" s="23">
        <f t="shared" si="2"/>
        <v>46.153846153846153</v>
      </c>
      <c r="N29" s="57">
        <f t="shared" si="9"/>
        <v>83.222183488623585</v>
      </c>
      <c r="O29" s="55">
        <f t="shared" si="7"/>
        <v>82.001616359619561</v>
      </c>
      <c r="P29" s="58">
        <f t="shared" si="8"/>
        <v>13</v>
      </c>
    </row>
    <row r="30" spans="1:16" ht="15.5" x14ac:dyDescent="0.35">
      <c r="A30" s="24" t="s">
        <v>33</v>
      </c>
      <c r="B30" s="225">
        <v>90.7</v>
      </c>
      <c r="C30" s="49">
        <v>10.4</v>
      </c>
      <c r="D30" s="45">
        <v>1.0869299640000001</v>
      </c>
      <c r="E30" s="26">
        <v>15501</v>
      </c>
      <c r="F30" s="27"/>
      <c r="G30" s="19">
        <f t="shared" si="4"/>
        <v>90.7</v>
      </c>
      <c r="H30" s="20">
        <f t="shared" si="5"/>
        <v>89.6</v>
      </c>
      <c r="I30" s="19">
        <f t="shared" si="6"/>
        <v>108.69299640000001</v>
      </c>
      <c r="J30" s="27"/>
      <c r="K30" s="21">
        <f t="shared" si="0"/>
        <v>90.50051072522983</v>
      </c>
      <c r="L30" s="23">
        <f t="shared" si="1"/>
        <v>78.775510204081627</v>
      </c>
      <c r="M30" s="23">
        <f t="shared" si="2"/>
        <v>69.99230373626375</v>
      </c>
      <c r="N30" s="57">
        <f t="shared" si="9"/>
        <v>73.071414542842106</v>
      </c>
      <c r="O30" s="55">
        <f t="shared" si="7"/>
        <v>80.112118698311434</v>
      </c>
      <c r="P30" s="58">
        <f t="shared" si="8"/>
        <v>17</v>
      </c>
    </row>
    <row r="31" spans="1:16" ht="15.5" x14ac:dyDescent="0.35">
      <c r="A31" s="24" t="s">
        <v>34</v>
      </c>
      <c r="B31" s="225">
        <v>84.6</v>
      </c>
      <c r="C31" s="49">
        <v>7.7</v>
      </c>
      <c r="D31" s="45">
        <v>0.77</v>
      </c>
      <c r="E31" s="26">
        <v>32963.039855411451</v>
      </c>
      <c r="F31" s="27"/>
      <c r="G31" s="19">
        <f t="shared" si="4"/>
        <v>84.6</v>
      </c>
      <c r="H31" s="20">
        <f t="shared" si="5"/>
        <v>92.3</v>
      </c>
      <c r="I31" s="19">
        <f t="shared" si="6"/>
        <v>77</v>
      </c>
      <c r="J31" s="27"/>
      <c r="K31" s="21">
        <f t="shared" si="0"/>
        <v>84.269662921348313</v>
      </c>
      <c r="L31" s="23">
        <f t="shared" si="1"/>
        <v>84.285714285714278</v>
      </c>
      <c r="M31" s="23">
        <f t="shared" si="2"/>
        <v>35.164835164835168</v>
      </c>
      <c r="N31" s="57">
        <f t="shared" si="9"/>
        <v>90.419910120678466</v>
      </c>
      <c r="O31" s="55">
        <f t="shared" si="7"/>
        <v>71.761883420350642</v>
      </c>
      <c r="P31" s="58">
        <f t="shared" si="8"/>
        <v>40</v>
      </c>
    </row>
    <row r="32" spans="1:16" ht="15.5" x14ac:dyDescent="0.35">
      <c r="A32" s="24" t="s">
        <v>35</v>
      </c>
      <c r="B32" s="225">
        <v>86.3</v>
      </c>
      <c r="C32" s="49">
        <v>8.7999999999999989</v>
      </c>
      <c r="D32" s="45">
        <v>1.2633058939999999</v>
      </c>
      <c r="E32" s="26">
        <v>10264.006017314136</v>
      </c>
      <c r="F32" s="27"/>
      <c r="G32" s="19">
        <f t="shared" si="4"/>
        <v>86.3</v>
      </c>
      <c r="H32" s="20">
        <f t="shared" si="5"/>
        <v>91.2</v>
      </c>
      <c r="I32" s="19">
        <f t="shared" si="6"/>
        <v>126.33058939999999</v>
      </c>
      <c r="J32" s="27"/>
      <c r="K32" s="21">
        <f t="shared" si="0"/>
        <v>86.006128702757906</v>
      </c>
      <c r="L32" s="23">
        <f t="shared" si="1"/>
        <v>82.040816326530617</v>
      </c>
      <c r="M32" s="23">
        <f t="shared" si="2"/>
        <v>89.37427406593406</v>
      </c>
      <c r="N32" s="57">
        <f t="shared" si="9"/>
        <v>63.591917281505872</v>
      </c>
      <c r="O32" s="55">
        <f t="shared" si="7"/>
        <v>80.824056535085191</v>
      </c>
      <c r="P32" s="58">
        <f t="shared" si="8"/>
        <v>14</v>
      </c>
    </row>
    <row r="33" spans="1:16" ht="15.5" x14ac:dyDescent="0.35">
      <c r="A33" s="24" t="s">
        <v>36</v>
      </c>
      <c r="B33" s="225">
        <v>80.2</v>
      </c>
      <c r="C33" s="49">
        <v>8.6999999999999993</v>
      </c>
      <c r="D33" s="45">
        <v>0.97099039899999995</v>
      </c>
      <c r="E33" s="26">
        <v>1830.6493253356996</v>
      </c>
      <c r="F33" s="4"/>
      <c r="G33" s="19">
        <f t="shared" si="4"/>
        <v>80.2</v>
      </c>
      <c r="H33" s="20">
        <f t="shared" si="5"/>
        <v>91.3</v>
      </c>
      <c r="I33" s="19">
        <f t="shared" si="6"/>
        <v>97.099039899999994</v>
      </c>
      <c r="J33" s="4"/>
      <c r="K33" s="21">
        <f t="shared" si="0"/>
        <v>79.775280898876417</v>
      </c>
      <c r="L33" s="23">
        <f t="shared" si="1"/>
        <v>82.244897959183675</v>
      </c>
      <c r="M33" s="23">
        <f t="shared" si="2"/>
        <v>57.251692197802193</v>
      </c>
      <c r="N33" s="57">
        <f t="shared" si="9"/>
        <v>23.951059645218457</v>
      </c>
      <c r="O33" s="55">
        <f t="shared" si="7"/>
        <v>59.046171288859547</v>
      </c>
      <c r="P33" s="58">
        <f t="shared" si="8"/>
        <v>57</v>
      </c>
    </row>
    <row r="34" spans="1:16" ht="15.5" x14ac:dyDescent="0.35">
      <c r="A34" s="24" t="s">
        <v>37</v>
      </c>
      <c r="B34" s="225">
        <v>98</v>
      </c>
      <c r="C34" s="49">
        <v>5.9</v>
      </c>
      <c r="D34" s="45">
        <v>0.73</v>
      </c>
      <c r="E34" s="26">
        <v>18202.190726150067</v>
      </c>
      <c r="F34" s="27"/>
      <c r="G34" s="19">
        <f t="shared" si="4"/>
        <v>98</v>
      </c>
      <c r="H34" s="20">
        <f t="shared" si="5"/>
        <v>94.1</v>
      </c>
      <c r="I34" s="19">
        <f t="shared" si="6"/>
        <v>73</v>
      </c>
      <c r="J34" s="27"/>
      <c r="K34" s="21">
        <f t="shared" si="0"/>
        <v>97.95709908069459</v>
      </c>
      <c r="L34" s="23">
        <f t="shared" si="1"/>
        <v>87.959183673469383</v>
      </c>
      <c r="M34" s="23">
        <f t="shared" si="2"/>
        <v>30.76923076923077</v>
      </c>
      <c r="N34" s="57">
        <f t="shared" si="9"/>
        <v>76.765095899715888</v>
      </c>
      <c r="O34" s="55">
        <f t="shared" si="7"/>
        <v>72.431368601726888</v>
      </c>
      <c r="P34" s="58">
        <f t="shared" si="8"/>
        <v>38</v>
      </c>
    </row>
    <row r="35" spans="1:16" ht="15.5" x14ac:dyDescent="0.35">
      <c r="A35" s="24" t="s">
        <v>38</v>
      </c>
      <c r="B35" s="225">
        <v>100</v>
      </c>
      <c r="C35" s="49">
        <v>6.4</v>
      </c>
      <c r="D35" s="45">
        <v>1.0451768939999999</v>
      </c>
      <c r="E35" s="26">
        <v>12700.532222544305</v>
      </c>
      <c r="F35" s="4"/>
      <c r="G35" s="19">
        <f t="shared" si="4"/>
        <v>100</v>
      </c>
      <c r="H35" s="20">
        <f t="shared" si="5"/>
        <v>93.6</v>
      </c>
      <c r="I35" s="19">
        <f t="shared" si="6"/>
        <v>104.51768939999999</v>
      </c>
      <c r="J35" s="4"/>
      <c r="K35" s="21">
        <f t="shared" si="0"/>
        <v>100</v>
      </c>
      <c r="L35" s="23">
        <f t="shared" si="1"/>
        <v>86.938775510204067</v>
      </c>
      <c r="M35" s="23">
        <f t="shared" si="2"/>
        <v>65.404054285714281</v>
      </c>
      <c r="N35" s="57">
        <f t="shared" si="9"/>
        <v>68.489634585962506</v>
      </c>
      <c r="O35" s="55">
        <f t="shared" si="7"/>
        <v>82.811110331942416</v>
      </c>
      <c r="P35" s="58">
        <f t="shared" si="8"/>
        <v>8</v>
      </c>
    </row>
    <row r="36" spans="1:16" ht="15.5" x14ac:dyDescent="0.35">
      <c r="A36" s="24" t="s">
        <v>39</v>
      </c>
      <c r="B36" s="225">
        <v>17.100000000000001</v>
      </c>
      <c r="C36" s="49">
        <v>11.3</v>
      </c>
      <c r="D36" s="45">
        <v>1.010466799</v>
      </c>
      <c r="E36" s="26">
        <v>4928.7511095525679</v>
      </c>
      <c r="F36" s="4"/>
      <c r="G36" s="19">
        <f t="shared" si="4"/>
        <v>17.100000000000001</v>
      </c>
      <c r="H36" s="20">
        <f t="shared" si="5"/>
        <v>88.7</v>
      </c>
      <c r="I36" s="19">
        <f t="shared" si="6"/>
        <v>101.0466799</v>
      </c>
      <c r="J36" s="4"/>
      <c r="K36" s="21">
        <f t="shared" ref="K36:K67" si="10">(G36-$G$103)/($G$104-$G$103)*100</f>
        <v>15.321756894790603</v>
      </c>
      <c r="L36" s="23">
        <f t="shared" ref="L36:L67" si="11">(H36-$H$103)/($H$104-$H$103)*100</f>
        <v>76.938775510204081</v>
      </c>
      <c r="M36" s="23">
        <f t="shared" ref="M36:M63" si="12">(I36-$I$103)/($I$104-$I$103)*100</f>
        <v>61.58975813186813</v>
      </c>
      <c r="N36" s="57">
        <f t="shared" si="9"/>
        <v>46.724564754817685</v>
      </c>
      <c r="O36" s="55">
        <f t="shared" si="7"/>
        <v>34.927156773399197</v>
      </c>
      <c r="P36" s="58">
        <f t="shared" si="8"/>
        <v>79</v>
      </c>
    </row>
    <row r="37" spans="1:16" ht="15.5" x14ac:dyDescent="0.35">
      <c r="A37" s="24" t="s">
        <v>40</v>
      </c>
      <c r="B37" s="225">
        <v>100</v>
      </c>
      <c r="C37" s="49">
        <v>6.9</v>
      </c>
      <c r="D37" s="45">
        <v>0.93167519600000004</v>
      </c>
      <c r="E37" s="26">
        <v>6890.5940463128763</v>
      </c>
      <c r="F37" s="27"/>
      <c r="G37" s="19">
        <f t="shared" si="4"/>
        <v>100</v>
      </c>
      <c r="H37" s="20">
        <f t="shared" si="5"/>
        <v>93.1</v>
      </c>
      <c r="I37" s="19">
        <f t="shared" si="6"/>
        <v>93.167519600000006</v>
      </c>
      <c r="J37" s="27"/>
      <c r="K37" s="21">
        <f t="shared" si="10"/>
        <v>100</v>
      </c>
      <c r="L37" s="23">
        <f t="shared" si="11"/>
        <v>85.918367346938766</v>
      </c>
      <c r="M37" s="23">
        <f t="shared" si="12"/>
        <v>52.931340219780218</v>
      </c>
      <c r="N37" s="57">
        <f t="shared" si="9"/>
        <v>54.42917049114476</v>
      </c>
      <c r="O37" s="55">
        <f t="shared" si="7"/>
        <v>75.635577007068107</v>
      </c>
      <c r="P37" s="58">
        <f t="shared" si="8"/>
        <v>30</v>
      </c>
    </row>
    <row r="38" spans="1:16" ht="15.5" x14ac:dyDescent="0.35">
      <c r="A38" s="24" t="s">
        <v>41</v>
      </c>
      <c r="B38" s="225">
        <v>55.800000000000004</v>
      </c>
      <c r="C38" s="49">
        <v>14.6</v>
      </c>
      <c r="D38" s="45">
        <v>1.202162655</v>
      </c>
      <c r="E38" s="26">
        <v>10762.696017011367</v>
      </c>
      <c r="F38" s="27"/>
      <c r="G38" s="19">
        <f t="shared" si="4"/>
        <v>55.800000000000004</v>
      </c>
      <c r="H38" s="20">
        <f t="shared" si="5"/>
        <v>85.4</v>
      </c>
      <c r="I38" s="19">
        <f t="shared" si="6"/>
        <v>120.21626549999999</v>
      </c>
      <c r="J38" s="27"/>
      <c r="K38" s="21">
        <f t="shared" si="10"/>
        <v>54.85188968335035</v>
      </c>
      <c r="L38" s="23">
        <f t="shared" si="11"/>
        <v>70.204081632653072</v>
      </c>
      <c r="M38" s="23">
        <f t="shared" si="12"/>
        <v>82.655236813186804</v>
      </c>
      <c r="N38" s="57">
        <f t="shared" si="9"/>
        <v>64.682814050066639</v>
      </c>
      <c r="O38" s="55">
        <f t="shared" si="7"/>
        <v>64.648874152180355</v>
      </c>
      <c r="P38" s="58">
        <f t="shared" si="8"/>
        <v>51</v>
      </c>
    </row>
    <row r="39" spans="1:16" ht="15.5" x14ac:dyDescent="0.35">
      <c r="A39" s="24" t="s">
        <v>42</v>
      </c>
      <c r="B39" s="225">
        <v>81</v>
      </c>
      <c r="C39" s="49">
        <v>7.5</v>
      </c>
      <c r="D39" s="45">
        <v>0.99</v>
      </c>
      <c r="E39" s="26">
        <v>27080.645890679007</v>
      </c>
      <c r="F39" s="27"/>
      <c r="G39" s="19">
        <f t="shared" si="4"/>
        <v>81</v>
      </c>
      <c r="H39" s="20">
        <f t="shared" si="5"/>
        <v>92.5</v>
      </c>
      <c r="I39" s="19">
        <f t="shared" si="6"/>
        <v>99</v>
      </c>
      <c r="J39" s="27"/>
      <c r="K39" s="21">
        <f t="shared" si="10"/>
        <v>80.59244126659857</v>
      </c>
      <c r="L39" s="23">
        <f t="shared" si="11"/>
        <v>84.693877551020407</v>
      </c>
      <c r="M39" s="23">
        <f t="shared" si="12"/>
        <v>59.340659340659343</v>
      </c>
      <c r="N39" s="57">
        <f t="shared" si="9"/>
        <v>85.900052922924459</v>
      </c>
      <c r="O39" s="55">
        <f t="shared" si="7"/>
        <v>77.545622685573349</v>
      </c>
      <c r="P39" s="58">
        <f t="shared" si="8"/>
        <v>25</v>
      </c>
    </row>
    <row r="40" spans="1:16" ht="15.5" x14ac:dyDescent="0.35">
      <c r="A40" s="24" t="s">
        <v>43</v>
      </c>
      <c r="B40" s="225">
        <v>73</v>
      </c>
      <c r="C40" s="49">
        <v>25.4</v>
      </c>
      <c r="D40" s="45">
        <v>1.0358063740000001</v>
      </c>
      <c r="E40" s="26">
        <v>8160.8612179151924</v>
      </c>
      <c r="F40" s="27"/>
      <c r="G40" s="19">
        <f t="shared" si="4"/>
        <v>73</v>
      </c>
      <c r="H40" s="20">
        <f t="shared" si="5"/>
        <v>74.599999999999994</v>
      </c>
      <c r="I40" s="19">
        <f t="shared" si="6"/>
        <v>103.58063740000001</v>
      </c>
      <c r="J40" s="27"/>
      <c r="K40" s="21">
        <f t="shared" si="10"/>
        <v>72.420837589376916</v>
      </c>
      <c r="L40" s="23">
        <f t="shared" si="11"/>
        <v>48.16326530612244</v>
      </c>
      <c r="M40" s="23">
        <f t="shared" si="12"/>
        <v>64.374326813186826</v>
      </c>
      <c r="N40" s="57">
        <f t="shared" si="9"/>
        <v>58.319564384068165</v>
      </c>
      <c r="O40" s="55">
        <f t="shared" si="7"/>
        <v>62.430095073995773</v>
      </c>
      <c r="P40" s="58">
        <f t="shared" si="8"/>
        <v>56</v>
      </c>
    </row>
    <row r="41" spans="1:16" ht="15.5" x14ac:dyDescent="0.35">
      <c r="A41" s="24" t="s">
        <v>44</v>
      </c>
      <c r="B41" s="225">
        <v>77</v>
      </c>
      <c r="C41" s="49">
        <v>5.3</v>
      </c>
      <c r="D41" s="45">
        <v>0.90610618499999995</v>
      </c>
      <c r="E41" s="26">
        <v>8015.9910573504721</v>
      </c>
      <c r="F41" s="27"/>
      <c r="G41" s="19">
        <f t="shared" si="4"/>
        <v>77</v>
      </c>
      <c r="H41" s="20">
        <f t="shared" si="5"/>
        <v>94.7</v>
      </c>
      <c r="I41" s="19">
        <f t="shared" si="6"/>
        <v>90.610618500000001</v>
      </c>
      <c r="J41" s="27"/>
      <c r="K41" s="21">
        <f t="shared" si="10"/>
        <v>76.50663942798775</v>
      </c>
      <c r="L41" s="23">
        <f t="shared" si="11"/>
        <v>89.183673469387756</v>
      </c>
      <c r="M41" s="23">
        <f t="shared" si="12"/>
        <v>50.121558791208798</v>
      </c>
      <c r="N41" s="57">
        <f t="shared" si="9"/>
        <v>57.907714223842554</v>
      </c>
      <c r="O41" s="55">
        <f t="shared" si="7"/>
        <v>68.562859182785687</v>
      </c>
      <c r="P41" s="58">
        <f t="shared" si="8"/>
        <v>44</v>
      </c>
    </row>
    <row r="42" spans="1:16" ht="15.5" x14ac:dyDescent="0.35">
      <c r="A42" s="24" t="s">
        <v>45</v>
      </c>
      <c r="B42" s="225">
        <v>95</v>
      </c>
      <c r="C42" s="49">
        <v>30.3</v>
      </c>
      <c r="D42" s="45">
        <v>1.027747035</v>
      </c>
      <c r="E42" s="26">
        <v>4399.7543992741121</v>
      </c>
      <c r="F42" s="27"/>
      <c r="G42" s="19">
        <f t="shared" si="4"/>
        <v>95</v>
      </c>
      <c r="H42" s="20">
        <f t="shared" si="5"/>
        <v>69.7</v>
      </c>
      <c r="I42" s="19">
        <f t="shared" si="6"/>
        <v>102.7747035</v>
      </c>
      <c r="J42" s="27"/>
      <c r="K42" s="21">
        <f t="shared" si="10"/>
        <v>94.892747701736468</v>
      </c>
      <c r="L42" s="23">
        <f t="shared" si="11"/>
        <v>38.163265306122454</v>
      </c>
      <c r="M42" s="23">
        <f t="shared" si="12"/>
        <v>63.488685164835168</v>
      </c>
      <c r="N42" s="57">
        <f t="shared" si="9"/>
        <v>44.113907953861329</v>
      </c>
      <c r="O42" s="55">
        <f t="shared" si="7"/>
        <v>62.614755246939865</v>
      </c>
      <c r="P42" s="58">
        <f t="shared" si="8"/>
        <v>55</v>
      </c>
    </row>
    <row r="43" spans="1:16" ht="15.5" x14ac:dyDescent="0.35">
      <c r="A43" s="24" t="s">
        <v>46</v>
      </c>
      <c r="B43" s="225">
        <v>100</v>
      </c>
      <c r="C43" s="49">
        <v>7.8</v>
      </c>
      <c r="D43" s="45">
        <v>0.95</v>
      </c>
      <c r="E43" s="26">
        <v>21670.982911388914</v>
      </c>
      <c r="F43" s="4"/>
      <c r="G43" s="19">
        <f t="shared" si="4"/>
        <v>100</v>
      </c>
      <c r="H43" s="20">
        <f t="shared" si="5"/>
        <v>92.2</v>
      </c>
      <c r="I43" s="19">
        <f t="shared" si="6"/>
        <v>95</v>
      </c>
      <c r="J43" s="4"/>
      <c r="K43" s="21">
        <f t="shared" si="10"/>
        <v>100</v>
      </c>
      <c r="L43" s="23">
        <f t="shared" si="11"/>
        <v>84.081632653061234</v>
      </c>
      <c r="M43" s="23">
        <f t="shared" si="12"/>
        <v>54.945054945054949</v>
      </c>
      <c r="N43" s="57">
        <f t="shared" si="9"/>
        <v>80.775973511992731</v>
      </c>
      <c r="O43" s="55">
        <f t="shared" si="7"/>
        <v>82.107416963286767</v>
      </c>
      <c r="P43" s="58">
        <f t="shared" si="8"/>
        <v>12</v>
      </c>
    </row>
    <row r="44" spans="1:16" ht="15.5" x14ac:dyDescent="0.35">
      <c r="A44" s="24" t="s">
        <v>47</v>
      </c>
      <c r="B44" s="225">
        <v>96.899999999999991</v>
      </c>
      <c r="C44" s="49">
        <v>18.8</v>
      </c>
      <c r="D44" s="45">
        <v>0.78588046899999997</v>
      </c>
      <c r="E44" s="26">
        <v>12009.314154819018</v>
      </c>
      <c r="F44" s="27"/>
      <c r="G44" s="19">
        <f t="shared" si="4"/>
        <v>96.899999999999991</v>
      </c>
      <c r="H44" s="20">
        <f t="shared" si="5"/>
        <v>81.2</v>
      </c>
      <c r="I44" s="19">
        <f t="shared" si="6"/>
        <v>78.588046899999995</v>
      </c>
      <c r="J44" s="27"/>
      <c r="K44" s="21">
        <f t="shared" si="10"/>
        <v>96.833503575076591</v>
      </c>
      <c r="L44" s="23">
        <f t="shared" si="11"/>
        <v>61.632653061224495</v>
      </c>
      <c r="M44" s="23">
        <f t="shared" si="12"/>
        <v>36.909941648351641</v>
      </c>
      <c r="N44" s="57">
        <f t="shared" si="9"/>
        <v>67.20286418740325</v>
      </c>
      <c r="O44" s="55">
        <f t="shared" si="7"/>
        <v>67.80764465764797</v>
      </c>
      <c r="P44" s="58">
        <f t="shared" si="8"/>
        <v>47</v>
      </c>
    </row>
    <row r="45" spans="1:16" ht="15.5" x14ac:dyDescent="0.35">
      <c r="A45" s="24" t="s">
        <v>48</v>
      </c>
      <c r="B45" s="225">
        <v>100</v>
      </c>
      <c r="C45" s="237">
        <v>8</v>
      </c>
      <c r="D45" s="45">
        <v>0.79</v>
      </c>
      <c r="E45" s="26">
        <v>14832.454024306682</v>
      </c>
      <c r="F45" s="27"/>
      <c r="G45" s="19">
        <f t="shared" si="4"/>
        <v>100</v>
      </c>
      <c r="H45" s="20">
        <f t="shared" ref="H45:H56" si="13">100-C45</f>
        <v>92</v>
      </c>
      <c r="I45" s="19">
        <f t="shared" si="6"/>
        <v>79</v>
      </c>
      <c r="J45" s="27"/>
      <c r="K45" s="21">
        <f t="shared" si="10"/>
        <v>100</v>
      </c>
      <c r="L45" s="23">
        <f t="shared" si="11"/>
        <v>83.673469387755105</v>
      </c>
      <c r="M45" s="23">
        <f t="shared" si="12"/>
        <v>37.362637362637365</v>
      </c>
      <c r="N45" s="57">
        <f t="shared" si="9"/>
        <v>72.057684177387927</v>
      </c>
      <c r="O45" s="55">
        <f t="shared" si="7"/>
        <v>74.223447151723235</v>
      </c>
      <c r="P45" s="58">
        <f t="shared" si="8"/>
        <v>32</v>
      </c>
    </row>
    <row r="46" spans="1:16" ht="15.5" x14ac:dyDescent="0.35">
      <c r="A46" s="24" t="s">
        <v>49</v>
      </c>
      <c r="B46" s="225">
        <v>41.93</v>
      </c>
      <c r="C46" s="49">
        <v>25.4</v>
      </c>
      <c r="D46" s="45">
        <v>1.0828126060000001</v>
      </c>
      <c r="E46" s="26">
        <v>8981.5685851276103</v>
      </c>
      <c r="F46" s="4"/>
      <c r="G46" s="19">
        <f t="shared" si="4"/>
        <v>41.93</v>
      </c>
      <c r="H46" s="20">
        <f t="shared" si="13"/>
        <v>74.599999999999994</v>
      </c>
      <c r="I46" s="19">
        <f t="shared" si="6"/>
        <v>108.28126060000001</v>
      </c>
      <c r="J46" s="4"/>
      <c r="K46" s="21">
        <f t="shared" si="10"/>
        <v>40.68437180796731</v>
      </c>
      <c r="L46" s="23">
        <f t="shared" si="11"/>
        <v>48.16326530612244</v>
      </c>
      <c r="M46" s="23">
        <f t="shared" si="12"/>
        <v>69.539846813186827</v>
      </c>
      <c r="N46" s="57">
        <f t="shared" si="9"/>
        <v>60.522951488941182</v>
      </c>
      <c r="O46" s="55">
        <f t="shared" si="7"/>
        <v>50.716000346283202</v>
      </c>
      <c r="P46" s="58">
        <f t="shared" si="8"/>
        <v>65</v>
      </c>
    </row>
    <row r="47" spans="1:16" ht="15.5" x14ac:dyDescent="0.35">
      <c r="A47" s="24" t="s">
        <v>50</v>
      </c>
      <c r="B47" s="225">
        <v>28.299999999999997</v>
      </c>
      <c r="C47" s="49">
        <v>13.700000000000001</v>
      </c>
      <c r="D47" s="45">
        <v>1.026988851</v>
      </c>
      <c r="E47" s="26">
        <v>3620.4584041291455</v>
      </c>
      <c r="F47" s="4"/>
      <c r="G47" s="19">
        <f t="shared" si="4"/>
        <v>28.299999999999997</v>
      </c>
      <c r="H47" s="20">
        <f t="shared" si="13"/>
        <v>86.3</v>
      </c>
      <c r="I47" s="19">
        <f t="shared" si="6"/>
        <v>102.6988851</v>
      </c>
      <c r="J47" s="4"/>
      <c r="K47" s="21">
        <f t="shared" si="10"/>
        <v>26.76200204290091</v>
      </c>
      <c r="L47" s="23">
        <f t="shared" si="11"/>
        <v>72.040816326530603</v>
      </c>
      <c r="M47" s="23">
        <f t="shared" si="12"/>
        <v>63.405368241758239</v>
      </c>
      <c r="N47" s="57">
        <f t="shared" si="9"/>
        <v>39.631290722148194</v>
      </c>
      <c r="O47" s="55">
        <f t="shared" si="7"/>
        <v>41.933007719718063</v>
      </c>
      <c r="P47" s="58">
        <f t="shared" si="8"/>
        <v>74</v>
      </c>
    </row>
    <row r="48" spans="1:16" ht="15.5" x14ac:dyDescent="0.35">
      <c r="A48" s="24" t="s">
        <v>51</v>
      </c>
      <c r="B48" s="225">
        <v>91.4</v>
      </c>
      <c r="C48" s="49">
        <v>9.7000000000000011</v>
      </c>
      <c r="D48" s="45">
        <v>0.827948774</v>
      </c>
      <c r="E48" s="26">
        <v>17278.518881813729</v>
      </c>
      <c r="F48" s="27"/>
      <c r="G48" s="19">
        <f t="shared" si="4"/>
        <v>91.4</v>
      </c>
      <c r="H48" s="20">
        <f t="shared" si="13"/>
        <v>90.3</v>
      </c>
      <c r="I48" s="19">
        <f t="shared" si="6"/>
        <v>82.794877400000004</v>
      </c>
      <c r="J48" s="27"/>
      <c r="K48" s="21">
        <f t="shared" si="10"/>
        <v>91.215526046986724</v>
      </c>
      <c r="L48" s="23">
        <f t="shared" si="11"/>
        <v>80.204081632653057</v>
      </c>
      <c r="M48" s="23">
        <f t="shared" si="12"/>
        <v>41.532832307692317</v>
      </c>
      <c r="N48" s="57">
        <f t="shared" si="9"/>
        <v>75.567621453640712</v>
      </c>
      <c r="O48" s="55">
        <f t="shared" si="7"/>
        <v>73.149651459790036</v>
      </c>
      <c r="P48" s="58">
        <f t="shared" si="8"/>
        <v>35</v>
      </c>
    </row>
    <row r="49" spans="1:16" ht="15.5" x14ac:dyDescent="0.35">
      <c r="A49" s="24" t="s">
        <v>52</v>
      </c>
      <c r="B49" s="225">
        <v>100</v>
      </c>
      <c r="C49" s="49">
        <v>7.1</v>
      </c>
      <c r="D49" s="45">
        <v>0.85416147499999995</v>
      </c>
      <c r="E49" s="26">
        <v>20846.067213541824</v>
      </c>
      <c r="F49" s="4"/>
      <c r="G49" s="19">
        <f t="shared" si="4"/>
        <v>100</v>
      </c>
      <c r="H49" s="20">
        <f t="shared" si="13"/>
        <v>92.9</v>
      </c>
      <c r="I49" s="19">
        <f t="shared" si="6"/>
        <v>85.416147499999994</v>
      </c>
      <c r="J49" s="4"/>
      <c r="K49" s="21">
        <f t="shared" si="10"/>
        <v>100</v>
      </c>
      <c r="L49" s="23">
        <f t="shared" si="11"/>
        <v>85.510204081632665</v>
      </c>
      <c r="M49" s="23">
        <f t="shared" si="12"/>
        <v>44.413348901098892</v>
      </c>
      <c r="N49" s="57">
        <f t="shared" si="9"/>
        <v>79.883606199147593</v>
      </c>
      <c r="O49" s="55">
        <f t="shared" si="7"/>
        <v>78.776707489919204</v>
      </c>
      <c r="P49" s="58">
        <f t="shared" si="8"/>
        <v>21</v>
      </c>
    </row>
    <row r="50" spans="1:16" ht="15.5" x14ac:dyDescent="0.35">
      <c r="A50" s="24" t="s">
        <v>53</v>
      </c>
      <c r="B50" s="225">
        <v>98</v>
      </c>
      <c r="C50" s="49">
        <v>6.4</v>
      </c>
      <c r="D50" s="45">
        <v>0.909062539</v>
      </c>
      <c r="E50" s="26">
        <v>11068.985480245799</v>
      </c>
      <c r="F50" s="4"/>
      <c r="G50" s="19">
        <f t="shared" si="4"/>
        <v>98</v>
      </c>
      <c r="H50" s="20">
        <f t="shared" si="13"/>
        <v>93.6</v>
      </c>
      <c r="I50" s="19">
        <f t="shared" si="6"/>
        <v>90.906253899999996</v>
      </c>
      <c r="J50" s="4"/>
      <c r="K50" s="21">
        <f t="shared" si="10"/>
        <v>97.95709908069459</v>
      </c>
      <c r="L50" s="23">
        <f t="shared" si="11"/>
        <v>86.938775510204067</v>
      </c>
      <c r="M50" s="23">
        <f t="shared" si="12"/>
        <v>50.446432857142852</v>
      </c>
      <c r="N50" s="57">
        <f t="shared" si="9"/>
        <v>65.328046310741044</v>
      </c>
      <c r="O50" s="55">
        <f t="shared" si="7"/>
        <v>77.240147857693771</v>
      </c>
      <c r="P50" s="58">
        <f t="shared" si="8"/>
        <v>26</v>
      </c>
    </row>
    <row r="51" spans="1:16" ht="15.5" x14ac:dyDescent="0.35">
      <c r="A51" s="24" t="s">
        <v>54</v>
      </c>
      <c r="B51" s="225">
        <v>100</v>
      </c>
      <c r="C51" s="49">
        <v>23.559719037361312</v>
      </c>
      <c r="D51" s="45">
        <v>0.69431521766657389</v>
      </c>
      <c r="E51" s="26">
        <v>17861.258367798415</v>
      </c>
      <c r="F51" s="27"/>
      <c r="G51" s="19">
        <f t="shared" si="4"/>
        <v>100</v>
      </c>
      <c r="H51" s="20">
        <f t="shared" si="13"/>
        <v>76.440280962638695</v>
      </c>
      <c r="I51" s="19">
        <f t="shared" si="6"/>
        <v>69.431521766657383</v>
      </c>
      <c r="J51" s="27"/>
      <c r="K51" s="21">
        <f t="shared" si="10"/>
        <v>100</v>
      </c>
      <c r="L51" s="23">
        <f t="shared" si="11"/>
        <v>51.918940740078966</v>
      </c>
      <c r="M51" s="23">
        <f t="shared" si="12"/>
        <v>26.847826117205916</v>
      </c>
      <c r="N51" s="57">
        <f t="shared" si="9"/>
        <v>76.330328864246994</v>
      </c>
      <c r="O51" s="55">
        <f t="shared" si="7"/>
        <v>63.883163845393788</v>
      </c>
      <c r="P51" s="58">
        <f t="shared" si="8"/>
        <v>53</v>
      </c>
    </row>
    <row r="52" spans="1:16" ht="15.5" x14ac:dyDescent="0.35">
      <c r="A52" s="24" t="s">
        <v>55</v>
      </c>
      <c r="B52" s="225">
        <v>74.400000000000006</v>
      </c>
      <c r="C52" s="49">
        <v>23.9</v>
      </c>
      <c r="D52" s="45">
        <v>0.52700000000000002</v>
      </c>
      <c r="E52" s="26">
        <v>7417.8877265729661</v>
      </c>
      <c r="F52" s="27"/>
      <c r="G52" s="19">
        <f t="shared" si="4"/>
        <v>74.400000000000006</v>
      </c>
      <c r="H52" s="20">
        <f t="shared" si="13"/>
        <v>76.099999999999994</v>
      </c>
      <c r="I52" s="19">
        <f t="shared" si="6"/>
        <v>52.7</v>
      </c>
      <c r="J52" s="27"/>
      <c r="K52" s="21">
        <f t="shared" si="10"/>
        <v>73.850868232890704</v>
      </c>
      <c r="L52" s="23">
        <f t="shared" si="11"/>
        <v>51.224489795918359</v>
      </c>
      <c r="M52" s="23">
        <f t="shared" si="12"/>
        <v>8.4615384615384652</v>
      </c>
      <c r="N52" s="57">
        <f t="shared" si="9"/>
        <v>56.124672986583199</v>
      </c>
      <c r="O52" s="55">
        <f t="shared" si="7"/>
        <v>42.126793297245648</v>
      </c>
      <c r="P52" s="58">
        <f t="shared" si="8"/>
        <v>73</v>
      </c>
    </row>
    <row r="53" spans="1:16" ht="15.5" x14ac:dyDescent="0.35">
      <c r="A53" s="24" t="s">
        <v>56</v>
      </c>
      <c r="B53" s="225">
        <v>81.699999999999989</v>
      </c>
      <c r="C53" s="49">
        <v>28.000000000000004</v>
      </c>
      <c r="D53" s="46">
        <v>0.81305579699999997</v>
      </c>
      <c r="E53" s="26">
        <v>7972.4417734612744</v>
      </c>
      <c r="F53" s="4"/>
      <c r="G53" s="19">
        <f t="shared" si="4"/>
        <v>81.699999999999989</v>
      </c>
      <c r="H53" s="20">
        <f t="shared" si="13"/>
        <v>72</v>
      </c>
      <c r="I53" s="19">
        <f t="shared" si="6"/>
        <v>81.305579699999996</v>
      </c>
      <c r="J53" s="4"/>
      <c r="K53" s="21">
        <f t="shared" si="10"/>
        <v>81.30745658835545</v>
      </c>
      <c r="L53" s="23">
        <f t="shared" si="11"/>
        <v>42.857142857142854</v>
      </c>
      <c r="M53" s="23">
        <f t="shared" si="12"/>
        <v>39.896241428571422</v>
      </c>
      <c r="N53" s="57">
        <f t="shared" ref="N53:N84" si="14">((LOG(E53)-LOG($E$103))/(LOG($E$104)-LOG($E$103)))*100</f>
        <v>57.782452350558366</v>
      </c>
      <c r="O53" s="55">
        <f>(POWER(K53,2/5)*POWER(L53,1/5)*POWER(M53,1/5)*POWER(N53,1/5))</f>
        <v>57.943187705528324</v>
      </c>
      <c r="P53" s="58">
        <f t="shared" si="8"/>
        <v>58</v>
      </c>
    </row>
    <row r="54" spans="1:16" ht="15.5" x14ac:dyDescent="0.35">
      <c r="A54" s="24" t="s">
        <v>57</v>
      </c>
      <c r="B54" s="225">
        <v>100</v>
      </c>
      <c r="C54" s="49">
        <v>9.1</v>
      </c>
      <c r="D54" s="45">
        <v>0.87261432800000005</v>
      </c>
      <c r="E54" s="26">
        <v>2121.0977371282129</v>
      </c>
      <c r="F54" s="27"/>
      <c r="G54" s="19">
        <f t="shared" si="4"/>
        <v>100</v>
      </c>
      <c r="H54" s="20">
        <f t="shared" si="13"/>
        <v>90.9</v>
      </c>
      <c r="I54" s="19">
        <f t="shared" si="6"/>
        <v>87.261432800000009</v>
      </c>
      <c r="J54" s="27"/>
      <c r="K54" s="21">
        <f t="shared" si="10"/>
        <v>100</v>
      </c>
      <c r="L54" s="23">
        <f t="shared" si="11"/>
        <v>81.428571428571445</v>
      </c>
      <c r="M54" s="23">
        <f t="shared" si="12"/>
        <v>46.441134945054955</v>
      </c>
      <c r="N54" s="57">
        <f t="shared" si="14"/>
        <v>27.337211570197763</v>
      </c>
      <c r="O54" s="55">
        <f t="shared" si="7"/>
        <v>63.516531010736706</v>
      </c>
      <c r="P54" s="58">
        <f t="shared" si="8"/>
        <v>54</v>
      </c>
    </row>
    <row r="55" spans="1:16" ht="15.5" x14ac:dyDescent="0.35">
      <c r="A55" s="24" t="s">
        <v>58</v>
      </c>
      <c r="B55" s="225">
        <v>43.8</v>
      </c>
      <c r="C55" s="49">
        <v>16.8</v>
      </c>
      <c r="D55" s="45">
        <v>0.918921769</v>
      </c>
      <c r="E55" s="29">
        <v>3186.1383222604018</v>
      </c>
      <c r="F55" s="4"/>
      <c r="G55" s="19">
        <f t="shared" si="4"/>
        <v>43.8</v>
      </c>
      <c r="H55" s="20">
        <f t="shared" si="13"/>
        <v>83.2</v>
      </c>
      <c r="I55" s="19">
        <f t="shared" si="6"/>
        <v>91.892176899999995</v>
      </c>
      <c r="J55" s="4"/>
      <c r="K55" s="21">
        <f t="shared" si="10"/>
        <v>42.594484167517869</v>
      </c>
      <c r="L55" s="23">
        <f t="shared" si="11"/>
        <v>65.714285714285722</v>
      </c>
      <c r="M55" s="23">
        <f t="shared" si="12"/>
        <v>51.52986472527472</v>
      </c>
      <c r="N55" s="57">
        <f t="shared" si="14"/>
        <v>36.692876233451962</v>
      </c>
      <c r="O55" s="55">
        <f t="shared" si="7"/>
        <v>46.838335735081429</v>
      </c>
      <c r="P55" s="58">
        <f t="shared" si="8"/>
        <v>70</v>
      </c>
    </row>
    <row r="56" spans="1:16" ht="15.5" x14ac:dyDescent="0.35">
      <c r="A56" s="24" t="s">
        <v>59</v>
      </c>
      <c r="B56" s="225">
        <v>61.6</v>
      </c>
      <c r="C56" s="49">
        <v>8.4</v>
      </c>
      <c r="D56" s="45">
        <v>0.84</v>
      </c>
      <c r="E56" s="26">
        <v>23067.584329924994</v>
      </c>
      <c r="F56" s="4"/>
      <c r="G56" s="19">
        <f t="shared" si="4"/>
        <v>61.6</v>
      </c>
      <c r="H56" s="20">
        <f t="shared" si="13"/>
        <v>91.6</v>
      </c>
      <c r="I56" s="19">
        <f t="shared" si="6"/>
        <v>84</v>
      </c>
      <c r="J56" s="4"/>
      <c r="K56" s="21">
        <f t="shared" si="10"/>
        <v>60.776302349336056</v>
      </c>
      <c r="L56" s="23">
        <f t="shared" si="11"/>
        <v>82.857142857142847</v>
      </c>
      <c r="M56" s="23">
        <f t="shared" si="12"/>
        <v>42.857142857142854</v>
      </c>
      <c r="N56" s="57">
        <f t="shared" si="14"/>
        <v>82.212039005095519</v>
      </c>
      <c r="O56" s="55">
        <f t="shared" si="7"/>
        <v>64.054762776646555</v>
      </c>
      <c r="P56" s="58">
        <f t="shared" si="8"/>
        <v>52</v>
      </c>
    </row>
    <row r="57" spans="1:16" ht="15.5" x14ac:dyDescent="0.35">
      <c r="A57" s="24" t="s">
        <v>60</v>
      </c>
      <c r="B57" s="225">
        <v>57.599999999999994</v>
      </c>
      <c r="C57" s="49">
        <v>24.9</v>
      </c>
      <c r="D57" s="46">
        <v>0.70714985900000005</v>
      </c>
      <c r="E57" s="26">
        <v>16275.386159126347</v>
      </c>
      <c r="F57" s="27"/>
      <c r="G57" s="19">
        <f t="shared" si="4"/>
        <v>57.599999999999994</v>
      </c>
      <c r="H57" s="20">
        <f t="shared" si="5"/>
        <v>75.099999999999994</v>
      </c>
      <c r="I57" s="19">
        <f t="shared" si="6"/>
        <v>70.714985900000002</v>
      </c>
      <c r="J57" s="27"/>
      <c r="K57" s="21">
        <f t="shared" si="10"/>
        <v>56.690500510725215</v>
      </c>
      <c r="L57" s="23">
        <f t="shared" si="11"/>
        <v>49.183673469387742</v>
      </c>
      <c r="M57" s="23">
        <f t="shared" si="12"/>
        <v>28.258226263736262</v>
      </c>
      <c r="N57" s="57">
        <f t="shared" si="14"/>
        <v>74.192353030571752</v>
      </c>
      <c r="O57" s="55">
        <f t="shared" si="7"/>
        <v>50.590517008340498</v>
      </c>
      <c r="P57" s="58">
        <f t="shared" si="8"/>
        <v>66</v>
      </c>
    </row>
    <row r="58" spans="1:16" ht="15.5" x14ac:dyDescent="0.35">
      <c r="A58" s="24" t="s">
        <v>61</v>
      </c>
      <c r="B58" s="225">
        <v>77.400000000000006</v>
      </c>
      <c r="C58" s="49">
        <v>8.6</v>
      </c>
      <c r="D58" s="45">
        <v>1.03</v>
      </c>
      <c r="E58" s="26">
        <v>22308.497102112724</v>
      </c>
      <c r="F58" s="27"/>
      <c r="G58" s="19">
        <f t="shared" si="4"/>
        <v>77.400000000000006</v>
      </c>
      <c r="H58" s="20">
        <f t="shared" si="5"/>
        <v>91.4</v>
      </c>
      <c r="I58" s="19">
        <f t="shared" si="6"/>
        <v>103</v>
      </c>
      <c r="J58" s="27"/>
      <c r="K58" s="21">
        <f t="shared" si="10"/>
        <v>76.915219611848826</v>
      </c>
      <c r="L58" s="23">
        <f t="shared" si="11"/>
        <v>82.448979591836746</v>
      </c>
      <c r="M58" s="23">
        <f t="shared" si="12"/>
        <v>63.73626373626373</v>
      </c>
      <c r="N58" s="57">
        <f t="shared" si="14"/>
        <v>81.442646555010768</v>
      </c>
      <c r="O58" s="55">
        <f t="shared" si="7"/>
        <v>75.978316542642318</v>
      </c>
      <c r="P58" s="58">
        <f t="shared" si="8"/>
        <v>28</v>
      </c>
    </row>
    <row r="59" spans="1:16" ht="15.5" x14ac:dyDescent="0.35">
      <c r="A59" s="24" t="s">
        <v>62</v>
      </c>
      <c r="B59" s="225">
        <v>30.9</v>
      </c>
      <c r="C59" s="49">
        <v>20.100000000000001</v>
      </c>
      <c r="D59" s="45">
        <v>1.219268705</v>
      </c>
      <c r="E59" s="26">
        <v>8889.7399976910019</v>
      </c>
      <c r="F59" s="27"/>
      <c r="G59" s="19">
        <f t="shared" si="4"/>
        <v>30.9</v>
      </c>
      <c r="H59" s="20">
        <f t="shared" si="5"/>
        <v>79.900000000000006</v>
      </c>
      <c r="I59" s="19">
        <f t="shared" si="6"/>
        <v>121.92687049999999</v>
      </c>
      <c r="J59" s="27"/>
      <c r="K59" s="21">
        <f t="shared" si="10"/>
        <v>29.417773237997952</v>
      </c>
      <c r="L59" s="23">
        <f t="shared" si="11"/>
        <v>58.979591836734699</v>
      </c>
      <c r="M59" s="23">
        <f t="shared" si="12"/>
        <v>84.53502252747252</v>
      </c>
      <c r="N59" s="57">
        <f t="shared" si="14"/>
        <v>60.286649118010025</v>
      </c>
      <c r="O59" s="55">
        <f t="shared" si="7"/>
        <v>48.198756578787389</v>
      </c>
      <c r="P59" s="58">
        <f t="shared" si="8"/>
        <v>68</v>
      </c>
    </row>
    <row r="60" spans="1:16" ht="15.5" x14ac:dyDescent="0.35">
      <c r="A60" s="24" t="s">
        <v>63</v>
      </c>
      <c r="B60" s="225">
        <v>93.5</v>
      </c>
      <c r="C60" s="49">
        <v>18.399999999999999</v>
      </c>
      <c r="D60" s="45">
        <v>0.73003802299999998</v>
      </c>
      <c r="E60" s="29">
        <v>13216.245630103946</v>
      </c>
      <c r="F60" s="27"/>
      <c r="G60" s="19">
        <f t="shared" si="4"/>
        <v>93.5</v>
      </c>
      <c r="H60" s="20">
        <f t="shared" si="5"/>
        <v>81.599999999999994</v>
      </c>
      <c r="I60" s="19">
        <f t="shared" si="6"/>
        <v>73.003802300000004</v>
      </c>
      <c r="J60" s="27"/>
      <c r="K60" s="21">
        <f t="shared" si="10"/>
        <v>93.360572012257407</v>
      </c>
      <c r="L60" s="23">
        <f t="shared" si="11"/>
        <v>62.448979591836732</v>
      </c>
      <c r="M60" s="23">
        <f t="shared" si="12"/>
        <v>30.773409120879126</v>
      </c>
      <c r="N60" s="57">
        <f t="shared" si="14"/>
        <v>69.404858700707493</v>
      </c>
      <c r="O60" s="55">
        <f t="shared" si="7"/>
        <v>65.025480172383126</v>
      </c>
      <c r="P60" s="58">
        <f t="shared" si="8"/>
        <v>50</v>
      </c>
    </row>
    <row r="61" spans="1:16" ht="15.5" x14ac:dyDescent="0.35">
      <c r="A61" s="24" t="s">
        <v>64</v>
      </c>
      <c r="B61" s="225">
        <v>54.2</v>
      </c>
      <c r="C61" s="49">
        <v>38</v>
      </c>
      <c r="D61" s="45">
        <v>1.119224177</v>
      </c>
      <c r="E61" s="26">
        <v>11173.006304569109</v>
      </c>
      <c r="F61" s="4"/>
      <c r="G61" s="19">
        <f t="shared" si="4"/>
        <v>54.2</v>
      </c>
      <c r="H61" s="20">
        <f t="shared" si="5"/>
        <v>62</v>
      </c>
      <c r="I61" s="19">
        <f t="shared" si="6"/>
        <v>111.9224177</v>
      </c>
      <c r="J61" s="4"/>
      <c r="K61" s="21">
        <f t="shared" si="10"/>
        <v>53.217568947906024</v>
      </c>
      <c r="L61" s="23">
        <f t="shared" si="11"/>
        <v>22.448979591836736</v>
      </c>
      <c r="M61" s="23">
        <f t="shared" si="12"/>
        <v>73.54111835164835</v>
      </c>
      <c r="N61" s="57">
        <f t="shared" si="14"/>
        <v>65.543122576960954</v>
      </c>
      <c r="O61" s="55">
        <f t="shared" si="7"/>
        <v>49.804984034841503</v>
      </c>
      <c r="P61" s="58">
        <f t="shared" si="8"/>
        <v>67</v>
      </c>
    </row>
    <row r="62" spans="1:16" ht="15.5" x14ac:dyDescent="0.35">
      <c r="A62" s="24" t="s">
        <v>65</v>
      </c>
      <c r="B62" s="225">
        <v>23.7</v>
      </c>
      <c r="C62" s="49">
        <v>16.5</v>
      </c>
      <c r="D62" s="45">
        <v>1.0344629270000001</v>
      </c>
      <c r="E62" s="26">
        <v>3384.7991785181771</v>
      </c>
      <c r="F62" s="2"/>
      <c r="G62" s="19">
        <f t="shared" si="4"/>
        <v>23.7</v>
      </c>
      <c r="H62" s="20">
        <f t="shared" si="5"/>
        <v>83.5</v>
      </c>
      <c r="I62" s="19">
        <f t="shared" si="6"/>
        <v>103.44629270000001</v>
      </c>
      <c r="J62" s="2"/>
      <c r="K62" s="21">
        <f t="shared" si="10"/>
        <v>22.063329928498465</v>
      </c>
      <c r="L62" s="23">
        <f t="shared" si="11"/>
        <v>66.326530612244895</v>
      </c>
      <c r="M62" s="23">
        <f t="shared" si="12"/>
        <v>64.226695274725287</v>
      </c>
      <c r="N62" s="57">
        <f t="shared" si="14"/>
        <v>38.083661394339622</v>
      </c>
      <c r="O62" s="55">
        <f t="shared" si="7"/>
        <v>37.974908335806035</v>
      </c>
      <c r="P62" s="58">
        <f t="shared" si="8"/>
        <v>77</v>
      </c>
    </row>
    <row r="63" spans="1:16" ht="15.5" x14ac:dyDescent="0.35">
      <c r="A63" s="24" t="s">
        <v>66</v>
      </c>
      <c r="B63" s="225">
        <v>88</v>
      </c>
      <c r="C63" s="49">
        <v>20.9</v>
      </c>
      <c r="D63" s="45">
        <v>1.0844068950000001</v>
      </c>
      <c r="E63" s="26">
        <v>12747.307730411123</v>
      </c>
      <c r="F63" s="2"/>
      <c r="G63" s="19">
        <f t="shared" si="4"/>
        <v>88</v>
      </c>
      <c r="H63" s="20">
        <f t="shared" si="5"/>
        <v>79.099999999999994</v>
      </c>
      <c r="I63" s="19">
        <f t="shared" si="6"/>
        <v>108.4406895</v>
      </c>
      <c r="J63" s="2"/>
      <c r="K63" s="21">
        <f t="shared" si="10"/>
        <v>87.742594484167512</v>
      </c>
      <c r="L63" s="23">
        <f t="shared" si="11"/>
        <v>57.346938775510189</v>
      </c>
      <c r="M63" s="23">
        <f t="shared" si="12"/>
        <v>69.715043406593409</v>
      </c>
      <c r="N63" s="57">
        <f t="shared" si="14"/>
        <v>68.574164569212755</v>
      </c>
      <c r="O63" s="55">
        <f t="shared" si="7"/>
        <v>73.262821848472555</v>
      </c>
      <c r="P63" s="58">
        <f t="shared" si="8"/>
        <v>34</v>
      </c>
    </row>
    <row r="64" spans="1:16" ht="15.5" x14ac:dyDescent="0.35">
      <c r="A64" s="68" t="s">
        <v>67</v>
      </c>
      <c r="B64" s="223">
        <v>92.600000000000009</v>
      </c>
      <c r="C64" s="49">
        <v>12.170999999999999</v>
      </c>
      <c r="D64" s="48"/>
      <c r="E64" s="26">
        <v>9729.5631374903005</v>
      </c>
      <c r="F64" s="30"/>
      <c r="G64" s="19">
        <f t="shared" si="4"/>
        <v>92.600000000000009</v>
      </c>
      <c r="H64" s="20">
        <f t="shared" si="5"/>
        <v>87.829000000000008</v>
      </c>
      <c r="I64" s="19"/>
      <c r="J64" s="30"/>
      <c r="K64" s="21">
        <f t="shared" si="10"/>
        <v>92.441266598569982</v>
      </c>
      <c r="L64" s="23">
        <f t="shared" si="11"/>
        <v>75.161224489795927</v>
      </c>
      <c r="M64" s="70"/>
      <c r="N64" s="57">
        <f t="shared" si="14"/>
        <v>62.362336279030615</v>
      </c>
      <c r="O64" s="66">
        <f>(POWER(K64,1/2)*POWER(L64,1/4)*POWER(N64,1/4))</f>
        <v>79.553996080620394</v>
      </c>
      <c r="P64" s="58">
        <f t="shared" si="8"/>
        <v>19</v>
      </c>
    </row>
    <row r="65" spans="1:16" ht="15.5" x14ac:dyDescent="0.35">
      <c r="A65" s="24" t="s">
        <v>68</v>
      </c>
      <c r="B65" s="225">
        <v>95</v>
      </c>
      <c r="C65" s="49">
        <v>8.4</v>
      </c>
      <c r="D65" s="45">
        <v>0.84541632799999999</v>
      </c>
      <c r="E65" s="26">
        <v>6365.2103550591237</v>
      </c>
      <c r="F65" s="2"/>
      <c r="G65" s="19">
        <f t="shared" si="4"/>
        <v>95</v>
      </c>
      <c r="H65" s="20">
        <f t="shared" si="5"/>
        <v>91.6</v>
      </c>
      <c r="I65" s="19">
        <f t="shared" si="6"/>
        <v>84.541632800000002</v>
      </c>
      <c r="J65" s="2"/>
      <c r="K65" s="21">
        <f t="shared" si="10"/>
        <v>94.892747701736468</v>
      </c>
      <c r="L65" s="23">
        <f t="shared" si="11"/>
        <v>82.857142857142847</v>
      </c>
      <c r="M65" s="23">
        <f t="shared" ref="M65:M76" si="15">(I65-$I$103)/($I$104-$I$103)*100</f>
        <v>43.452343736263735</v>
      </c>
      <c r="N65" s="57">
        <f t="shared" si="14"/>
        <v>52.605523521219645</v>
      </c>
      <c r="O65" s="55">
        <f t="shared" si="7"/>
        <v>70.20501076364809</v>
      </c>
      <c r="P65" s="58">
        <f t="shared" si="8"/>
        <v>43</v>
      </c>
    </row>
    <row r="66" spans="1:16" ht="15.5" x14ac:dyDescent="0.35">
      <c r="A66" s="24" t="s">
        <v>69</v>
      </c>
      <c r="B66" s="225">
        <v>21.9</v>
      </c>
      <c r="C66" s="49">
        <v>20.9</v>
      </c>
      <c r="D66" s="45">
        <v>1.058823353</v>
      </c>
      <c r="E66" s="26">
        <v>6048.3018757196887</v>
      </c>
      <c r="F66" s="31"/>
      <c r="G66" s="19">
        <f t="shared" si="4"/>
        <v>21.9</v>
      </c>
      <c r="H66" s="20">
        <f t="shared" si="5"/>
        <v>79.099999999999994</v>
      </c>
      <c r="I66" s="19">
        <f t="shared" si="6"/>
        <v>105.88233529999999</v>
      </c>
      <c r="J66" s="31"/>
      <c r="K66" s="21">
        <f t="shared" si="10"/>
        <v>20.224719101123593</v>
      </c>
      <c r="L66" s="23">
        <f t="shared" si="11"/>
        <v>57.346938775510189</v>
      </c>
      <c r="M66" s="23">
        <f t="shared" si="15"/>
        <v>66.903665164835161</v>
      </c>
      <c r="N66" s="57">
        <f t="shared" si="14"/>
        <v>51.431231076776029</v>
      </c>
      <c r="O66" s="55">
        <f t="shared" si="7"/>
        <v>38.140854036287777</v>
      </c>
      <c r="P66" s="58">
        <f t="shared" si="8"/>
        <v>76</v>
      </c>
    </row>
    <row r="67" spans="1:16" ht="15.5" x14ac:dyDescent="0.35">
      <c r="A67" s="24" t="s">
        <v>70</v>
      </c>
      <c r="B67" s="225">
        <v>56.2</v>
      </c>
      <c r="C67" s="49">
        <v>10.439191582526794</v>
      </c>
      <c r="D67" s="45">
        <v>1.0916951309227054</v>
      </c>
      <c r="E67" s="26">
        <v>1231.506073484873</v>
      </c>
      <c r="F67" s="2"/>
      <c r="G67" s="19">
        <f t="shared" si="4"/>
        <v>56.2</v>
      </c>
      <c r="H67" s="20">
        <f t="shared" si="5"/>
        <v>89.560808417473211</v>
      </c>
      <c r="I67" s="19">
        <f t="shared" si="6"/>
        <v>109.16951309227055</v>
      </c>
      <c r="J67" s="2"/>
      <c r="K67" s="21">
        <f t="shared" si="10"/>
        <v>55.260469867211434</v>
      </c>
      <c r="L67" s="23">
        <f t="shared" si="11"/>
        <v>78.695527382598399</v>
      </c>
      <c r="M67" s="23">
        <f t="shared" si="15"/>
        <v>70.515948453044558</v>
      </c>
      <c r="N67" s="57">
        <f t="shared" si="14"/>
        <v>14.835520661034948</v>
      </c>
      <c r="O67" s="55">
        <f t="shared" si="7"/>
        <v>47.871150842367769</v>
      </c>
      <c r="P67" s="58">
        <f t="shared" si="8"/>
        <v>69</v>
      </c>
    </row>
    <row r="68" spans="1:16" ht="15.5" x14ac:dyDescent="0.35">
      <c r="A68" s="24" t="s">
        <v>71</v>
      </c>
      <c r="B68" s="225">
        <v>100</v>
      </c>
      <c r="C68" s="49">
        <v>7.7</v>
      </c>
      <c r="D68" s="45">
        <v>0.96601317600000003</v>
      </c>
      <c r="E68" s="26">
        <v>4257.0494111352982</v>
      </c>
      <c r="F68" s="2"/>
      <c r="G68" s="19">
        <f t="shared" si="4"/>
        <v>100</v>
      </c>
      <c r="H68" s="20">
        <f t="shared" si="5"/>
        <v>92.3</v>
      </c>
      <c r="I68" s="19">
        <f t="shared" si="6"/>
        <v>96.601317600000002</v>
      </c>
      <c r="J68" s="2"/>
      <c r="K68" s="21">
        <f t="shared" ref="K68:K94" si="16">(G68-$G$103)/($G$104-$G$103)*100</f>
        <v>100</v>
      </c>
      <c r="L68" s="23">
        <f t="shared" ref="L68:L94" si="17">(H68-$H$103)/($H$104-$H$103)*100</f>
        <v>84.285714285714278</v>
      </c>
      <c r="M68" s="23">
        <f t="shared" si="15"/>
        <v>56.70474461538462</v>
      </c>
      <c r="N68" s="57">
        <f t="shared" si="14"/>
        <v>43.355743132369831</v>
      </c>
      <c r="O68" s="55">
        <f t="shared" si="7"/>
        <v>72.993468513778993</v>
      </c>
      <c r="P68" s="58">
        <f t="shared" si="8"/>
        <v>36</v>
      </c>
    </row>
    <row r="69" spans="1:16" ht="15.5" x14ac:dyDescent="0.35">
      <c r="A69" s="24" t="s">
        <v>72</v>
      </c>
      <c r="B69" s="225">
        <v>81</v>
      </c>
      <c r="C69" s="49">
        <v>13.600000000000001</v>
      </c>
      <c r="D69" s="45">
        <v>0.83058226899999998</v>
      </c>
      <c r="E69" s="26">
        <v>9803.316997639</v>
      </c>
      <c r="F69" s="2"/>
      <c r="G69" s="19">
        <f t="shared" ref="G69:G99" si="18">B69</f>
        <v>81</v>
      </c>
      <c r="H69" s="20">
        <f t="shared" ref="H69:H94" si="19">100-C69</f>
        <v>86.4</v>
      </c>
      <c r="I69" s="19">
        <f t="shared" ref="I69:I99" si="20">(D69*100)</f>
        <v>83.058226899999994</v>
      </c>
      <c r="J69" s="2"/>
      <c r="K69" s="21">
        <f t="shared" si="16"/>
        <v>80.59244126659857</v>
      </c>
      <c r="L69" s="23">
        <f t="shared" si="17"/>
        <v>72.244897959183689</v>
      </c>
      <c r="M69" s="23">
        <f t="shared" si="15"/>
        <v>41.822227362637356</v>
      </c>
      <c r="N69" s="57">
        <f t="shared" si="14"/>
        <v>62.535981662403316</v>
      </c>
      <c r="O69" s="55">
        <f t="shared" ref="O69:O94" si="21">(POWER(K69,2/5)*POWER(L69,1/5)*POWER(M69,1/5)*POWER(N69,1/5))</f>
        <v>65.733474266979158</v>
      </c>
      <c r="P69" s="58">
        <f t="shared" ref="P69:P99" si="22">RANK(O69,$O$4:$O$99)</f>
        <v>49</v>
      </c>
    </row>
    <row r="70" spans="1:16" ht="15.5" x14ac:dyDescent="0.35">
      <c r="A70" s="24" t="s">
        <v>73</v>
      </c>
      <c r="B70" s="225">
        <v>7.6</v>
      </c>
      <c r="C70" s="49">
        <v>21.4</v>
      </c>
      <c r="D70" s="45">
        <v>0.87324533900000001</v>
      </c>
      <c r="E70" s="26">
        <v>1670.9492021328258</v>
      </c>
      <c r="F70" s="31"/>
      <c r="G70" s="19">
        <f t="shared" si="18"/>
        <v>7.6</v>
      </c>
      <c r="H70" s="20">
        <f t="shared" si="19"/>
        <v>78.599999999999994</v>
      </c>
      <c r="I70" s="19">
        <f t="shared" si="20"/>
        <v>87.324533900000006</v>
      </c>
      <c r="J70" s="31"/>
      <c r="K70" s="21">
        <f t="shared" si="16"/>
        <v>5.6179775280898872</v>
      </c>
      <c r="L70" s="23">
        <f t="shared" si="17"/>
        <v>56.326530612244888</v>
      </c>
      <c r="M70" s="23">
        <f t="shared" si="15"/>
        <v>46.51047681318682</v>
      </c>
      <c r="N70" s="57">
        <f t="shared" si="14"/>
        <v>21.852201921583454</v>
      </c>
      <c r="O70" s="55">
        <f t="shared" si="21"/>
        <v>17.839546042551127</v>
      </c>
      <c r="P70" s="58">
        <f t="shared" si="22"/>
        <v>88</v>
      </c>
    </row>
    <row r="71" spans="1:16" ht="15.5" x14ac:dyDescent="0.35">
      <c r="A71" s="24" t="s">
        <v>74</v>
      </c>
      <c r="B71" s="225">
        <v>72.8</v>
      </c>
      <c r="C71" s="49">
        <v>16.900000000000002</v>
      </c>
      <c r="D71" s="45">
        <v>0.72826969500000005</v>
      </c>
      <c r="E71" s="26">
        <v>2973.6102289541436</v>
      </c>
      <c r="F71" s="2"/>
      <c r="G71" s="19">
        <f t="shared" si="18"/>
        <v>72.8</v>
      </c>
      <c r="H71" s="20">
        <f t="shared" si="19"/>
        <v>83.1</v>
      </c>
      <c r="I71" s="19">
        <f t="shared" si="20"/>
        <v>72.826969500000004</v>
      </c>
      <c r="J71" s="2"/>
      <c r="K71" s="21">
        <f t="shared" si="16"/>
        <v>72.216547497446371</v>
      </c>
      <c r="L71" s="23">
        <f t="shared" si="17"/>
        <v>65.510204081632637</v>
      </c>
      <c r="M71" s="23">
        <f t="shared" si="15"/>
        <v>30.57908736263737</v>
      </c>
      <c r="N71" s="57">
        <f t="shared" si="14"/>
        <v>35.105541602501759</v>
      </c>
      <c r="O71" s="55">
        <f t="shared" si="21"/>
        <v>51.626955948657439</v>
      </c>
      <c r="P71" s="58">
        <f t="shared" si="22"/>
        <v>63</v>
      </c>
    </row>
    <row r="72" spans="1:16" ht="15.5" x14ac:dyDescent="0.35">
      <c r="A72" s="24" t="s">
        <v>75</v>
      </c>
      <c r="B72" s="225">
        <v>80</v>
      </c>
      <c r="C72" s="49">
        <v>12.2</v>
      </c>
      <c r="D72" s="45">
        <v>0.78</v>
      </c>
      <c r="E72" s="26">
        <v>24661.507765336901</v>
      </c>
      <c r="F72" s="31"/>
      <c r="G72" s="19">
        <f t="shared" si="18"/>
        <v>80</v>
      </c>
      <c r="H72" s="20">
        <f t="shared" si="19"/>
        <v>87.8</v>
      </c>
      <c r="I72" s="19">
        <f t="shared" si="20"/>
        <v>78</v>
      </c>
      <c r="J72" s="31"/>
      <c r="K72" s="21">
        <f t="shared" si="16"/>
        <v>79.570990806945858</v>
      </c>
      <c r="L72" s="23">
        <f t="shared" si="17"/>
        <v>75.102040816326522</v>
      </c>
      <c r="M72" s="23">
        <f t="shared" si="15"/>
        <v>36.263736263736263</v>
      </c>
      <c r="N72" s="57">
        <f t="shared" si="14"/>
        <v>83.748383170718228</v>
      </c>
      <c r="O72" s="55">
        <f t="shared" si="21"/>
        <v>67.908173545897867</v>
      </c>
      <c r="P72" s="58">
        <f t="shared" si="22"/>
        <v>46</v>
      </c>
    </row>
    <row r="73" spans="1:16" ht="15.5" x14ac:dyDescent="0.35">
      <c r="A73" s="24" t="s">
        <v>76</v>
      </c>
      <c r="B73" s="225">
        <v>28.9</v>
      </c>
      <c r="C73" s="225">
        <v>5.0999999999999996</v>
      </c>
      <c r="D73" s="45">
        <v>1.0874007619999999</v>
      </c>
      <c r="E73" s="26">
        <v>3277.0133434576242</v>
      </c>
      <c r="F73" s="31"/>
      <c r="G73" s="19">
        <f t="shared" si="18"/>
        <v>28.9</v>
      </c>
      <c r="H73" s="20">
        <f t="shared" si="19"/>
        <v>94.9</v>
      </c>
      <c r="I73" s="19">
        <f t="shared" si="20"/>
        <v>108.74007619999999</v>
      </c>
      <c r="J73" s="31"/>
      <c r="K73" s="21">
        <f t="shared" si="16"/>
        <v>27.374872318692539</v>
      </c>
      <c r="L73" s="23">
        <f t="shared" si="17"/>
        <v>89.591836734693885</v>
      </c>
      <c r="M73" s="23">
        <f t="shared" si="15"/>
        <v>70.044039780219762</v>
      </c>
      <c r="N73" s="57">
        <f t="shared" si="14"/>
        <v>37.339529546408315</v>
      </c>
      <c r="O73" s="55">
        <f t="shared" si="21"/>
        <v>44.555624428104196</v>
      </c>
      <c r="P73" s="58">
        <f t="shared" si="22"/>
        <v>71</v>
      </c>
    </row>
    <row r="74" spans="1:16" ht="15.5" x14ac:dyDescent="0.35">
      <c r="A74" s="24" t="s">
        <v>77</v>
      </c>
      <c r="B74" s="225">
        <v>96.5</v>
      </c>
      <c r="C74" s="225">
        <v>8.6</v>
      </c>
      <c r="D74" s="45">
        <v>0.89330345700000002</v>
      </c>
      <c r="E74" s="26">
        <v>17980.780838886032</v>
      </c>
      <c r="F74" s="2"/>
      <c r="G74" s="19">
        <f t="shared" si="18"/>
        <v>96.5</v>
      </c>
      <c r="H74" s="20">
        <f t="shared" si="19"/>
        <v>91.4</v>
      </c>
      <c r="I74" s="19">
        <f t="shared" si="20"/>
        <v>89.330345700000009</v>
      </c>
      <c r="J74" s="2"/>
      <c r="K74" s="21">
        <f t="shared" si="16"/>
        <v>96.424923391215529</v>
      </c>
      <c r="L74" s="23">
        <f t="shared" si="17"/>
        <v>82.448979591836746</v>
      </c>
      <c r="M74" s="23">
        <f t="shared" si="15"/>
        <v>48.714665604395613</v>
      </c>
      <c r="N74" s="57">
        <f t="shared" si="14"/>
        <v>76.483685004589034</v>
      </c>
      <c r="O74" s="55">
        <f t="shared" si="21"/>
        <v>77.832052620479999</v>
      </c>
      <c r="P74" s="58">
        <f t="shared" si="22"/>
        <v>24</v>
      </c>
    </row>
    <row r="75" spans="1:16" ht="15.5" x14ac:dyDescent="0.35">
      <c r="A75" s="24" t="s">
        <v>78</v>
      </c>
      <c r="B75" s="225">
        <v>52.300000000000004</v>
      </c>
      <c r="C75" s="225">
        <v>10.100000000000001</v>
      </c>
      <c r="D75" s="45">
        <v>0.82349680800000002</v>
      </c>
      <c r="E75" s="26">
        <v>10668.013387795498</v>
      </c>
      <c r="F75" s="2"/>
      <c r="G75" s="19">
        <f t="shared" si="18"/>
        <v>52.300000000000004</v>
      </c>
      <c r="H75" s="20">
        <f t="shared" si="19"/>
        <v>89.9</v>
      </c>
      <c r="I75" s="19">
        <f t="shared" si="20"/>
        <v>82.349680800000002</v>
      </c>
      <c r="J75" s="2"/>
      <c r="K75" s="21">
        <f t="shared" si="16"/>
        <v>51.276813074565887</v>
      </c>
      <c r="L75" s="23">
        <f t="shared" si="17"/>
        <v>79.387755102040828</v>
      </c>
      <c r="M75" s="23">
        <f t="shared" si="15"/>
        <v>41.043605274725273</v>
      </c>
      <c r="N75" s="57">
        <f t="shared" si="14"/>
        <v>64.479634827345549</v>
      </c>
      <c r="O75" s="55">
        <f t="shared" si="21"/>
        <v>56.034142300606312</v>
      </c>
      <c r="P75" s="58">
        <f t="shared" si="22"/>
        <v>60</v>
      </c>
    </row>
    <row r="76" spans="1:16" ht="15.5" x14ac:dyDescent="0.35">
      <c r="A76" s="24" t="s">
        <v>79</v>
      </c>
      <c r="B76" s="225">
        <v>11.1</v>
      </c>
      <c r="C76" s="225">
        <v>17</v>
      </c>
      <c r="D76" s="45">
        <v>1.118077242</v>
      </c>
      <c r="E76" s="26">
        <v>8572.6801085897951</v>
      </c>
      <c r="F76" s="31"/>
      <c r="G76" s="19">
        <f t="shared" si="18"/>
        <v>11.1</v>
      </c>
      <c r="H76" s="20">
        <f t="shared" si="19"/>
        <v>83</v>
      </c>
      <c r="I76" s="19">
        <f t="shared" si="20"/>
        <v>111.8077242</v>
      </c>
      <c r="J76" s="31"/>
      <c r="K76" s="21">
        <f t="shared" si="16"/>
        <v>9.1930541368743608</v>
      </c>
      <c r="L76" s="23">
        <f t="shared" si="17"/>
        <v>65.306122448979593</v>
      </c>
      <c r="M76" s="23">
        <f t="shared" si="15"/>
        <v>73.415081538461536</v>
      </c>
      <c r="N76" s="57">
        <f t="shared" si="14"/>
        <v>59.451570605344571</v>
      </c>
      <c r="O76" s="55">
        <f t="shared" si="21"/>
        <v>29.947765946473218</v>
      </c>
      <c r="P76" s="58">
        <f t="shared" si="22"/>
        <v>81</v>
      </c>
    </row>
    <row r="77" spans="1:16" ht="15.5" x14ac:dyDescent="0.35">
      <c r="A77" s="67" t="s">
        <v>80</v>
      </c>
      <c r="B77" s="223">
        <v>8.1</v>
      </c>
      <c r="C77" s="236">
        <v>12</v>
      </c>
      <c r="D77" s="48"/>
      <c r="E77" s="26">
        <v>4071.646052172413</v>
      </c>
      <c r="F77" s="31"/>
      <c r="G77" s="19">
        <f t="shared" si="18"/>
        <v>8.1</v>
      </c>
      <c r="H77" s="20">
        <f t="shared" si="19"/>
        <v>88</v>
      </c>
      <c r="I77" s="19"/>
      <c r="J77" s="31"/>
      <c r="K77" s="21">
        <f t="shared" si="16"/>
        <v>6.1287027579162405</v>
      </c>
      <c r="L77" s="23">
        <f t="shared" si="17"/>
        <v>75.510204081632651</v>
      </c>
      <c r="M77" s="70"/>
      <c r="N77" s="57">
        <f t="shared" si="14"/>
        <v>42.331848950745297</v>
      </c>
      <c r="O77" s="66">
        <f>(POWER(K77,1/2)*POWER(L77,1/4)*POWER(N77,1/4))</f>
        <v>18.614548198967675</v>
      </c>
      <c r="P77" s="58">
        <f t="shared" si="22"/>
        <v>87</v>
      </c>
    </row>
    <row r="78" spans="1:16" ht="15.5" x14ac:dyDescent="0.35">
      <c r="A78" s="24" t="s">
        <v>81</v>
      </c>
      <c r="B78" s="225">
        <v>100</v>
      </c>
      <c r="C78" s="225">
        <v>9.6999999999999993</v>
      </c>
      <c r="D78" s="45">
        <v>0.7752</v>
      </c>
      <c r="E78" s="26">
        <v>14731.033254750053</v>
      </c>
      <c r="F78" s="2"/>
      <c r="G78" s="19">
        <f t="shared" si="18"/>
        <v>100</v>
      </c>
      <c r="H78" s="20">
        <f t="shared" si="19"/>
        <v>90.3</v>
      </c>
      <c r="I78" s="19">
        <f t="shared" si="20"/>
        <v>77.52</v>
      </c>
      <c r="J78" s="2"/>
      <c r="K78" s="21">
        <f t="shared" si="16"/>
        <v>100</v>
      </c>
      <c r="L78" s="23">
        <f t="shared" si="17"/>
        <v>80.204081632653057</v>
      </c>
      <c r="M78" s="23">
        <f t="shared" ref="M78:M94" si="23">(I78-$I$103)/($I$104-$I$103)*100</f>
        <v>35.73626373626373</v>
      </c>
      <c r="N78" s="57">
        <f t="shared" si="14"/>
        <v>71.899917365100038</v>
      </c>
      <c r="O78" s="55">
        <f t="shared" si="21"/>
        <v>72.913307844411506</v>
      </c>
      <c r="P78" s="58">
        <f t="shared" si="22"/>
        <v>37</v>
      </c>
    </row>
    <row r="79" spans="1:16" ht="15.5" x14ac:dyDescent="0.35">
      <c r="A79" s="24" t="s">
        <v>82</v>
      </c>
      <c r="B79" s="225">
        <v>77.600000000000009</v>
      </c>
      <c r="C79" s="225">
        <v>47.2</v>
      </c>
      <c r="D79" s="45">
        <v>0.62373712825569205</v>
      </c>
      <c r="E79" s="26">
        <v>27554.118597089499</v>
      </c>
      <c r="F79" s="31"/>
      <c r="G79" s="19">
        <f t="shared" si="18"/>
        <v>77.600000000000009</v>
      </c>
      <c r="H79" s="20">
        <f t="shared" si="19"/>
        <v>52.8</v>
      </c>
      <c r="I79" s="19">
        <f t="shared" si="20"/>
        <v>62.373712825569207</v>
      </c>
      <c r="J79" s="31"/>
      <c r="K79" s="21">
        <f t="shared" si="16"/>
        <v>77.119509703779372</v>
      </c>
      <c r="L79" s="23">
        <f t="shared" si="17"/>
        <v>3.6734693877550963</v>
      </c>
      <c r="M79" s="23">
        <f t="shared" si="23"/>
        <v>19.091992116010118</v>
      </c>
      <c r="N79" s="57">
        <f t="shared" si="14"/>
        <v>86.298599839123867</v>
      </c>
      <c r="O79" s="55">
        <f t="shared" si="21"/>
        <v>32.452786161421706</v>
      </c>
      <c r="P79" s="58">
        <f t="shared" si="22"/>
        <v>80</v>
      </c>
    </row>
    <row r="80" spans="1:16" ht="15.5" x14ac:dyDescent="0.35">
      <c r="A80" s="24" t="s">
        <v>83</v>
      </c>
      <c r="B80" s="225">
        <v>28.499999999999996</v>
      </c>
      <c r="C80" s="225">
        <v>19</v>
      </c>
      <c r="D80" s="227">
        <v>1.0052060009999999</v>
      </c>
      <c r="E80" s="226">
        <v>4380.2602320076421</v>
      </c>
      <c r="F80" s="31"/>
      <c r="G80" s="19">
        <f t="shared" si="18"/>
        <v>28.499999999999996</v>
      </c>
      <c r="H80" s="20">
        <f t="shared" si="19"/>
        <v>81</v>
      </c>
      <c r="I80" s="19">
        <f t="shared" si="20"/>
        <v>100.5206001</v>
      </c>
      <c r="J80" s="31"/>
      <c r="K80" s="21">
        <f t="shared" si="16"/>
        <v>26.966292134831455</v>
      </c>
      <c r="L80" s="23">
        <f t="shared" si="17"/>
        <v>61.224489795918366</v>
      </c>
      <c r="M80" s="23">
        <f t="shared" si="23"/>
        <v>61.011648461538456</v>
      </c>
      <c r="N80" s="57">
        <f t="shared" si="14"/>
        <v>44.01180157625619</v>
      </c>
      <c r="O80" s="55">
        <f t="shared" si="21"/>
        <v>41.25816516286114</v>
      </c>
      <c r="P80" s="58">
        <f t="shared" si="22"/>
        <v>75</v>
      </c>
    </row>
    <row r="81" spans="1:16" ht="15.5" x14ac:dyDescent="0.35">
      <c r="A81" s="24" t="s">
        <v>84</v>
      </c>
      <c r="B81" s="225">
        <v>5.6000000000000005</v>
      </c>
      <c r="C81" s="225">
        <v>4.5</v>
      </c>
      <c r="D81" s="227">
        <v>1.0451349379999999</v>
      </c>
      <c r="E81" s="226">
        <v>2375.7036146575847</v>
      </c>
      <c r="F81" s="31"/>
      <c r="G81" s="19">
        <f t="shared" si="18"/>
        <v>5.6000000000000005</v>
      </c>
      <c r="H81" s="20">
        <f t="shared" si="19"/>
        <v>95.5</v>
      </c>
      <c r="I81" s="19">
        <f t="shared" si="20"/>
        <v>104.51349379999999</v>
      </c>
      <c r="J81" s="31"/>
      <c r="K81" s="21">
        <f t="shared" si="16"/>
        <v>3.5750766087844741</v>
      </c>
      <c r="L81" s="23">
        <f t="shared" si="17"/>
        <v>90.816326530612244</v>
      </c>
      <c r="M81" s="23">
        <f t="shared" si="23"/>
        <v>65.399443736263734</v>
      </c>
      <c r="N81" s="57">
        <f t="shared" si="14"/>
        <v>29.94379814898539</v>
      </c>
      <c r="O81" s="55">
        <f t="shared" si="21"/>
        <v>18.677687952997868</v>
      </c>
      <c r="P81" s="58">
        <f t="shared" si="22"/>
        <v>86</v>
      </c>
    </row>
    <row r="82" spans="1:16" ht="15.5" x14ac:dyDescent="0.35">
      <c r="A82" s="24" t="s">
        <v>85</v>
      </c>
      <c r="B82" s="225">
        <v>88.1</v>
      </c>
      <c r="C82" s="235">
        <v>14.099999999999998</v>
      </c>
      <c r="D82" s="227">
        <v>0.95042908500000001</v>
      </c>
      <c r="E82" s="226">
        <v>13608.952079821183</v>
      </c>
      <c r="F82" s="2"/>
      <c r="G82" s="19">
        <f t="shared" si="18"/>
        <v>88.1</v>
      </c>
      <c r="H82" s="20">
        <f t="shared" si="19"/>
        <v>85.9</v>
      </c>
      <c r="I82" s="19">
        <f t="shared" si="20"/>
        <v>95.042908499999996</v>
      </c>
      <c r="J82" s="2"/>
      <c r="K82" s="21">
        <f t="shared" si="16"/>
        <v>87.844739530132784</v>
      </c>
      <c r="L82" s="23">
        <f t="shared" si="17"/>
        <v>71.224489795918373</v>
      </c>
      <c r="M82" s="23">
        <f t="shared" si="23"/>
        <v>54.99220714285714</v>
      </c>
      <c r="N82" s="57">
        <f t="shared" si="14"/>
        <v>70.078143543374665</v>
      </c>
      <c r="O82" s="55">
        <f t="shared" si="21"/>
        <v>73.314338598692942</v>
      </c>
      <c r="P82" s="58">
        <f t="shared" si="22"/>
        <v>33</v>
      </c>
    </row>
    <row r="83" spans="1:16" ht="15.5" x14ac:dyDescent="0.35">
      <c r="A83" s="24" t="s">
        <v>86</v>
      </c>
      <c r="B83" s="225">
        <v>22.2</v>
      </c>
      <c r="C83" s="225">
        <v>24.7</v>
      </c>
      <c r="D83" s="227">
        <v>0.97249081400000004</v>
      </c>
      <c r="E83" s="226">
        <v>5447.807751672518</v>
      </c>
      <c r="F83" s="2"/>
      <c r="G83" s="19">
        <f t="shared" si="18"/>
        <v>22.2</v>
      </c>
      <c r="H83" s="20">
        <f t="shared" si="19"/>
        <v>75.3</v>
      </c>
      <c r="I83" s="19">
        <f t="shared" si="20"/>
        <v>97.249081400000009</v>
      </c>
      <c r="J83" s="2"/>
      <c r="K83" s="21">
        <f t="shared" si="16"/>
        <v>20.531154239019404</v>
      </c>
      <c r="L83" s="23">
        <f t="shared" si="17"/>
        <v>49.591836734693871</v>
      </c>
      <c r="M83" s="23">
        <f t="shared" si="23"/>
        <v>57.416572967032977</v>
      </c>
      <c r="N83" s="57">
        <f t="shared" si="14"/>
        <v>49.026890290879521</v>
      </c>
      <c r="O83" s="55">
        <f t="shared" si="21"/>
        <v>35.804837569516614</v>
      </c>
      <c r="P83" s="58">
        <f t="shared" si="22"/>
        <v>78</v>
      </c>
    </row>
    <row r="84" spans="1:16" ht="15.5" x14ac:dyDescent="0.35">
      <c r="A84" s="24" t="s">
        <v>87</v>
      </c>
      <c r="B84" s="225">
        <v>5</v>
      </c>
      <c r="C84" s="225">
        <v>6.2</v>
      </c>
      <c r="D84" s="227">
        <v>1.0020190680000001</v>
      </c>
      <c r="E84" s="226">
        <v>2039.8058343801122</v>
      </c>
      <c r="F84" s="31"/>
      <c r="G84" s="19">
        <f t="shared" si="18"/>
        <v>5</v>
      </c>
      <c r="H84" s="20">
        <f t="shared" si="19"/>
        <v>93.8</v>
      </c>
      <c r="I84" s="19">
        <f t="shared" si="20"/>
        <v>100.2019068</v>
      </c>
      <c r="J84" s="31"/>
      <c r="K84" s="21">
        <f t="shared" si="16"/>
        <v>2.9622063329928494</v>
      </c>
      <c r="L84" s="23">
        <f t="shared" si="17"/>
        <v>87.346938775510196</v>
      </c>
      <c r="M84" s="23">
        <f t="shared" si="23"/>
        <v>60.661436043956051</v>
      </c>
      <c r="N84" s="57">
        <f t="shared" si="14"/>
        <v>26.438629786426432</v>
      </c>
      <c r="O84" s="55">
        <f t="shared" si="21"/>
        <v>16.516802905223091</v>
      </c>
      <c r="P84" s="58">
        <f t="shared" si="22"/>
        <v>89</v>
      </c>
    </row>
    <row r="85" spans="1:16" ht="15.5" x14ac:dyDescent="0.35">
      <c r="A85" s="24" t="s">
        <v>88</v>
      </c>
      <c r="B85" s="225">
        <v>39.800000000000004</v>
      </c>
      <c r="C85" s="225">
        <v>9.7938840690619173</v>
      </c>
      <c r="D85" s="227">
        <v>1.0546406839713471</v>
      </c>
      <c r="E85" s="226">
        <v>4453.1120226515905</v>
      </c>
      <c r="F85" s="2"/>
      <c r="G85" s="19">
        <f t="shared" si="18"/>
        <v>39.800000000000004</v>
      </c>
      <c r="H85" s="20">
        <f t="shared" si="19"/>
        <v>90.206115930938083</v>
      </c>
      <c r="I85" s="19">
        <f t="shared" si="20"/>
        <v>105.46406839713471</v>
      </c>
      <c r="J85" s="2"/>
      <c r="K85" s="21">
        <f t="shared" si="16"/>
        <v>38.508682328907049</v>
      </c>
      <c r="L85" s="23">
        <f t="shared" si="17"/>
        <v>80.012481491710375</v>
      </c>
      <c r="M85" s="23">
        <f t="shared" si="23"/>
        <v>66.444031205642546</v>
      </c>
      <c r="N85" s="57">
        <f t="shared" ref="N85:N94" si="24">((LOG(E85)-LOG($E$103))/(LOG($E$104)-LOG($E$103)))*100</f>
        <v>44.391087086749607</v>
      </c>
      <c r="O85" s="55">
        <f t="shared" si="21"/>
        <v>51.145256632920109</v>
      </c>
      <c r="P85" s="58">
        <f t="shared" si="22"/>
        <v>64</v>
      </c>
    </row>
    <row r="86" spans="1:16" ht="15.5" x14ac:dyDescent="0.35">
      <c r="A86" s="24" t="s">
        <v>89</v>
      </c>
      <c r="B86" s="225">
        <v>5</v>
      </c>
      <c r="C86" s="225">
        <v>15.7</v>
      </c>
      <c r="D86" s="227">
        <v>1.05995273</v>
      </c>
      <c r="E86" s="226">
        <v>2254.1303018220365</v>
      </c>
      <c r="F86" s="2"/>
      <c r="G86" s="19">
        <f t="shared" si="18"/>
        <v>5</v>
      </c>
      <c r="H86" s="20">
        <f t="shared" si="19"/>
        <v>84.3</v>
      </c>
      <c r="I86" s="19">
        <f t="shared" si="20"/>
        <v>105.995273</v>
      </c>
      <c r="J86" s="2"/>
      <c r="K86" s="21">
        <f t="shared" si="16"/>
        <v>2.9622063329928494</v>
      </c>
      <c r="L86" s="23">
        <f t="shared" si="17"/>
        <v>67.959183673469383</v>
      </c>
      <c r="M86" s="23">
        <f t="shared" si="23"/>
        <v>67.027772527472536</v>
      </c>
      <c r="N86" s="57">
        <f t="shared" si="24"/>
        <v>28.735941501074635</v>
      </c>
      <c r="O86" s="55">
        <f t="shared" si="21"/>
        <v>16.294153254033926</v>
      </c>
      <c r="P86" s="58">
        <f t="shared" si="22"/>
        <v>91</v>
      </c>
    </row>
    <row r="87" spans="1:16" ht="15.5" x14ac:dyDescent="0.35">
      <c r="A87" s="24" t="s">
        <v>90</v>
      </c>
      <c r="B87" s="225">
        <v>4.7</v>
      </c>
      <c r="C87" s="225">
        <v>19.900000000000002</v>
      </c>
      <c r="D87" s="227">
        <v>0.80314017599999998</v>
      </c>
      <c r="E87" s="226">
        <v>1111.3204977908015</v>
      </c>
      <c r="F87" s="2"/>
      <c r="G87" s="19">
        <f t="shared" si="18"/>
        <v>4.7</v>
      </c>
      <c r="H87" s="20">
        <f t="shared" si="19"/>
        <v>80.099999999999994</v>
      </c>
      <c r="I87" s="19">
        <f t="shared" si="20"/>
        <v>80.3140176</v>
      </c>
      <c r="J87" s="2"/>
      <c r="K87" s="21">
        <f t="shared" si="16"/>
        <v>2.6557711950970377</v>
      </c>
      <c r="L87" s="23">
        <f t="shared" si="17"/>
        <v>59.387755102040806</v>
      </c>
      <c r="M87" s="23">
        <f t="shared" si="23"/>
        <v>38.806612747252743</v>
      </c>
      <c r="N87" s="57">
        <f t="shared" si="24"/>
        <v>12.474301404540029</v>
      </c>
      <c r="O87" s="55">
        <f t="shared" si="21"/>
        <v>11.518609050535717</v>
      </c>
      <c r="P87" s="58">
        <f t="shared" si="22"/>
        <v>93</v>
      </c>
    </row>
    <row r="88" spans="1:16" ht="15.5" x14ac:dyDescent="0.35">
      <c r="A88" s="24" t="s">
        <v>91</v>
      </c>
      <c r="B88" s="225">
        <v>4.1000000000000005</v>
      </c>
      <c r="C88" s="225">
        <v>17.5</v>
      </c>
      <c r="D88" s="227">
        <v>0.80301222400000005</v>
      </c>
      <c r="E88" s="226">
        <v>666.61781261022736</v>
      </c>
      <c r="F88" s="2"/>
      <c r="G88" s="19">
        <f t="shared" si="18"/>
        <v>4.1000000000000005</v>
      </c>
      <c r="H88" s="20">
        <f t="shared" si="19"/>
        <v>82.5</v>
      </c>
      <c r="I88" s="19">
        <f t="shared" si="20"/>
        <v>80.3012224</v>
      </c>
      <c r="J88" s="2"/>
      <c r="K88" s="21">
        <f t="shared" si="16"/>
        <v>2.042900919305414</v>
      </c>
      <c r="L88" s="23">
        <f t="shared" si="17"/>
        <v>64.285714285714292</v>
      </c>
      <c r="M88" s="23">
        <f t="shared" si="23"/>
        <v>38.792552087912085</v>
      </c>
      <c r="N88" s="57">
        <f t="shared" si="24"/>
        <v>0.72240829183781385</v>
      </c>
      <c r="O88" s="55">
        <f t="shared" si="21"/>
        <v>5.9597498465126781</v>
      </c>
      <c r="P88" s="58">
        <f t="shared" si="22"/>
        <v>96</v>
      </c>
    </row>
    <row r="89" spans="1:16" ht="15.5" x14ac:dyDescent="0.35">
      <c r="A89" s="24" t="s">
        <v>92</v>
      </c>
      <c r="B89" s="225">
        <v>8.4</v>
      </c>
      <c r="C89" s="225">
        <v>28.9</v>
      </c>
      <c r="D89" s="227">
        <v>1.058734289</v>
      </c>
      <c r="E89" s="226">
        <v>3593.0909115329177</v>
      </c>
      <c r="F89" s="31"/>
      <c r="G89" s="19">
        <f t="shared" si="18"/>
        <v>8.4</v>
      </c>
      <c r="H89" s="20">
        <f t="shared" si="19"/>
        <v>71.099999999999994</v>
      </c>
      <c r="I89" s="19">
        <f t="shared" si="20"/>
        <v>105.87342889999999</v>
      </c>
      <c r="J89" s="31"/>
      <c r="K89" s="21">
        <f t="shared" si="16"/>
        <v>6.4351378958120531</v>
      </c>
      <c r="L89" s="23">
        <f t="shared" si="17"/>
        <v>41.020408163265294</v>
      </c>
      <c r="M89" s="23">
        <f t="shared" si="23"/>
        <v>66.893877912087902</v>
      </c>
      <c r="N89" s="57">
        <f t="shared" si="24"/>
        <v>39.456816691247646</v>
      </c>
      <c r="O89" s="55">
        <f t="shared" si="21"/>
        <v>21.395617343513788</v>
      </c>
      <c r="P89" s="58">
        <f t="shared" si="22"/>
        <v>85</v>
      </c>
    </row>
    <row r="90" spans="1:16" ht="15.5" x14ac:dyDescent="0.35">
      <c r="A90" s="24" t="s">
        <v>93</v>
      </c>
      <c r="B90" s="225">
        <v>2.2999999999999998</v>
      </c>
      <c r="C90" s="225">
        <v>1.7999999999999998</v>
      </c>
      <c r="D90" s="227">
        <v>1.039227178</v>
      </c>
      <c r="E90" s="226">
        <v>2348.174014042625</v>
      </c>
      <c r="F90" s="2"/>
      <c r="G90" s="19">
        <f t="shared" si="18"/>
        <v>2.2999999999999998</v>
      </c>
      <c r="H90" s="20">
        <f t="shared" si="19"/>
        <v>98.2</v>
      </c>
      <c r="I90" s="19">
        <f t="shared" si="20"/>
        <v>103.9227178</v>
      </c>
      <c r="J90" s="2"/>
      <c r="K90" s="21">
        <f t="shared" si="16"/>
        <v>0.20429009193054107</v>
      </c>
      <c r="L90" s="23">
        <f t="shared" si="17"/>
        <v>96.326530612244895</v>
      </c>
      <c r="M90" s="23">
        <f t="shared" si="23"/>
        <v>64.750239340659348</v>
      </c>
      <c r="N90" s="57">
        <f t="shared" si="24"/>
        <v>29.675789446723101</v>
      </c>
      <c r="O90" s="55">
        <f t="shared" si="21"/>
        <v>5.9920694328411521</v>
      </c>
      <c r="P90" s="58">
        <f t="shared" si="22"/>
        <v>95</v>
      </c>
    </row>
    <row r="91" spans="1:16" ht="15.5" x14ac:dyDescent="0.35">
      <c r="A91" s="24" t="s">
        <v>94</v>
      </c>
      <c r="B91" s="225">
        <v>10</v>
      </c>
      <c r="C91" s="225">
        <v>7.1999999999999993</v>
      </c>
      <c r="D91" s="227">
        <v>1.022413598</v>
      </c>
      <c r="E91" s="226">
        <v>1224.8498286248503</v>
      </c>
      <c r="F91" s="31"/>
      <c r="G91" s="19">
        <f t="shared" si="18"/>
        <v>10</v>
      </c>
      <c r="H91" s="20">
        <f t="shared" si="19"/>
        <v>92.8</v>
      </c>
      <c r="I91" s="19">
        <f t="shared" si="20"/>
        <v>102.2413598</v>
      </c>
      <c r="J91" s="31"/>
      <c r="K91" s="21">
        <f t="shared" si="16"/>
        <v>8.0694586312563832</v>
      </c>
      <c r="L91" s="23">
        <f t="shared" si="17"/>
        <v>85.306122448979579</v>
      </c>
      <c r="M91" s="23">
        <f t="shared" si="23"/>
        <v>62.902593186813185</v>
      </c>
      <c r="N91" s="57">
        <f t="shared" si="24"/>
        <v>14.710902376754834</v>
      </c>
      <c r="O91" s="55">
        <f t="shared" si="21"/>
        <v>21.988488299235126</v>
      </c>
      <c r="P91" s="58">
        <f t="shared" si="22"/>
        <v>83</v>
      </c>
    </row>
    <row r="92" spans="1:16" ht="15.5" x14ac:dyDescent="0.35">
      <c r="A92" s="24" t="s">
        <v>95</v>
      </c>
      <c r="B92" s="225">
        <v>42.199999999999996</v>
      </c>
      <c r="C92" s="225">
        <v>4.5513903259373238</v>
      </c>
      <c r="D92" s="228">
        <v>1.17067603619048</v>
      </c>
      <c r="E92" s="222">
        <v>5266.5683773418614</v>
      </c>
      <c r="F92" s="31"/>
      <c r="G92" s="19">
        <f t="shared" si="18"/>
        <v>42.199999999999996</v>
      </c>
      <c r="H92" s="20">
        <f t="shared" si="19"/>
        <v>95.448609674062681</v>
      </c>
      <c r="I92" s="19">
        <f t="shared" si="20"/>
        <v>117.067603619048</v>
      </c>
      <c r="J92" s="31"/>
      <c r="K92" s="21">
        <f t="shared" si="16"/>
        <v>40.960163432073536</v>
      </c>
      <c r="L92" s="23">
        <f t="shared" si="17"/>
        <v>90.71144831441363</v>
      </c>
      <c r="M92" s="23">
        <f t="shared" si="23"/>
        <v>79.195168812140665</v>
      </c>
      <c r="N92" s="57">
        <f t="shared" si="24"/>
        <v>48.248907840321174</v>
      </c>
      <c r="O92" s="55">
        <f t="shared" si="21"/>
        <v>56.612759934050878</v>
      </c>
      <c r="P92" s="58">
        <f t="shared" si="22"/>
        <v>59</v>
      </c>
    </row>
    <row r="93" spans="1:16" ht="15.5" x14ac:dyDescent="0.35">
      <c r="A93" s="24" t="s">
        <v>96</v>
      </c>
      <c r="B93" s="225">
        <v>3.2</v>
      </c>
      <c r="C93" s="225">
        <v>16.7</v>
      </c>
      <c r="D93" s="227">
        <v>0.85303333199999998</v>
      </c>
      <c r="E93" s="226">
        <v>1330.7948411669099</v>
      </c>
      <c r="F93" s="32"/>
      <c r="G93" s="19">
        <f t="shared" si="18"/>
        <v>3.2</v>
      </c>
      <c r="H93" s="20">
        <f>100-C93</f>
        <v>83.3</v>
      </c>
      <c r="I93" s="19">
        <f>(D93*100)</f>
        <v>85.303333199999997</v>
      </c>
      <c r="J93" s="32"/>
      <c r="K93" s="21">
        <f t="shared" si="16"/>
        <v>1.1235955056179776</v>
      </c>
      <c r="L93" s="23">
        <f t="shared" si="17"/>
        <v>65.918367346938766</v>
      </c>
      <c r="M93" s="23">
        <f t="shared" si="23"/>
        <v>44.289377142857141</v>
      </c>
      <c r="N93" s="57">
        <f>((LOG(E93)-LOG($E$103))/(LOG($E$104)-LOG($E$103)))*100</f>
        <v>16.61843389725038</v>
      </c>
      <c r="O93" s="55">
        <f t="shared" si="21"/>
        <v>9.066156657634302</v>
      </c>
      <c r="P93" s="58">
        <f t="shared" si="22"/>
        <v>94</v>
      </c>
    </row>
    <row r="94" spans="1:16" ht="15.5" x14ac:dyDescent="0.35">
      <c r="A94" s="186" t="s">
        <v>97</v>
      </c>
      <c r="B94" s="227">
        <v>8</v>
      </c>
      <c r="C94" s="225">
        <v>9.3000000000000007</v>
      </c>
      <c r="D94" s="225">
        <v>1.095189108</v>
      </c>
      <c r="E94" s="229">
        <v>2465</v>
      </c>
      <c r="F94" s="220"/>
      <c r="G94" s="19">
        <f t="shared" si="18"/>
        <v>8</v>
      </c>
      <c r="H94" s="240">
        <f t="shared" si="19"/>
        <v>90.7</v>
      </c>
      <c r="I94" s="19">
        <f t="shared" si="20"/>
        <v>109.5189108</v>
      </c>
      <c r="J94" s="242"/>
      <c r="K94" s="21">
        <f t="shared" si="16"/>
        <v>6.0265577119509706</v>
      </c>
      <c r="L94" s="57">
        <f t="shared" si="17"/>
        <v>81.020408163265316</v>
      </c>
      <c r="M94" s="238">
        <f t="shared" si="23"/>
        <v>70.899901978021973</v>
      </c>
      <c r="N94" s="238">
        <f t="shared" si="24"/>
        <v>30.792230779771973</v>
      </c>
      <c r="O94" s="55">
        <f t="shared" si="21"/>
        <v>22.991323426036857</v>
      </c>
      <c r="P94" s="239">
        <f t="shared" si="22"/>
        <v>82</v>
      </c>
    </row>
    <row r="95" spans="1:16" ht="15.5" x14ac:dyDescent="0.35">
      <c r="A95" s="224" t="s">
        <v>126</v>
      </c>
      <c r="B95" s="233">
        <v>39.5</v>
      </c>
      <c r="C95" s="225">
        <v>7.8</v>
      </c>
      <c r="D95" s="225">
        <v>0.99892932199999995</v>
      </c>
      <c r="E95" s="229">
        <v>1544.7963434152398</v>
      </c>
      <c r="F95" s="220"/>
      <c r="G95" s="19">
        <f t="shared" si="18"/>
        <v>39.5</v>
      </c>
      <c r="H95" s="240">
        <f>100-C95</f>
        <v>92.2</v>
      </c>
      <c r="I95" s="19">
        <f>(D95*100)</f>
        <v>99.89293219999999</v>
      </c>
      <c r="J95" s="242"/>
      <c r="K95" s="21">
        <f>(G95-$G$103)/($G$104-$G$103)*100</f>
        <v>38.202247191011232</v>
      </c>
      <c r="L95" s="57">
        <f>(H95-$H$103)/($H$104-$H$103)*100</f>
        <v>84.081632653061234</v>
      </c>
      <c r="M95" s="238">
        <f>(I95-$I$103)/($I$104-$I$103)*100</f>
        <v>60.321903516483509</v>
      </c>
      <c r="N95" s="238">
        <f>((LOG(E95)-LOG($E$103))/(LOG($E$104)-LOG($E$103)))*100</f>
        <v>20.047185886134159</v>
      </c>
      <c r="O95" s="55">
        <f>(POWER(K95,2/5)*POWER(L95,1/5)*POWER(M95,1/5)*POWER(N95,1/5))</f>
        <v>43.080574120685569</v>
      </c>
      <c r="P95" s="239">
        <f t="shared" si="22"/>
        <v>72</v>
      </c>
    </row>
    <row r="96" spans="1:16" ht="15.5" x14ac:dyDescent="0.35">
      <c r="A96" s="224" t="s">
        <v>127</v>
      </c>
      <c r="B96" s="233">
        <v>56.2</v>
      </c>
      <c r="C96" s="225">
        <v>18.2</v>
      </c>
      <c r="D96" s="225">
        <v>0.97509787299999995</v>
      </c>
      <c r="E96" s="229">
        <v>3461.8165519884369</v>
      </c>
      <c r="F96" s="220"/>
      <c r="G96" s="19">
        <f t="shared" si="18"/>
        <v>56.2</v>
      </c>
      <c r="H96" s="240">
        <f t="shared" ref="H96:H99" si="25">100-C96</f>
        <v>81.8</v>
      </c>
      <c r="I96" s="19">
        <f t="shared" si="20"/>
        <v>97.509787299999999</v>
      </c>
      <c r="J96" s="242"/>
      <c r="K96" s="21">
        <f t="shared" ref="K96:K99" si="26">(G96-$G$103)/($G$104-$G$103)*100</f>
        <v>55.260469867211434</v>
      </c>
      <c r="L96" s="57">
        <f t="shared" ref="L96:L99" si="27">(H96-$H$103)/($H$104-$H$103)*100</f>
        <v>62.857142857142854</v>
      </c>
      <c r="M96" s="238">
        <f t="shared" ref="M96:M99" si="28">(I96-$I$103)/($I$104-$I$103)*100</f>
        <v>57.70306296703297</v>
      </c>
      <c r="N96" s="238">
        <f t="shared" ref="N96:N99" si="29">((LOG(E96)-LOG($E$103))/(LOG($E$104)-LOG($E$103)))*100</f>
        <v>38.600998675837808</v>
      </c>
      <c r="O96" s="55">
        <f t="shared" ref="O96:O99" si="30">(POWER(K96,2/5)*POWER(L96,1/5)*POWER(M96,1/5)*POWER(N96,1/5))</f>
        <v>53.234874936813725</v>
      </c>
      <c r="P96" s="239">
        <f t="shared" si="22"/>
        <v>61</v>
      </c>
    </row>
    <row r="97" spans="1:16" ht="15.5" x14ac:dyDescent="0.35">
      <c r="A97" s="224" t="s">
        <v>128</v>
      </c>
      <c r="B97" s="233">
        <v>17.3</v>
      </c>
      <c r="C97" s="225">
        <v>19.100000000000001</v>
      </c>
      <c r="D97" s="225">
        <v>0.90766724600000004</v>
      </c>
      <c r="E97" s="229">
        <v>842.40929084878235</v>
      </c>
      <c r="F97" s="220"/>
      <c r="G97" s="19">
        <f t="shared" si="18"/>
        <v>17.3</v>
      </c>
      <c r="H97" s="240">
        <f t="shared" si="25"/>
        <v>80.900000000000006</v>
      </c>
      <c r="I97" s="19">
        <f t="shared" si="20"/>
        <v>90.766724600000003</v>
      </c>
      <c r="J97" s="242"/>
      <c r="K97" s="21">
        <f t="shared" si="26"/>
        <v>15.526046986721145</v>
      </c>
      <c r="L97" s="57">
        <f t="shared" si="27"/>
        <v>61.020408163265316</v>
      </c>
      <c r="M97" s="238">
        <f t="shared" si="28"/>
        <v>50.293103956043964</v>
      </c>
      <c r="N97" s="238">
        <f t="shared" si="29"/>
        <v>6.1041108588899755</v>
      </c>
      <c r="O97" s="55">
        <f t="shared" si="30"/>
        <v>21.426219543036268</v>
      </c>
      <c r="P97" s="239">
        <f t="shared" si="22"/>
        <v>84</v>
      </c>
    </row>
    <row r="98" spans="1:16" ht="15.5" x14ac:dyDescent="0.35">
      <c r="A98" s="224" t="s">
        <v>129</v>
      </c>
      <c r="B98" s="233">
        <v>6.6</v>
      </c>
      <c r="C98" s="225">
        <v>20.7</v>
      </c>
      <c r="D98" s="225">
        <v>0.87066697599999998</v>
      </c>
      <c r="E98" s="229">
        <v>1164.807895959693</v>
      </c>
      <c r="F98" s="220"/>
      <c r="G98" s="19">
        <f t="shared" si="18"/>
        <v>6.6</v>
      </c>
      <c r="H98" s="240">
        <f t="shared" si="25"/>
        <v>79.3</v>
      </c>
      <c r="I98" s="19">
        <f t="shared" si="20"/>
        <v>87.066697599999998</v>
      </c>
      <c r="J98" s="242"/>
      <c r="K98" s="21">
        <f t="shared" si="26"/>
        <v>4.5965270684371804</v>
      </c>
      <c r="L98" s="57">
        <f t="shared" si="27"/>
        <v>57.755102040816318</v>
      </c>
      <c r="M98" s="238">
        <f t="shared" si="28"/>
        <v>46.227140219780217</v>
      </c>
      <c r="N98" s="238">
        <f t="shared" si="29"/>
        <v>13.555181162859341</v>
      </c>
      <c r="O98" s="55">
        <f t="shared" si="30"/>
        <v>15.020710316907694</v>
      </c>
      <c r="P98" s="239">
        <f t="shared" si="22"/>
        <v>92</v>
      </c>
    </row>
    <row r="99" spans="1:16" ht="15.5" x14ac:dyDescent="0.35">
      <c r="A99" s="230" t="s">
        <v>130</v>
      </c>
      <c r="B99" s="234">
        <v>7.7</v>
      </c>
      <c r="C99" s="231">
        <v>22.900000000000002</v>
      </c>
      <c r="D99" s="231">
        <v>0.78330694899999997</v>
      </c>
      <c r="E99" s="232">
        <v>1419.3981745974218</v>
      </c>
      <c r="F99" s="263"/>
      <c r="G99" s="62">
        <f t="shared" si="18"/>
        <v>7.7</v>
      </c>
      <c r="H99" s="243">
        <f t="shared" si="25"/>
        <v>77.099999999999994</v>
      </c>
      <c r="I99" s="62">
        <f t="shared" si="20"/>
        <v>78.330694899999997</v>
      </c>
      <c r="J99" s="301"/>
      <c r="K99" s="38">
        <f t="shared" si="26"/>
        <v>5.7201225740551571</v>
      </c>
      <c r="L99" s="244">
        <f t="shared" si="27"/>
        <v>53.265306122448962</v>
      </c>
      <c r="M99" s="245">
        <f t="shared" si="28"/>
        <v>36.627137252747247</v>
      </c>
      <c r="N99" s="245">
        <f t="shared" si="29"/>
        <v>18.100542126712092</v>
      </c>
      <c r="O99" s="60">
        <f t="shared" si="30"/>
        <v>16.313604574423131</v>
      </c>
      <c r="P99" s="246">
        <f t="shared" si="22"/>
        <v>90</v>
      </c>
    </row>
    <row r="101" spans="1:16" ht="15.5" x14ac:dyDescent="0.35">
      <c r="A101" s="41" t="s">
        <v>100</v>
      </c>
      <c r="B101" s="43"/>
      <c r="C101" s="43"/>
      <c r="D101" s="43"/>
      <c r="E101" s="43">
        <f>MAX(E4:E99)</f>
        <v>46733.360745916121</v>
      </c>
      <c r="F101" s="43"/>
      <c r="G101" s="43">
        <f>MAX(G4:G99)</f>
        <v>100</v>
      </c>
      <c r="H101" s="43">
        <f t="shared" ref="H101:I101" si="31">MAX(H4:H99)</f>
        <v>98.4</v>
      </c>
      <c r="I101" s="43">
        <f t="shared" si="31"/>
        <v>126.33058939999999</v>
      </c>
    </row>
    <row r="102" spans="1:16" ht="15.5" x14ac:dyDescent="0.35">
      <c r="A102" s="41" t="s">
        <v>101</v>
      </c>
      <c r="B102" s="43"/>
      <c r="C102" s="43"/>
      <c r="D102" s="43"/>
      <c r="E102" s="43">
        <f>MIN(E4:E99)</f>
        <v>666.61781261022736</v>
      </c>
      <c r="F102" s="43"/>
      <c r="G102" s="43">
        <f>MIN(G4:G99)</f>
        <v>2.2999999999999998</v>
      </c>
      <c r="H102" s="43">
        <f t="shared" ref="H102" si="32">MIN(H4:H99)</f>
        <v>52.8</v>
      </c>
      <c r="I102" s="43">
        <f>MIN(I4:I99)</f>
        <v>52.7</v>
      </c>
    </row>
    <row r="103" spans="1:16" ht="15.5" x14ac:dyDescent="0.35">
      <c r="A103" s="41" t="s">
        <v>102</v>
      </c>
      <c r="E103" s="42">
        <v>646</v>
      </c>
      <c r="G103" s="53">
        <v>2.1</v>
      </c>
      <c r="H103" s="53">
        <v>51</v>
      </c>
      <c r="I103" s="53">
        <v>45</v>
      </c>
    </row>
    <row r="104" spans="1:16" ht="15.5" x14ac:dyDescent="0.35">
      <c r="A104" s="41" t="s">
        <v>103</v>
      </c>
      <c r="E104" s="42">
        <v>50000</v>
      </c>
      <c r="G104" s="53">
        <v>100</v>
      </c>
      <c r="H104" s="53">
        <v>100</v>
      </c>
      <c r="I104" s="53">
        <v>136</v>
      </c>
    </row>
  </sheetData>
  <mergeCells count="5">
    <mergeCell ref="O1:P1"/>
    <mergeCell ref="O2:P2"/>
    <mergeCell ref="B3:E3"/>
    <mergeCell ref="G3:I3"/>
    <mergeCell ref="K3:N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75" workbookViewId="0">
      <selection sqref="A1:N106"/>
    </sheetView>
  </sheetViews>
  <sheetFormatPr baseColWidth="10" defaultColWidth="8.7265625" defaultRowHeight="14.5" x14ac:dyDescent="0.35"/>
  <sheetData>
    <row r="1" spans="1:14" ht="15.5" x14ac:dyDescent="0.35">
      <c r="A1" s="4"/>
      <c r="B1" s="92">
        <v>2.1</v>
      </c>
      <c r="C1" s="92">
        <v>2.2000000000000002</v>
      </c>
      <c r="D1" s="93"/>
      <c r="E1" s="92"/>
      <c r="F1" s="71"/>
      <c r="G1" s="125">
        <v>2.2999999999999998</v>
      </c>
      <c r="H1" s="71"/>
      <c r="I1" s="129">
        <v>2.1</v>
      </c>
      <c r="J1" s="130">
        <v>2.2000000000000002</v>
      </c>
      <c r="K1" s="131">
        <v>2.2999999999999998</v>
      </c>
      <c r="L1" s="72"/>
      <c r="M1" s="119"/>
      <c r="N1" s="120"/>
    </row>
    <row r="2" spans="1:14" ht="62" x14ac:dyDescent="0.35">
      <c r="A2" s="73" t="s">
        <v>0</v>
      </c>
      <c r="B2" s="95" t="s">
        <v>106</v>
      </c>
      <c r="C2" s="95" t="s">
        <v>107</v>
      </c>
      <c r="D2" s="93" t="s">
        <v>109</v>
      </c>
      <c r="E2" s="109" t="s">
        <v>108</v>
      </c>
      <c r="F2" s="74"/>
      <c r="G2" s="126" t="s">
        <v>131</v>
      </c>
      <c r="H2" s="74"/>
      <c r="I2" s="132" t="s">
        <v>106</v>
      </c>
      <c r="J2" s="135" t="s">
        <v>107</v>
      </c>
      <c r="K2" s="134" t="s">
        <v>131</v>
      </c>
      <c r="L2" s="72"/>
      <c r="M2" s="322" t="s">
        <v>110</v>
      </c>
      <c r="N2" s="323"/>
    </row>
    <row r="3" spans="1:14" ht="15.5" x14ac:dyDescent="0.35">
      <c r="A3" s="75"/>
      <c r="B3" s="316" t="s">
        <v>3</v>
      </c>
      <c r="C3" s="317"/>
      <c r="D3" s="317"/>
      <c r="E3" s="318"/>
      <c r="F3" s="71"/>
      <c r="G3" s="125" t="s">
        <v>99</v>
      </c>
      <c r="H3" s="71"/>
      <c r="I3" s="319" t="s">
        <v>4</v>
      </c>
      <c r="J3" s="320"/>
      <c r="K3" s="321"/>
      <c r="L3" s="72"/>
      <c r="M3" s="121" t="s">
        <v>5</v>
      </c>
      <c r="N3" s="121" t="s">
        <v>6</v>
      </c>
    </row>
    <row r="4" spans="1:14" ht="15.5" x14ac:dyDescent="0.35">
      <c r="A4" s="76" t="s">
        <v>7</v>
      </c>
      <c r="B4" s="250">
        <v>24</v>
      </c>
      <c r="C4" s="250">
        <v>18.175000000000001</v>
      </c>
      <c r="D4" s="258">
        <v>90</v>
      </c>
      <c r="E4" s="250">
        <v>87</v>
      </c>
      <c r="F4" s="108"/>
      <c r="G4" s="127">
        <f t="shared" ref="G4:G10" si="0">(E4/D4)*100</f>
        <v>96.666666666666671</v>
      </c>
      <c r="H4" s="79"/>
      <c r="I4" s="64">
        <f t="shared" ref="I4:I35" si="1">(B4-$B$106)/($B$105-$B$106)*100</f>
        <v>75</v>
      </c>
      <c r="J4" s="57">
        <f t="shared" ref="J4:J35" si="2">(C4-$C$106)/($C$105-$C$106)*100</f>
        <v>76.458333333333343</v>
      </c>
      <c r="K4" s="136">
        <f t="shared" ref="K4:K10" si="3">(G4-$G$106)/($G$105-$G$106)*100</f>
        <v>73.333333333333343</v>
      </c>
      <c r="L4" s="72"/>
      <c r="M4" s="122">
        <f>(POWER(I4,2/5)*POWER(J4,2/5)*POWER(K4,1/5))</f>
        <v>75.241028129635041</v>
      </c>
      <c r="N4" s="123">
        <f>RANK(M4,$M$4:$M$99)</f>
        <v>12</v>
      </c>
    </row>
    <row r="5" spans="1:14" ht="15.5" x14ac:dyDescent="0.35">
      <c r="A5" s="80" t="s">
        <v>8</v>
      </c>
      <c r="B5" s="83">
        <v>24</v>
      </c>
      <c r="C5" s="83">
        <v>17.414999999999999</v>
      </c>
      <c r="D5" s="251">
        <v>89</v>
      </c>
      <c r="E5" s="83">
        <v>88</v>
      </c>
      <c r="G5" s="128">
        <f t="shared" si="0"/>
        <v>98.876404494382015</v>
      </c>
      <c r="H5" s="79"/>
      <c r="I5" s="21">
        <f t="shared" si="1"/>
        <v>75</v>
      </c>
      <c r="J5" s="57">
        <f t="shared" si="2"/>
        <v>70.125</v>
      </c>
      <c r="K5" s="137">
        <f t="shared" si="3"/>
        <v>77.752808988764031</v>
      </c>
      <c r="L5" s="72"/>
      <c r="M5" s="124">
        <f t="shared" ref="M5:M68" si="4">(POWER(I5,2/5)*POWER(J5,2/5)*POWER(K5,1/5))</f>
        <v>73.538856524726867</v>
      </c>
      <c r="N5" s="123">
        <f t="shared" ref="N5:N68" si="5">RANK(M5,$M$4:$M$99)</f>
        <v>16</v>
      </c>
    </row>
    <row r="6" spans="1:14" ht="15.5" x14ac:dyDescent="0.35">
      <c r="A6" s="80" t="s">
        <v>9</v>
      </c>
      <c r="B6" s="83">
        <v>24</v>
      </c>
      <c r="C6" s="83">
        <v>17.759</v>
      </c>
      <c r="D6" s="251">
        <v>86</v>
      </c>
      <c r="E6" s="83">
        <v>87</v>
      </c>
      <c r="G6" s="128">
        <f t="shared" si="0"/>
        <v>101.16279069767442</v>
      </c>
      <c r="H6" s="79"/>
      <c r="I6" s="21">
        <f t="shared" si="1"/>
        <v>75</v>
      </c>
      <c r="J6" s="57">
        <f t="shared" si="2"/>
        <v>72.99166666666666</v>
      </c>
      <c r="K6" s="137">
        <f t="shared" si="3"/>
        <v>82.325581395348848</v>
      </c>
      <c r="L6" s="72"/>
      <c r="M6" s="124">
        <f t="shared" si="4"/>
        <v>75.585898291727048</v>
      </c>
      <c r="N6" s="123">
        <f t="shared" si="5"/>
        <v>11</v>
      </c>
    </row>
    <row r="7" spans="1:14" ht="15.5" x14ac:dyDescent="0.35">
      <c r="A7" s="80" t="s">
        <v>10</v>
      </c>
      <c r="B7" s="83">
        <v>25</v>
      </c>
      <c r="C7" s="83">
        <v>18.295999999999999</v>
      </c>
      <c r="D7" s="251">
        <v>91</v>
      </c>
      <c r="E7" s="83">
        <v>91</v>
      </c>
      <c r="G7" s="128">
        <f t="shared" si="0"/>
        <v>100</v>
      </c>
      <c r="H7" s="79"/>
      <c r="I7" s="21">
        <f t="shared" si="1"/>
        <v>83.333333333333343</v>
      </c>
      <c r="J7" s="57">
        <f t="shared" si="2"/>
        <v>77.466666666666669</v>
      </c>
      <c r="K7" s="137">
        <f t="shared" si="3"/>
        <v>80</v>
      </c>
      <c r="L7" s="72"/>
      <c r="M7" s="124">
        <f t="shared" si="4"/>
        <v>80.277057728349092</v>
      </c>
      <c r="N7" s="123">
        <f t="shared" si="5"/>
        <v>4</v>
      </c>
    </row>
    <row r="8" spans="1:14" ht="15.5" x14ac:dyDescent="0.35">
      <c r="A8" s="80" t="s">
        <v>11</v>
      </c>
      <c r="B8" s="83">
        <v>24</v>
      </c>
      <c r="C8" s="83">
        <v>17.806000000000001</v>
      </c>
      <c r="D8" s="251">
        <v>73</v>
      </c>
      <c r="E8" s="83">
        <v>72</v>
      </c>
      <c r="G8" s="128">
        <f t="shared" si="0"/>
        <v>98.630136986301366</v>
      </c>
      <c r="H8" s="79"/>
      <c r="I8" s="21">
        <f t="shared" si="1"/>
        <v>75</v>
      </c>
      <c r="J8" s="57">
        <f t="shared" si="2"/>
        <v>73.38333333333334</v>
      </c>
      <c r="K8" s="137">
        <f t="shared" si="3"/>
        <v>77.260273972602732</v>
      </c>
      <c r="L8" s="72"/>
      <c r="M8" s="124">
        <f t="shared" si="4"/>
        <v>74.791927908602858</v>
      </c>
      <c r="N8" s="123">
        <f t="shared" si="5"/>
        <v>13</v>
      </c>
    </row>
    <row r="9" spans="1:14" ht="15.5" x14ac:dyDescent="0.35">
      <c r="A9" s="80" t="s">
        <v>12</v>
      </c>
      <c r="B9" s="83">
        <v>25</v>
      </c>
      <c r="C9" s="83">
        <v>19.035</v>
      </c>
      <c r="D9" s="251">
        <v>86</v>
      </c>
      <c r="E9" s="83">
        <v>83</v>
      </c>
      <c r="G9" s="128">
        <f t="shared" si="0"/>
        <v>96.511627906976756</v>
      </c>
      <c r="H9" s="79"/>
      <c r="I9" s="21">
        <f t="shared" si="1"/>
        <v>83.333333333333343</v>
      </c>
      <c r="J9" s="57">
        <f t="shared" si="2"/>
        <v>83.625</v>
      </c>
      <c r="K9" s="137">
        <f t="shared" si="3"/>
        <v>73.023255813953512</v>
      </c>
      <c r="L9" s="72"/>
      <c r="M9" s="124">
        <f t="shared" si="4"/>
        <v>81.274478663898989</v>
      </c>
      <c r="N9" s="123">
        <f t="shared" si="5"/>
        <v>2</v>
      </c>
    </row>
    <row r="10" spans="1:14" ht="15.5" x14ac:dyDescent="0.35">
      <c r="A10" s="80" t="s">
        <v>13</v>
      </c>
      <c r="B10" s="83">
        <v>25</v>
      </c>
      <c r="C10" s="83">
        <v>18.248999999999999</v>
      </c>
      <c r="D10" s="251">
        <v>90</v>
      </c>
      <c r="E10" s="83">
        <v>85</v>
      </c>
      <c r="G10" s="128">
        <f t="shared" si="0"/>
        <v>94.444444444444443</v>
      </c>
      <c r="H10" s="79"/>
      <c r="I10" s="21">
        <f t="shared" si="1"/>
        <v>83.333333333333343</v>
      </c>
      <c r="J10" s="57">
        <f t="shared" si="2"/>
        <v>77.074999999999989</v>
      </c>
      <c r="K10" s="137">
        <f t="shared" si="3"/>
        <v>68.888888888888886</v>
      </c>
      <c r="L10" s="72"/>
      <c r="M10" s="124">
        <f t="shared" si="4"/>
        <v>77.754001916308908</v>
      </c>
      <c r="N10" s="123">
        <f t="shared" si="5"/>
        <v>9</v>
      </c>
    </row>
    <row r="11" spans="1:14" ht="15.5" x14ac:dyDescent="0.35">
      <c r="A11" s="102" t="s">
        <v>14</v>
      </c>
      <c r="B11" s="83">
        <v>25</v>
      </c>
      <c r="C11" s="83">
        <v>17.806000000000001</v>
      </c>
      <c r="D11" s="259"/>
      <c r="E11" s="44"/>
      <c r="G11" s="104"/>
      <c r="H11" s="84"/>
      <c r="I11" s="21">
        <f t="shared" si="1"/>
        <v>83.333333333333343</v>
      </c>
      <c r="J11" s="57">
        <f t="shared" si="2"/>
        <v>73.38333333333334</v>
      </c>
      <c r="K11" s="69"/>
      <c r="L11" s="72"/>
      <c r="M11" s="117">
        <f>GEOMEAN(I11:J11)</f>
        <v>78.200241545520683</v>
      </c>
      <c r="N11" s="123">
        <f t="shared" si="5"/>
        <v>8</v>
      </c>
    </row>
    <row r="12" spans="1:14" ht="15.5" x14ac:dyDescent="0.35">
      <c r="A12" s="80" t="s">
        <v>15</v>
      </c>
      <c r="B12" s="83">
        <v>23</v>
      </c>
      <c r="C12" s="83">
        <v>17.498000000000001</v>
      </c>
      <c r="D12" s="251">
        <v>94</v>
      </c>
      <c r="E12" s="83">
        <v>92</v>
      </c>
      <c r="G12" s="128">
        <f t="shared" ref="G12:G19" si="6">(E12/D12)*100</f>
        <v>97.872340425531917</v>
      </c>
      <c r="H12" s="79"/>
      <c r="I12" s="21">
        <f t="shared" si="1"/>
        <v>66.666666666666657</v>
      </c>
      <c r="J12" s="57">
        <f t="shared" si="2"/>
        <v>70.816666666666677</v>
      </c>
      <c r="K12" s="137">
        <f t="shared" ref="K12:K19" si="7">(G12-$G$106)/($G$105-$G$106)*100</f>
        <v>75.744680851063833</v>
      </c>
      <c r="L12" s="72"/>
      <c r="M12" s="124">
        <f t="shared" si="4"/>
        <v>70.062901172289145</v>
      </c>
      <c r="N12" s="123">
        <f t="shared" si="5"/>
        <v>25</v>
      </c>
    </row>
    <row r="13" spans="1:14" ht="15.5" x14ac:dyDescent="0.35">
      <c r="A13" s="80" t="s">
        <v>16</v>
      </c>
      <c r="B13" s="83">
        <v>26</v>
      </c>
      <c r="C13" s="83">
        <v>20.315999999999999</v>
      </c>
      <c r="D13" s="251">
        <v>82</v>
      </c>
      <c r="E13" s="83">
        <v>72</v>
      </c>
      <c r="G13" s="128">
        <f t="shared" si="6"/>
        <v>87.804878048780495</v>
      </c>
      <c r="H13" s="79"/>
      <c r="I13" s="21">
        <f t="shared" si="1"/>
        <v>91.666666666666657</v>
      </c>
      <c r="J13" s="57">
        <f t="shared" si="2"/>
        <v>94.3</v>
      </c>
      <c r="K13" s="137">
        <f t="shared" si="7"/>
        <v>55.609756097560989</v>
      </c>
      <c r="L13" s="72"/>
      <c r="M13" s="124">
        <f t="shared" si="4"/>
        <v>83.891788020799211</v>
      </c>
      <c r="N13" s="123">
        <f t="shared" si="5"/>
        <v>1</v>
      </c>
    </row>
    <row r="14" spans="1:14" ht="15.5" x14ac:dyDescent="0.35">
      <c r="A14" s="80" t="s">
        <v>17</v>
      </c>
      <c r="B14" s="83">
        <v>24</v>
      </c>
      <c r="C14" s="83">
        <v>17.707999999999998</v>
      </c>
      <c r="D14" s="251">
        <v>84</v>
      </c>
      <c r="E14" s="83">
        <v>73</v>
      </c>
      <c r="G14" s="128">
        <f t="shared" si="6"/>
        <v>86.904761904761912</v>
      </c>
      <c r="H14" s="79"/>
      <c r="I14" s="21">
        <f t="shared" si="1"/>
        <v>75</v>
      </c>
      <c r="J14" s="57">
        <f t="shared" si="2"/>
        <v>72.566666666666663</v>
      </c>
      <c r="K14" s="137">
        <f t="shared" si="7"/>
        <v>53.809523809523832</v>
      </c>
      <c r="L14" s="72"/>
      <c r="M14" s="124">
        <f t="shared" si="4"/>
        <v>69.261390274490651</v>
      </c>
      <c r="N14" s="123">
        <f t="shared" si="5"/>
        <v>27</v>
      </c>
    </row>
    <row r="15" spans="1:14" ht="15.5" x14ac:dyDescent="0.35">
      <c r="A15" s="80" t="s">
        <v>18</v>
      </c>
      <c r="B15" s="83">
        <v>24</v>
      </c>
      <c r="C15" s="83">
        <v>17.545000000000002</v>
      </c>
      <c r="D15" s="251">
        <v>91</v>
      </c>
      <c r="E15" s="83">
        <v>88</v>
      </c>
      <c r="G15" s="128">
        <f t="shared" si="6"/>
        <v>96.703296703296701</v>
      </c>
      <c r="H15" s="79"/>
      <c r="I15" s="21">
        <f t="shared" si="1"/>
        <v>75</v>
      </c>
      <c r="J15" s="57">
        <f t="shared" si="2"/>
        <v>71.208333333333357</v>
      </c>
      <c r="K15" s="137">
        <f t="shared" si="7"/>
        <v>73.406593406593402</v>
      </c>
      <c r="L15" s="72"/>
      <c r="M15" s="124">
        <f t="shared" si="4"/>
        <v>73.144865859090658</v>
      </c>
      <c r="N15" s="123">
        <f t="shared" si="5"/>
        <v>17</v>
      </c>
    </row>
    <row r="16" spans="1:14" ht="15.5" x14ac:dyDescent="0.35">
      <c r="A16" s="80" t="s">
        <v>19</v>
      </c>
      <c r="B16" s="83">
        <v>24</v>
      </c>
      <c r="C16" s="83">
        <v>17.989000000000001</v>
      </c>
      <c r="D16" s="251">
        <v>76</v>
      </c>
      <c r="E16" s="83">
        <v>70</v>
      </c>
      <c r="G16" s="128">
        <f t="shared" si="6"/>
        <v>92.10526315789474</v>
      </c>
      <c r="H16" s="79"/>
      <c r="I16" s="21">
        <f t="shared" si="1"/>
        <v>75</v>
      </c>
      <c r="J16" s="57">
        <f t="shared" si="2"/>
        <v>74.908333333333346</v>
      </c>
      <c r="K16" s="137">
        <f t="shared" si="7"/>
        <v>64.21052631578948</v>
      </c>
      <c r="L16" s="72"/>
      <c r="M16" s="124">
        <f t="shared" si="4"/>
        <v>72.67044256271538</v>
      </c>
      <c r="N16" s="123">
        <f t="shared" si="5"/>
        <v>19</v>
      </c>
    </row>
    <row r="17" spans="1:14" ht="15.5" x14ac:dyDescent="0.35">
      <c r="A17" s="80" t="s">
        <v>20</v>
      </c>
      <c r="B17" s="83">
        <v>24</v>
      </c>
      <c r="C17" s="83">
        <v>17.460999999999999</v>
      </c>
      <c r="D17" s="251">
        <v>85</v>
      </c>
      <c r="E17" s="83">
        <v>78</v>
      </c>
      <c r="G17" s="128">
        <f t="shared" si="6"/>
        <v>91.764705882352942</v>
      </c>
      <c r="H17" s="79"/>
      <c r="I17" s="21">
        <f t="shared" si="1"/>
        <v>75</v>
      </c>
      <c r="J17" s="57">
        <f t="shared" si="2"/>
        <v>70.508333333333312</v>
      </c>
      <c r="K17" s="137">
        <f t="shared" si="7"/>
        <v>63.529411764705877</v>
      </c>
      <c r="L17" s="72"/>
      <c r="M17" s="124">
        <f t="shared" si="4"/>
        <v>70.780830124499744</v>
      </c>
      <c r="N17" s="123">
        <f t="shared" si="5"/>
        <v>21</v>
      </c>
    </row>
    <row r="18" spans="1:14" ht="15.5" x14ac:dyDescent="0.35">
      <c r="A18" s="80" t="s">
        <v>21</v>
      </c>
      <c r="B18" s="83">
        <v>23</v>
      </c>
      <c r="C18" s="83">
        <v>16.821999999999999</v>
      </c>
      <c r="D18" s="251">
        <v>90</v>
      </c>
      <c r="E18" s="83">
        <v>89</v>
      </c>
      <c r="G18" s="128">
        <f t="shared" si="6"/>
        <v>98.888888888888886</v>
      </c>
      <c r="H18" s="79"/>
      <c r="I18" s="21">
        <f t="shared" si="1"/>
        <v>66.666666666666657</v>
      </c>
      <c r="J18" s="57">
        <f t="shared" si="2"/>
        <v>65.183333333333323</v>
      </c>
      <c r="K18" s="137">
        <f t="shared" si="7"/>
        <v>77.777777777777771</v>
      </c>
      <c r="L18" s="72"/>
      <c r="M18" s="124">
        <f t="shared" si="4"/>
        <v>68.137975963656828</v>
      </c>
      <c r="N18" s="123">
        <f t="shared" si="5"/>
        <v>33</v>
      </c>
    </row>
    <row r="19" spans="1:14" ht="15.5" x14ac:dyDescent="0.35">
      <c r="A19" s="80" t="s">
        <v>22</v>
      </c>
      <c r="B19" s="83">
        <v>25</v>
      </c>
      <c r="C19" s="83">
        <v>18.707999999999998</v>
      </c>
      <c r="D19" s="251">
        <v>89</v>
      </c>
      <c r="E19" s="83">
        <v>85</v>
      </c>
      <c r="G19" s="128">
        <f t="shared" si="6"/>
        <v>95.50561797752809</v>
      </c>
      <c r="H19" s="79"/>
      <c r="I19" s="21">
        <f t="shared" si="1"/>
        <v>83.333333333333343</v>
      </c>
      <c r="J19" s="57">
        <f t="shared" si="2"/>
        <v>80.899999999999977</v>
      </c>
      <c r="K19" s="137">
        <f t="shared" si="7"/>
        <v>71.011235955056179</v>
      </c>
      <c r="L19" s="72"/>
      <c r="M19" s="124">
        <f t="shared" si="4"/>
        <v>79.757645450290994</v>
      </c>
      <c r="N19" s="123">
        <f t="shared" si="5"/>
        <v>5</v>
      </c>
    </row>
    <row r="20" spans="1:14" ht="15.5" x14ac:dyDescent="0.35">
      <c r="A20" s="102" t="s">
        <v>23</v>
      </c>
      <c r="B20" s="83">
        <v>25</v>
      </c>
      <c r="C20" s="83">
        <v>17.451000000000001</v>
      </c>
      <c r="D20" s="259"/>
      <c r="E20" s="44"/>
      <c r="G20" s="104"/>
      <c r="H20" s="79"/>
      <c r="I20" s="21">
        <f t="shared" si="1"/>
        <v>83.333333333333343</v>
      </c>
      <c r="J20" s="57">
        <f t="shared" si="2"/>
        <v>70.425000000000011</v>
      </c>
      <c r="K20" s="69"/>
      <c r="L20" s="72"/>
      <c r="M20" s="117">
        <f>GEOMEAN(I20:J20)</f>
        <v>76.607767230222819</v>
      </c>
      <c r="N20" s="123">
        <f t="shared" si="5"/>
        <v>10</v>
      </c>
    </row>
    <row r="21" spans="1:14" ht="15.5" x14ac:dyDescent="0.35">
      <c r="A21" s="80" t="s">
        <v>24</v>
      </c>
      <c r="B21" s="83">
        <v>25</v>
      </c>
      <c r="C21" s="83">
        <v>18.786000000000001</v>
      </c>
      <c r="D21" s="251">
        <v>87</v>
      </c>
      <c r="E21" s="83">
        <v>80</v>
      </c>
      <c r="G21" s="128">
        <f t="shared" ref="G21:G34" si="8">(E21/D21)*100</f>
        <v>91.954022988505741</v>
      </c>
      <c r="H21" s="79"/>
      <c r="I21" s="21">
        <f t="shared" si="1"/>
        <v>83.333333333333343</v>
      </c>
      <c r="J21" s="57">
        <f t="shared" si="2"/>
        <v>81.550000000000011</v>
      </c>
      <c r="K21" s="137">
        <f t="shared" ref="K21:K34" si="9">(G21-$G$106)/($G$105-$G$106)*100</f>
        <v>63.908045977011483</v>
      </c>
      <c r="L21" s="72"/>
      <c r="M21" s="124">
        <f t="shared" si="4"/>
        <v>78.34444269216894</v>
      </c>
      <c r="N21" s="123">
        <f t="shared" si="5"/>
        <v>7</v>
      </c>
    </row>
    <row r="22" spans="1:14" ht="15.5" x14ac:dyDescent="0.35">
      <c r="A22" s="80" t="s">
        <v>25</v>
      </c>
      <c r="B22" s="83">
        <v>22</v>
      </c>
      <c r="C22" s="83">
        <v>16.664000000000001</v>
      </c>
      <c r="D22" s="251">
        <v>88</v>
      </c>
      <c r="E22" s="83">
        <v>85</v>
      </c>
      <c r="G22" s="128">
        <f t="shared" si="8"/>
        <v>96.590909090909093</v>
      </c>
      <c r="H22" s="79"/>
      <c r="I22" s="21">
        <f t="shared" si="1"/>
        <v>58.333333333333336</v>
      </c>
      <c r="J22" s="57">
        <f t="shared" si="2"/>
        <v>63.866666666666681</v>
      </c>
      <c r="K22" s="137">
        <f t="shared" si="9"/>
        <v>73.181818181818187</v>
      </c>
      <c r="L22" s="72"/>
      <c r="M22" s="124">
        <f t="shared" si="4"/>
        <v>63.293200465490486</v>
      </c>
      <c r="N22" s="123">
        <f t="shared" si="5"/>
        <v>37</v>
      </c>
    </row>
    <row r="23" spans="1:14" ht="15.5" x14ac:dyDescent="0.35">
      <c r="A23" s="80" t="s">
        <v>26</v>
      </c>
      <c r="B23" s="83">
        <v>23</v>
      </c>
      <c r="C23" s="83">
        <v>17.256</v>
      </c>
      <c r="D23" s="251">
        <v>69</v>
      </c>
      <c r="E23" s="83">
        <v>58</v>
      </c>
      <c r="G23" s="128">
        <f t="shared" si="8"/>
        <v>84.05797101449275</v>
      </c>
      <c r="H23" s="79"/>
      <c r="I23" s="21">
        <f t="shared" si="1"/>
        <v>66.666666666666657</v>
      </c>
      <c r="J23" s="57">
        <f t="shared" si="2"/>
        <v>68.800000000000011</v>
      </c>
      <c r="K23" s="137">
        <f t="shared" si="9"/>
        <v>48.115942028985501</v>
      </c>
      <c r="L23" s="72"/>
      <c r="M23" s="124">
        <f t="shared" si="4"/>
        <v>63.24943789865447</v>
      </c>
      <c r="N23" s="123">
        <f t="shared" si="5"/>
        <v>38</v>
      </c>
    </row>
    <row r="24" spans="1:14" ht="15.5" x14ac:dyDescent="0.35">
      <c r="A24" s="80" t="s">
        <v>27</v>
      </c>
      <c r="B24" s="83">
        <v>24</v>
      </c>
      <c r="C24" s="83">
        <v>17.922000000000001</v>
      </c>
      <c r="D24" s="251">
        <v>88</v>
      </c>
      <c r="E24" s="83">
        <v>85</v>
      </c>
      <c r="G24" s="128">
        <f t="shared" si="8"/>
        <v>96.590909090909093</v>
      </c>
      <c r="H24" s="79"/>
      <c r="I24" s="21">
        <f t="shared" si="1"/>
        <v>75</v>
      </c>
      <c r="J24" s="57">
        <f t="shared" si="2"/>
        <v>74.350000000000009</v>
      </c>
      <c r="K24" s="137">
        <f t="shared" si="9"/>
        <v>73.181818181818187</v>
      </c>
      <c r="L24" s="72"/>
      <c r="M24" s="124">
        <f t="shared" si="4"/>
        <v>74.373382482959826</v>
      </c>
      <c r="N24" s="123">
        <f t="shared" si="5"/>
        <v>14</v>
      </c>
    </row>
    <row r="25" spans="1:14" ht="15.5" x14ac:dyDescent="0.35">
      <c r="A25" s="80" t="s">
        <v>28</v>
      </c>
      <c r="B25" s="83">
        <v>24</v>
      </c>
      <c r="C25" s="83">
        <v>17.890999999999998</v>
      </c>
      <c r="D25" s="251">
        <v>91</v>
      </c>
      <c r="E25" s="83">
        <v>79</v>
      </c>
      <c r="G25" s="128">
        <f t="shared" si="8"/>
        <v>86.813186813186817</v>
      </c>
      <c r="H25" s="79"/>
      <c r="I25" s="21">
        <f t="shared" si="1"/>
        <v>75</v>
      </c>
      <c r="J25" s="57">
        <f t="shared" si="2"/>
        <v>74.091666666666654</v>
      </c>
      <c r="K25" s="137">
        <f t="shared" si="9"/>
        <v>53.626373626373635</v>
      </c>
      <c r="L25" s="72"/>
      <c r="M25" s="124">
        <f t="shared" si="4"/>
        <v>69.792368502524255</v>
      </c>
      <c r="N25" s="123">
        <f t="shared" si="5"/>
        <v>26</v>
      </c>
    </row>
    <row r="26" spans="1:14" ht="15.5" x14ac:dyDescent="0.35">
      <c r="A26" s="80" t="s">
        <v>29</v>
      </c>
      <c r="B26" s="83">
        <v>20</v>
      </c>
      <c r="C26" s="83">
        <v>15.244</v>
      </c>
      <c r="D26" s="251">
        <v>91</v>
      </c>
      <c r="E26" s="83">
        <v>75</v>
      </c>
      <c r="G26" s="128">
        <f t="shared" si="8"/>
        <v>82.417582417582409</v>
      </c>
      <c r="H26" s="79"/>
      <c r="I26" s="21">
        <f t="shared" si="1"/>
        <v>41.666666666666671</v>
      </c>
      <c r="J26" s="57">
        <f t="shared" si="2"/>
        <v>52.033333333333331</v>
      </c>
      <c r="K26" s="137">
        <f t="shared" si="9"/>
        <v>44.835164835164818</v>
      </c>
      <c r="L26" s="72"/>
      <c r="M26" s="124">
        <f t="shared" si="4"/>
        <v>46.211696968136657</v>
      </c>
      <c r="N26" s="123">
        <f t="shared" si="5"/>
        <v>60</v>
      </c>
    </row>
    <row r="27" spans="1:14" ht="15.5" x14ac:dyDescent="0.35">
      <c r="A27" s="80" t="s">
        <v>30</v>
      </c>
      <c r="B27" s="83">
        <v>23</v>
      </c>
      <c r="C27" s="83">
        <v>17.298999999999999</v>
      </c>
      <c r="D27" s="251">
        <v>99</v>
      </c>
      <c r="E27" s="83">
        <v>95</v>
      </c>
      <c r="G27" s="128">
        <f t="shared" si="8"/>
        <v>95.959595959595958</v>
      </c>
      <c r="H27" s="79"/>
      <c r="I27" s="21">
        <f t="shared" si="1"/>
        <v>66.666666666666657</v>
      </c>
      <c r="J27" s="57">
        <f t="shared" si="2"/>
        <v>69.158333333333331</v>
      </c>
      <c r="K27" s="137">
        <f t="shared" si="9"/>
        <v>71.919191919191917</v>
      </c>
      <c r="L27" s="72"/>
      <c r="M27" s="124">
        <f t="shared" si="4"/>
        <v>68.686322333302485</v>
      </c>
      <c r="N27" s="123">
        <f t="shared" si="5"/>
        <v>31</v>
      </c>
    </row>
    <row r="28" spans="1:14" ht="15.5" x14ac:dyDescent="0.35">
      <c r="A28" s="80" t="s">
        <v>31</v>
      </c>
      <c r="B28" s="83">
        <v>25</v>
      </c>
      <c r="C28" s="83">
        <v>18.937000000000001</v>
      </c>
      <c r="D28" s="251">
        <v>87</v>
      </c>
      <c r="E28" s="83">
        <v>83</v>
      </c>
      <c r="G28" s="128">
        <f t="shared" si="8"/>
        <v>95.402298850574709</v>
      </c>
      <c r="H28" s="79"/>
      <c r="I28" s="21">
        <f t="shared" si="1"/>
        <v>83.333333333333343</v>
      </c>
      <c r="J28" s="57">
        <f t="shared" si="2"/>
        <v>82.808333333333337</v>
      </c>
      <c r="K28" s="137">
        <f t="shared" si="9"/>
        <v>70.804597701149419</v>
      </c>
      <c r="L28" s="72"/>
      <c r="M28" s="124">
        <f t="shared" si="4"/>
        <v>80.458033011209338</v>
      </c>
      <c r="N28" s="123">
        <f t="shared" si="5"/>
        <v>3</v>
      </c>
    </row>
    <row r="29" spans="1:14" ht="15.5" x14ac:dyDescent="0.35">
      <c r="A29" s="80" t="s">
        <v>32</v>
      </c>
      <c r="B29" s="83">
        <v>21</v>
      </c>
      <c r="C29" s="83">
        <v>16.146000000000001</v>
      </c>
      <c r="D29" s="251">
        <v>69</v>
      </c>
      <c r="E29" s="83">
        <v>63</v>
      </c>
      <c r="G29" s="128">
        <f t="shared" si="8"/>
        <v>91.304347826086953</v>
      </c>
      <c r="H29" s="79"/>
      <c r="I29" s="21">
        <f t="shared" si="1"/>
        <v>50</v>
      </c>
      <c r="J29" s="57">
        <f t="shared" si="2"/>
        <v>59.550000000000004</v>
      </c>
      <c r="K29" s="137">
        <f t="shared" si="9"/>
        <v>62.608695652173907</v>
      </c>
      <c r="L29" s="72"/>
      <c r="M29" s="124">
        <f t="shared" si="4"/>
        <v>56.087701047005808</v>
      </c>
      <c r="N29" s="123">
        <f t="shared" si="5"/>
        <v>47</v>
      </c>
    </row>
    <row r="30" spans="1:14" ht="15.5" x14ac:dyDescent="0.35">
      <c r="A30" s="80" t="s">
        <v>33</v>
      </c>
      <c r="B30" s="83">
        <v>21</v>
      </c>
      <c r="C30" s="83">
        <v>16.591000000000001</v>
      </c>
      <c r="D30" s="251">
        <v>95</v>
      </c>
      <c r="E30" s="83">
        <v>92</v>
      </c>
      <c r="G30" s="128">
        <f t="shared" si="8"/>
        <v>96.84210526315789</v>
      </c>
      <c r="H30" s="79"/>
      <c r="I30" s="21">
        <f t="shared" si="1"/>
        <v>50</v>
      </c>
      <c r="J30" s="57">
        <f t="shared" si="2"/>
        <v>63.25833333333334</v>
      </c>
      <c r="K30" s="137">
        <f t="shared" si="9"/>
        <v>73.68421052631578</v>
      </c>
      <c r="L30" s="72"/>
      <c r="M30" s="124">
        <f t="shared" si="4"/>
        <v>59.36219986854681</v>
      </c>
      <c r="N30" s="123">
        <f t="shared" si="5"/>
        <v>40</v>
      </c>
    </row>
    <row r="31" spans="1:14" ht="15.5" x14ac:dyDescent="0.35">
      <c r="A31" s="80" t="s">
        <v>34</v>
      </c>
      <c r="B31" s="83">
        <v>23</v>
      </c>
      <c r="C31" s="83">
        <v>17.481000000000002</v>
      </c>
      <c r="D31" s="251">
        <v>72</v>
      </c>
      <c r="E31" s="83">
        <v>68</v>
      </c>
      <c r="G31" s="128">
        <f t="shared" si="8"/>
        <v>94.444444444444443</v>
      </c>
      <c r="H31" s="79"/>
      <c r="I31" s="21">
        <f t="shared" si="1"/>
        <v>66.666666666666657</v>
      </c>
      <c r="J31" s="57">
        <f t="shared" si="2"/>
        <v>70.675000000000011</v>
      </c>
      <c r="K31" s="137">
        <f t="shared" si="9"/>
        <v>68.888888888888886</v>
      </c>
      <c r="L31" s="72"/>
      <c r="M31" s="124">
        <f t="shared" si="4"/>
        <v>68.690971592481944</v>
      </c>
      <c r="N31" s="123">
        <f t="shared" si="5"/>
        <v>30</v>
      </c>
    </row>
    <row r="32" spans="1:14" ht="15.5" x14ac:dyDescent="0.35">
      <c r="A32" s="80" t="s">
        <v>35</v>
      </c>
      <c r="B32" s="83">
        <v>21</v>
      </c>
      <c r="C32" s="83">
        <v>16.084</v>
      </c>
      <c r="D32" s="251">
        <v>97</v>
      </c>
      <c r="E32" s="83">
        <v>93</v>
      </c>
      <c r="G32" s="128">
        <f t="shared" si="8"/>
        <v>95.876288659793815</v>
      </c>
      <c r="H32" s="79"/>
      <c r="I32" s="21">
        <f t="shared" si="1"/>
        <v>50</v>
      </c>
      <c r="J32" s="57">
        <f t="shared" si="2"/>
        <v>59.033333333333324</v>
      </c>
      <c r="K32" s="137">
        <f t="shared" si="9"/>
        <v>71.75257731958763</v>
      </c>
      <c r="L32" s="72"/>
      <c r="M32" s="124">
        <f t="shared" si="4"/>
        <v>57.43735407841541</v>
      </c>
      <c r="N32" s="123">
        <f t="shared" si="5"/>
        <v>43</v>
      </c>
    </row>
    <row r="33" spans="1:14" ht="15.5" x14ac:dyDescent="0.35">
      <c r="A33" s="80" t="s">
        <v>36</v>
      </c>
      <c r="B33" s="83">
        <v>17</v>
      </c>
      <c r="C33" s="83">
        <v>13.753</v>
      </c>
      <c r="D33" s="251">
        <v>92</v>
      </c>
      <c r="E33" s="83">
        <v>86</v>
      </c>
      <c r="G33" s="128">
        <f t="shared" si="8"/>
        <v>93.478260869565219</v>
      </c>
      <c r="H33" s="79"/>
      <c r="I33" s="21">
        <f t="shared" si="1"/>
        <v>16.666666666666664</v>
      </c>
      <c r="J33" s="57">
        <f t="shared" si="2"/>
        <v>39.608333333333334</v>
      </c>
      <c r="K33" s="137">
        <f t="shared" si="9"/>
        <v>66.956521739130437</v>
      </c>
      <c r="L33" s="72"/>
      <c r="M33" s="124">
        <f t="shared" si="4"/>
        <v>31.118073632735161</v>
      </c>
      <c r="N33" s="123">
        <f t="shared" si="5"/>
        <v>80</v>
      </c>
    </row>
    <row r="34" spans="1:14" ht="15.5" x14ac:dyDescent="0.35">
      <c r="A34" s="80" t="s">
        <v>37</v>
      </c>
      <c r="B34" s="83">
        <v>21</v>
      </c>
      <c r="C34" s="83">
        <v>16.23</v>
      </c>
      <c r="D34" s="251">
        <v>79</v>
      </c>
      <c r="E34" s="83">
        <v>61</v>
      </c>
      <c r="G34" s="128">
        <f t="shared" si="8"/>
        <v>77.215189873417728</v>
      </c>
      <c r="H34" s="79"/>
      <c r="I34" s="21">
        <f t="shared" si="1"/>
        <v>50</v>
      </c>
      <c r="J34" s="57">
        <f t="shared" si="2"/>
        <v>60.25</v>
      </c>
      <c r="K34" s="137">
        <f t="shared" si="9"/>
        <v>34.430379746835456</v>
      </c>
      <c r="L34" s="72"/>
      <c r="M34" s="124">
        <f t="shared" si="4"/>
        <v>49.998754368317364</v>
      </c>
      <c r="N34" s="123">
        <f t="shared" si="5"/>
        <v>55</v>
      </c>
    </row>
    <row r="35" spans="1:14" ht="15.5" x14ac:dyDescent="0.35">
      <c r="A35" s="102" t="s">
        <v>38</v>
      </c>
      <c r="B35" s="83">
        <v>20</v>
      </c>
      <c r="C35" s="83">
        <v>14.840999999999999</v>
      </c>
      <c r="D35" s="259"/>
      <c r="E35" s="44"/>
      <c r="G35" s="104"/>
      <c r="H35" s="79"/>
      <c r="I35" s="21">
        <f t="shared" si="1"/>
        <v>41.666666666666671</v>
      </c>
      <c r="J35" s="57">
        <f t="shared" si="2"/>
        <v>48.674999999999997</v>
      </c>
      <c r="K35" s="69"/>
      <c r="L35" s="72"/>
      <c r="M35" s="117">
        <f>GEOMEAN(I35:J35)</f>
        <v>45.034708836629555</v>
      </c>
      <c r="N35" s="123">
        <f t="shared" si="5"/>
        <v>63</v>
      </c>
    </row>
    <row r="36" spans="1:14" ht="15.5" x14ac:dyDescent="0.35">
      <c r="A36" s="80" t="s">
        <v>39</v>
      </c>
      <c r="B36" s="83">
        <v>20</v>
      </c>
      <c r="C36" s="83">
        <v>16.173999999999999</v>
      </c>
      <c r="D36" s="251">
        <v>95</v>
      </c>
      <c r="E36" s="83">
        <v>81</v>
      </c>
      <c r="G36" s="128">
        <f t="shared" ref="G36:G51" si="10">(E36/D36)*100</f>
        <v>85.263157894736835</v>
      </c>
      <c r="H36" s="79"/>
      <c r="I36" s="21">
        <f t="shared" ref="I36:I67" si="11">(B36-$B$106)/($B$105-$B$106)*100</f>
        <v>41.666666666666671</v>
      </c>
      <c r="J36" s="57">
        <f t="shared" ref="J36:J67" si="12">(C36-$C$106)/($C$105-$C$106)*100</f>
        <v>59.783333333333331</v>
      </c>
      <c r="K36" s="137">
        <f t="shared" ref="K36:K51" si="13">(G36-$G$106)/($G$105-$G$106)*100</f>
        <v>50.526315789473678</v>
      </c>
      <c r="L36" s="72"/>
      <c r="M36" s="124">
        <f t="shared" si="4"/>
        <v>50.03237053442917</v>
      </c>
      <c r="N36" s="123">
        <f t="shared" si="5"/>
        <v>54</v>
      </c>
    </row>
    <row r="37" spans="1:14" ht="15.5" x14ac:dyDescent="0.35">
      <c r="A37" s="80" t="s">
        <v>40</v>
      </c>
      <c r="B37" s="83">
        <v>17</v>
      </c>
      <c r="C37" s="83">
        <v>15.233000000000001</v>
      </c>
      <c r="D37" s="251">
        <v>93</v>
      </c>
      <c r="E37" s="83">
        <v>84</v>
      </c>
      <c r="G37" s="128">
        <f t="shared" si="10"/>
        <v>90.322580645161281</v>
      </c>
      <c r="H37" s="79"/>
      <c r="I37" s="21">
        <f t="shared" si="11"/>
        <v>16.666666666666664</v>
      </c>
      <c r="J37" s="57">
        <f t="shared" si="12"/>
        <v>51.941666666666677</v>
      </c>
      <c r="K37" s="137">
        <f t="shared" si="13"/>
        <v>60.645161290322555</v>
      </c>
      <c r="L37" s="72"/>
      <c r="M37" s="124">
        <f t="shared" si="4"/>
        <v>34.002048560567957</v>
      </c>
      <c r="N37" s="123">
        <f t="shared" si="5"/>
        <v>74</v>
      </c>
    </row>
    <row r="38" spans="1:14" ht="15.5" x14ac:dyDescent="0.35">
      <c r="A38" s="80" t="s">
        <v>41</v>
      </c>
      <c r="B38" s="83">
        <v>23</v>
      </c>
      <c r="C38" s="83">
        <v>18.408999999999999</v>
      </c>
      <c r="D38" s="251">
        <v>96</v>
      </c>
      <c r="E38" s="83">
        <v>96</v>
      </c>
      <c r="G38" s="128">
        <f t="shared" si="10"/>
        <v>100</v>
      </c>
      <c r="H38" s="79"/>
      <c r="I38" s="21">
        <f t="shared" si="11"/>
        <v>66.666666666666657</v>
      </c>
      <c r="J38" s="57">
        <f t="shared" si="12"/>
        <v>78.408333333333331</v>
      </c>
      <c r="K38" s="137">
        <f t="shared" si="13"/>
        <v>80</v>
      </c>
      <c r="L38" s="72"/>
      <c r="M38" s="124">
        <f t="shared" si="4"/>
        <v>73.777915863082924</v>
      </c>
      <c r="N38" s="123">
        <f t="shared" si="5"/>
        <v>15</v>
      </c>
    </row>
    <row r="39" spans="1:14" ht="15.5" x14ac:dyDescent="0.35">
      <c r="A39" s="80" t="s">
        <v>42</v>
      </c>
      <c r="B39" s="83">
        <v>25</v>
      </c>
      <c r="C39" s="83">
        <v>18.504000000000001</v>
      </c>
      <c r="D39" s="251">
        <v>93</v>
      </c>
      <c r="E39" s="83">
        <v>88</v>
      </c>
      <c r="G39" s="128">
        <f t="shared" si="10"/>
        <v>94.623655913978496</v>
      </c>
      <c r="H39" s="79"/>
      <c r="I39" s="21">
        <f t="shared" si="11"/>
        <v>83.333333333333343</v>
      </c>
      <c r="J39" s="57">
        <f t="shared" si="12"/>
        <v>79.200000000000017</v>
      </c>
      <c r="K39" s="137">
        <f t="shared" si="13"/>
        <v>69.247311827956992</v>
      </c>
      <c r="L39" s="72"/>
      <c r="M39" s="124">
        <f t="shared" si="4"/>
        <v>78.686124915711972</v>
      </c>
      <c r="N39" s="123">
        <f t="shared" si="5"/>
        <v>6</v>
      </c>
    </row>
    <row r="40" spans="1:14" ht="15.5" x14ac:dyDescent="0.35">
      <c r="A40" s="80" t="s">
        <v>43</v>
      </c>
      <c r="B40" s="83">
        <v>22</v>
      </c>
      <c r="C40" s="83">
        <v>18.297000000000001</v>
      </c>
      <c r="D40" s="251">
        <v>97</v>
      </c>
      <c r="E40" s="83">
        <v>96</v>
      </c>
      <c r="G40" s="128">
        <f t="shared" si="10"/>
        <v>98.969072164948457</v>
      </c>
      <c r="H40" s="79"/>
      <c r="I40" s="21">
        <f t="shared" si="11"/>
        <v>58.333333333333336</v>
      </c>
      <c r="J40" s="57">
        <f t="shared" si="12"/>
        <v>77.475000000000009</v>
      </c>
      <c r="K40" s="137">
        <f t="shared" si="13"/>
        <v>77.938144329896915</v>
      </c>
      <c r="L40" s="72"/>
      <c r="M40" s="124">
        <f t="shared" si="4"/>
        <v>69.243875014086413</v>
      </c>
      <c r="N40" s="123">
        <f t="shared" si="5"/>
        <v>28</v>
      </c>
    </row>
    <row r="41" spans="1:14" ht="15.5" x14ac:dyDescent="0.35">
      <c r="A41" s="80" t="s">
        <v>44</v>
      </c>
      <c r="B41" s="83">
        <v>19</v>
      </c>
      <c r="C41" s="83">
        <v>15.218999999999999</v>
      </c>
      <c r="D41" s="251">
        <v>93</v>
      </c>
      <c r="E41" s="83">
        <v>87</v>
      </c>
      <c r="G41" s="128">
        <f t="shared" si="10"/>
        <v>93.548387096774192</v>
      </c>
      <c r="H41" s="79"/>
      <c r="I41" s="21">
        <f t="shared" si="11"/>
        <v>33.333333333333329</v>
      </c>
      <c r="J41" s="57">
        <f t="shared" si="12"/>
        <v>51.824999999999996</v>
      </c>
      <c r="K41" s="137">
        <f t="shared" si="13"/>
        <v>67.096774193548384</v>
      </c>
      <c r="L41" s="72"/>
      <c r="M41" s="124">
        <f t="shared" si="4"/>
        <v>45.74119965262306</v>
      </c>
      <c r="N41" s="123">
        <f t="shared" si="5"/>
        <v>61</v>
      </c>
    </row>
    <row r="42" spans="1:14" ht="15.5" x14ac:dyDescent="0.35">
      <c r="A42" s="80" t="s">
        <v>45</v>
      </c>
      <c r="B42" s="83">
        <v>19</v>
      </c>
      <c r="C42" s="83">
        <v>15.24</v>
      </c>
      <c r="D42" s="251">
        <v>94</v>
      </c>
      <c r="E42" s="83">
        <v>90</v>
      </c>
      <c r="G42" s="128">
        <f t="shared" si="10"/>
        <v>95.744680851063833</v>
      </c>
      <c r="H42" s="79"/>
      <c r="I42" s="21">
        <f t="shared" si="11"/>
        <v>33.333333333333329</v>
      </c>
      <c r="J42" s="57">
        <f t="shared" si="12"/>
        <v>52</v>
      </c>
      <c r="K42" s="137">
        <f t="shared" si="13"/>
        <v>71.489361702127667</v>
      </c>
      <c r="L42" s="72"/>
      <c r="M42" s="124">
        <f t="shared" si="4"/>
        <v>46.387516245985537</v>
      </c>
      <c r="N42" s="123">
        <f t="shared" si="5"/>
        <v>59</v>
      </c>
    </row>
    <row r="43" spans="1:14" ht="15.5" x14ac:dyDescent="0.35">
      <c r="A43" s="80" t="s">
        <v>46</v>
      </c>
      <c r="B43" s="83">
        <v>24</v>
      </c>
      <c r="C43" s="83">
        <v>17.605</v>
      </c>
      <c r="D43" s="251">
        <v>95</v>
      </c>
      <c r="E43" s="83">
        <v>86</v>
      </c>
      <c r="G43" s="128">
        <f t="shared" si="10"/>
        <v>90.526315789473685</v>
      </c>
      <c r="H43" s="79"/>
      <c r="I43" s="21">
        <f t="shared" si="11"/>
        <v>75</v>
      </c>
      <c r="J43" s="57">
        <f t="shared" si="12"/>
        <v>71.708333333333343</v>
      </c>
      <c r="K43" s="137">
        <f t="shared" si="13"/>
        <v>61.05263157894737</v>
      </c>
      <c r="L43" s="72"/>
      <c r="M43" s="124">
        <f t="shared" si="4"/>
        <v>70.695738321435599</v>
      </c>
      <c r="N43" s="123">
        <f t="shared" si="5"/>
        <v>23</v>
      </c>
    </row>
    <row r="44" spans="1:14" ht="15.5" x14ac:dyDescent="0.35">
      <c r="A44" s="80" t="s">
        <v>47</v>
      </c>
      <c r="B44" s="83">
        <v>19</v>
      </c>
      <c r="C44" s="83">
        <v>14.487</v>
      </c>
      <c r="D44" s="251">
        <v>78</v>
      </c>
      <c r="E44" s="83">
        <v>64</v>
      </c>
      <c r="G44" s="128">
        <f t="shared" si="10"/>
        <v>82.051282051282044</v>
      </c>
      <c r="H44" s="79"/>
      <c r="I44" s="21">
        <f t="shared" si="11"/>
        <v>33.333333333333329</v>
      </c>
      <c r="J44" s="57">
        <f t="shared" si="12"/>
        <v>45.725000000000001</v>
      </c>
      <c r="K44" s="137">
        <f t="shared" si="13"/>
        <v>44.102564102564088</v>
      </c>
      <c r="L44" s="72"/>
      <c r="M44" s="124">
        <f t="shared" si="4"/>
        <v>40.004214912468939</v>
      </c>
      <c r="N44" s="123">
        <f t="shared" si="5"/>
        <v>68</v>
      </c>
    </row>
    <row r="45" spans="1:14" ht="15.5" x14ac:dyDescent="0.35">
      <c r="A45" s="80" t="s">
        <v>48</v>
      </c>
      <c r="B45" s="83">
        <v>20</v>
      </c>
      <c r="C45" s="83">
        <v>15.183999999999999</v>
      </c>
      <c r="D45" s="251">
        <v>82</v>
      </c>
      <c r="E45" s="83">
        <v>64</v>
      </c>
      <c r="G45" s="128">
        <f t="shared" si="10"/>
        <v>78.048780487804876</v>
      </c>
      <c r="H45" s="79"/>
      <c r="I45" s="21">
        <f t="shared" si="11"/>
        <v>41.666666666666671</v>
      </c>
      <c r="J45" s="57">
        <f t="shared" si="12"/>
        <v>51.533333333333331</v>
      </c>
      <c r="K45" s="137">
        <f t="shared" si="13"/>
        <v>36.097560975609753</v>
      </c>
      <c r="L45" s="72"/>
      <c r="M45" s="124">
        <f t="shared" si="4"/>
        <v>44.080485482772971</v>
      </c>
      <c r="N45" s="123">
        <f t="shared" si="5"/>
        <v>66</v>
      </c>
    </row>
    <row r="46" spans="1:14" ht="15.5" x14ac:dyDescent="0.35">
      <c r="A46" s="80" t="s">
        <v>49</v>
      </c>
      <c r="B46" s="83">
        <v>23</v>
      </c>
      <c r="C46" s="83">
        <v>17.030999999999999</v>
      </c>
      <c r="D46" s="251">
        <v>97</v>
      </c>
      <c r="E46" s="83">
        <v>94</v>
      </c>
      <c r="G46" s="128">
        <f t="shared" si="10"/>
        <v>96.907216494845358</v>
      </c>
      <c r="H46" s="79"/>
      <c r="I46" s="21">
        <f t="shared" si="11"/>
        <v>66.666666666666657</v>
      </c>
      <c r="J46" s="57">
        <f t="shared" si="12"/>
        <v>66.924999999999983</v>
      </c>
      <c r="K46" s="137">
        <f t="shared" si="13"/>
        <v>73.814432989690715</v>
      </c>
      <c r="L46" s="72"/>
      <c r="M46" s="124">
        <f t="shared" si="4"/>
        <v>68.143918910319698</v>
      </c>
      <c r="N46" s="123">
        <f t="shared" si="5"/>
        <v>32</v>
      </c>
    </row>
    <row r="47" spans="1:14" ht="15.5" x14ac:dyDescent="0.35">
      <c r="A47" s="80" t="s">
        <v>50</v>
      </c>
      <c r="B47" s="83">
        <v>17</v>
      </c>
      <c r="C47" s="83">
        <v>13.971</v>
      </c>
      <c r="D47" s="251">
        <v>98</v>
      </c>
      <c r="E47" s="83">
        <v>93</v>
      </c>
      <c r="G47" s="128">
        <f t="shared" si="10"/>
        <v>94.897959183673478</v>
      </c>
      <c r="H47" s="79"/>
      <c r="I47" s="21">
        <f t="shared" si="11"/>
        <v>16.666666666666664</v>
      </c>
      <c r="J47" s="57">
        <f t="shared" si="12"/>
        <v>41.424999999999997</v>
      </c>
      <c r="K47" s="137">
        <f t="shared" si="13"/>
        <v>69.795918367346957</v>
      </c>
      <c r="L47" s="72"/>
      <c r="M47" s="124">
        <f t="shared" si="4"/>
        <v>31.945560459623263</v>
      </c>
      <c r="N47" s="123">
        <f t="shared" si="5"/>
        <v>76</v>
      </c>
    </row>
    <row r="48" spans="1:14" ht="15.5" x14ac:dyDescent="0.35">
      <c r="A48" s="80" t="s">
        <v>51</v>
      </c>
      <c r="B48" s="83">
        <v>20</v>
      </c>
      <c r="C48" s="83">
        <v>14.978</v>
      </c>
      <c r="D48" s="251">
        <v>91</v>
      </c>
      <c r="E48" s="83">
        <v>80</v>
      </c>
      <c r="G48" s="128">
        <f t="shared" si="10"/>
        <v>87.912087912087912</v>
      </c>
      <c r="H48" s="79"/>
      <c r="I48" s="21">
        <f t="shared" si="11"/>
        <v>41.666666666666671</v>
      </c>
      <c r="J48" s="57">
        <f t="shared" si="12"/>
        <v>49.816666666666663</v>
      </c>
      <c r="K48" s="137">
        <f t="shared" si="13"/>
        <v>55.824175824175825</v>
      </c>
      <c r="L48" s="72"/>
      <c r="M48" s="124">
        <f t="shared" si="4"/>
        <v>47.449302548660654</v>
      </c>
      <c r="N48" s="123">
        <f t="shared" si="5"/>
        <v>57</v>
      </c>
    </row>
    <row r="49" spans="1:14" ht="15.5" x14ac:dyDescent="0.35">
      <c r="A49" s="80" t="s">
        <v>52</v>
      </c>
      <c r="B49" s="83">
        <v>21</v>
      </c>
      <c r="C49" s="83">
        <v>15.196</v>
      </c>
      <c r="D49" s="251">
        <v>92</v>
      </c>
      <c r="E49" s="83">
        <v>80</v>
      </c>
      <c r="G49" s="128">
        <f t="shared" si="10"/>
        <v>86.956521739130437</v>
      </c>
      <c r="H49" s="79"/>
      <c r="I49" s="21">
        <f t="shared" si="11"/>
        <v>50</v>
      </c>
      <c r="J49" s="57">
        <f t="shared" si="12"/>
        <v>51.633333333333333</v>
      </c>
      <c r="K49" s="137">
        <f t="shared" si="13"/>
        <v>53.913043478260867</v>
      </c>
      <c r="L49" s="72"/>
      <c r="M49" s="124">
        <f t="shared" si="4"/>
        <v>51.4160650998001</v>
      </c>
      <c r="N49" s="123">
        <f t="shared" si="5"/>
        <v>53</v>
      </c>
    </row>
    <row r="50" spans="1:14" ht="15.5" x14ac:dyDescent="0.35">
      <c r="A50" s="80" t="s">
        <v>53</v>
      </c>
      <c r="B50" s="83">
        <v>20</v>
      </c>
      <c r="C50" s="83">
        <v>14.96</v>
      </c>
      <c r="D50" s="251">
        <v>80</v>
      </c>
      <c r="E50" s="83">
        <v>65</v>
      </c>
      <c r="G50" s="128">
        <f t="shared" si="10"/>
        <v>81.25</v>
      </c>
      <c r="H50" s="79"/>
      <c r="I50" s="21">
        <f t="shared" si="11"/>
        <v>41.666666666666671</v>
      </c>
      <c r="J50" s="57">
        <f t="shared" si="12"/>
        <v>49.666666666666679</v>
      </c>
      <c r="K50" s="137">
        <f t="shared" si="13"/>
        <v>42.5</v>
      </c>
      <c r="L50" s="72"/>
      <c r="M50" s="124">
        <f t="shared" si="4"/>
        <v>44.876532720233058</v>
      </c>
      <c r="N50" s="123">
        <f t="shared" si="5"/>
        <v>64</v>
      </c>
    </row>
    <row r="51" spans="1:14" ht="15.5" x14ac:dyDescent="0.35">
      <c r="A51" s="80" t="s">
        <v>54</v>
      </c>
      <c r="B51" s="83">
        <v>21</v>
      </c>
      <c r="C51" s="83">
        <v>15.775</v>
      </c>
      <c r="D51" s="251">
        <v>85</v>
      </c>
      <c r="E51" s="83">
        <v>60</v>
      </c>
      <c r="G51" s="128">
        <f t="shared" si="10"/>
        <v>70.588235294117652</v>
      </c>
      <c r="H51" s="79"/>
      <c r="I51" s="21">
        <f t="shared" si="11"/>
        <v>50</v>
      </c>
      <c r="J51" s="57">
        <f t="shared" si="12"/>
        <v>56.458333333333336</v>
      </c>
      <c r="K51" s="137">
        <f t="shared" si="13"/>
        <v>21.176470588235304</v>
      </c>
      <c r="L51" s="72"/>
      <c r="M51" s="124">
        <f t="shared" si="4"/>
        <v>44.202816149180897</v>
      </c>
      <c r="N51" s="123">
        <f t="shared" si="5"/>
        <v>65</v>
      </c>
    </row>
    <row r="52" spans="1:14" ht="15.5" x14ac:dyDescent="0.35">
      <c r="A52" s="102" t="s">
        <v>55</v>
      </c>
      <c r="B52" s="83">
        <v>19</v>
      </c>
      <c r="C52" s="83">
        <v>16.792000000000002</v>
      </c>
      <c r="D52" s="259"/>
      <c r="E52" s="44"/>
      <c r="G52" s="104"/>
      <c r="H52" s="79"/>
      <c r="I52" s="21">
        <f t="shared" si="11"/>
        <v>33.333333333333329</v>
      </c>
      <c r="J52" s="57">
        <f t="shared" si="12"/>
        <v>64.933333333333337</v>
      </c>
      <c r="K52" s="69"/>
      <c r="L52" s="72"/>
      <c r="M52" s="117">
        <f>GEOMEAN(I52:J52)</f>
        <v>46.523590192981068</v>
      </c>
      <c r="N52" s="123">
        <f t="shared" si="5"/>
        <v>58</v>
      </c>
    </row>
    <row r="53" spans="1:14" ht="15.5" x14ac:dyDescent="0.35">
      <c r="A53" s="80" t="s">
        <v>56</v>
      </c>
      <c r="B53" s="83">
        <v>21</v>
      </c>
      <c r="C53" s="83">
        <v>16.73</v>
      </c>
      <c r="D53" s="251">
        <v>95</v>
      </c>
      <c r="E53" s="83">
        <v>90</v>
      </c>
      <c r="G53" s="128">
        <f>(E53/D53)*100</f>
        <v>94.73684210526315</v>
      </c>
      <c r="H53" s="79"/>
      <c r="I53" s="21">
        <f t="shared" si="11"/>
        <v>50</v>
      </c>
      <c r="J53" s="57">
        <f t="shared" si="12"/>
        <v>64.416666666666671</v>
      </c>
      <c r="K53" s="137">
        <f>(G53-$G$106)/($G$105-$G$106)*100</f>
        <v>69.473684210526301</v>
      </c>
      <c r="L53" s="72"/>
      <c r="M53" s="124">
        <f t="shared" si="4"/>
        <v>59.095085717928086</v>
      </c>
      <c r="N53" s="123">
        <f t="shared" si="5"/>
        <v>41</v>
      </c>
    </row>
    <row r="54" spans="1:14" ht="15.5" x14ac:dyDescent="0.35">
      <c r="A54" s="80" t="s">
        <v>57</v>
      </c>
      <c r="B54" s="83">
        <v>17</v>
      </c>
      <c r="C54" s="83">
        <v>13.291</v>
      </c>
      <c r="D54" s="251">
        <v>95</v>
      </c>
      <c r="E54" s="83">
        <v>84</v>
      </c>
      <c r="G54" s="128">
        <f>(E54/D54)*100</f>
        <v>88.421052631578945</v>
      </c>
      <c r="H54" s="79"/>
      <c r="I54" s="21">
        <f t="shared" si="11"/>
        <v>16.666666666666664</v>
      </c>
      <c r="J54" s="57">
        <f t="shared" si="12"/>
        <v>35.75833333333334</v>
      </c>
      <c r="K54" s="137">
        <f>(G54-$G$106)/($G$105-$G$106)*100</f>
        <v>56.84210526315789</v>
      </c>
      <c r="L54" s="72"/>
      <c r="M54" s="124">
        <f t="shared" si="4"/>
        <v>28.908425481407964</v>
      </c>
      <c r="N54" s="123">
        <f t="shared" si="5"/>
        <v>83</v>
      </c>
    </row>
    <row r="55" spans="1:14" ht="15.5" x14ac:dyDescent="0.35">
      <c r="A55" s="80" t="s">
        <v>58</v>
      </c>
      <c r="B55" s="83">
        <v>22</v>
      </c>
      <c r="C55" s="83">
        <v>16.716999999999999</v>
      </c>
      <c r="D55" s="251">
        <v>98</v>
      </c>
      <c r="E55" s="83">
        <v>96</v>
      </c>
      <c r="G55" s="128">
        <f>(E55/D55)*100</f>
        <v>97.959183673469383</v>
      </c>
      <c r="H55" s="79"/>
      <c r="I55" s="21">
        <f t="shared" si="11"/>
        <v>58.333333333333336</v>
      </c>
      <c r="J55" s="57">
        <f t="shared" si="12"/>
        <v>64.308333333333323</v>
      </c>
      <c r="K55" s="137">
        <f>(G55-$G$106)/($G$105-$G$106)*100</f>
        <v>75.918367346938766</v>
      </c>
      <c r="L55" s="72"/>
      <c r="M55" s="124">
        <f t="shared" si="4"/>
        <v>63.93563622933771</v>
      </c>
      <c r="N55" s="123">
        <f t="shared" si="5"/>
        <v>36</v>
      </c>
    </row>
    <row r="56" spans="1:14" ht="15.5" x14ac:dyDescent="0.35">
      <c r="A56" s="102" t="s">
        <v>59</v>
      </c>
      <c r="B56" s="83">
        <v>24</v>
      </c>
      <c r="C56" s="83">
        <v>17.32</v>
      </c>
      <c r="D56" s="259"/>
      <c r="E56" s="44"/>
      <c r="G56" s="104"/>
      <c r="H56" s="79"/>
      <c r="I56" s="21">
        <f t="shared" si="11"/>
        <v>75</v>
      </c>
      <c r="J56" s="57">
        <f t="shared" si="12"/>
        <v>69.333333333333343</v>
      </c>
      <c r="K56" s="69"/>
      <c r="L56" s="72"/>
      <c r="M56" s="117">
        <f>GEOMEAN(I56:J56)</f>
        <v>72.111025509279798</v>
      </c>
      <c r="N56" s="123">
        <f t="shared" si="5"/>
        <v>20</v>
      </c>
    </row>
    <row r="57" spans="1:14" ht="15.5" x14ac:dyDescent="0.35">
      <c r="A57" s="80" t="s">
        <v>60</v>
      </c>
      <c r="B57" s="83">
        <v>21</v>
      </c>
      <c r="C57" s="83">
        <v>15.644</v>
      </c>
      <c r="D57" s="251">
        <v>79</v>
      </c>
      <c r="E57" s="83">
        <v>74</v>
      </c>
      <c r="G57" s="128">
        <f>(E57/D57)*100</f>
        <v>93.670886075949369</v>
      </c>
      <c r="H57" s="79"/>
      <c r="I57" s="21">
        <f t="shared" si="11"/>
        <v>50</v>
      </c>
      <c r="J57" s="57">
        <f t="shared" si="12"/>
        <v>55.366666666666667</v>
      </c>
      <c r="K57" s="137">
        <f t="shared" ref="K57:K93" si="14">(G57-$G$106)/($G$105-$G$106)*100</f>
        <v>67.341772151898738</v>
      </c>
      <c r="L57" s="72"/>
      <c r="M57" s="124">
        <f t="shared" si="4"/>
        <v>55.276974048215628</v>
      </c>
      <c r="N57" s="123">
        <f t="shared" si="5"/>
        <v>49</v>
      </c>
    </row>
    <row r="58" spans="1:14" ht="15.5" x14ac:dyDescent="0.35">
      <c r="A58" s="80" t="s">
        <v>61</v>
      </c>
      <c r="B58" s="83">
        <v>24</v>
      </c>
      <c r="C58" s="83">
        <v>17.367999999999999</v>
      </c>
      <c r="D58" s="251">
        <v>92</v>
      </c>
      <c r="E58" s="83">
        <v>85</v>
      </c>
      <c r="G58" s="128">
        <f>(E58/D58)*100</f>
        <v>92.391304347826093</v>
      </c>
      <c r="H58" s="79"/>
      <c r="I58" s="21">
        <f t="shared" si="11"/>
        <v>75</v>
      </c>
      <c r="J58" s="57">
        <f t="shared" si="12"/>
        <v>69.73333333333332</v>
      </c>
      <c r="K58" s="137">
        <f t="shared" si="14"/>
        <v>64.782608695652186</v>
      </c>
      <c r="L58" s="72"/>
      <c r="M58" s="124">
        <f t="shared" si="4"/>
        <v>70.744447963195242</v>
      </c>
      <c r="N58" s="123">
        <f t="shared" si="5"/>
        <v>22</v>
      </c>
    </row>
    <row r="59" spans="1:14" ht="15.5" x14ac:dyDescent="0.35">
      <c r="A59" s="80" t="s">
        <v>62</v>
      </c>
      <c r="B59" s="83">
        <v>25</v>
      </c>
      <c r="C59" s="83">
        <v>16.481000000000002</v>
      </c>
      <c r="D59" s="251">
        <v>99</v>
      </c>
      <c r="E59" s="83">
        <v>97</v>
      </c>
      <c r="G59" s="128">
        <f>(E59/D59)*100</f>
        <v>97.979797979797979</v>
      </c>
      <c r="H59" s="79"/>
      <c r="I59" s="21">
        <f t="shared" si="11"/>
        <v>83.333333333333343</v>
      </c>
      <c r="J59" s="57">
        <f t="shared" si="12"/>
        <v>62.341666666666683</v>
      </c>
      <c r="K59" s="137">
        <f t="shared" si="14"/>
        <v>75.959595959595958</v>
      </c>
      <c r="L59" s="72"/>
      <c r="M59" s="124">
        <f t="shared" si="4"/>
        <v>72.83756090721387</v>
      </c>
      <c r="N59" s="123">
        <f t="shared" si="5"/>
        <v>18</v>
      </c>
    </row>
    <row r="60" spans="1:14" ht="15.5" x14ac:dyDescent="0.35">
      <c r="A60" s="80" t="s">
        <v>63</v>
      </c>
      <c r="B60" s="83">
        <v>19</v>
      </c>
      <c r="C60" s="83">
        <v>13.6</v>
      </c>
      <c r="D60" s="251">
        <v>79</v>
      </c>
      <c r="E60" s="83">
        <v>52</v>
      </c>
      <c r="G60" s="128">
        <f>(E60/D60)*100</f>
        <v>65.822784810126578</v>
      </c>
      <c r="H60" s="79"/>
      <c r="I60" s="21">
        <f t="shared" si="11"/>
        <v>33.333333333333329</v>
      </c>
      <c r="J60" s="57">
        <f t="shared" si="12"/>
        <v>38.333333333333329</v>
      </c>
      <c r="K60" s="137">
        <f t="shared" si="14"/>
        <v>11.645569620253156</v>
      </c>
      <c r="L60" s="72"/>
      <c r="M60" s="124">
        <f t="shared" si="4"/>
        <v>28.563687929561688</v>
      </c>
      <c r="N60" s="123">
        <f t="shared" si="5"/>
        <v>84</v>
      </c>
    </row>
    <row r="61" spans="1:14" ht="15.5" x14ac:dyDescent="0.35">
      <c r="A61" s="80" t="s">
        <v>64</v>
      </c>
      <c r="B61" s="83">
        <v>23</v>
      </c>
      <c r="C61" s="83">
        <v>16.888999999999999</v>
      </c>
      <c r="D61" s="251">
        <v>99</v>
      </c>
      <c r="E61" s="83">
        <v>100</v>
      </c>
      <c r="G61" s="128">
        <f t="shared" ref="G61:G68" si="15">(E61/D61)*100</f>
        <v>101.01010101010101</v>
      </c>
      <c r="H61" s="79"/>
      <c r="I61" s="21">
        <f t="shared" si="11"/>
        <v>66.666666666666657</v>
      </c>
      <c r="J61" s="57">
        <f t="shared" si="12"/>
        <v>65.74166666666666</v>
      </c>
      <c r="K61" s="137">
        <f t="shared" si="14"/>
        <v>82.020202020202021</v>
      </c>
      <c r="L61" s="72"/>
      <c r="M61" s="124">
        <f t="shared" si="4"/>
        <v>69.100938737324739</v>
      </c>
      <c r="N61" s="123">
        <f t="shared" si="5"/>
        <v>29</v>
      </c>
    </row>
    <row r="62" spans="1:14" ht="15.5" x14ac:dyDescent="0.35">
      <c r="A62" s="80" t="s">
        <v>65</v>
      </c>
      <c r="B62" s="83">
        <v>21</v>
      </c>
      <c r="C62" s="83">
        <v>15.753</v>
      </c>
      <c r="D62" s="251">
        <v>98</v>
      </c>
      <c r="E62" s="83">
        <v>96</v>
      </c>
      <c r="G62" s="128">
        <f t="shared" si="15"/>
        <v>97.959183673469383</v>
      </c>
      <c r="H62" s="79"/>
      <c r="I62" s="21">
        <f t="shared" si="11"/>
        <v>50</v>
      </c>
      <c r="J62" s="57">
        <f t="shared" si="12"/>
        <v>56.274999999999999</v>
      </c>
      <c r="K62" s="137">
        <f t="shared" si="14"/>
        <v>75.918367346938766</v>
      </c>
      <c r="L62" s="72"/>
      <c r="M62" s="124">
        <f t="shared" si="4"/>
        <v>56.988020935383638</v>
      </c>
      <c r="N62" s="123">
        <f t="shared" si="5"/>
        <v>45</v>
      </c>
    </row>
    <row r="63" spans="1:14" ht="15.5" x14ac:dyDescent="0.35">
      <c r="A63" s="80" t="s">
        <v>66</v>
      </c>
      <c r="B63" s="83">
        <v>22</v>
      </c>
      <c r="C63" s="83">
        <v>17.282</v>
      </c>
      <c r="D63" s="251">
        <v>92</v>
      </c>
      <c r="E63" s="83">
        <v>87</v>
      </c>
      <c r="G63" s="128">
        <f t="shared" si="15"/>
        <v>94.565217391304344</v>
      </c>
      <c r="H63" s="79"/>
      <c r="I63" s="21">
        <f t="shared" si="11"/>
        <v>58.333333333333336</v>
      </c>
      <c r="J63" s="57">
        <f t="shared" si="12"/>
        <v>69.016666666666666</v>
      </c>
      <c r="K63" s="137">
        <f t="shared" si="14"/>
        <v>69.130434782608688</v>
      </c>
      <c r="L63" s="72"/>
      <c r="M63" s="124">
        <f t="shared" si="4"/>
        <v>64.54790740011677</v>
      </c>
      <c r="N63" s="123">
        <f t="shared" si="5"/>
        <v>35</v>
      </c>
    </row>
    <row r="64" spans="1:14" ht="15.5" x14ac:dyDescent="0.35">
      <c r="A64" s="85" t="s">
        <v>67</v>
      </c>
      <c r="B64" s="83">
        <v>16</v>
      </c>
      <c r="C64" s="83">
        <v>14.645</v>
      </c>
      <c r="D64" s="251">
        <v>96</v>
      </c>
      <c r="E64" s="83">
        <v>94</v>
      </c>
      <c r="G64" s="128">
        <f t="shared" si="15"/>
        <v>97.916666666666657</v>
      </c>
      <c r="H64" s="79"/>
      <c r="I64" s="21">
        <f t="shared" si="11"/>
        <v>8.3333333333333321</v>
      </c>
      <c r="J64" s="57">
        <f t="shared" si="12"/>
        <v>47.041666666666664</v>
      </c>
      <c r="K64" s="137">
        <f t="shared" si="14"/>
        <v>75.833333333333314</v>
      </c>
      <c r="L64" s="72"/>
      <c r="M64" s="124">
        <f t="shared" si="4"/>
        <v>25.899573410824214</v>
      </c>
      <c r="N64" s="123">
        <f t="shared" si="5"/>
        <v>89</v>
      </c>
    </row>
    <row r="65" spans="1:14" ht="15.5" x14ac:dyDescent="0.35">
      <c r="A65" s="80" t="s">
        <v>68</v>
      </c>
      <c r="B65" s="83">
        <v>18</v>
      </c>
      <c r="C65" s="83">
        <v>13.813000000000001</v>
      </c>
      <c r="D65" s="251">
        <v>80</v>
      </c>
      <c r="E65" s="83">
        <v>54</v>
      </c>
      <c r="G65" s="128">
        <f t="shared" si="15"/>
        <v>67.5</v>
      </c>
      <c r="H65" s="79"/>
      <c r="I65" s="21">
        <f t="shared" si="11"/>
        <v>25</v>
      </c>
      <c r="J65" s="57">
        <f t="shared" si="12"/>
        <v>40.108333333333341</v>
      </c>
      <c r="K65" s="137">
        <f t="shared" si="14"/>
        <v>15</v>
      </c>
      <c r="L65" s="72"/>
      <c r="M65" s="124">
        <f t="shared" si="4"/>
        <v>27.27018608889653</v>
      </c>
      <c r="N65" s="123">
        <f t="shared" si="5"/>
        <v>85</v>
      </c>
    </row>
    <row r="66" spans="1:14" ht="15.5" x14ac:dyDescent="0.35">
      <c r="A66" s="80" t="s">
        <v>69</v>
      </c>
      <c r="B66" s="83">
        <v>22</v>
      </c>
      <c r="C66" s="83">
        <v>17.138999999999999</v>
      </c>
      <c r="D66" s="251">
        <v>96</v>
      </c>
      <c r="E66" s="83">
        <v>97</v>
      </c>
      <c r="G66" s="128">
        <f t="shared" si="15"/>
        <v>101.04166666666667</v>
      </c>
      <c r="H66" s="79"/>
      <c r="I66" s="21">
        <f t="shared" si="11"/>
        <v>58.333333333333336</v>
      </c>
      <c r="J66" s="57">
        <f t="shared" si="12"/>
        <v>67.824999999999989</v>
      </c>
      <c r="K66" s="137">
        <f t="shared" si="14"/>
        <v>82.083333333333343</v>
      </c>
      <c r="L66" s="72"/>
      <c r="M66" s="124">
        <f t="shared" si="4"/>
        <v>66.339720196917341</v>
      </c>
      <c r="N66" s="123">
        <f t="shared" si="5"/>
        <v>34</v>
      </c>
    </row>
    <row r="67" spans="1:14" ht="15.5" x14ac:dyDescent="0.35">
      <c r="A67" s="80" t="s">
        <v>70</v>
      </c>
      <c r="B67" s="83">
        <v>17</v>
      </c>
      <c r="C67" s="83">
        <v>14.327</v>
      </c>
      <c r="D67" s="251">
        <v>91</v>
      </c>
      <c r="E67" s="83">
        <v>79</v>
      </c>
      <c r="G67" s="128">
        <f t="shared" si="15"/>
        <v>86.813186813186817</v>
      </c>
      <c r="H67" s="79"/>
      <c r="I67" s="21">
        <f t="shared" si="11"/>
        <v>16.666666666666664</v>
      </c>
      <c r="J67" s="57">
        <f t="shared" si="12"/>
        <v>44.391666666666666</v>
      </c>
      <c r="K67" s="137">
        <f t="shared" si="14"/>
        <v>53.626373626373635</v>
      </c>
      <c r="L67" s="72"/>
      <c r="M67" s="124">
        <f t="shared" si="4"/>
        <v>31.155574653912261</v>
      </c>
      <c r="N67" s="123">
        <f t="shared" si="5"/>
        <v>79</v>
      </c>
    </row>
    <row r="68" spans="1:14" ht="15.5" x14ac:dyDescent="0.35">
      <c r="A68" s="80" t="s">
        <v>71</v>
      </c>
      <c r="B68" s="83">
        <v>16</v>
      </c>
      <c r="C68" s="83">
        <v>12.065</v>
      </c>
      <c r="D68" s="251">
        <v>96</v>
      </c>
      <c r="E68" s="83">
        <v>96</v>
      </c>
      <c r="G68" s="128">
        <f t="shared" si="15"/>
        <v>100</v>
      </c>
      <c r="H68" s="79"/>
      <c r="I68" s="21">
        <f t="shared" ref="I68:I94" si="16">(B68-$B$106)/($B$105-$B$106)*100</f>
        <v>8.3333333333333321</v>
      </c>
      <c r="J68" s="57">
        <f t="shared" ref="J68:J94" si="17">(C68-$C$106)/($C$105-$C$106)*100</f>
        <v>25.541666666666664</v>
      </c>
      <c r="K68" s="137">
        <f t="shared" si="14"/>
        <v>80</v>
      </c>
      <c r="L68" s="72"/>
      <c r="M68" s="124">
        <f t="shared" si="4"/>
        <v>20.504311552206456</v>
      </c>
      <c r="N68" s="123">
        <f t="shared" si="5"/>
        <v>93</v>
      </c>
    </row>
    <row r="69" spans="1:14" ht="15.5" x14ac:dyDescent="0.35">
      <c r="A69" s="80" t="s">
        <v>72</v>
      </c>
      <c r="B69" s="83">
        <v>19</v>
      </c>
      <c r="C69" s="83">
        <v>15.656000000000001</v>
      </c>
      <c r="D69" s="251">
        <v>83</v>
      </c>
      <c r="E69" s="83">
        <v>73</v>
      </c>
      <c r="G69" s="128">
        <f t="shared" ref="G69:G99" si="18">(E69/D69)*100</f>
        <v>87.951807228915655</v>
      </c>
      <c r="H69" s="79"/>
      <c r="I69" s="21">
        <f t="shared" si="16"/>
        <v>33.333333333333329</v>
      </c>
      <c r="J69" s="57">
        <f t="shared" si="17"/>
        <v>55.466666666666676</v>
      </c>
      <c r="K69" s="137">
        <f t="shared" si="14"/>
        <v>55.90361445783131</v>
      </c>
      <c r="L69" s="72"/>
      <c r="M69" s="124">
        <f t="shared" ref="M69:M99" si="19">(POWER(I69,2/5)*POWER(J69,2/5)*POWER(K69,1/5))</f>
        <v>45.316076642521253</v>
      </c>
      <c r="N69" s="123">
        <f t="shared" ref="N69:N99" si="20">RANK(M69,$M$4:$M$99)</f>
        <v>62</v>
      </c>
    </row>
    <row r="70" spans="1:14" ht="15.5" x14ac:dyDescent="0.35">
      <c r="A70" s="80" t="s">
        <v>73</v>
      </c>
      <c r="B70" s="83">
        <v>17</v>
      </c>
      <c r="C70" s="83">
        <v>13.752000000000001</v>
      </c>
      <c r="D70" s="251">
        <v>98</v>
      </c>
      <c r="E70" s="83">
        <v>96</v>
      </c>
      <c r="G70" s="128">
        <f t="shared" si="18"/>
        <v>97.959183673469383</v>
      </c>
      <c r="H70" s="79"/>
      <c r="I70" s="21">
        <f t="shared" si="16"/>
        <v>16.666666666666664</v>
      </c>
      <c r="J70" s="57">
        <f t="shared" si="17"/>
        <v>39.600000000000009</v>
      </c>
      <c r="K70" s="137">
        <f t="shared" si="14"/>
        <v>75.918367346938766</v>
      </c>
      <c r="L70" s="72"/>
      <c r="M70" s="124">
        <f t="shared" si="19"/>
        <v>31.907071547843277</v>
      </c>
      <c r="N70" s="123">
        <f t="shared" si="20"/>
        <v>77</v>
      </c>
    </row>
    <row r="71" spans="1:14" ht="15.5" x14ac:dyDescent="0.35">
      <c r="A71" s="80" t="s">
        <v>74</v>
      </c>
      <c r="B71" s="83">
        <v>17</v>
      </c>
      <c r="C71" s="83">
        <v>13.563000000000001</v>
      </c>
      <c r="D71" s="251">
        <v>85</v>
      </c>
      <c r="E71" s="83">
        <v>63</v>
      </c>
      <c r="G71" s="128">
        <f t="shared" si="18"/>
        <v>74.117647058823536</v>
      </c>
      <c r="H71" s="79"/>
      <c r="I71" s="21">
        <f t="shared" si="16"/>
        <v>16.666666666666664</v>
      </c>
      <c r="J71" s="57">
        <f t="shared" si="17"/>
        <v>38.025000000000006</v>
      </c>
      <c r="K71" s="137">
        <f t="shared" si="14"/>
        <v>28.235294117647069</v>
      </c>
      <c r="L71" s="72"/>
      <c r="M71" s="124">
        <f t="shared" si="19"/>
        <v>25.758801484509092</v>
      </c>
      <c r="N71" s="123">
        <f t="shared" si="20"/>
        <v>90</v>
      </c>
    </row>
    <row r="72" spans="1:14" ht="15.5" x14ac:dyDescent="0.35">
      <c r="A72" s="80" t="s">
        <v>75</v>
      </c>
      <c r="B72" s="83">
        <v>24</v>
      </c>
      <c r="C72" s="83">
        <v>17.422000000000001</v>
      </c>
      <c r="D72" s="251">
        <v>98</v>
      </c>
      <c r="E72" s="83">
        <v>90</v>
      </c>
      <c r="G72" s="128">
        <f t="shared" si="18"/>
        <v>91.83673469387756</v>
      </c>
      <c r="H72" s="79"/>
      <c r="I72" s="21">
        <f t="shared" si="16"/>
        <v>75</v>
      </c>
      <c r="J72" s="57">
        <f t="shared" si="17"/>
        <v>70.183333333333337</v>
      </c>
      <c r="K72" s="137">
        <f t="shared" si="14"/>
        <v>63.673469387755119</v>
      </c>
      <c r="L72" s="72"/>
      <c r="M72" s="124">
        <f t="shared" si="19"/>
        <v>70.682158662188058</v>
      </c>
      <c r="N72" s="123">
        <f t="shared" si="20"/>
        <v>24</v>
      </c>
    </row>
    <row r="73" spans="1:14" ht="15.5" x14ac:dyDescent="0.35">
      <c r="A73" s="80" t="s">
        <v>76</v>
      </c>
      <c r="B73" s="83">
        <v>17</v>
      </c>
      <c r="C73" s="83">
        <v>12.573</v>
      </c>
      <c r="D73" s="251">
        <v>94</v>
      </c>
      <c r="E73" s="83">
        <v>84</v>
      </c>
      <c r="G73" s="128">
        <f t="shared" si="18"/>
        <v>89.361702127659569</v>
      </c>
      <c r="H73" s="79"/>
      <c r="I73" s="21">
        <f t="shared" si="16"/>
        <v>16.666666666666664</v>
      </c>
      <c r="J73" s="57">
        <f t="shared" si="17"/>
        <v>29.775000000000002</v>
      </c>
      <c r="K73" s="137">
        <f t="shared" si="14"/>
        <v>58.723404255319132</v>
      </c>
      <c r="L73" s="72"/>
      <c r="M73" s="124">
        <f t="shared" si="19"/>
        <v>27.042226917519141</v>
      </c>
      <c r="N73" s="123">
        <f t="shared" si="20"/>
        <v>87</v>
      </c>
    </row>
    <row r="74" spans="1:14" ht="15.5" x14ac:dyDescent="0.35">
      <c r="A74" s="80" t="s">
        <v>77</v>
      </c>
      <c r="B74" s="83">
        <v>21</v>
      </c>
      <c r="C74" s="83">
        <v>16.163</v>
      </c>
      <c r="D74" s="251">
        <v>91</v>
      </c>
      <c r="E74" s="83">
        <v>81</v>
      </c>
      <c r="G74" s="128">
        <f t="shared" si="18"/>
        <v>89.010989010989007</v>
      </c>
      <c r="H74" s="79"/>
      <c r="I74" s="21">
        <f t="shared" si="16"/>
        <v>50</v>
      </c>
      <c r="J74" s="57">
        <f t="shared" si="17"/>
        <v>59.691666666666663</v>
      </c>
      <c r="K74" s="137">
        <f t="shared" si="14"/>
        <v>58.021978021978015</v>
      </c>
      <c r="L74" s="72"/>
      <c r="M74" s="124">
        <f t="shared" si="19"/>
        <v>55.293233751834997</v>
      </c>
      <c r="N74" s="123">
        <f t="shared" si="20"/>
        <v>48</v>
      </c>
    </row>
    <row r="75" spans="1:14" ht="15.5" x14ac:dyDescent="0.35">
      <c r="A75" s="80" t="s">
        <v>78</v>
      </c>
      <c r="B75" s="83">
        <v>20</v>
      </c>
      <c r="C75" s="83">
        <v>14.856999999999999</v>
      </c>
      <c r="D75" s="251">
        <v>91</v>
      </c>
      <c r="E75" s="83">
        <v>86</v>
      </c>
      <c r="G75" s="128">
        <f t="shared" si="18"/>
        <v>94.505494505494497</v>
      </c>
      <c r="H75" s="79"/>
      <c r="I75" s="21">
        <f t="shared" si="16"/>
        <v>41.666666666666671</v>
      </c>
      <c r="J75" s="57">
        <f t="shared" si="17"/>
        <v>48.808333333333323</v>
      </c>
      <c r="K75" s="137">
        <f t="shared" si="14"/>
        <v>69.010989010988993</v>
      </c>
      <c r="L75" s="72"/>
      <c r="M75" s="124">
        <f t="shared" si="19"/>
        <v>49.101724450041573</v>
      </c>
      <c r="N75" s="123">
        <f t="shared" si="20"/>
        <v>56</v>
      </c>
    </row>
    <row r="76" spans="1:14" ht="15.5" x14ac:dyDescent="0.35">
      <c r="A76" s="80" t="s">
        <v>79</v>
      </c>
      <c r="B76" s="83">
        <v>23</v>
      </c>
      <c r="C76" s="83">
        <v>15.456</v>
      </c>
      <c r="D76" s="251">
        <v>97</v>
      </c>
      <c r="E76" s="83">
        <v>90</v>
      </c>
      <c r="G76" s="128">
        <f t="shared" si="18"/>
        <v>92.783505154639172</v>
      </c>
      <c r="H76" s="79"/>
      <c r="I76" s="21">
        <f t="shared" si="16"/>
        <v>66.666666666666657</v>
      </c>
      <c r="J76" s="57">
        <f t="shared" si="17"/>
        <v>53.79999999999999</v>
      </c>
      <c r="K76" s="137">
        <f t="shared" si="14"/>
        <v>65.567010309278345</v>
      </c>
      <c r="L76" s="72"/>
      <c r="M76" s="124">
        <f t="shared" si="19"/>
        <v>60.983659643101682</v>
      </c>
      <c r="N76" s="123">
        <f t="shared" si="20"/>
        <v>39</v>
      </c>
    </row>
    <row r="77" spans="1:14" ht="15.5" x14ac:dyDescent="0.35">
      <c r="A77" s="80" t="s">
        <v>80</v>
      </c>
      <c r="B77" s="83">
        <v>18</v>
      </c>
      <c r="C77" s="83">
        <v>14.286</v>
      </c>
      <c r="D77" s="251">
        <v>98</v>
      </c>
      <c r="E77" s="83">
        <v>90</v>
      </c>
      <c r="G77" s="128">
        <f t="shared" si="18"/>
        <v>91.83673469387756</v>
      </c>
      <c r="H77" s="79"/>
      <c r="I77" s="21">
        <f t="shared" si="16"/>
        <v>25</v>
      </c>
      <c r="J77" s="57">
        <f t="shared" si="17"/>
        <v>44.05</v>
      </c>
      <c r="K77" s="137">
        <f t="shared" si="14"/>
        <v>63.673469387755119</v>
      </c>
      <c r="L77" s="72"/>
      <c r="M77" s="124">
        <f t="shared" si="19"/>
        <v>37.804723965097303</v>
      </c>
      <c r="N77" s="123">
        <f t="shared" si="20"/>
        <v>70</v>
      </c>
    </row>
    <row r="78" spans="1:14" ht="15.5" x14ac:dyDescent="0.35">
      <c r="A78" s="80" t="s">
        <v>81</v>
      </c>
      <c r="B78" s="83">
        <v>17</v>
      </c>
      <c r="C78" s="83">
        <v>13.819000000000001</v>
      </c>
      <c r="D78" s="251">
        <v>84</v>
      </c>
      <c r="E78" s="83">
        <v>64</v>
      </c>
      <c r="G78" s="128">
        <f t="shared" si="18"/>
        <v>76.19047619047619</v>
      </c>
      <c r="H78" s="79"/>
      <c r="I78" s="21">
        <f t="shared" si="16"/>
        <v>16.666666666666664</v>
      </c>
      <c r="J78" s="57">
        <f t="shared" si="17"/>
        <v>40.158333333333339</v>
      </c>
      <c r="K78" s="137">
        <f t="shared" si="14"/>
        <v>32.38095238095238</v>
      </c>
      <c r="L78" s="72"/>
      <c r="M78" s="124">
        <f t="shared" si="19"/>
        <v>27.058747843546158</v>
      </c>
      <c r="N78" s="123">
        <f t="shared" si="20"/>
        <v>86</v>
      </c>
    </row>
    <row r="79" spans="1:14" ht="15.5" x14ac:dyDescent="0.35">
      <c r="A79" s="80" t="s">
        <v>82</v>
      </c>
      <c r="B79" s="83">
        <v>24</v>
      </c>
      <c r="C79" s="83">
        <v>18.25</v>
      </c>
      <c r="D79" s="251">
        <v>90</v>
      </c>
      <c r="E79" s="83">
        <v>63</v>
      </c>
      <c r="G79" s="128">
        <f t="shared" si="18"/>
        <v>70</v>
      </c>
      <c r="H79" s="79"/>
      <c r="I79" s="21">
        <f t="shared" si="16"/>
        <v>75</v>
      </c>
      <c r="J79" s="57">
        <f t="shared" si="17"/>
        <v>77.083333333333343</v>
      </c>
      <c r="K79" s="137">
        <f t="shared" si="14"/>
        <v>20</v>
      </c>
      <c r="L79" s="72"/>
      <c r="M79" s="124">
        <f t="shared" si="19"/>
        <v>58.212292001671855</v>
      </c>
      <c r="N79" s="123">
        <f t="shared" si="20"/>
        <v>42</v>
      </c>
    </row>
    <row r="80" spans="1:14" ht="15.5" x14ac:dyDescent="0.35">
      <c r="A80" s="80" t="s">
        <v>83</v>
      </c>
      <c r="B80" s="83">
        <v>21</v>
      </c>
      <c r="C80" s="83">
        <v>15.951000000000001</v>
      </c>
      <c r="D80" s="251">
        <v>99</v>
      </c>
      <c r="E80" s="83">
        <v>95</v>
      </c>
      <c r="G80" s="128">
        <f t="shared" si="18"/>
        <v>95.959595959595958</v>
      </c>
      <c r="H80" s="79"/>
      <c r="I80" s="21">
        <f t="shared" si="16"/>
        <v>50</v>
      </c>
      <c r="J80" s="57">
        <f t="shared" si="17"/>
        <v>57.925000000000004</v>
      </c>
      <c r="K80" s="137">
        <f t="shared" si="14"/>
        <v>71.919191919191917</v>
      </c>
      <c r="L80" s="72"/>
      <c r="M80" s="124">
        <f t="shared" si="19"/>
        <v>57.030000911594506</v>
      </c>
      <c r="N80" s="123">
        <f t="shared" si="20"/>
        <v>44</v>
      </c>
    </row>
    <row r="81" spans="1:14" ht="15.5" x14ac:dyDescent="0.35">
      <c r="A81" s="80" t="s">
        <v>84</v>
      </c>
      <c r="B81" s="83">
        <v>17</v>
      </c>
      <c r="C81" s="83">
        <v>13.031000000000001</v>
      </c>
      <c r="D81" s="251">
        <v>99</v>
      </c>
      <c r="E81" s="83">
        <v>96</v>
      </c>
      <c r="G81" s="128">
        <f t="shared" si="18"/>
        <v>96.969696969696969</v>
      </c>
      <c r="H81" s="79"/>
      <c r="I81" s="21">
        <f t="shared" si="16"/>
        <v>16.666666666666664</v>
      </c>
      <c r="J81" s="57">
        <f t="shared" si="17"/>
        <v>33.591666666666669</v>
      </c>
      <c r="K81" s="137">
        <f t="shared" si="14"/>
        <v>73.939393939393938</v>
      </c>
      <c r="L81" s="72"/>
      <c r="M81" s="124">
        <f t="shared" si="19"/>
        <v>29.717159686932686</v>
      </c>
      <c r="N81" s="123">
        <f t="shared" si="20"/>
        <v>82</v>
      </c>
    </row>
    <row r="82" spans="1:14" ht="15.5" x14ac:dyDescent="0.35">
      <c r="A82" s="80" t="s">
        <v>85</v>
      </c>
      <c r="B82" s="83">
        <v>21</v>
      </c>
      <c r="C82" s="83">
        <v>15.619</v>
      </c>
      <c r="D82" s="251">
        <v>87</v>
      </c>
      <c r="E82" s="83">
        <v>75</v>
      </c>
      <c r="G82" s="128">
        <f t="shared" si="18"/>
        <v>86.206896551724128</v>
      </c>
      <c r="H82" s="79"/>
      <c r="I82" s="21">
        <f t="shared" si="16"/>
        <v>50</v>
      </c>
      <c r="J82" s="57">
        <f t="shared" si="17"/>
        <v>55.158333333333331</v>
      </c>
      <c r="K82" s="137">
        <f t="shared" si="14"/>
        <v>52.413793103448256</v>
      </c>
      <c r="L82" s="72"/>
      <c r="M82" s="124">
        <f t="shared" si="19"/>
        <v>52.495439222771317</v>
      </c>
      <c r="N82" s="123">
        <f t="shared" si="20"/>
        <v>52</v>
      </c>
    </row>
    <row r="83" spans="1:14" ht="15.5" x14ac:dyDescent="0.35">
      <c r="A83" s="80" t="s">
        <v>86</v>
      </c>
      <c r="B83" s="83">
        <v>21</v>
      </c>
      <c r="C83" s="83">
        <v>14.704000000000001</v>
      </c>
      <c r="D83" s="251">
        <v>90</v>
      </c>
      <c r="E83" s="83">
        <v>92</v>
      </c>
      <c r="G83" s="128">
        <f t="shared" si="18"/>
        <v>102.22222222222221</v>
      </c>
      <c r="H83" s="79"/>
      <c r="I83" s="21">
        <f t="shared" si="16"/>
        <v>50</v>
      </c>
      <c r="J83" s="57">
        <f t="shared" si="17"/>
        <v>47.533333333333339</v>
      </c>
      <c r="K83" s="137">
        <f t="shared" si="14"/>
        <v>84.444444444444429</v>
      </c>
      <c r="L83" s="72"/>
      <c r="M83" s="124">
        <f t="shared" si="19"/>
        <v>54.41285663193036</v>
      </c>
      <c r="N83" s="123">
        <f t="shared" si="20"/>
        <v>50</v>
      </c>
    </row>
    <row r="84" spans="1:14" ht="15.5" x14ac:dyDescent="0.35">
      <c r="A84" s="80" t="s">
        <v>87</v>
      </c>
      <c r="B84" s="83">
        <v>24</v>
      </c>
      <c r="C84" s="83">
        <v>13.510999999999999</v>
      </c>
      <c r="D84" s="251">
        <v>85</v>
      </c>
      <c r="E84" s="83">
        <v>74</v>
      </c>
      <c r="G84" s="128">
        <f t="shared" si="18"/>
        <v>87.058823529411768</v>
      </c>
      <c r="H84" s="79"/>
      <c r="I84" s="21">
        <f t="shared" si="16"/>
        <v>75</v>
      </c>
      <c r="J84" s="57">
        <f t="shared" si="17"/>
        <v>37.591666666666661</v>
      </c>
      <c r="K84" s="137">
        <f t="shared" si="14"/>
        <v>54.117647058823536</v>
      </c>
      <c r="L84" s="72"/>
      <c r="M84" s="124">
        <f t="shared" si="19"/>
        <v>53.300209858004216</v>
      </c>
      <c r="N84" s="123">
        <f t="shared" si="20"/>
        <v>51</v>
      </c>
    </row>
    <row r="85" spans="1:14" ht="15.5" x14ac:dyDescent="0.35">
      <c r="A85" s="80" t="s">
        <v>88</v>
      </c>
      <c r="B85" s="83">
        <v>18</v>
      </c>
      <c r="C85" s="83">
        <v>14.419</v>
      </c>
      <c r="D85" s="251">
        <v>92</v>
      </c>
      <c r="E85" s="83">
        <v>82</v>
      </c>
      <c r="G85" s="128">
        <f t="shared" si="18"/>
        <v>89.130434782608688</v>
      </c>
      <c r="H85" s="79"/>
      <c r="I85" s="21">
        <f t="shared" si="16"/>
        <v>25</v>
      </c>
      <c r="J85" s="57">
        <f t="shared" si="17"/>
        <v>45.158333333333339</v>
      </c>
      <c r="K85" s="137">
        <f t="shared" si="14"/>
        <v>58.260869565217376</v>
      </c>
      <c r="L85" s="72"/>
      <c r="M85" s="124">
        <f t="shared" si="19"/>
        <v>37.509956277254439</v>
      </c>
      <c r="N85" s="123">
        <f t="shared" si="20"/>
        <v>72</v>
      </c>
    </row>
    <row r="86" spans="1:14" ht="15.5" x14ac:dyDescent="0.35">
      <c r="A86" s="80" t="s">
        <v>89</v>
      </c>
      <c r="B86" s="83">
        <v>16</v>
      </c>
      <c r="C86" s="83">
        <v>14.356</v>
      </c>
      <c r="D86" s="251">
        <v>93</v>
      </c>
      <c r="E86" s="83">
        <v>95</v>
      </c>
      <c r="G86" s="128">
        <f t="shared" si="18"/>
        <v>102.15053763440861</v>
      </c>
      <c r="H86" s="79"/>
      <c r="I86" s="21">
        <f t="shared" si="16"/>
        <v>8.3333333333333321</v>
      </c>
      <c r="J86" s="57">
        <f t="shared" si="17"/>
        <v>44.633333333333333</v>
      </c>
      <c r="K86" s="137">
        <f t="shared" si="14"/>
        <v>84.301075268817215</v>
      </c>
      <c r="L86" s="72"/>
      <c r="M86" s="124">
        <f t="shared" si="19"/>
        <v>25.90346449718421</v>
      </c>
      <c r="N86" s="123">
        <f t="shared" si="20"/>
        <v>88</v>
      </c>
    </row>
    <row r="87" spans="1:14" ht="15.5" x14ac:dyDescent="0.35">
      <c r="A87" s="80" t="s">
        <v>90</v>
      </c>
      <c r="B87" s="83">
        <v>18</v>
      </c>
      <c r="C87" s="83">
        <v>13.279</v>
      </c>
      <c r="D87" s="251">
        <v>89</v>
      </c>
      <c r="E87" s="83">
        <v>67</v>
      </c>
      <c r="G87" s="128">
        <f t="shared" si="18"/>
        <v>75.280898876404493</v>
      </c>
      <c r="H87" s="79"/>
      <c r="I87" s="21">
        <f t="shared" si="16"/>
        <v>25</v>
      </c>
      <c r="J87" s="57">
        <f t="shared" si="17"/>
        <v>35.658333333333331</v>
      </c>
      <c r="K87" s="137">
        <f t="shared" si="14"/>
        <v>30.561797752808985</v>
      </c>
      <c r="L87" s="72"/>
      <c r="M87" s="124">
        <f t="shared" si="19"/>
        <v>29.996887830956194</v>
      </c>
      <c r="N87" s="123">
        <f t="shared" si="20"/>
        <v>81</v>
      </c>
    </row>
    <row r="88" spans="1:14" ht="15.5" x14ac:dyDescent="0.35">
      <c r="A88" s="80" t="s">
        <v>91</v>
      </c>
      <c r="B88" s="83">
        <v>16</v>
      </c>
      <c r="C88" s="83">
        <v>11.483000000000001</v>
      </c>
      <c r="D88" s="251">
        <v>100</v>
      </c>
      <c r="E88" s="83">
        <v>100</v>
      </c>
      <c r="G88" s="128">
        <f t="shared" si="18"/>
        <v>100</v>
      </c>
      <c r="H88" s="79"/>
      <c r="I88" s="21">
        <f t="shared" si="16"/>
        <v>8.3333333333333321</v>
      </c>
      <c r="J88" s="57">
        <f t="shared" si="17"/>
        <v>20.691666666666674</v>
      </c>
      <c r="K88" s="137">
        <f t="shared" si="14"/>
        <v>80</v>
      </c>
      <c r="L88" s="72"/>
      <c r="M88" s="124">
        <f t="shared" si="19"/>
        <v>18.847931224453607</v>
      </c>
      <c r="N88" s="123">
        <f t="shared" si="20"/>
        <v>95</v>
      </c>
    </row>
    <row r="89" spans="1:14" ht="15.5" x14ac:dyDescent="0.35">
      <c r="A89" s="80" t="s">
        <v>92</v>
      </c>
      <c r="B89" s="83">
        <v>22</v>
      </c>
      <c r="C89" s="83">
        <v>14.586</v>
      </c>
      <c r="D89" s="251">
        <v>96</v>
      </c>
      <c r="E89" s="83">
        <v>94</v>
      </c>
      <c r="G89" s="128">
        <f t="shared" si="18"/>
        <v>97.916666666666657</v>
      </c>
      <c r="H89" s="79"/>
      <c r="I89" s="21">
        <f t="shared" si="16"/>
        <v>58.333333333333336</v>
      </c>
      <c r="J89" s="57">
        <f t="shared" si="17"/>
        <v>46.550000000000004</v>
      </c>
      <c r="K89" s="137">
        <f t="shared" si="14"/>
        <v>75.833333333333314</v>
      </c>
      <c r="L89" s="72"/>
      <c r="M89" s="124">
        <f t="shared" si="19"/>
        <v>56.170284164278648</v>
      </c>
      <c r="N89" s="123">
        <f t="shared" si="20"/>
        <v>46</v>
      </c>
    </row>
    <row r="90" spans="1:14" ht="15.5" x14ac:dyDescent="0.35">
      <c r="A90" s="80" t="s">
        <v>93</v>
      </c>
      <c r="B90" s="83">
        <v>17</v>
      </c>
      <c r="C90" s="83">
        <v>13.833</v>
      </c>
      <c r="D90" s="251">
        <v>75</v>
      </c>
      <c r="E90" s="83">
        <v>72</v>
      </c>
      <c r="G90" s="128">
        <f t="shared" si="18"/>
        <v>96</v>
      </c>
      <c r="H90" s="79"/>
      <c r="I90" s="21">
        <f t="shared" si="16"/>
        <v>16.666666666666664</v>
      </c>
      <c r="J90" s="57">
        <f t="shared" si="17"/>
        <v>40.274999999999999</v>
      </c>
      <c r="K90" s="137">
        <f t="shared" si="14"/>
        <v>72</v>
      </c>
      <c r="L90" s="72"/>
      <c r="M90" s="124">
        <f t="shared" si="19"/>
        <v>31.784853844771263</v>
      </c>
      <c r="N90" s="123">
        <f t="shared" si="20"/>
        <v>78</v>
      </c>
    </row>
    <row r="91" spans="1:14" ht="15.5" x14ac:dyDescent="0.35">
      <c r="A91" s="80" t="s">
        <v>94</v>
      </c>
      <c r="B91" s="83">
        <v>16</v>
      </c>
      <c r="C91" s="83">
        <v>9.2479999999999993</v>
      </c>
      <c r="D91" s="251">
        <v>84</v>
      </c>
      <c r="E91" s="83">
        <v>76</v>
      </c>
      <c r="G91" s="128">
        <f t="shared" si="18"/>
        <v>90.476190476190482</v>
      </c>
      <c r="H91" s="79"/>
      <c r="I91" s="21">
        <f t="shared" si="16"/>
        <v>8.3333333333333321</v>
      </c>
      <c r="J91" s="57">
        <f t="shared" si="17"/>
        <v>2.0666666666666611</v>
      </c>
      <c r="K91" s="137">
        <f t="shared" si="14"/>
        <v>60.952380952380956</v>
      </c>
      <c r="L91" s="72"/>
      <c r="M91" s="124">
        <f t="shared" si="19"/>
        <v>7.1028690904699774</v>
      </c>
      <c r="N91" s="123">
        <f t="shared" si="20"/>
        <v>96</v>
      </c>
    </row>
    <row r="92" spans="1:14" ht="15.5" x14ac:dyDescent="0.35">
      <c r="A92" s="80" t="s">
        <v>95</v>
      </c>
      <c r="B92" s="83">
        <v>19</v>
      </c>
      <c r="C92" s="83">
        <v>15.038</v>
      </c>
      <c r="D92" s="251">
        <v>92</v>
      </c>
      <c r="E92" s="83">
        <v>81</v>
      </c>
      <c r="G92" s="128">
        <f t="shared" si="18"/>
        <v>88.043478260869563</v>
      </c>
      <c r="H92" s="79"/>
      <c r="I92" s="21">
        <f t="shared" si="16"/>
        <v>33.333333333333329</v>
      </c>
      <c r="J92" s="57">
        <f t="shared" si="17"/>
        <v>50.316666666666663</v>
      </c>
      <c r="K92" s="137">
        <f t="shared" si="14"/>
        <v>56.086956521739125</v>
      </c>
      <c r="L92" s="72"/>
      <c r="M92" s="124">
        <f t="shared" si="19"/>
        <v>43.612262560864401</v>
      </c>
      <c r="N92" s="123">
        <f t="shared" si="20"/>
        <v>67</v>
      </c>
    </row>
    <row r="93" spans="1:14" ht="15.5" x14ac:dyDescent="0.35">
      <c r="A93" s="101" t="s">
        <v>96</v>
      </c>
      <c r="B93" s="251">
        <v>18</v>
      </c>
      <c r="C93" s="83">
        <v>14.218</v>
      </c>
      <c r="D93" s="251">
        <v>90</v>
      </c>
      <c r="E93" s="83">
        <v>92</v>
      </c>
      <c r="G93" s="128">
        <f t="shared" si="18"/>
        <v>102.22222222222221</v>
      </c>
      <c r="H93" s="79"/>
      <c r="I93" s="21">
        <f t="shared" si="16"/>
        <v>25</v>
      </c>
      <c r="J93" s="57">
        <f t="shared" si="17"/>
        <v>43.483333333333334</v>
      </c>
      <c r="K93" s="137">
        <f t="shared" si="14"/>
        <v>84.444444444444429</v>
      </c>
      <c r="L93" s="72"/>
      <c r="M93" s="124">
        <f t="shared" si="19"/>
        <v>39.794160893233688</v>
      </c>
      <c r="N93" s="123">
        <f t="shared" si="20"/>
        <v>69</v>
      </c>
    </row>
    <row r="94" spans="1:14" ht="15.5" x14ac:dyDescent="0.35">
      <c r="A94" s="249" t="s">
        <v>97</v>
      </c>
      <c r="B94" s="83">
        <v>18</v>
      </c>
      <c r="C94" s="83">
        <v>14.581</v>
      </c>
      <c r="D94" s="83">
        <v>77</v>
      </c>
      <c r="E94" s="83">
        <v>65</v>
      </c>
      <c r="G94" s="128">
        <f t="shared" si="18"/>
        <v>84.415584415584405</v>
      </c>
      <c r="H94" s="79"/>
      <c r="I94" s="21">
        <f t="shared" si="16"/>
        <v>25</v>
      </c>
      <c r="J94" s="57">
        <f t="shared" si="17"/>
        <v>46.508333333333326</v>
      </c>
      <c r="K94" s="137">
        <f t="shared" ref="K94:K98" si="21">(G94-$G$106)/($G$105-$G$106)*100</f>
        <v>48.83116883116881</v>
      </c>
      <c r="L94" s="247"/>
      <c r="M94" s="124">
        <f t="shared" si="19"/>
        <v>36.637660839669607</v>
      </c>
      <c r="N94" s="123">
        <f t="shared" si="20"/>
        <v>73</v>
      </c>
    </row>
    <row r="95" spans="1:14" ht="15.5" x14ac:dyDescent="0.35">
      <c r="A95" s="241" t="s">
        <v>126</v>
      </c>
      <c r="B95" s="252">
        <v>18</v>
      </c>
      <c r="C95" s="83">
        <v>13.81</v>
      </c>
      <c r="D95" s="253">
        <v>94</v>
      </c>
      <c r="E95" s="253">
        <v>92</v>
      </c>
      <c r="F95" s="2"/>
      <c r="G95" s="128">
        <f t="shared" si="18"/>
        <v>97.872340425531917</v>
      </c>
      <c r="H95" s="32"/>
      <c r="I95" s="21">
        <f t="shared" ref="I95:I99" si="22">(B95-$B$106)/($B$105-$B$106)*100</f>
        <v>25</v>
      </c>
      <c r="J95" s="57">
        <f t="shared" ref="J95:J99" si="23">(C95-$C$106)/($C$105-$C$106)*100</f>
        <v>40.083333333333336</v>
      </c>
      <c r="K95" s="137">
        <f t="shared" si="21"/>
        <v>75.744680851063833</v>
      </c>
      <c r="L95" s="4"/>
      <c r="M95" s="124">
        <f t="shared" si="19"/>
        <v>37.690505623129205</v>
      </c>
      <c r="N95" s="123">
        <f t="shared" si="20"/>
        <v>71</v>
      </c>
    </row>
    <row r="96" spans="1:14" ht="15.5" x14ac:dyDescent="0.35">
      <c r="A96" s="260" t="s">
        <v>127</v>
      </c>
      <c r="B96" s="254">
        <v>18</v>
      </c>
      <c r="C96" s="256">
        <v>14.173</v>
      </c>
      <c r="D96" s="261"/>
      <c r="E96" s="261"/>
      <c r="G96" s="104"/>
      <c r="H96" s="79"/>
      <c r="I96" s="21">
        <f t="shared" si="22"/>
        <v>25</v>
      </c>
      <c r="J96" s="57">
        <f t="shared" si="23"/>
        <v>43.108333333333334</v>
      </c>
      <c r="K96" s="69"/>
      <c r="L96" s="72"/>
      <c r="M96" s="117">
        <f>GEOMEAN(I96:J96)</f>
        <v>32.828468336694193</v>
      </c>
      <c r="N96" s="123">
        <f t="shared" si="20"/>
        <v>75</v>
      </c>
    </row>
    <row r="97" spans="1:14" ht="15.5" x14ac:dyDescent="0.35">
      <c r="A97" s="241" t="s">
        <v>128</v>
      </c>
      <c r="B97" s="254">
        <v>16</v>
      </c>
      <c r="C97" s="256">
        <v>11.648</v>
      </c>
      <c r="D97" s="254">
        <v>93</v>
      </c>
      <c r="E97" s="254">
        <v>89</v>
      </c>
      <c r="G97" s="128">
        <f t="shared" si="18"/>
        <v>95.6989247311828</v>
      </c>
      <c r="H97" s="79"/>
      <c r="I97" s="21">
        <f t="shared" si="22"/>
        <v>8.3333333333333321</v>
      </c>
      <c r="J97" s="57">
        <f t="shared" si="23"/>
        <v>22.066666666666666</v>
      </c>
      <c r="K97" s="137">
        <f t="shared" si="21"/>
        <v>71.397849462365599</v>
      </c>
      <c r="L97" s="72"/>
      <c r="M97" s="124">
        <f t="shared" si="19"/>
        <v>18.904239972090416</v>
      </c>
      <c r="N97" s="123">
        <f t="shared" si="20"/>
        <v>94</v>
      </c>
    </row>
    <row r="98" spans="1:14" ht="15.5" x14ac:dyDescent="0.35">
      <c r="A98" s="241" t="s">
        <v>129</v>
      </c>
      <c r="B98" s="254">
        <v>16</v>
      </c>
      <c r="C98" s="256">
        <v>12.898999999999999</v>
      </c>
      <c r="D98" s="254">
        <v>98</v>
      </c>
      <c r="E98" s="254">
        <v>94</v>
      </c>
      <c r="F98" s="262"/>
      <c r="G98" s="128">
        <f t="shared" si="18"/>
        <v>95.918367346938766</v>
      </c>
      <c r="H98" s="32"/>
      <c r="I98" s="21">
        <f t="shared" si="22"/>
        <v>8.3333333333333321</v>
      </c>
      <c r="J98" s="57">
        <f t="shared" si="23"/>
        <v>32.49166666666666</v>
      </c>
      <c r="K98" s="137">
        <f t="shared" si="21"/>
        <v>71.836734693877531</v>
      </c>
      <c r="L98" s="247"/>
      <c r="M98" s="124">
        <f t="shared" si="19"/>
        <v>22.095590573522397</v>
      </c>
      <c r="N98" s="123">
        <f t="shared" si="20"/>
        <v>92</v>
      </c>
    </row>
    <row r="99" spans="1:14" ht="15.5" x14ac:dyDescent="0.35">
      <c r="A99" s="248" t="s">
        <v>130</v>
      </c>
      <c r="B99" s="255">
        <v>17</v>
      </c>
      <c r="C99" s="257">
        <v>12.176</v>
      </c>
      <c r="D99" s="255">
        <v>99</v>
      </c>
      <c r="E99" s="255">
        <v>83</v>
      </c>
      <c r="F99" s="263"/>
      <c r="G99" s="264">
        <f t="shared" si="18"/>
        <v>83.838383838383834</v>
      </c>
      <c r="H99" s="265"/>
      <c r="I99" s="38">
        <f t="shared" si="22"/>
        <v>16.666666666666664</v>
      </c>
      <c r="J99" s="244">
        <f t="shared" si="23"/>
        <v>26.466666666666665</v>
      </c>
      <c r="K99" s="266">
        <f>(G99-$G$106)/($G$105-$G$106)*100</f>
        <v>47.676767676767668</v>
      </c>
      <c r="L99" s="89"/>
      <c r="M99" s="267">
        <f t="shared" si="19"/>
        <v>24.744606949165735</v>
      </c>
      <c r="N99" s="268">
        <f t="shared" si="20"/>
        <v>91</v>
      </c>
    </row>
    <row r="100" spans="1:14" ht="15.5" x14ac:dyDescent="0.35">
      <c r="H100" s="91"/>
      <c r="I100" s="2"/>
      <c r="J100" s="2"/>
      <c r="K100" s="2"/>
      <c r="L100" s="72"/>
      <c r="M100" s="2"/>
      <c r="N100" s="2"/>
    </row>
    <row r="102" spans="1:14" ht="15.5" x14ac:dyDescent="0.35">
      <c r="A102" s="41" t="s">
        <v>100</v>
      </c>
      <c r="B102" s="94">
        <f>MAX(B4:B99)</f>
        <v>26</v>
      </c>
      <c r="C102" s="94">
        <f t="shared" ref="C102" si="24">MAX(C4:C99)</f>
        <v>20.315999999999999</v>
      </c>
      <c r="D102" s="94"/>
      <c r="E102" s="94"/>
      <c r="F102" s="94"/>
      <c r="G102" s="94">
        <f>MAX(G4:G99)</f>
        <v>102.22222222222221</v>
      </c>
    </row>
    <row r="103" spans="1:14" ht="15.5" x14ac:dyDescent="0.35">
      <c r="A103" s="41" t="s">
        <v>101</v>
      </c>
      <c r="B103" s="94">
        <f>MIN(B4:B99)</f>
        <v>16</v>
      </c>
      <c r="C103" s="94">
        <f t="shared" ref="C103:G103" si="25">MIN(C4:C99)</f>
        <v>9.2479999999999993</v>
      </c>
      <c r="D103" s="94"/>
      <c r="E103" s="94"/>
      <c r="F103" s="94"/>
      <c r="G103" s="94">
        <f t="shared" si="25"/>
        <v>65.822784810126578</v>
      </c>
    </row>
    <row r="104" spans="1:14" ht="15.5" x14ac:dyDescent="0.35">
      <c r="A104" s="4"/>
      <c r="B104" s="4"/>
      <c r="C104" s="2"/>
      <c r="D104" s="2"/>
      <c r="E104" s="2"/>
      <c r="F104" s="2"/>
      <c r="G104" s="2"/>
    </row>
    <row r="105" spans="1:14" ht="15.5" x14ac:dyDescent="0.35">
      <c r="A105" s="41" t="s">
        <v>103</v>
      </c>
      <c r="B105" s="42">
        <v>27</v>
      </c>
      <c r="C105" s="90">
        <v>21</v>
      </c>
      <c r="D105" s="90"/>
      <c r="E105" s="90"/>
      <c r="F105" s="90"/>
      <c r="G105" s="90">
        <v>110</v>
      </c>
    </row>
    <row r="106" spans="1:14" ht="15.5" x14ac:dyDescent="0.35">
      <c r="A106" s="41" t="s">
        <v>102</v>
      </c>
      <c r="B106" s="42">
        <v>15</v>
      </c>
      <c r="C106" s="90">
        <v>9</v>
      </c>
      <c r="D106" s="90"/>
      <c r="E106" s="90"/>
      <c r="F106" s="90"/>
      <c r="G106" s="90">
        <v>60</v>
      </c>
    </row>
  </sheetData>
  <mergeCells count="3">
    <mergeCell ref="B3:E3"/>
    <mergeCell ref="M2:N2"/>
    <mergeCell ref="I3:K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opLeftCell="A74" workbookViewId="0">
      <selection sqref="A1:K106"/>
    </sheetView>
  </sheetViews>
  <sheetFormatPr baseColWidth="10" defaultColWidth="8.7265625" defaultRowHeight="14.5" x14ac:dyDescent="0.35"/>
  <sheetData>
    <row r="1" spans="1:11" x14ac:dyDescent="0.35">
      <c r="B1" s="324">
        <v>3.1</v>
      </c>
      <c r="C1" s="324"/>
      <c r="D1" s="153">
        <v>3.2</v>
      </c>
      <c r="G1" s="324">
        <v>3.1</v>
      </c>
      <c r="H1" s="324"/>
      <c r="I1" s="154">
        <v>3.2</v>
      </c>
    </row>
    <row r="2" spans="1:11" ht="93" x14ac:dyDescent="0.35">
      <c r="A2" s="138" t="s">
        <v>0</v>
      </c>
      <c r="B2" s="109" t="s">
        <v>115</v>
      </c>
      <c r="C2" s="109" t="s">
        <v>114</v>
      </c>
      <c r="D2" s="109" t="s">
        <v>113</v>
      </c>
      <c r="F2" s="140"/>
      <c r="G2" s="155" t="s">
        <v>111</v>
      </c>
      <c r="H2" s="155" t="s">
        <v>114</v>
      </c>
      <c r="I2" s="155" t="s">
        <v>113</v>
      </c>
      <c r="J2" s="331" t="s">
        <v>112</v>
      </c>
      <c r="K2" s="332"/>
    </row>
    <row r="3" spans="1:11" ht="15.5" x14ac:dyDescent="0.35">
      <c r="A3" s="141"/>
      <c r="B3" s="328" t="s">
        <v>3</v>
      </c>
      <c r="C3" s="329"/>
      <c r="D3" s="330"/>
      <c r="F3" s="2"/>
      <c r="G3" s="325" t="s">
        <v>4</v>
      </c>
      <c r="H3" s="326"/>
      <c r="I3" s="327"/>
      <c r="J3" s="143" t="s">
        <v>5</v>
      </c>
      <c r="K3" s="150" t="s">
        <v>6</v>
      </c>
    </row>
    <row r="4" spans="1:11" ht="15.5" x14ac:dyDescent="0.35">
      <c r="A4" s="76" t="s">
        <v>7</v>
      </c>
      <c r="B4" s="96">
        <v>73</v>
      </c>
      <c r="C4" s="96"/>
      <c r="D4" s="96">
        <v>70.459999999999994</v>
      </c>
      <c r="F4" s="2"/>
      <c r="G4" s="156">
        <f t="shared" ref="G4:G27" si="0">(B4-$B$106)/($B$105-$B$106)*100</f>
        <v>61.428571428571431</v>
      </c>
      <c r="H4" s="157"/>
      <c r="I4" s="156">
        <f>(D4-$D$106)/($D$105-$D$106)*100</f>
        <v>70.251762336354474</v>
      </c>
      <c r="J4" s="149">
        <f>(POWER(G4,2.5/5)*POWER(I4,2.5/5))</f>
        <v>65.692201977569411</v>
      </c>
      <c r="K4" s="144">
        <f>RANK(J4, $J$4:$J$99)</f>
        <v>3</v>
      </c>
    </row>
    <row r="5" spans="1:11" ht="15.5" x14ac:dyDescent="0.35">
      <c r="A5" s="80" t="s">
        <v>8</v>
      </c>
      <c r="B5" s="98">
        <v>70.900000000000006</v>
      </c>
      <c r="C5" s="98"/>
      <c r="D5" s="98">
        <v>99.43</v>
      </c>
      <c r="F5" s="2"/>
      <c r="G5" s="158">
        <f t="shared" si="0"/>
        <v>58.428571428571438</v>
      </c>
      <c r="H5" s="159"/>
      <c r="I5" s="158">
        <f t="shared" ref="I5:I68" si="1">(D5-$D$106)/($D$105-$D$106)*100</f>
        <v>99.425981873111795</v>
      </c>
      <c r="J5" s="149">
        <f t="shared" ref="J5:J68" si="2">(POWER(G5,2.5/5)*POWER(I5,2.5/5))</f>
        <v>76.218882724223675</v>
      </c>
      <c r="K5" s="145">
        <f t="shared" ref="K5:K68" si="3">RANK(J5, $J$4:$J$99)</f>
        <v>1</v>
      </c>
    </row>
    <row r="6" spans="1:11" ht="15.5" x14ac:dyDescent="0.35">
      <c r="A6" s="80" t="s">
        <v>9</v>
      </c>
      <c r="B6" s="98">
        <v>61.5</v>
      </c>
      <c r="C6" s="98"/>
      <c r="D6" s="98">
        <v>87.75</v>
      </c>
      <c r="F6" s="2"/>
      <c r="G6" s="158">
        <f t="shared" si="0"/>
        <v>45</v>
      </c>
      <c r="H6" s="159"/>
      <c r="I6" s="158">
        <f t="shared" si="1"/>
        <v>87.663645518630418</v>
      </c>
      <c r="J6" s="149">
        <f t="shared" si="2"/>
        <v>62.808152721906801</v>
      </c>
      <c r="K6" s="145">
        <f t="shared" si="3"/>
        <v>5</v>
      </c>
    </row>
    <row r="7" spans="1:11" ht="15.5" x14ac:dyDescent="0.35">
      <c r="A7" s="80" t="s">
        <v>10</v>
      </c>
      <c r="B7" s="98">
        <v>59.8</v>
      </c>
      <c r="C7" s="98"/>
      <c r="D7" s="98">
        <v>83.89</v>
      </c>
      <c r="F7" s="2"/>
      <c r="G7" s="158">
        <f t="shared" si="0"/>
        <v>42.571428571428562</v>
      </c>
      <c r="H7" s="159"/>
      <c r="I7" s="158">
        <f t="shared" si="1"/>
        <v>83.776435045317214</v>
      </c>
      <c r="J7" s="149">
        <f t="shared" si="2"/>
        <v>59.72003449848841</v>
      </c>
      <c r="K7" s="145">
        <f t="shared" si="3"/>
        <v>8</v>
      </c>
    </row>
    <row r="8" spans="1:11" ht="15.5" x14ac:dyDescent="0.35">
      <c r="A8" s="80" t="s">
        <v>11</v>
      </c>
      <c r="B8" s="98">
        <v>58.6</v>
      </c>
      <c r="C8" s="98"/>
      <c r="D8" s="98">
        <v>80.760000000000005</v>
      </c>
      <c r="F8" s="2"/>
      <c r="G8" s="158">
        <f t="shared" si="0"/>
        <v>40.857142857142861</v>
      </c>
      <c r="H8" s="159"/>
      <c r="I8" s="158">
        <f t="shared" si="1"/>
        <v>80.624370594159117</v>
      </c>
      <c r="J8" s="149">
        <f t="shared" si="2"/>
        <v>57.394088782145381</v>
      </c>
      <c r="K8" s="145">
        <f t="shared" si="3"/>
        <v>11</v>
      </c>
    </row>
    <row r="9" spans="1:11" ht="15.5" x14ac:dyDescent="0.35">
      <c r="A9" s="80" t="s">
        <v>12</v>
      </c>
      <c r="B9" s="98">
        <v>70.5</v>
      </c>
      <c r="C9" s="98"/>
      <c r="D9" s="98">
        <v>58.34</v>
      </c>
      <c r="F9" s="2"/>
      <c r="G9" s="158">
        <f t="shared" si="0"/>
        <v>57.857142857142861</v>
      </c>
      <c r="H9" s="159"/>
      <c r="I9" s="158">
        <f t="shared" si="1"/>
        <v>58.046324269889226</v>
      </c>
      <c r="J9" s="149">
        <f t="shared" si="2"/>
        <v>57.951656366449264</v>
      </c>
      <c r="K9" s="145">
        <f t="shared" si="3"/>
        <v>10</v>
      </c>
    </row>
    <row r="10" spans="1:11" ht="15.5" x14ac:dyDescent="0.35">
      <c r="A10" s="80" t="s">
        <v>13</v>
      </c>
      <c r="B10" s="98">
        <v>73.3</v>
      </c>
      <c r="C10" s="98"/>
      <c r="D10" s="98">
        <v>62.08</v>
      </c>
      <c r="F10" s="2"/>
      <c r="G10" s="158">
        <f t="shared" si="0"/>
        <v>61.857142857142854</v>
      </c>
      <c r="H10" s="159"/>
      <c r="I10" s="158">
        <f t="shared" si="1"/>
        <v>61.812688821752261</v>
      </c>
      <c r="J10" s="149">
        <f t="shared" si="2"/>
        <v>61.834911844614503</v>
      </c>
      <c r="K10" s="145">
        <f t="shared" si="3"/>
        <v>6</v>
      </c>
    </row>
    <row r="11" spans="1:11" ht="15.5" x14ac:dyDescent="0.35">
      <c r="A11" s="80" t="s">
        <v>14</v>
      </c>
      <c r="B11" s="98">
        <v>79.099999999999994</v>
      </c>
      <c r="C11" s="98"/>
      <c r="D11" s="98">
        <v>40.15</v>
      </c>
      <c r="F11" s="2"/>
      <c r="G11" s="158">
        <f t="shared" si="0"/>
        <v>70.142857142857139</v>
      </c>
      <c r="H11" s="159"/>
      <c r="I11" s="158">
        <f t="shared" si="1"/>
        <v>39.728096676737159</v>
      </c>
      <c r="J11" s="149">
        <f t="shared" si="2"/>
        <v>52.788656070731648</v>
      </c>
      <c r="K11" s="145">
        <f t="shared" si="3"/>
        <v>16</v>
      </c>
    </row>
    <row r="12" spans="1:11" ht="15.5" x14ac:dyDescent="0.35">
      <c r="A12" s="80" t="s">
        <v>15</v>
      </c>
      <c r="B12" s="98">
        <v>60.9</v>
      </c>
      <c r="C12" s="98"/>
      <c r="D12" s="98">
        <v>95.61</v>
      </c>
      <c r="F12" s="2"/>
      <c r="G12" s="158">
        <f t="shared" si="0"/>
        <v>44.142857142857139</v>
      </c>
      <c r="H12" s="159"/>
      <c r="I12" s="158">
        <f t="shared" si="1"/>
        <v>95.579053373615309</v>
      </c>
      <c r="J12" s="149">
        <f t="shared" si="2"/>
        <v>64.954849695161471</v>
      </c>
      <c r="K12" s="145">
        <f t="shared" si="3"/>
        <v>4</v>
      </c>
    </row>
    <row r="13" spans="1:11" ht="15.5" x14ac:dyDescent="0.35">
      <c r="A13" s="80" t="s">
        <v>16</v>
      </c>
      <c r="B13" s="98">
        <v>65.400000000000006</v>
      </c>
      <c r="C13" s="98"/>
      <c r="D13" s="98">
        <v>64.14</v>
      </c>
      <c r="F13" s="2"/>
      <c r="G13" s="158">
        <f t="shared" si="0"/>
        <v>50.571428571428577</v>
      </c>
      <c r="H13" s="159"/>
      <c r="I13" s="158">
        <f t="shared" si="1"/>
        <v>63.887210473313196</v>
      </c>
      <c r="J13" s="149">
        <f t="shared" si="2"/>
        <v>56.840720448275299</v>
      </c>
      <c r="K13" s="145">
        <f t="shared" si="3"/>
        <v>12</v>
      </c>
    </row>
    <row r="14" spans="1:11" ht="15.5" x14ac:dyDescent="0.35">
      <c r="A14" s="80" t="s">
        <v>17</v>
      </c>
      <c r="B14" s="98">
        <v>58</v>
      </c>
      <c r="C14" s="98"/>
      <c r="D14" s="98">
        <v>53.4</v>
      </c>
      <c r="F14" s="2"/>
      <c r="G14" s="158">
        <f t="shared" si="0"/>
        <v>40</v>
      </c>
      <c r="H14" s="159"/>
      <c r="I14" s="158">
        <f t="shared" si="1"/>
        <v>53.071500503524675</v>
      </c>
      <c r="J14" s="149">
        <f t="shared" si="2"/>
        <v>46.07450509925188</v>
      </c>
      <c r="K14" s="145">
        <f t="shared" si="3"/>
        <v>23</v>
      </c>
    </row>
    <row r="15" spans="1:11" ht="15.5" x14ac:dyDescent="0.35">
      <c r="A15" s="80" t="s">
        <v>18</v>
      </c>
      <c r="B15" s="98">
        <v>49.3</v>
      </c>
      <c r="C15" s="98"/>
      <c r="D15" s="98">
        <v>54.61</v>
      </c>
      <c r="F15" s="2"/>
      <c r="G15" s="158">
        <f t="shared" si="0"/>
        <v>27.571428571428569</v>
      </c>
      <c r="H15" s="159"/>
      <c r="I15" s="158">
        <f t="shared" si="1"/>
        <v>54.290030211480357</v>
      </c>
      <c r="J15" s="149">
        <f t="shared" si="2"/>
        <v>38.689193453941755</v>
      </c>
      <c r="K15" s="145">
        <f t="shared" si="3"/>
        <v>34</v>
      </c>
    </row>
    <row r="16" spans="1:11" ht="15.5" x14ac:dyDescent="0.35">
      <c r="A16" s="80" t="s">
        <v>19</v>
      </c>
      <c r="B16" s="98">
        <v>43.1</v>
      </c>
      <c r="C16" s="98"/>
      <c r="D16" s="98">
        <v>62.33</v>
      </c>
      <c r="F16" s="2"/>
      <c r="G16" s="158">
        <f t="shared" si="0"/>
        <v>18.714285714285715</v>
      </c>
      <c r="H16" s="159"/>
      <c r="I16" s="158">
        <f t="shared" si="1"/>
        <v>62.064451158106749</v>
      </c>
      <c r="J16" s="149">
        <f t="shared" si="2"/>
        <v>34.08066712482519</v>
      </c>
      <c r="K16" s="145">
        <f t="shared" si="3"/>
        <v>43</v>
      </c>
    </row>
    <row r="17" spans="1:11" ht="15.5" x14ac:dyDescent="0.35">
      <c r="A17" s="80" t="s">
        <v>20</v>
      </c>
      <c r="B17" s="98">
        <v>58.2</v>
      </c>
      <c r="C17" s="98"/>
      <c r="D17" s="98">
        <v>48.3</v>
      </c>
      <c r="F17" s="2"/>
      <c r="G17" s="158">
        <f t="shared" si="0"/>
        <v>40.285714285714292</v>
      </c>
      <c r="H17" s="159"/>
      <c r="I17" s="158">
        <f t="shared" si="1"/>
        <v>47.935548841893251</v>
      </c>
      <c r="J17" s="149">
        <f t="shared" si="2"/>
        <v>43.944485715199967</v>
      </c>
      <c r="K17" s="145">
        <f t="shared" si="3"/>
        <v>30</v>
      </c>
    </row>
    <row r="18" spans="1:11" ht="15.5" x14ac:dyDescent="0.35">
      <c r="A18" s="80" t="s">
        <v>21</v>
      </c>
      <c r="B18" s="98">
        <v>60.8</v>
      </c>
      <c r="C18" s="98"/>
      <c r="D18" s="98">
        <v>53.33</v>
      </c>
      <c r="F18" s="2"/>
      <c r="G18" s="158">
        <f t="shared" si="0"/>
        <v>43.999999999999993</v>
      </c>
      <c r="H18" s="159"/>
      <c r="I18" s="158">
        <f t="shared" si="1"/>
        <v>53.001007049345418</v>
      </c>
      <c r="J18" s="149">
        <f t="shared" si="2"/>
        <v>48.291244653365453</v>
      </c>
      <c r="K18" s="145">
        <f t="shared" si="3"/>
        <v>20</v>
      </c>
    </row>
    <row r="19" spans="1:11" ht="15.5" x14ac:dyDescent="0.35">
      <c r="A19" s="80" t="s">
        <v>22</v>
      </c>
      <c r="B19" s="98">
        <v>67.355999999999995</v>
      </c>
      <c r="C19" s="98"/>
      <c r="D19" s="98">
        <v>92.35</v>
      </c>
      <c r="F19" s="2"/>
      <c r="G19" s="158">
        <f t="shared" si="0"/>
        <v>53.365714285714283</v>
      </c>
      <c r="H19" s="159"/>
      <c r="I19" s="158">
        <f t="shared" si="1"/>
        <v>92.296072507552864</v>
      </c>
      <c r="J19" s="149">
        <f t="shared" si="2"/>
        <v>70.181520609998429</v>
      </c>
      <c r="K19" s="145">
        <f t="shared" si="3"/>
        <v>2</v>
      </c>
    </row>
    <row r="20" spans="1:11" ht="15.5" x14ac:dyDescent="0.35">
      <c r="A20" s="80" t="s">
        <v>23</v>
      </c>
      <c r="B20" s="98">
        <v>41</v>
      </c>
      <c r="C20" s="98"/>
      <c r="D20" s="98">
        <v>55.39</v>
      </c>
      <c r="F20" s="2"/>
      <c r="G20" s="158">
        <f t="shared" si="0"/>
        <v>15.714285714285714</v>
      </c>
      <c r="H20" s="159"/>
      <c r="I20" s="158">
        <f t="shared" si="1"/>
        <v>55.075528700906339</v>
      </c>
      <c r="J20" s="149">
        <f t="shared" si="2"/>
        <v>29.418915579459849</v>
      </c>
      <c r="K20" s="145">
        <f t="shared" si="3"/>
        <v>54</v>
      </c>
    </row>
    <row r="21" spans="1:11" ht="15.5" x14ac:dyDescent="0.35">
      <c r="A21" s="80" t="s">
        <v>24</v>
      </c>
      <c r="B21" s="98">
        <v>44.5</v>
      </c>
      <c r="C21" s="98"/>
      <c r="D21" s="98">
        <v>63.82</v>
      </c>
      <c r="F21" s="2"/>
      <c r="G21" s="158">
        <f t="shared" si="0"/>
        <v>20.714285714285715</v>
      </c>
      <c r="H21" s="159"/>
      <c r="I21" s="158">
        <f t="shared" si="1"/>
        <v>63.564954682779451</v>
      </c>
      <c r="J21" s="149">
        <f t="shared" si="2"/>
        <v>36.286397351000794</v>
      </c>
      <c r="K21" s="145">
        <f t="shared" si="3"/>
        <v>37</v>
      </c>
    </row>
    <row r="22" spans="1:11" ht="15.5" x14ac:dyDescent="0.35">
      <c r="A22" s="80" t="s">
        <v>25</v>
      </c>
      <c r="B22" s="98">
        <v>64.828000000000003</v>
      </c>
      <c r="C22" s="98"/>
      <c r="D22" s="98">
        <v>40.21</v>
      </c>
      <c r="F22" s="2"/>
      <c r="G22" s="158">
        <f t="shared" si="0"/>
        <v>49.754285714285714</v>
      </c>
      <c r="H22" s="159"/>
      <c r="I22" s="158">
        <f t="shared" si="1"/>
        <v>39.78851963746223</v>
      </c>
      <c r="J22" s="149">
        <f t="shared" si="2"/>
        <v>44.493250883597653</v>
      </c>
      <c r="K22" s="145">
        <f t="shared" si="3"/>
        <v>29</v>
      </c>
    </row>
    <row r="23" spans="1:11" ht="15.5" x14ac:dyDescent="0.35">
      <c r="A23" s="80" t="s">
        <v>26</v>
      </c>
      <c r="B23" s="98">
        <v>32.9</v>
      </c>
      <c r="C23" s="98"/>
      <c r="D23" s="98">
        <v>89.01</v>
      </c>
      <c r="F23" s="2"/>
      <c r="G23" s="158">
        <f t="shared" si="0"/>
        <v>4.1428571428571406</v>
      </c>
      <c r="H23" s="159"/>
      <c r="I23" s="158">
        <f t="shared" si="1"/>
        <v>88.932527693856997</v>
      </c>
      <c r="J23" s="149">
        <f t="shared" si="2"/>
        <v>19.19465440139092</v>
      </c>
      <c r="K23" s="145">
        <f t="shared" si="3"/>
        <v>81</v>
      </c>
    </row>
    <row r="24" spans="1:11" ht="15.5" x14ac:dyDescent="0.35">
      <c r="A24" s="80" t="s">
        <v>27</v>
      </c>
      <c r="B24" s="98">
        <v>64</v>
      </c>
      <c r="C24" s="98"/>
      <c r="D24" s="98">
        <v>41.59</v>
      </c>
      <c r="F24" s="2"/>
      <c r="G24" s="158">
        <f t="shared" si="0"/>
        <v>48.571428571428569</v>
      </c>
      <c r="H24" s="159"/>
      <c r="I24" s="158">
        <f t="shared" si="1"/>
        <v>41.178247734138971</v>
      </c>
      <c r="J24" s="149">
        <f t="shared" si="2"/>
        <v>44.722324609922964</v>
      </c>
      <c r="K24" s="145">
        <f t="shared" si="3"/>
        <v>27</v>
      </c>
    </row>
    <row r="25" spans="1:11" ht="15.5" x14ac:dyDescent="0.35">
      <c r="A25" s="80" t="s">
        <v>28</v>
      </c>
      <c r="B25" s="98">
        <v>63.1</v>
      </c>
      <c r="C25" s="98"/>
      <c r="D25" s="98">
        <v>64.900000000000006</v>
      </c>
      <c r="F25" s="2"/>
      <c r="G25" s="158">
        <f t="shared" si="0"/>
        <v>47.285714285714285</v>
      </c>
      <c r="H25" s="159"/>
      <c r="I25" s="158">
        <f t="shared" si="1"/>
        <v>64.65256797583082</v>
      </c>
      <c r="J25" s="149">
        <f t="shared" si="2"/>
        <v>55.29143565818179</v>
      </c>
      <c r="K25" s="145">
        <f t="shared" si="3"/>
        <v>13</v>
      </c>
    </row>
    <row r="26" spans="1:11" ht="15.5" x14ac:dyDescent="0.35">
      <c r="A26" s="80" t="s">
        <v>29</v>
      </c>
      <c r="B26" s="98">
        <v>60.49</v>
      </c>
      <c r="C26" s="98"/>
      <c r="D26" s="98">
        <v>65.32313341493267</v>
      </c>
      <c r="F26" s="2"/>
      <c r="G26" s="158">
        <f t="shared" si="0"/>
        <v>43.557142857142864</v>
      </c>
      <c r="H26" s="159"/>
      <c r="I26" s="158">
        <f t="shared" si="1"/>
        <v>65.078684204363213</v>
      </c>
      <c r="J26" s="149">
        <f t="shared" si="2"/>
        <v>53.241351831488423</v>
      </c>
      <c r="K26" s="145">
        <f t="shared" si="3"/>
        <v>15</v>
      </c>
    </row>
    <row r="27" spans="1:11" ht="15.5" x14ac:dyDescent="0.35">
      <c r="A27" s="80" t="s">
        <v>30</v>
      </c>
      <c r="B27" s="98">
        <v>60</v>
      </c>
      <c r="C27" s="98"/>
      <c r="D27" s="98">
        <v>38.159999999999997</v>
      </c>
      <c r="F27" s="2"/>
      <c r="G27" s="158">
        <f t="shared" si="0"/>
        <v>42.857142857142854</v>
      </c>
      <c r="H27" s="159"/>
      <c r="I27" s="158">
        <f t="shared" si="1"/>
        <v>37.724068479355481</v>
      </c>
      <c r="J27" s="149">
        <f t="shared" si="2"/>
        <v>40.208777548843457</v>
      </c>
      <c r="K27" s="145">
        <f t="shared" si="3"/>
        <v>33</v>
      </c>
    </row>
    <row r="28" spans="1:11" ht="15.5" x14ac:dyDescent="0.35">
      <c r="A28" s="80" t="s">
        <v>31</v>
      </c>
      <c r="B28" s="98">
        <v>43.9</v>
      </c>
      <c r="C28" s="98"/>
      <c r="D28" s="98">
        <v>43.42</v>
      </c>
      <c r="F28" s="2"/>
      <c r="G28" s="158">
        <f t="shared" ref="G28:G36" si="4">(B28-$B$106)/($B$105-$B$106)*100</f>
        <v>19.857142857142854</v>
      </c>
      <c r="H28" s="159"/>
      <c r="I28" s="158">
        <f t="shared" si="1"/>
        <v>43.021148036253777</v>
      </c>
      <c r="J28" s="149">
        <f t="shared" si="2"/>
        <v>29.228018790779888</v>
      </c>
      <c r="K28" s="145">
        <f t="shared" si="3"/>
        <v>56</v>
      </c>
    </row>
    <row r="29" spans="1:11" ht="15.5" x14ac:dyDescent="0.35">
      <c r="A29" s="80" t="s">
        <v>32</v>
      </c>
      <c r="B29" s="98">
        <v>49.3</v>
      </c>
      <c r="C29" s="98"/>
      <c r="D29" s="98">
        <v>72.09</v>
      </c>
      <c r="F29" s="2"/>
      <c r="G29" s="158">
        <f t="shared" si="4"/>
        <v>27.571428571428569</v>
      </c>
      <c r="H29" s="159"/>
      <c r="I29" s="158">
        <f t="shared" si="1"/>
        <v>71.893252769385711</v>
      </c>
      <c r="J29" s="149">
        <f t="shared" si="2"/>
        <v>44.521901166715438</v>
      </c>
      <c r="K29" s="145">
        <f t="shared" si="3"/>
        <v>28</v>
      </c>
    </row>
    <row r="30" spans="1:11" ht="15.5" x14ac:dyDescent="0.35">
      <c r="A30" s="80" t="s">
        <v>33</v>
      </c>
      <c r="B30" s="98">
        <v>59.2</v>
      </c>
      <c r="C30" s="98"/>
      <c r="D30" s="98">
        <v>35</v>
      </c>
      <c r="F30" s="2"/>
      <c r="G30" s="158">
        <f t="shared" si="4"/>
        <v>41.714285714285722</v>
      </c>
      <c r="H30" s="159"/>
      <c r="I30" s="158">
        <f t="shared" si="1"/>
        <v>34.541792547834845</v>
      </c>
      <c r="J30" s="149">
        <f t="shared" si="2"/>
        <v>37.959006881423647</v>
      </c>
      <c r="K30" s="145">
        <f t="shared" si="3"/>
        <v>35</v>
      </c>
    </row>
    <row r="31" spans="1:11" ht="15.5" x14ac:dyDescent="0.35">
      <c r="A31" s="80" t="s">
        <v>34</v>
      </c>
      <c r="B31" s="98">
        <v>39.5</v>
      </c>
      <c r="C31" s="98"/>
      <c r="D31" s="98">
        <v>61.61</v>
      </c>
      <c r="F31" s="2"/>
      <c r="G31" s="158">
        <f t="shared" si="4"/>
        <v>13.571428571428571</v>
      </c>
      <c r="H31" s="159"/>
      <c r="I31" s="158">
        <f t="shared" si="1"/>
        <v>61.339375629405836</v>
      </c>
      <c r="J31" s="149">
        <f t="shared" si="2"/>
        <v>28.852434125572625</v>
      </c>
      <c r="K31" s="145">
        <f t="shared" si="3"/>
        <v>57</v>
      </c>
    </row>
    <row r="32" spans="1:11" ht="15.5" x14ac:dyDescent="0.35">
      <c r="A32" s="80" t="s">
        <v>35</v>
      </c>
      <c r="B32" s="98">
        <v>52.3</v>
      </c>
      <c r="C32" s="98"/>
      <c r="D32" s="98">
        <v>21.11</v>
      </c>
      <c r="F32" s="2"/>
      <c r="G32" s="158">
        <f t="shared" si="4"/>
        <v>31.857142857142851</v>
      </c>
      <c r="H32" s="159"/>
      <c r="I32" s="158">
        <f t="shared" si="1"/>
        <v>20.553877139979861</v>
      </c>
      <c r="J32" s="149">
        <f t="shared" si="2"/>
        <v>25.588821784453096</v>
      </c>
      <c r="K32" s="145">
        <f t="shared" si="3"/>
        <v>66</v>
      </c>
    </row>
    <row r="33" spans="1:11" ht="15.5" x14ac:dyDescent="0.35">
      <c r="A33" s="80" t="s">
        <v>36</v>
      </c>
      <c r="B33" s="98">
        <v>42.3</v>
      </c>
      <c r="C33" s="98"/>
      <c r="D33" s="98">
        <v>70.119369627507169</v>
      </c>
      <c r="F33" s="2"/>
      <c r="G33" s="158">
        <f t="shared" si="4"/>
        <v>17.571428571428569</v>
      </c>
      <c r="H33" s="159"/>
      <c r="I33" s="158">
        <f t="shared" si="1"/>
        <v>69.908730742706112</v>
      </c>
      <c r="J33" s="149">
        <f t="shared" si="2"/>
        <v>35.048484543053974</v>
      </c>
      <c r="K33" s="145">
        <f t="shared" si="3"/>
        <v>40</v>
      </c>
    </row>
    <row r="34" spans="1:11" ht="15.5" x14ac:dyDescent="0.35">
      <c r="A34" s="80" t="s">
        <v>37</v>
      </c>
      <c r="B34" s="98">
        <v>60.6</v>
      </c>
      <c r="C34" s="98"/>
      <c r="D34" s="98">
        <v>87.5</v>
      </c>
      <c r="F34" s="2"/>
      <c r="G34" s="158">
        <f t="shared" si="4"/>
        <v>43.714285714285715</v>
      </c>
      <c r="H34" s="159"/>
      <c r="I34" s="158">
        <f t="shared" si="1"/>
        <v>87.411883182275929</v>
      </c>
      <c r="J34" s="149">
        <f t="shared" si="2"/>
        <v>61.815435258952732</v>
      </c>
      <c r="K34" s="145">
        <f t="shared" si="3"/>
        <v>7</v>
      </c>
    </row>
    <row r="35" spans="1:11" ht="15.5" x14ac:dyDescent="0.35">
      <c r="A35" s="80" t="s">
        <v>38</v>
      </c>
      <c r="B35" s="98">
        <v>45.9</v>
      </c>
      <c r="C35" s="98"/>
      <c r="D35" s="98">
        <v>27.08</v>
      </c>
      <c r="F35" s="2"/>
      <c r="G35" s="158">
        <f t="shared" si="4"/>
        <v>22.714285714285712</v>
      </c>
      <c r="H35" s="159"/>
      <c r="I35" s="158">
        <f t="shared" si="1"/>
        <v>26.565961732124876</v>
      </c>
      <c r="J35" s="149">
        <f t="shared" si="2"/>
        <v>24.564748015362689</v>
      </c>
      <c r="K35" s="145">
        <f t="shared" si="3"/>
        <v>70</v>
      </c>
    </row>
    <row r="36" spans="1:11" ht="15.5" x14ac:dyDescent="0.35">
      <c r="A36" s="80" t="s">
        <v>39</v>
      </c>
      <c r="B36" s="98">
        <v>50.3</v>
      </c>
      <c r="C36" s="98"/>
      <c r="D36" s="98">
        <v>63.9</v>
      </c>
      <c r="F36" s="2"/>
      <c r="G36" s="158">
        <f t="shared" si="4"/>
        <v>28.999999999999996</v>
      </c>
      <c r="H36" s="159"/>
      <c r="I36" s="158">
        <f t="shared" si="1"/>
        <v>63.645518630412887</v>
      </c>
      <c r="J36" s="149">
        <f t="shared" si="2"/>
        <v>42.961844004674354</v>
      </c>
      <c r="K36" s="145">
        <f t="shared" si="3"/>
        <v>32</v>
      </c>
    </row>
    <row r="37" spans="1:11" ht="15.5" x14ac:dyDescent="0.35">
      <c r="A37" s="80" t="s">
        <v>40</v>
      </c>
      <c r="B37" s="98">
        <v>59</v>
      </c>
      <c r="C37" s="98"/>
      <c r="D37" s="98">
        <v>83.74</v>
      </c>
      <c r="F37" s="2"/>
      <c r="G37" s="158">
        <f t="shared" ref="G37:G66" si="5">(B37-$B$106)/($B$105-$B$106)*100</f>
        <v>41.428571428571431</v>
      </c>
      <c r="H37" s="159"/>
      <c r="I37" s="158">
        <f t="shared" si="1"/>
        <v>83.625377643504521</v>
      </c>
      <c r="J37" s="149">
        <f t="shared" si="2"/>
        <v>58.859832916388633</v>
      </c>
      <c r="K37" s="145">
        <f t="shared" si="3"/>
        <v>9</v>
      </c>
    </row>
    <row r="38" spans="1:11" ht="15.5" x14ac:dyDescent="0.35">
      <c r="A38" s="80" t="s">
        <v>41</v>
      </c>
      <c r="B38" s="98">
        <v>49.1</v>
      </c>
      <c r="C38" s="98"/>
      <c r="D38" s="98">
        <v>38.06</v>
      </c>
      <c r="F38" s="2"/>
      <c r="G38" s="158">
        <f t="shared" si="5"/>
        <v>27.285714285714285</v>
      </c>
      <c r="H38" s="159"/>
      <c r="I38" s="158">
        <f t="shared" si="1"/>
        <v>37.623363544813699</v>
      </c>
      <c r="J38" s="149">
        <f t="shared" si="2"/>
        <v>32.040292572811268</v>
      </c>
      <c r="K38" s="145">
        <f t="shared" si="3"/>
        <v>49</v>
      </c>
    </row>
    <row r="39" spans="1:11" ht="15.5" x14ac:dyDescent="0.35">
      <c r="A39" s="80" t="s">
        <v>42</v>
      </c>
      <c r="B39" s="98">
        <v>40.4</v>
      </c>
      <c r="C39" s="98"/>
      <c r="D39" s="98">
        <v>41.05</v>
      </c>
      <c r="F39" s="2"/>
      <c r="G39" s="158">
        <f t="shared" si="5"/>
        <v>14.857142857142854</v>
      </c>
      <c r="H39" s="159"/>
      <c r="I39" s="158">
        <f t="shared" si="1"/>
        <v>40.63444108761329</v>
      </c>
      <c r="J39" s="149">
        <f t="shared" si="2"/>
        <v>24.570545296326369</v>
      </c>
      <c r="K39" s="145">
        <f t="shared" si="3"/>
        <v>69</v>
      </c>
    </row>
    <row r="40" spans="1:11" ht="15.5" x14ac:dyDescent="0.35">
      <c r="A40" s="80" t="s">
        <v>43</v>
      </c>
      <c r="B40" s="98">
        <v>65.400000000000006</v>
      </c>
      <c r="C40" s="98"/>
      <c r="D40" s="98">
        <v>23.87</v>
      </c>
      <c r="F40" s="2"/>
      <c r="G40" s="158">
        <f t="shared" si="5"/>
        <v>50.571428571428577</v>
      </c>
      <c r="H40" s="159"/>
      <c r="I40" s="158">
        <f t="shared" si="1"/>
        <v>23.333333333333336</v>
      </c>
      <c r="J40" s="149">
        <f t="shared" si="2"/>
        <v>34.351128074635341</v>
      </c>
      <c r="K40" s="145">
        <f t="shared" si="3"/>
        <v>42</v>
      </c>
    </row>
    <row r="41" spans="1:11" ht="15.5" x14ac:dyDescent="0.35">
      <c r="A41" s="80" t="s">
        <v>44</v>
      </c>
      <c r="B41" s="98">
        <v>57.7</v>
      </c>
      <c r="C41" s="98"/>
      <c r="D41" s="98">
        <v>58.2</v>
      </c>
      <c r="F41" s="2"/>
      <c r="G41" s="158">
        <f t="shared" si="5"/>
        <v>39.571428571428577</v>
      </c>
      <c r="H41" s="159"/>
      <c r="I41" s="158">
        <f t="shared" si="1"/>
        <v>57.905337361530719</v>
      </c>
      <c r="J41" s="149">
        <f t="shared" si="2"/>
        <v>47.868537906502723</v>
      </c>
      <c r="K41" s="145">
        <f t="shared" si="3"/>
        <v>21</v>
      </c>
    </row>
    <row r="42" spans="1:11" ht="15.5" x14ac:dyDescent="0.35">
      <c r="A42" s="80" t="s">
        <v>45</v>
      </c>
      <c r="B42" s="98">
        <v>78.3</v>
      </c>
      <c r="C42" s="98"/>
      <c r="D42" s="98">
        <v>31.93</v>
      </c>
      <c r="F42" s="2"/>
      <c r="G42" s="158">
        <f t="shared" si="5"/>
        <v>69</v>
      </c>
      <c r="H42" s="159"/>
      <c r="I42" s="158">
        <f t="shared" si="1"/>
        <v>31.450151057401815</v>
      </c>
      <c r="J42" s="149">
        <f t="shared" si="2"/>
        <v>46.583907338916141</v>
      </c>
      <c r="K42" s="145">
        <f t="shared" si="3"/>
        <v>22</v>
      </c>
    </row>
    <row r="43" spans="1:11" ht="15.5" x14ac:dyDescent="0.35">
      <c r="A43" s="80" t="s">
        <v>46</v>
      </c>
      <c r="B43" s="98">
        <v>46.5</v>
      </c>
      <c r="C43" s="98"/>
      <c r="D43" s="98">
        <v>16.5</v>
      </c>
      <c r="F43" s="2"/>
      <c r="G43" s="158">
        <f t="shared" si="5"/>
        <v>23.571428571428569</v>
      </c>
      <c r="H43" s="159"/>
      <c r="I43" s="158">
        <f t="shared" si="1"/>
        <v>15.911379657603222</v>
      </c>
      <c r="J43" s="149">
        <f t="shared" si="2"/>
        <v>19.366309639992746</v>
      </c>
      <c r="K43" s="145">
        <f t="shared" si="3"/>
        <v>79</v>
      </c>
    </row>
    <row r="44" spans="1:11" ht="15.5" x14ac:dyDescent="0.35">
      <c r="A44" s="80" t="s">
        <v>47</v>
      </c>
      <c r="B44" s="98">
        <v>45.8</v>
      </c>
      <c r="C44" s="98"/>
      <c r="D44" s="98">
        <v>49.99</v>
      </c>
      <c r="F44" s="2"/>
      <c r="G44" s="158">
        <f t="shared" si="5"/>
        <v>22.571428571428566</v>
      </c>
      <c r="H44" s="159"/>
      <c r="I44" s="158">
        <f t="shared" si="1"/>
        <v>49.637462235649551</v>
      </c>
      <c r="J44" s="149">
        <f t="shared" si="2"/>
        <v>33.472203890974178</v>
      </c>
      <c r="K44" s="145">
        <f t="shared" si="3"/>
        <v>45</v>
      </c>
    </row>
    <row r="45" spans="1:11" ht="15.5" x14ac:dyDescent="0.35">
      <c r="A45" s="80" t="s">
        <v>48</v>
      </c>
      <c r="B45" s="98">
        <v>52.8</v>
      </c>
      <c r="C45" s="98"/>
      <c r="D45" s="98">
        <v>89.5</v>
      </c>
      <c r="F45" s="2"/>
      <c r="G45" s="158">
        <f t="shared" si="5"/>
        <v>32.571428571428569</v>
      </c>
      <c r="H45" s="159"/>
      <c r="I45" s="158">
        <f t="shared" si="1"/>
        <v>89.42598187311178</v>
      </c>
      <c r="J45" s="149">
        <f t="shared" si="2"/>
        <v>53.969732082065462</v>
      </c>
      <c r="K45" s="145">
        <f t="shared" si="3"/>
        <v>14</v>
      </c>
    </row>
    <row r="46" spans="1:11" ht="15.5" x14ac:dyDescent="0.35">
      <c r="A46" s="80" t="s">
        <v>49</v>
      </c>
      <c r="B46" s="98"/>
      <c r="C46" s="98">
        <v>74.900000000000006</v>
      </c>
      <c r="D46" s="98">
        <v>31.64</v>
      </c>
      <c r="F46" s="2"/>
      <c r="G46" s="158"/>
      <c r="H46" s="159">
        <f>(C46-$C$106)/($C$105-$C$106)*100</f>
        <v>67.820512820512818</v>
      </c>
      <c r="I46" s="158">
        <f t="shared" si="1"/>
        <v>31.158106747230619</v>
      </c>
      <c r="J46" s="149">
        <f>(POWER(H46,2.5/5)*POWER(I46,2.5/5))</f>
        <v>45.969106779591243</v>
      </c>
      <c r="K46" s="145">
        <f t="shared" si="3"/>
        <v>24</v>
      </c>
    </row>
    <row r="47" spans="1:11" ht="15.5" x14ac:dyDescent="0.35">
      <c r="A47" s="80" t="s">
        <v>50</v>
      </c>
      <c r="B47" s="98">
        <v>66</v>
      </c>
      <c r="C47" s="98"/>
      <c r="D47" s="98">
        <v>49.45</v>
      </c>
      <c r="F47" s="2"/>
      <c r="G47" s="158">
        <f t="shared" si="5"/>
        <v>51.428571428571423</v>
      </c>
      <c r="H47" s="159"/>
      <c r="I47" s="158">
        <f t="shared" si="1"/>
        <v>49.09365558912387</v>
      </c>
      <c r="J47" s="149">
        <f t="shared" si="2"/>
        <v>50.24755290713113</v>
      </c>
      <c r="K47" s="145">
        <f t="shared" si="3"/>
        <v>18</v>
      </c>
    </row>
    <row r="48" spans="1:11" ht="15.5" x14ac:dyDescent="0.35">
      <c r="A48" s="80" t="s">
        <v>51</v>
      </c>
      <c r="B48" s="98">
        <v>36.9</v>
      </c>
      <c r="C48" s="98"/>
      <c r="D48" s="98">
        <v>88.04</v>
      </c>
      <c r="F48" s="2"/>
      <c r="G48" s="158">
        <f t="shared" si="5"/>
        <v>9.8571428571428541</v>
      </c>
      <c r="H48" s="159"/>
      <c r="I48" s="158">
        <f t="shared" si="1"/>
        <v>87.955689828801624</v>
      </c>
      <c r="J48" s="149">
        <f t="shared" si="2"/>
        <v>29.44472448064414</v>
      </c>
      <c r="K48" s="145">
        <f t="shared" si="3"/>
        <v>53</v>
      </c>
    </row>
    <row r="49" spans="1:11" ht="15.5" x14ac:dyDescent="0.35">
      <c r="A49" s="80" t="s">
        <v>52</v>
      </c>
      <c r="B49" s="98">
        <v>43.1</v>
      </c>
      <c r="C49" s="98"/>
      <c r="D49" s="98">
        <v>73.2</v>
      </c>
      <c r="F49" s="2"/>
      <c r="G49" s="158">
        <f t="shared" si="5"/>
        <v>18.714285714285715</v>
      </c>
      <c r="H49" s="159"/>
      <c r="I49" s="158">
        <f t="shared" si="1"/>
        <v>73.011077542799597</v>
      </c>
      <c r="J49" s="149">
        <f t="shared" si="2"/>
        <v>36.96417408036897</v>
      </c>
      <c r="K49" s="145">
        <f t="shared" si="3"/>
        <v>36</v>
      </c>
    </row>
    <row r="50" spans="1:11" ht="15.5" x14ac:dyDescent="0.35">
      <c r="A50" s="80" t="s">
        <v>53</v>
      </c>
      <c r="B50" s="98">
        <v>41.4</v>
      </c>
      <c r="C50" s="98"/>
      <c r="D50" s="98">
        <v>68.989999999999995</v>
      </c>
      <c r="F50" s="2"/>
      <c r="G50" s="158">
        <f t="shared" si="5"/>
        <v>16.285714285714285</v>
      </c>
      <c r="H50" s="159"/>
      <c r="I50" s="158">
        <f t="shared" si="1"/>
        <v>68.771399798590124</v>
      </c>
      <c r="J50" s="149">
        <f t="shared" si="2"/>
        <v>33.46627209816576</v>
      </c>
      <c r="K50" s="145">
        <f t="shared" si="3"/>
        <v>46</v>
      </c>
    </row>
    <row r="51" spans="1:11" ht="15.5" x14ac:dyDescent="0.35">
      <c r="A51" s="80" t="s">
        <v>54</v>
      </c>
      <c r="B51" s="98">
        <v>51.8</v>
      </c>
      <c r="C51" s="98"/>
      <c r="D51" s="98">
        <v>81.52</v>
      </c>
      <c r="F51" s="2"/>
      <c r="G51" s="158">
        <f t="shared" si="5"/>
        <v>31.142857142857139</v>
      </c>
      <c r="H51" s="159"/>
      <c r="I51" s="158">
        <f t="shared" si="1"/>
        <v>81.389728096676734</v>
      </c>
      <c r="J51" s="149">
        <f t="shared" si="2"/>
        <v>50.345890348774141</v>
      </c>
      <c r="K51" s="145">
        <f t="shared" si="3"/>
        <v>17</v>
      </c>
    </row>
    <row r="52" spans="1:11" ht="15.5" x14ac:dyDescent="0.35">
      <c r="A52" s="80" t="s">
        <v>55</v>
      </c>
      <c r="B52" s="151"/>
      <c r="C52" s="98">
        <v>60</v>
      </c>
      <c r="D52" s="98">
        <v>27.47</v>
      </c>
      <c r="F52" s="2"/>
      <c r="G52" s="158"/>
      <c r="H52" s="159">
        <f>(C52-$C$106)/($C$105-$C$106)*100</f>
        <v>48.717948717948715</v>
      </c>
      <c r="I52" s="158">
        <f t="shared" si="1"/>
        <v>26.958710976837864</v>
      </c>
      <c r="J52" s="149">
        <f>(POWER(H52,2.5/5)*POWER(I52,2.5/5))</f>
        <v>36.240489771408825</v>
      </c>
      <c r="K52" s="145">
        <f t="shared" si="3"/>
        <v>38</v>
      </c>
    </row>
    <row r="53" spans="1:11" ht="15.5" x14ac:dyDescent="0.35">
      <c r="A53" s="80" t="s">
        <v>56</v>
      </c>
      <c r="B53" s="98">
        <v>72.5</v>
      </c>
      <c r="C53" s="98"/>
      <c r="D53" s="98">
        <v>9.08</v>
      </c>
      <c r="F53" s="2"/>
      <c r="G53" s="158">
        <f t="shared" si="5"/>
        <v>60.714285714285708</v>
      </c>
      <c r="H53" s="159"/>
      <c r="I53" s="158">
        <f t="shared" si="1"/>
        <v>8.4390735146022156</v>
      </c>
      <c r="J53" s="149">
        <f t="shared" si="2"/>
        <v>22.63564270192963</v>
      </c>
      <c r="K53" s="145">
        <f t="shared" si="3"/>
        <v>72</v>
      </c>
    </row>
    <row r="54" spans="1:11" ht="15.5" x14ac:dyDescent="0.35">
      <c r="A54" s="80" t="s">
        <v>57</v>
      </c>
      <c r="B54" s="98">
        <v>52.6</v>
      </c>
      <c r="C54" s="98"/>
      <c r="D54" s="98">
        <v>57.64</v>
      </c>
      <c r="F54" s="2"/>
      <c r="G54" s="158">
        <f t="shared" si="5"/>
        <v>32.285714285714292</v>
      </c>
      <c r="H54" s="159"/>
      <c r="I54" s="158">
        <f t="shared" si="1"/>
        <v>57.341389728096679</v>
      </c>
      <c r="J54" s="149">
        <f t="shared" si="2"/>
        <v>43.026825649902662</v>
      </c>
      <c r="K54" s="145">
        <f t="shared" si="3"/>
        <v>31</v>
      </c>
    </row>
    <row r="55" spans="1:11" ht="15.5" x14ac:dyDescent="0.35">
      <c r="A55" s="80" t="s">
        <v>58</v>
      </c>
      <c r="B55" s="98">
        <v>69.5</v>
      </c>
      <c r="C55" s="98"/>
      <c r="D55" s="98">
        <v>11.140364088317003</v>
      </c>
      <c r="F55" s="2"/>
      <c r="G55" s="158">
        <f t="shared" si="5"/>
        <v>56.428571428571431</v>
      </c>
      <c r="H55" s="159"/>
      <c r="I55" s="158">
        <f t="shared" si="1"/>
        <v>10.513961821064456</v>
      </c>
      <c r="J55" s="149">
        <f t="shared" si="2"/>
        <v>24.357500808112654</v>
      </c>
      <c r="K55" s="145">
        <f t="shared" si="3"/>
        <v>71</v>
      </c>
    </row>
    <row r="56" spans="1:11" ht="15.5" x14ac:dyDescent="0.35">
      <c r="A56" s="80" t="s">
        <v>59</v>
      </c>
      <c r="B56" s="98">
        <v>33.6</v>
      </c>
      <c r="C56" s="98"/>
      <c r="D56" s="98">
        <v>39.97</v>
      </c>
      <c r="F56" s="2"/>
      <c r="G56" s="158">
        <f t="shared" si="5"/>
        <v>5.142857142857145</v>
      </c>
      <c r="H56" s="159"/>
      <c r="I56" s="158">
        <f t="shared" si="1"/>
        <v>39.546827794561928</v>
      </c>
      <c r="J56" s="149">
        <f t="shared" si="2"/>
        <v>14.261265224397318</v>
      </c>
      <c r="K56" s="145">
        <f t="shared" si="3"/>
        <v>87</v>
      </c>
    </row>
    <row r="57" spans="1:11" ht="15.5" x14ac:dyDescent="0.35">
      <c r="A57" s="80" t="s">
        <v>60</v>
      </c>
      <c r="B57" s="98">
        <v>36.700000000000003</v>
      </c>
      <c r="C57" s="98"/>
      <c r="D57" s="98">
        <v>44.31</v>
      </c>
      <c r="F57" s="2"/>
      <c r="G57" s="158">
        <f t="shared" si="5"/>
        <v>9.5714285714285747</v>
      </c>
      <c r="H57" s="159"/>
      <c r="I57" s="158">
        <f t="shared" si="1"/>
        <v>43.917421953675728</v>
      </c>
      <c r="J57" s="149">
        <f t="shared" si="2"/>
        <v>20.502499049406062</v>
      </c>
      <c r="K57" s="145">
        <f t="shared" si="3"/>
        <v>77</v>
      </c>
    </row>
    <row r="58" spans="1:11" ht="15.5" x14ac:dyDescent="0.35">
      <c r="A58" s="80" t="s">
        <v>61</v>
      </c>
      <c r="B58" s="98">
        <v>36.4</v>
      </c>
      <c r="C58" s="98"/>
      <c r="D58" s="98">
        <v>40.950000000000003</v>
      </c>
      <c r="F58" s="2"/>
      <c r="G58" s="158">
        <f t="shared" si="5"/>
        <v>9.1428571428571423</v>
      </c>
      <c r="H58" s="159"/>
      <c r="I58" s="158">
        <f t="shared" si="1"/>
        <v>40.533736153071501</v>
      </c>
      <c r="J58" s="149">
        <f t="shared" si="2"/>
        <v>19.250822297081143</v>
      </c>
      <c r="K58" s="145">
        <f t="shared" si="3"/>
        <v>80</v>
      </c>
    </row>
    <row r="59" spans="1:11" ht="15.5" x14ac:dyDescent="0.35">
      <c r="A59" s="80" t="s">
        <v>62</v>
      </c>
      <c r="B59" s="98">
        <v>44.9</v>
      </c>
      <c r="C59" s="98"/>
      <c r="D59" s="98">
        <v>20.79</v>
      </c>
      <c r="F59" s="2"/>
      <c r="G59" s="158">
        <f t="shared" si="5"/>
        <v>21.285714285714281</v>
      </c>
      <c r="H59" s="159"/>
      <c r="I59" s="158">
        <f t="shared" si="1"/>
        <v>20.231621349446126</v>
      </c>
      <c r="J59" s="149">
        <f t="shared" si="2"/>
        <v>20.751976088581717</v>
      </c>
      <c r="K59" s="145">
        <f t="shared" si="3"/>
        <v>76</v>
      </c>
    </row>
    <row r="60" spans="1:11" ht="15.5" x14ac:dyDescent="0.35">
      <c r="A60" s="80" t="s">
        <v>63</v>
      </c>
      <c r="B60" s="98">
        <v>40.58</v>
      </c>
      <c r="C60" s="98"/>
      <c r="D60" s="98">
        <v>44.96520065156227</v>
      </c>
      <c r="F60" s="2"/>
      <c r="G60" s="158">
        <f t="shared" si="5"/>
        <v>15.11428571428571</v>
      </c>
      <c r="H60" s="159"/>
      <c r="I60" s="158">
        <f t="shared" si="1"/>
        <v>44.577241340948909</v>
      </c>
      <c r="J60" s="149">
        <f t="shared" si="2"/>
        <v>25.956755613554066</v>
      </c>
      <c r="K60" s="145">
        <f t="shared" si="3"/>
        <v>64</v>
      </c>
    </row>
    <row r="61" spans="1:11" ht="15.5" x14ac:dyDescent="0.35">
      <c r="A61" s="80" t="s">
        <v>64</v>
      </c>
      <c r="B61" s="98">
        <v>56.5</v>
      </c>
      <c r="C61" s="98"/>
      <c r="D61" s="98">
        <v>20.330453124999998</v>
      </c>
      <c r="F61" s="2"/>
      <c r="G61" s="158">
        <f t="shared" si="5"/>
        <v>37.857142857142854</v>
      </c>
      <c r="H61" s="159"/>
      <c r="I61" s="158">
        <f t="shared" si="1"/>
        <v>19.768834969788518</v>
      </c>
      <c r="J61" s="149">
        <f t="shared" si="2"/>
        <v>27.356747057546244</v>
      </c>
      <c r="K61" s="145">
        <f t="shared" si="3"/>
        <v>60</v>
      </c>
    </row>
    <row r="62" spans="1:11" ht="15.5" x14ac:dyDescent="0.35">
      <c r="A62" s="80" t="s">
        <v>65</v>
      </c>
      <c r="B62" s="98"/>
      <c r="C62" s="98">
        <v>62.4</v>
      </c>
      <c r="D62" s="98">
        <v>15.383949843260188</v>
      </c>
      <c r="F62" s="2"/>
      <c r="G62" s="158"/>
      <c r="H62" s="159">
        <f>(C62-$C$106)/($C$105-$C$106)*100</f>
        <v>51.794871794871788</v>
      </c>
      <c r="I62" s="158">
        <f t="shared" si="1"/>
        <v>14.787462077804822</v>
      </c>
      <c r="J62" s="149">
        <f>(POWER(H62,2.5/5)*POWER(I62,2.5/5))</f>
        <v>27.675164001165903</v>
      </c>
      <c r="K62" s="145">
        <f t="shared" si="3"/>
        <v>58</v>
      </c>
    </row>
    <row r="63" spans="1:11" ht="15.5" x14ac:dyDescent="0.35">
      <c r="A63" s="80" t="s">
        <v>66</v>
      </c>
      <c r="B63" s="98">
        <v>55.6</v>
      </c>
      <c r="C63" s="98"/>
      <c r="D63" s="98">
        <v>24.93</v>
      </c>
      <c r="F63" s="2"/>
      <c r="G63" s="158">
        <f t="shared" si="5"/>
        <v>36.571428571428569</v>
      </c>
      <c r="H63" s="159"/>
      <c r="I63" s="158">
        <f t="shared" si="1"/>
        <v>24.400805639476335</v>
      </c>
      <c r="J63" s="149">
        <f t="shared" si="2"/>
        <v>29.872601502537741</v>
      </c>
      <c r="K63" s="145">
        <f t="shared" si="3"/>
        <v>52</v>
      </c>
    </row>
    <row r="64" spans="1:11" ht="15.5" x14ac:dyDescent="0.35">
      <c r="A64" s="85" t="s">
        <v>67</v>
      </c>
      <c r="B64" s="98">
        <v>38</v>
      </c>
      <c r="C64" s="98"/>
      <c r="D64" s="98">
        <v>43.8</v>
      </c>
      <c r="F64" s="2"/>
      <c r="G64" s="158">
        <f t="shared" si="5"/>
        <v>11.428571428571429</v>
      </c>
      <c r="H64" s="159"/>
      <c r="I64" s="158">
        <f t="shared" si="1"/>
        <v>43.403826787512585</v>
      </c>
      <c r="J64" s="149">
        <f t="shared" si="2"/>
        <v>22.272039303001186</v>
      </c>
      <c r="K64" s="145">
        <f t="shared" si="3"/>
        <v>75</v>
      </c>
    </row>
    <row r="65" spans="1:11" ht="15.5" x14ac:dyDescent="0.35">
      <c r="A65" s="80" t="s">
        <v>68</v>
      </c>
      <c r="B65" s="98">
        <v>31.93</v>
      </c>
      <c r="C65" s="98"/>
      <c r="D65" s="98">
        <v>83.5</v>
      </c>
      <c r="F65" s="2"/>
      <c r="G65" s="158">
        <f t="shared" si="5"/>
        <v>2.7571428571428567</v>
      </c>
      <c r="H65" s="159"/>
      <c r="I65" s="158">
        <f t="shared" si="1"/>
        <v>83.383685800604226</v>
      </c>
      <c r="J65" s="149">
        <f t="shared" si="2"/>
        <v>15.162477822156252</v>
      </c>
      <c r="K65" s="145">
        <f t="shared" si="3"/>
        <v>85</v>
      </c>
    </row>
    <row r="66" spans="1:11" ht="15.5" x14ac:dyDescent="0.35">
      <c r="A66" s="80" t="s">
        <v>69</v>
      </c>
      <c r="B66" s="98">
        <v>59.7</v>
      </c>
      <c r="C66" s="98"/>
      <c r="D66" s="98">
        <v>15.52</v>
      </c>
      <c r="F66" s="2"/>
      <c r="G66" s="158">
        <f t="shared" si="5"/>
        <v>42.428571428571431</v>
      </c>
      <c r="H66" s="159"/>
      <c r="I66" s="158">
        <f t="shared" si="1"/>
        <v>14.924471299093655</v>
      </c>
      <c r="J66" s="149">
        <f t="shared" si="2"/>
        <v>25.163942388808223</v>
      </c>
      <c r="K66" s="145">
        <f t="shared" si="3"/>
        <v>67</v>
      </c>
    </row>
    <row r="67" spans="1:11" ht="15.5" x14ac:dyDescent="0.35">
      <c r="A67" s="80" t="s">
        <v>70</v>
      </c>
      <c r="B67" s="98"/>
      <c r="C67" s="98">
        <v>84.7</v>
      </c>
      <c r="D67" s="98">
        <v>8.403221550302364</v>
      </c>
      <c r="F67" s="2"/>
      <c r="G67" s="158"/>
      <c r="H67" s="159">
        <f>(C67-$C$106)/($C$105-$C$106)*100</f>
        <v>80.384615384615387</v>
      </c>
      <c r="I67" s="158">
        <f t="shared" si="1"/>
        <v>7.7575242198412528</v>
      </c>
      <c r="J67" s="149">
        <f>(POWER(H67,2.5/5)*POWER(I67,2.5/5))</f>
        <v>24.971695992638896</v>
      </c>
      <c r="K67" s="145">
        <f t="shared" si="3"/>
        <v>68</v>
      </c>
    </row>
    <row r="68" spans="1:11" ht="15.5" x14ac:dyDescent="0.35">
      <c r="A68" s="80" t="s">
        <v>71</v>
      </c>
      <c r="B68" s="98">
        <v>38.6</v>
      </c>
      <c r="C68" s="98"/>
      <c r="D68" s="98">
        <v>55.15</v>
      </c>
      <c r="F68" s="2"/>
      <c r="G68" s="158">
        <f>(B68-$B$106)/($B$105-$B$106)*100</f>
        <v>12.285714285714286</v>
      </c>
      <c r="H68" s="159"/>
      <c r="I68" s="158">
        <f t="shared" si="1"/>
        <v>54.833836858006038</v>
      </c>
      <c r="J68" s="149">
        <f t="shared" si="2"/>
        <v>25.955208587621318</v>
      </c>
      <c r="K68" s="145">
        <f t="shared" si="3"/>
        <v>65</v>
      </c>
    </row>
    <row r="69" spans="1:11" ht="15.5" x14ac:dyDescent="0.35">
      <c r="A69" s="80" t="s">
        <v>72</v>
      </c>
      <c r="B69" s="98">
        <v>31.6</v>
      </c>
      <c r="C69" s="98"/>
      <c r="D69" s="98">
        <v>43.26</v>
      </c>
      <c r="F69" s="2"/>
      <c r="G69" s="158">
        <f>(B69-$B$106)/($B$105-$B$106)*100</f>
        <v>2.2857142857142878</v>
      </c>
      <c r="H69" s="159"/>
      <c r="I69" s="158">
        <f t="shared" ref="I69:I98" si="6">(D69-$D$106)/($D$105-$D$106)*100</f>
        <v>42.860020140986904</v>
      </c>
      <c r="J69" s="149">
        <f t="shared" ref="J69:J94" si="7">(POWER(G69,2.5/5)*POWER(I69,2.5/5))</f>
        <v>9.8977654206520711</v>
      </c>
      <c r="K69" s="145">
        <f t="shared" ref="K69:K99" si="8">RANK(J69, $J$4:$J$99)</f>
        <v>92</v>
      </c>
    </row>
    <row r="70" spans="1:11" ht="15.5" x14ac:dyDescent="0.35">
      <c r="A70" s="80" t="s">
        <v>73</v>
      </c>
      <c r="B70" s="98">
        <v>78.2</v>
      </c>
      <c r="C70" s="98"/>
      <c r="D70" s="98">
        <v>31.104808853118708</v>
      </c>
      <c r="F70" s="2"/>
      <c r="G70" s="158">
        <f>(B70-$B$106)/($B$105-$B$106)*100</f>
        <v>68.857142857142861</v>
      </c>
      <c r="H70" s="159"/>
      <c r="I70" s="158">
        <f t="shared" si="6"/>
        <v>30.619142853090342</v>
      </c>
      <c r="J70" s="149">
        <f t="shared" si="7"/>
        <v>45.916736530360119</v>
      </c>
      <c r="K70" s="145">
        <f t="shared" si="8"/>
        <v>25</v>
      </c>
    </row>
    <row r="71" spans="1:11" ht="15.5" x14ac:dyDescent="0.35">
      <c r="A71" s="80" t="s">
        <v>74</v>
      </c>
      <c r="B71" s="98">
        <v>40.357999999999997</v>
      </c>
      <c r="C71" s="98"/>
      <c r="D71" s="98">
        <v>67.540000000000006</v>
      </c>
      <c r="F71" s="2"/>
      <c r="G71" s="158">
        <f>(B71-$B$106)/($B$105-$B$106)*100</f>
        <v>14.797142857142854</v>
      </c>
      <c r="H71" s="159"/>
      <c r="I71" s="158">
        <f t="shared" si="6"/>
        <v>67.311178247734148</v>
      </c>
      <c r="J71" s="149">
        <f t="shared" si="7"/>
        <v>31.559675543552867</v>
      </c>
      <c r="K71" s="145">
        <f t="shared" si="8"/>
        <v>50</v>
      </c>
    </row>
    <row r="72" spans="1:11" ht="15.5" x14ac:dyDescent="0.35">
      <c r="A72" s="80" t="s">
        <v>75</v>
      </c>
      <c r="B72" s="98">
        <v>50.7</v>
      </c>
      <c r="C72" s="98"/>
      <c r="D72" s="98">
        <v>30.86</v>
      </c>
      <c r="F72" s="2"/>
      <c r="G72" s="158">
        <f>(B72-$B$106)/($B$105-$B$106)*100</f>
        <v>29.571428571428577</v>
      </c>
      <c r="H72" s="159"/>
      <c r="I72" s="158">
        <f t="shared" si="6"/>
        <v>30.372608257804636</v>
      </c>
      <c r="J72" s="149">
        <f t="shared" si="7"/>
        <v>29.969341261089667</v>
      </c>
      <c r="K72" s="145">
        <f t="shared" si="8"/>
        <v>51</v>
      </c>
    </row>
    <row r="73" spans="1:11" ht="15.5" x14ac:dyDescent="0.35">
      <c r="A73" s="80" t="s">
        <v>76</v>
      </c>
      <c r="B73" s="98"/>
      <c r="C73" s="98">
        <v>55.8</v>
      </c>
      <c r="D73" s="98">
        <v>20.32</v>
      </c>
      <c r="F73" s="2"/>
      <c r="G73" s="158"/>
      <c r="H73" s="159">
        <f>(C73-$C$106)/($C$105-$C$106)*100</f>
        <v>43.333333333333329</v>
      </c>
      <c r="I73" s="158">
        <f t="shared" si="6"/>
        <v>19.758308157099698</v>
      </c>
      <c r="J73" s="149">
        <f>(POWER(H73,2.5/5)*POWER(I73,2.5/5))</f>
        <v>29.260781832929894</v>
      </c>
      <c r="K73" s="145">
        <f t="shared" si="8"/>
        <v>55</v>
      </c>
    </row>
    <row r="74" spans="1:11" ht="15.5" x14ac:dyDescent="0.35">
      <c r="A74" s="80" t="s">
        <v>77</v>
      </c>
      <c r="B74" s="98">
        <v>38.6</v>
      </c>
      <c r="C74" s="98"/>
      <c r="D74" s="98">
        <v>60.74</v>
      </c>
      <c r="F74" s="2"/>
      <c r="G74" s="158">
        <f t="shared" ref="G74:G80" si="9">(B74-$B$106)/($B$105-$B$106)*100</f>
        <v>12.285714285714286</v>
      </c>
      <c r="H74" s="159"/>
      <c r="I74" s="158">
        <f t="shared" si="6"/>
        <v>60.463242698892252</v>
      </c>
      <c r="J74" s="149">
        <f t="shared" si="7"/>
        <v>27.254983481675247</v>
      </c>
      <c r="K74" s="145">
        <f t="shared" si="8"/>
        <v>61</v>
      </c>
    </row>
    <row r="75" spans="1:11" ht="15.5" x14ac:dyDescent="0.35">
      <c r="A75" s="80" t="s">
        <v>78</v>
      </c>
      <c r="B75" s="98">
        <v>37.6</v>
      </c>
      <c r="C75" s="98"/>
      <c r="D75" s="98">
        <v>35.499029126213593</v>
      </c>
      <c r="F75" s="2"/>
      <c r="G75" s="158">
        <f t="shared" si="9"/>
        <v>10.857142857142859</v>
      </c>
      <c r="H75" s="159"/>
      <c r="I75" s="158">
        <f t="shared" si="6"/>
        <v>35.044339502732718</v>
      </c>
      <c r="J75" s="149">
        <f t="shared" si="7"/>
        <v>19.505932439014135</v>
      </c>
      <c r="K75" s="145">
        <f t="shared" si="8"/>
        <v>78</v>
      </c>
    </row>
    <row r="76" spans="1:11" ht="15.5" x14ac:dyDescent="0.35">
      <c r="A76" s="80" t="s">
        <v>79</v>
      </c>
      <c r="B76" s="98">
        <v>56</v>
      </c>
      <c r="C76" s="98"/>
      <c r="D76" s="98">
        <v>19.89</v>
      </c>
      <c r="F76" s="2"/>
      <c r="G76" s="158">
        <f t="shared" si="9"/>
        <v>37.142857142857146</v>
      </c>
      <c r="H76" s="159"/>
      <c r="I76" s="158">
        <f t="shared" si="6"/>
        <v>19.325276938569992</v>
      </c>
      <c r="J76" s="149">
        <f t="shared" si="7"/>
        <v>26.791715148072488</v>
      </c>
      <c r="K76" s="145">
        <f t="shared" si="8"/>
        <v>62</v>
      </c>
    </row>
    <row r="77" spans="1:11" ht="15.5" x14ac:dyDescent="0.35">
      <c r="A77" s="80" t="s">
        <v>80</v>
      </c>
      <c r="B77" s="98">
        <v>68.400000000000006</v>
      </c>
      <c r="C77" s="98"/>
      <c r="D77" s="151">
        <v>19.54</v>
      </c>
      <c r="F77" s="2"/>
      <c r="G77" s="158">
        <f t="shared" si="9"/>
        <v>54.857142857142861</v>
      </c>
      <c r="H77" s="159"/>
      <c r="I77" s="158">
        <f t="shared" si="6"/>
        <v>18.972809667673715</v>
      </c>
      <c r="J77" s="149">
        <f t="shared" si="7"/>
        <v>32.261341111940126</v>
      </c>
      <c r="K77" s="145">
        <f t="shared" si="8"/>
        <v>48</v>
      </c>
    </row>
    <row r="78" spans="1:11" ht="15.5" x14ac:dyDescent="0.35">
      <c r="A78" s="80" t="s">
        <v>81</v>
      </c>
      <c r="B78" s="98">
        <v>46.8</v>
      </c>
      <c r="C78" s="98"/>
      <c r="D78" s="98">
        <v>85.03</v>
      </c>
      <c r="F78" s="2"/>
      <c r="G78" s="158">
        <f t="shared" si="9"/>
        <v>23.999999999999996</v>
      </c>
      <c r="H78" s="159"/>
      <c r="I78" s="158">
        <f t="shared" si="6"/>
        <v>84.924471299093653</v>
      </c>
      <c r="J78" s="149">
        <f t="shared" si="7"/>
        <v>45.14628790031631</v>
      </c>
      <c r="K78" s="145">
        <f t="shared" si="8"/>
        <v>26</v>
      </c>
    </row>
    <row r="79" spans="1:11" ht="15.5" x14ac:dyDescent="0.35">
      <c r="A79" s="80" t="s">
        <v>82</v>
      </c>
      <c r="B79" s="98">
        <v>63.1</v>
      </c>
      <c r="C79" s="98"/>
      <c r="D79" s="98">
        <v>50.28</v>
      </c>
      <c r="F79" s="2"/>
      <c r="G79" s="158">
        <f t="shared" si="9"/>
        <v>47.285714285714285</v>
      </c>
      <c r="H79" s="159"/>
      <c r="I79" s="158">
        <f t="shared" si="6"/>
        <v>49.929506545820743</v>
      </c>
      <c r="J79" s="149">
        <f t="shared" si="7"/>
        <v>48.589632443067323</v>
      </c>
      <c r="K79" s="145">
        <f t="shared" si="8"/>
        <v>19</v>
      </c>
    </row>
    <row r="80" spans="1:11" ht="15.5" x14ac:dyDescent="0.35">
      <c r="A80" s="80" t="s">
        <v>83</v>
      </c>
      <c r="B80" s="98">
        <v>63</v>
      </c>
      <c r="C80" s="98"/>
      <c r="D80" s="98">
        <v>7.31</v>
      </c>
      <c r="F80" s="2"/>
      <c r="G80" s="158">
        <f t="shared" si="9"/>
        <v>47.142857142857139</v>
      </c>
      <c r="H80" s="159"/>
      <c r="I80" s="158">
        <f t="shared" si="6"/>
        <v>6.6565961732124865</v>
      </c>
      <c r="J80" s="149">
        <f t="shared" si="7"/>
        <v>17.714710340602405</v>
      </c>
      <c r="K80" s="145">
        <f t="shared" si="8"/>
        <v>84</v>
      </c>
    </row>
    <row r="81" spans="1:11" ht="15.5" x14ac:dyDescent="0.35">
      <c r="A81" s="80" t="s">
        <v>84</v>
      </c>
      <c r="B81" s="98"/>
      <c r="C81" s="98">
        <v>69.8</v>
      </c>
      <c r="D81" s="98">
        <v>6.5246648044692739</v>
      </c>
      <c r="F81" s="2"/>
      <c r="G81" s="158"/>
      <c r="H81" s="159">
        <f>(C81-$C$106)/($C$105-$C$106)*100</f>
        <v>61.282051282051277</v>
      </c>
      <c r="I81" s="158">
        <f t="shared" si="6"/>
        <v>5.865724878619611</v>
      </c>
      <c r="J81" s="149">
        <f>(POWER(H81,2.5/5)*POWER(I81,2.5/5))</f>
        <v>18.959526703427251</v>
      </c>
      <c r="K81" s="145">
        <f t="shared" si="8"/>
        <v>83</v>
      </c>
    </row>
    <row r="82" spans="1:11" ht="15.5" x14ac:dyDescent="0.35">
      <c r="A82" s="80" t="s">
        <v>85</v>
      </c>
      <c r="B82" s="98">
        <v>31.9</v>
      </c>
      <c r="C82" s="98"/>
      <c r="D82" s="98">
        <v>13.7</v>
      </c>
      <c r="F82" s="2"/>
      <c r="G82" s="158">
        <f>(B82-$B$106)/($B$105-$B$106)*100</f>
        <v>2.7142857142857122</v>
      </c>
      <c r="H82" s="159"/>
      <c r="I82" s="158">
        <f t="shared" si="6"/>
        <v>13.091641490433032</v>
      </c>
      <c r="J82" s="149">
        <f t="shared" si="7"/>
        <v>5.9610783818058026</v>
      </c>
      <c r="K82" s="145">
        <f t="shared" si="8"/>
        <v>93</v>
      </c>
    </row>
    <row r="83" spans="1:11" ht="15.5" x14ac:dyDescent="0.35">
      <c r="A83" s="80" t="s">
        <v>86</v>
      </c>
      <c r="B83" s="98">
        <v>70.099999999999994</v>
      </c>
      <c r="C83" s="98"/>
      <c r="D83" s="98">
        <v>21.62</v>
      </c>
      <c r="F83" s="2"/>
      <c r="G83" s="158">
        <f>(B83-$B$106)/($B$105-$B$106)*100</f>
        <v>57.28571428571427</v>
      </c>
      <c r="H83" s="159"/>
      <c r="I83" s="158">
        <f t="shared" si="6"/>
        <v>21.067472306143003</v>
      </c>
      <c r="J83" s="149">
        <f t="shared" si="7"/>
        <v>34.739965446901437</v>
      </c>
      <c r="K83" s="145">
        <f t="shared" si="8"/>
        <v>41</v>
      </c>
    </row>
    <row r="84" spans="1:11" ht="15.5" x14ac:dyDescent="0.35">
      <c r="A84" s="80" t="s">
        <v>87</v>
      </c>
      <c r="B84" s="98">
        <v>81.400000000000006</v>
      </c>
      <c r="C84" s="98"/>
      <c r="D84" s="98">
        <v>7.5374974146845908</v>
      </c>
      <c r="F84" s="2"/>
      <c r="G84" s="158">
        <f>(B84-$B$106)/($B$105-$B$106)*100</f>
        <v>73.428571428571431</v>
      </c>
      <c r="H84" s="159"/>
      <c r="I84" s="158">
        <f t="shared" si="6"/>
        <v>6.8856972957548752</v>
      </c>
      <c r="J84" s="149">
        <f t="shared" si="7"/>
        <v>22.485704696914837</v>
      </c>
      <c r="K84" s="145">
        <f t="shared" si="8"/>
        <v>74</v>
      </c>
    </row>
    <row r="85" spans="1:11" ht="15.5" x14ac:dyDescent="0.35">
      <c r="A85" s="80" t="s">
        <v>88</v>
      </c>
      <c r="B85" s="98">
        <v>45</v>
      </c>
      <c r="C85" s="98"/>
      <c r="D85" s="98">
        <v>10.101879058441559</v>
      </c>
      <c r="F85" s="2"/>
      <c r="G85" s="158">
        <f>(B85-$B$106)/($B$105-$B$106)*100</f>
        <v>21.428571428571427</v>
      </c>
      <c r="H85" s="159"/>
      <c r="I85" s="158">
        <f t="shared" si="6"/>
        <v>9.4681561515020753</v>
      </c>
      <c r="J85" s="149">
        <f t="shared" si="7"/>
        <v>14.243913099613119</v>
      </c>
      <c r="K85" s="145">
        <f t="shared" si="8"/>
        <v>88</v>
      </c>
    </row>
    <row r="86" spans="1:11" ht="15.5" x14ac:dyDescent="0.35">
      <c r="A86" s="80" t="s">
        <v>89</v>
      </c>
      <c r="B86" s="98"/>
      <c r="C86" s="98">
        <v>70.599999999999994</v>
      </c>
      <c r="D86" s="98">
        <v>17.361552100381889</v>
      </c>
      <c r="F86" s="2"/>
      <c r="G86" s="158"/>
      <c r="H86" s="159">
        <f>(C86-$C$106)/($C$105-$C$106)*100</f>
        <v>62.307692307692299</v>
      </c>
      <c r="I86" s="158">
        <f t="shared" si="6"/>
        <v>16.779005136336245</v>
      </c>
      <c r="J86" s="149">
        <f>(POWER(H86,2.5/5)*POWER(I86,2.5/5))</f>
        <v>32.333590726426095</v>
      </c>
      <c r="K86" s="145">
        <f t="shared" si="8"/>
        <v>47</v>
      </c>
    </row>
    <row r="87" spans="1:11" ht="15.5" x14ac:dyDescent="0.35">
      <c r="A87" s="80" t="s">
        <v>90</v>
      </c>
      <c r="B87" s="98"/>
      <c r="C87" s="98">
        <v>92</v>
      </c>
      <c r="D87" s="98">
        <v>2.8048648648648653</v>
      </c>
      <c r="F87" s="2"/>
      <c r="G87" s="158"/>
      <c r="H87" s="159">
        <f t="shared" ref="H87:H89" si="10">(C87-$C$106)/($C$105-$C$106)*100</f>
        <v>89.743589743589752</v>
      </c>
      <c r="I87" s="158">
        <f t="shared" si="6"/>
        <v>2.1197027843553524</v>
      </c>
      <c r="J87" s="149">
        <f t="shared" ref="J87:J89" si="11">(POWER(H87,2.5/5)*POWER(I87,2.5/5))</f>
        <v>13.792379673483893</v>
      </c>
      <c r="K87" s="145">
        <f t="shared" si="8"/>
        <v>89</v>
      </c>
    </row>
    <row r="88" spans="1:11" ht="15.5" x14ac:dyDescent="0.35">
      <c r="A88" s="80" t="s">
        <v>91</v>
      </c>
      <c r="B88" s="98"/>
      <c r="C88" s="98">
        <v>96.6</v>
      </c>
      <c r="D88" s="98">
        <v>4.4614494875549058</v>
      </c>
      <c r="F88" s="2"/>
      <c r="G88" s="158"/>
      <c r="H88" s="159">
        <f t="shared" si="10"/>
        <v>95.641025641025635</v>
      </c>
      <c r="I88" s="158">
        <f t="shared" si="6"/>
        <v>3.7879652442647593</v>
      </c>
      <c r="J88" s="149">
        <f t="shared" si="11"/>
        <v>19.033782626005788</v>
      </c>
      <c r="K88" s="145">
        <f t="shared" si="8"/>
        <v>82</v>
      </c>
    </row>
    <row r="89" spans="1:11" ht="15.5" x14ac:dyDescent="0.35">
      <c r="A89" s="80" t="s">
        <v>92</v>
      </c>
      <c r="B89" s="98"/>
      <c r="C89" s="98">
        <v>62.9</v>
      </c>
      <c r="D89" s="98">
        <v>13.67</v>
      </c>
      <c r="F89" s="2"/>
      <c r="G89" s="158"/>
      <c r="H89" s="159">
        <f t="shared" si="10"/>
        <v>52.435897435897438</v>
      </c>
      <c r="I89" s="158">
        <f t="shared" si="6"/>
        <v>13.061430010070493</v>
      </c>
      <c r="J89" s="149">
        <f t="shared" si="11"/>
        <v>26.17036118157732</v>
      </c>
      <c r="K89" s="145">
        <f t="shared" si="8"/>
        <v>63</v>
      </c>
    </row>
    <row r="90" spans="1:11" ht="15.5" x14ac:dyDescent="0.35">
      <c r="A90" s="80" t="s">
        <v>93</v>
      </c>
      <c r="B90" s="98"/>
      <c r="C90" s="98">
        <v>56.2</v>
      </c>
      <c r="D90" s="98">
        <v>26.72</v>
      </c>
      <c r="F90" s="2"/>
      <c r="G90" s="158"/>
      <c r="H90" s="159">
        <f>(C90-$C$106)/($C$105-$C$106)*100</f>
        <v>43.846153846153854</v>
      </c>
      <c r="I90" s="158">
        <f t="shared" si="6"/>
        <v>26.20342396777442</v>
      </c>
      <c r="J90" s="149">
        <f>(POWER(H90,2.5/5)*POWER(I90,2.5/5))</f>
        <v>33.895712982426438</v>
      </c>
      <c r="K90" s="145">
        <f t="shared" si="8"/>
        <v>44</v>
      </c>
    </row>
    <row r="91" spans="1:11" ht="15.5" x14ac:dyDescent="0.35">
      <c r="A91" s="80" t="s">
        <v>94</v>
      </c>
      <c r="B91" s="98"/>
      <c r="C91" s="98">
        <v>47</v>
      </c>
      <c r="D91" s="98">
        <v>5.1864877102199234</v>
      </c>
      <c r="F91" s="2"/>
      <c r="G91" s="158"/>
      <c r="H91" s="159">
        <f t="shared" ref="H91:H98" si="12">(C91-$C$106)/($C$105-$C$106)*100</f>
        <v>32.051282051282051</v>
      </c>
      <c r="I91" s="158">
        <f t="shared" si="6"/>
        <v>4.5181145118025405</v>
      </c>
      <c r="J91" s="149">
        <f t="shared" ref="J91:J98" si="13">(POWER(H91,2.5/5)*POWER(I91,2.5/5))</f>
        <v>12.033759286182093</v>
      </c>
      <c r="K91" s="145">
        <f t="shared" si="8"/>
        <v>90</v>
      </c>
    </row>
    <row r="92" spans="1:11" ht="15.5" x14ac:dyDescent="0.35">
      <c r="A92" s="80" t="s">
        <v>95</v>
      </c>
      <c r="B92" s="98"/>
      <c r="C92" s="98">
        <v>22.1</v>
      </c>
      <c r="D92" s="98">
        <v>21.414871060171919</v>
      </c>
      <c r="F92" s="2"/>
      <c r="G92" s="158"/>
      <c r="H92" s="159">
        <f t="shared" si="12"/>
        <v>0.12820512820513003</v>
      </c>
      <c r="I92" s="158">
        <f t="shared" si="6"/>
        <v>20.860897341562858</v>
      </c>
      <c r="J92" s="149">
        <f t="shared" si="13"/>
        <v>1.635381918130784</v>
      </c>
      <c r="K92" s="145">
        <f t="shared" si="8"/>
        <v>95</v>
      </c>
    </row>
    <row r="93" spans="1:11" ht="15.5" x14ac:dyDescent="0.35">
      <c r="A93" s="80" t="s">
        <v>96</v>
      </c>
      <c r="B93" s="98">
        <v>92.6</v>
      </c>
      <c r="C93" s="98"/>
      <c r="D93" s="98">
        <v>3.07</v>
      </c>
      <c r="F93" s="32"/>
      <c r="G93" s="158">
        <f>(B93-$B$106)/($B$105-$B$106)*100</f>
        <v>89.428571428571431</v>
      </c>
      <c r="H93" s="158"/>
      <c r="I93" s="271">
        <f t="shared" si="6"/>
        <v>2.3867069486404833</v>
      </c>
      <c r="J93" s="149">
        <f t="shared" si="7"/>
        <v>14.609578804180607</v>
      </c>
      <c r="K93" s="145">
        <f t="shared" si="8"/>
        <v>86</v>
      </c>
    </row>
    <row r="94" spans="1:11" ht="15.5" x14ac:dyDescent="0.35">
      <c r="A94" s="80" t="s">
        <v>97</v>
      </c>
      <c r="B94" s="98">
        <v>30.1</v>
      </c>
      <c r="C94" s="98"/>
      <c r="D94" s="98">
        <v>12.603648424543948</v>
      </c>
      <c r="F94" s="32"/>
      <c r="G94" s="158">
        <f>(B94-$B$106)/($B$105-$B$106)*100</f>
        <v>0.1428571428571449</v>
      </c>
      <c r="H94" s="158"/>
      <c r="I94" s="271">
        <f t="shared" si="6"/>
        <v>11.987561354022104</v>
      </c>
      <c r="J94" s="275">
        <f t="shared" si="7"/>
        <v>1.3086285817069427</v>
      </c>
      <c r="K94" s="145">
        <f t="shared" si="8"/>
        <v>96</v>
      </c>
    </row>
    <row r="95" spans="1:11" ht="15.5" x14ac:dyDescent="0.35">
      <c r="A95" s="80" t="s">
        <v>126</v>
      </c>
      <c r="B95" s="98"/>
      <c r="C95" s="98">
        <v>65.599999999999994</v>
      </c>
      <c r="D95" s="98">
        <v>24</v>
      </c>
      <c r="F95" s="32"/>
      <c r="G95" s="158"/>
      <c r="H95" s="158">
        <f t="shared" si="12"/>
        <v>55.897435897435891</v>
      </c>
      <c r="I95" s="271">
        <f t="shared" si="6"/>
        <v>23.464249748237663</v>
      </c>
      <c r="J95" s="275">
        <f t="shared" si="13"/>
        <v>36.215899770453603</v>
      </c>
      <c r="K95" s="145">
        <f t="shared" si="8"/>
        <v>39</v>
      </c>
    </row>
    <row r="96" spans="1:11" ht="15.5" x14ac:dyDescent="0.35">
      <c r="A96" s="80" t="s">
        <v>127</v>
      </c>
      <c r="B96" s="98"/>
      <c r="C96" s="98">
        <v>32.700000000000003</v>
      </c>
      <c r="D96" s="98">
        <v>9.6999999999999993</v>
      </c>
      <c r="F96" s="32"/>
      <c r="G96" s="158"/>
      <c r="H96" s="158">
        <f t="shared" si="12"/>
        <v>13.717948717948723</v>
      </c>
      <c r="I96" s="271">
        <f t="shared" si="6"/>
        <v>9.0634441087613293</v>
      </c>
      <c r="J96" s="275">
        <f t="shared" si="13"/>
        <v>11.15041978994434</v>
      </c>
      <c r="K96" s="145">
        <f t="shared" si="8"/>
        <v>91</v>
      </c>
    </row>
    <row r="97" spans="1:11" ht="15.5" x14ac:dyDescent="0.35">
      <c r="A97" s="80" t="s">
        <v>128</v>
      </c>
      <c r="B97" s="98">
        <v>70.400000000000006</v>
      </c>
      <c r="C97" s="98"/>
      <c r="D97" s="98">
        <v>1</v>
      </c>
      <c r="F97" s="32"/>
      <c r="G97" s="158">
        <f t="shared" ref="G97" si="14">(B97-$B$106)/($B$105-$B$106)*100</f>
        <v>57.714285714285715</v>
      </c>
      <c r="H97" s="158"/>
      <c r="I97" s="271">
        <f t="shared" si="6"/>
        <v>0.30211480362537768</v>
      </c>
      <c r="J97" s="275">
        <f t="shared" ref="J97" si="15">(POWER(G97,2.5/5)*POWER(I97,2.5/5))</f>
        <v>4.1756843864150426</v>
      </c>
      <c r="K97" s="145">
        <f t="shared" si="8"/>
        <v>94</v>
      </c>
    </row>
    <row r="98" spans="1:11" ht="15.5" x14ac:dyDescent="0.35">
      <c r="A98" s="80" t="s">
        <v>129</v>
      </c>
      <c r="B98" s="98"/>
      <c r="C98" s="98">
        <v>88.8</v>
      </c>
      <c r="D98" s="98">
        <v>6.62</v>
      </c>
      <c r="F98" s="32"/>
      <c r="G98" s="158"/>
      <c r="H98" s="158">
        <f t="shared" si="12"/>
        <v>85.641025641025635</v>
      </c>
      <c r="I98" s="271">
        <f t="shared" si="6"/>
        <v>5.9617321248741186</v>
      </c>
      <c r="J98" s="275">
        <f t="shared" si="13"/>
        <v>22.595770705405705</v>
      </c>
      <c r="K98" s="145">
        <f t="shared" si="8"/>
        <v>73</v>
      </c>
    </row>
    <row r="99" spans="1:11" ht="15.5" x14ac:dyDescent="0.35">
      <c r="A99" s="88" t="s">
        <v>130</v>
      </c>
      <c r="B99" s="99"/>
      <c r="C99" s="99">
        <v>85.7</v>
      </c>
      <c r="D99" s="99">
        <v>10</v>
      </c>
      <c r="E99" s="272"/>
      <c r="F99" s="270"/>
      <c r="G99" s="160"/>
      <c r="H99" s="160">
        <f>(C99-$C$106)/($C$105-$C$106)*100</f>
        <v>81.666666666666671</v>
      </c>
      <c r="I99" s="269">
        <f>(D99-$D$106)/($D$105-$D$106)*100</f>
        <v>9.3655589123867085</v>
      </c>
      <c r="J99" s="276">
        <f>(POWER(H99,2.5/5)*POWER(I99,2.5/5))</f>
        <v>27.65599352482052</v>
      </c>
      <c r="K99" s="146">
        <f t="shared" si="8"/>
        <v>59</v>
      </c>
    </row>
    <row r="100" spans="1:11" ht="15.5" x14ac:dyDescent="0.35">
      <c r="A100" s="32"/>
      <c r="B100" s="97"/>
      <c r="C100" s="97"/>
      <c r="D100" s="97"/>
      <c r="F100" s="32"/>
      <c r="G100" s="110"/>
      <c r="H100" s="110"/>
      <c r="I100" s="110"/>
      <c r="J100" s="273"/>
      <c r="K100" s="274"/>
    </row>
    <row r="102" spans="1:11" ht="15.5" x14ac:dyDescent="0.35">
      <c r="A102" s="41" t="s">
        <v>100</v>
      </c>
      <c r="B102" s="147">
        <f>MAX(B4:B99)</f>
        <v>92.6</v>
      </c>
      <c r="C102" s="147">
        <f t="shared" ref="C102:D102" si="16">MAX(C4:C99)</f>
        <v>96.6</v>
      </c>
      <c r="D102" s="147">
        <f t="shared" si="16"/>
        <v>99.43</v>
      </c>
    </row>
    <row r="103" spans="1:11" ht="15.5" x14ac:dyDescent="0.35">
      <c r="A103" s="41" t="s">
        <v>101</v>
      </c>
      <c r="B103" s="147">
        <f>MIN(B4:B99)</f>
        <v>30.1</v>
      </c>
      <c r="C103" s="147">
        <f t="shared" ref="C103:D103" si="17">MIN(C4:C99)</f>
        <v>22.1</v>
      </c>
      <c r="D103" s="147">
        <f t="shared" si="17"/>
        <v>1</v>
      </c>
    </row>
    <row r="104" spans="1:11" ht="15.5" x14ac:dyDescent="0.35">
      <c r="A104" s="4"/>
      <c r="B104" s="147"/>
    </row>
    <row r="105" spans="1:11" ht="15.5" x14ac:dyDescent="0.35">
      <c r="A105" s="41" t="s">
        <v>103</v>
      </c>
      <c r="B105" s="90">
        <v>100</v>
      </c>
      <c r="C105" s="90">
        <v>100</v>
      </c>
      <c r="D105" s="148">
        <v>100</v>
      </c>
    </row>
    <row r="106" spans="1:11" ht="15.5" x14ac:dyDescent="0.35">
      <c r="A106" s="41" t="s">
        <v>102</v>
      </c>
      <c r="B106" s="90">
        <v>30</v>
      </c>
      <c r="C106" s="90">
        <v>22</v>
      </c>
      <c r="D106" s="148">
        <v>0.7</v>
      </c>
    </row>
  </sheetData>
  <mergeCells count="5">
    <mergeCell ref="B1:C1"/>
    <mergeCell ref="G1:H1"/>
    <mergeCell ref="J2:K2"/>
    <mergeCell ref="B3:D3"/>
    <mergeCell ref="G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68" workbookViewId="0">
      <selection sqref="A1:G99"/>
    </sheetView>
  </sheetViews>
  <sheetFormatPr baseColWidth="10" defaultColWidth="8.7265625" defaultRowHeight="14.5" x14ac:dyDescent="0.35"/>
  <sheetData>
    <row r="1" spans="1:7" ht="15.5" x14ac:dyDescent="0.35">
      <c r="A1" s="4"/>
      <c r="B1" s="162">
        <v>4.0999999999999996</v>
      </c>
      <c r="C1" s="162">
        <v>4.2</v>
      </c>
      <c r="D1" s="162">
        <v>4.3</v>
      </c>
      <c r="E1" s="162">
        <v>4.4000000000000004</v>
      </c>
      <c r="F1" s="163"/>
      <c r="G1" s="163"/>
    </row>
    <row r="2" spans="1:7" ht="62" x14ac:dyDescent="0.35">
      <c r="A2" s="138" t="s">
        <v>0</v>
      </c>
      <c r="B2" s="152" t="s">
        <v>116</v>
      </c>
      <c r="C2" s="181" t="s">
        <v>117</v>
      </c>
      <c r="D2" s="181" t="s">
        <v>118</v>
      </c>
      <c r="E2" s="181" t="s">
        <v>119</v>
      </c>
      <c r="F2" s="333" t="s">
        <v>120</v>
      </c>
      <c r="G2" s="334"/>
    </row>
    <row r="3" spans="1:7" ht="15.5" x14ac:dyDescent="0.35">
      <c r="A3" s="75"/>
      <c r="B3" s="335" t="s">
        <v>3</v>
      </c>
      <c r="C3" s="336"/>
      <c r="D3" s="336"/>
      <c r="E3" s="337"/>
      <c r="F3" s="165" t="s">
        <v>5</v>
      </c>
      <c r="G3" s="165" t="s">
        <v>6</v>
      </c>
    </row>
    <row r="4" spans="1:7" ht="15.5" x14ac:dyDescent="0.35">
      <c r="A4" s="76" t="s">
        <v>7</v>
      </c>
      <c r="B4" s="164">
        <v>89</v>
      </c>
      <c r="C4" s="164">
        <v>73</v>
      </c>
      <c r="D4" s="164">
        <v>94</v>
      </c>
      <c r="E4" s="174">
        <v>65</v>
      </c>
      <c r="F4" s="176">
        <f>(POWER(B4,1.25/5)*POWER(C4,1.25/5)*POWER(D4,1.25/5)*POWER(E4,1.25/5))</f>
        <v>79.375873808361717</v>
      </c>
      <c r="G4" s="165">
        <f>RANK(F4,$F$4:$F$99)</f>
        <v>6</v>
      </c>
    </row>
    <row r="5" spans="1:7" ht="15.5" x14ac:dyDescent="0.35">
      <c r="A5" s="80" t="s">
        <v>8</v>
      </c>
      <c r="B5" s="166">
        <v>89</v>
      </c>
      <c r="C5" s="166">
        <v>86</v>
      </c>
      <c r="D5" s="166">
        <v>96</v>
      </c>
      <c r="E5" s="175">
        <v>56.000000000000007</v>
      </c>
      <c r="F5" s="177">
        <f t="shared" ref="F5:F68" si="0">(POWER(B5,1.25/5)*POWER(C5,1.25/5)*POWER(D5,1.25/5)*POWER(E5,1.25/5))</f>
        <v>80.091592582383399</v>
      </c>
      <c r="G5" s="167">
        <f t="shared" ref="G5:G68" si="1">RANK(F5,$F$4:$F$99)</f>
        <v>4</v>
      </c>
    </row>
    <row r="6" spans="1:7" ht="15.5" x14ac:dyDescent="0.35">
      <c r="A6" s="80" t="s">
        <v>9</v>
      </c>
      <c r="B6" s="166">
        <v>90</v>
      </c>
      <c r="C6" s="166">
        <v>70</v>
      </c>
      <c r="D6" s="166">
        <v>88</v>
      </c>
      <c r="E6" s="175">
        <v>69</v>
      </c>
      <c r="F6" s="177">
        <f t="shared" si="0"/>
        <v>78.644449736321477</v>
      </c>
      <c r="G6" s="167">
        <f t="shared" si="1"/>
        <v>11</v>
      </c>
    </row>
    <row r="7" spans="1:7" ht="15.5" x14ac:dyDescent="0.35">
      <c r="A7" s="80" t="s">
        <v>10</v>
      </c>
      <c r="B7" s="166">
        <v>94</v>
      </c>
      <c r="C7" s="166">
        <v>79</v>
      </c>
      <c r="D7" s="166">
        <v>93</v>
      </c>
      <c r="E7" s="175">
        <v>56.000000000000007</v>
      </c>
      <c r="F7" s="177">
        <f t="shared" si="0"/>
        <v>78.859946864692191</v>
      </c>
      <c r="G7" s="167">
        <f t="shared" si="1"/>
        <v>9</v>
      </c>
    </row>
    <row r="8" spans="1:7" ht="15.5" x14ac:dyDescent="0.35">
      <c r="A8" s="80" t="s">
        <v>11</v>
      </c>
      <c r="B8" s="166">
        <v>91</v>
      </c>
      <c r="C8" s="166">
        <v>76</v>
      </c>
      <c r="D8" s="166">
        <v>95</v>
      </c>
      <c r="E8" s="175">
        <v>61</v>
      </c>
      <c r="F8" s="177">
        <f t="shared" si="0"/>
        <v>79.56592319662758</v>
      </c>
      <c r="G8" s="167">
        <f t="shared" si="1"/>
        <v>5</v>
      </c>
    </row>
    <row r="9" spans="1:7" ht="15.5" x14ac:dyDescent="0.35">
      <c r="A9" s="80" t="s">
        <v>12</v>
      </c>
      <c r="B9" s="166">
        <v>91</v>
      </c>
      <c r="C9" s="166">
        <v>70</v>
      </c>
      <c r="D9" s="166">
        <v>93</v>
      </c>
      <c r="E9" s="175">
        <v>83</v>
      </c>
      <c r="F9" s="177">
        <f t="shared" si="0"/>
        <v>83.738488656367252</v>
      </c>
      <c r="G9" s="167">
        <f t="shared" si="1"/>
        <v>1</v>
      </c>
    </row>
    <row r="10" spans="1:7" ht="15.5" x14ac:dyDescent="0.35">
      <c r="A10" s="80" t="s">
        <v>13</v>
      </c>
      <c r="B10" s="166">
        <v>95</v>
      </c>
      <c r="C10" s="166">
        <v>57.999999999999993</v>
      </c>
      <c r="D10" s="166">
        <v>97</v>
      </c>
      <c r="E10" s="175">
        <v>49</v>
      </c>
      <c r="F10" s="177">
        <f t="shared" si="0"/>
        <v>71.536856662937637</v>
      </c>
      <c r="G10" s="167">
        <f t="shared" si="1"/>
        <v>30</v>
      </c>
    </row>
    <row r="11" spans="1:7" ht="15.5" x14ac:dyDescent="0.35">
      <c r="A11" s="80" t="s">
        <v>14</v>
      </c>
      <c r="B11" s="166">
        <v>92</v>
      </c>
      <c r="C11" s="166">
        <v>70</v>
      </c>
      <c r="D11" s="166">
        <v>95</v>
      </c>
      <c r="E11" s="175">
        <v>63</v>
      </c>
      <c r="F11" s="177">
        <f t="shared" si="0"/>
        <v>78.792976270856045</v>
      </c>
      <c r="G11" s="167">
        <f t="shared" si="1"/>
        <v>10</v>
      </c>
    </row>
    <row r="12" spans="1:7" ht="15.5" x14ac:dyDescent="0.35">
      <c r="A12" s="80" t="s">
        <v>15</v>
      </c>
      <c r="B12" s="166">
        <v>94</v>
      </c>
      <c r="C12" s="166">
        <v>71</v>
      </c>
      <c r="D12" s="166">
        <v>84</v>
      </c>
      <c r="E12" s="175">
        <v>62</v>
      </c>
      <c r="F12" s="177">
        <f t="shared" si="0"/>
        <v>76.782861738160435</v>
      </c>
      <c r="G12" s="167">
        <f t="shared" si="1"/>
        <v>17</v>
      </c>
    </row>
    <row r="13" spans="1:7" ht="15.5" x14ac:dyDescent="0.35">
      <c r="A13" s="80" t="s">
        <v>16</v>
      </c>
      <c r="B13" s="166">
        <v>89</v>
      </c>
      <c r="C13" s="166">
        <v>76</v>
      </c>
      <c r="D13" s="166">
        <v>78</v>
      </c>
      <c r="E13" s="175">
        <v>60</v>
      </c>
      <c r="F13" s="177">
        <f t="shared" si="0"/>
        <v>75.008825108893518</v>
      </c>
      <c r="G13" s="167">
        <f t="shared" si="1"/>
        <v>21</v>
      </c>
    </row>
    <row r="14" spans="1:7" ht="15.5" x14ac:dyDescent="0.35">
      <c r="A14" s="80" t="s">
        <v>17</v>
      </c>
      <c r="B14" s="166">
        <v>94</v>
      </c>
      <c r="C14" s="166">
        <v>70</v>
      </c>
      <c r="D14" s="166">
        <v>92</v>
      </c>
      <c r="E14" s="175">
        <v>74</v>
      </c>
      <c r="F14" s="177">
        <f t="shared" si="0"/>
        <v>81.810935757747316</v>
      </c>
      <c r="G14" s="167">
        <f t="shared" si="1"/>
        <v>3</v>
      </c>
    </row>
    <row r="15" spans="1:7" ht="15.5" x14ac:dyDescent="0.35">
      <c r="A15" s="80" t="s">
        <v>18</v>
      </c>
      <c r="B15" s="166">
        <v>95</v>
      </c>
      <c r="C15" s="166">
        <v>66</v>
      </c>
      <c r="D15" s="166">
        <v>92</v>
      </c>
      <c r="E15" s="175">
        <v>61</v>
      </c>
      <c r="F15" s="177">
        <f t="shared" si="0"/>
        <v>77.018720733499265</v>
      </c>
      <c r="G15" s="167">
        <f t="shared" si="1"/>
        <v>16</v>
      </c>
    </row>
    <row r="16" spans="1:7" ht="15.5" x14ac:dyDescent="0.35">
      <c r="A16" s="80" t="s">
        <v>19</v>
      </c>
      <c r="B16" s="166">
        <v>93</v>
      </c>
      <c r="C16" s="166">
        <v>81</v>
      </c>
      <c r="D16" s="166">
        <v>94</v>
      </c>
      <c r="E16" s="175">
        <v>66</v>
      </c>
      <c r="F16" s="177">
        <f t="shared" si="0"/>
        <v>82.681803123039927</v>
      </c>
      <c r="G16" s="167">
        <f t="shared" si="1"/>
        <v>2</v>
      </c>
    </row>
    <row r="17" spans="1:7" ht="15.5" x14ac:dyDescent="0.35">
      <c r="A17" s="80" t="s">
        <v>20</v>
      </c>
      <c r="B17" s="166">
        <v>88</v>
      </c>
      <c r="C17" s="166">
        <v>72</v>
      </c>
      <c r="D17" s="166">
        <v>93</v>
      </c>
      <c r="E17" s="175">
        <v>56.999999999999993</v>
      </c>
      <c r="F17" s="177">
        <f t="shared" si="0"/>
        <v>76.127793655333363</v>
      </c>
      <c r="G17" s="167">
        <f t="shared" si="1"/>
        <v>18</v>
      </c>
    </row>
    <row r="18" spans="1:7" ht="15.5" x14ac:dyDescent="0.35">
      <c r="A18" s="80" t="s">
        <v>21</v>
      </c>
      <c r="B18" s="166">
        <v>94</v>
      </c>
      <c r="C18" s="166">
        <v>78</v>
      </c>
      <c r="D18" s="166">
        <v>92</v>
      </c>
      <c r="E18" s="175">
        <v>54</v>
      </c>
      <c r="F18" s="177">
        <f t="shared" si="0"/>
        <v>77.687475829270383</v>
      </c>
      <c r="G18" s="167">
        <f t="shared" si="1"/>
        <v>14</v>
      </c>
    </row>
    <row r="19" spans="1:7" ht="15.5" x14ac:dyDescent="0.35">
      <c r="A19" s="80" t="s">
        <v>22</v>
      </c>
      <c r="B19" s="166">
        <v>92</v>
      </c>
      <c r="C19" s="166">
        <v>57.999999999999993</v>
      </c>
      <c r="D19" s="166">
        <v>94</v>
      </c>
      <c r="E19" s="175">
        <v>55.000000000000007</v>
      </c>
      <c r="F19" s="177">
        <f t="shared" si="0"/>
        <v>72.473058708241112</v>
      </c>
      <c r="G19" s="167">
        <f t="shared" si="1"/>
        <v>26</v>
      </c>
    </row>
    <row r="20" spans="1:7" ht="15.5" x14ac:dyDescent="0.35">
      <c r="A20" s="80" t="s">
        <v>23</v>
      </c>
      <c r="B20" s="166">
        <v>90</v>
      </c>
      <c r="C20" s="166">
        <v>56.999999999999993</v>
      </c>
      <c r="D20" s="166">
        <v>86</v>
      </c>
      <c r="E20" s="175">
        <v>76</v>
      </c>
      <c r="F20" s="177">
        <f t="shared" si="0"/>
        <v>76.095215652728982</v>
      </c>
      <c r="G20" s="167">
        <f t="shared" si="1"/>
        <v>19</v>
      </c>
    </row>
    <row r="21" spans="1:7" ht="15.5" x14ac:dyDescent="0.35">
      <c r="A21" s="80" t="s">
        <v>24</v>
      </c>
      <c r="B21" s="166">
        <v>93</v>
      </c>
      <c r="C21" s="166">
        <v>62</v>
      </c>
      <c r="D21" s="166">
        <v>89</v>
      </c>
      <c r="E21" s="175">
        <v>59</v>
      </c>
      <c r="F21" s="177">
        <f t="shared" si="0"/>
        <v>74.17869080113762</v>
      </c>
      <c r="G21" s="167">
        <f t="shared" si="1"/>
        <v>23</v>
      </c>
    </row>
    <row r="22" spans="1:7" ht="15.5" x14ac:dyDescent="0.35">
      <c r="A22" s="80" t="s">
        <v>25</v>
      </c>
      <c r="B22" s="166">
        <v>89</v>
      </c>
      <c r="C22" s="166">
        <v>40</v>
      </c>
      <c r="D22" s="166">
        <v>88</v>
      </c>
      <c r="E22" s="175">
        <v>52</v>
      </c>
      <c r="F22" s="177">
        <f t="shared" si="0"/>
        <v>63.530753085779047</v>
      </c>
      <c r="G22" s="167">
        <f t="shared" si="1"/>
        <v>57</v>
      </c>
    </row>
    <row r="23" spans="1:7" ht="15.5" x14ac:dyDescent="0.35">
      <c r="A23" s="80" t="s">
        <v>26</v>
      </c>
      <c r="B23" s="166">
        <v>88</v>
      </c>
      <c r="C23" s="166">
        <v>75</v>
      </c>
      <c r="D23" s="166">
        <v>93</v>
      </c>
      <c r="E23" s="175">
        <v>64</v>
      </c>
      <c r="F23" s="177">
        <f t="shared" si="0"/>
        <v>79.168372039952203</v>
      </c>
      <c r="G23" s="167">
        <f t="shared" si="1"/>
        <v>7</v>
      </c>
    </row>
    <row r="24" spans="1:7" ht="15.5" x14ac:dyDescent="0.35">
      <c r="A24" s="80" t="s">
        <v>27</v>
      </c>
      <c r="B24" s="166">
        <v>79</v>
      </c>
      <c r="C24" s="166">
        <v>50</v>
      </c>
      <c r="D24" s="166">
        <v>74</v>
      </c>
      <c r="E24" s="175">
        <v>65</v>
      </c>
      <c r="F24" s="177">
        <f t="shared" si="0"/>
        <v>66.02152368152278</v>
      </c>
      <c r="G24" s="167">
        <f t="shared" si="1"/>
        <v>49</v>
      </c>
    </row>
    <row r="25" spans="1:7" ht="15.5" x14ac:dyDescent="0.35">
      <c r="A25" s="80" t="s">
        <v>28</v>
      </c>
      <c r="B25" s="166">
        <v>91</v>
      </c>
      <c r="C25" s="166">
        <v>69</v>
      </c>
      <c r="D25" s="166">
        <v>72</v>
      </c>
      <c r="E25" s="175">
        <v>52</v>
      </c>
      <c r="F25" s="177">
        <f t="shared" si="0"/>
        <v>69.631633067098605</v>
      </c>
      <c r="G25" s="167">
        <f t="shared" si="1"/>
        <v>35</v>
      </c>
    </row>
    <row r="26" spans="1:7" ht="15.5" x14ac:dyDescent="0.35">
      <c r="A26" s="80" t="s">
        <v>29</v>
      </c>
      <c r="B26" s="166">
        <v>43</v>
      </c>
      <c r="C26" s="166">
        <v>85</v>
      </c>
      <c r="D26" s="166">
        <v>66</v>
      </c>
      <c r="E26" s="175">
        <v>84</v>
      </c>
      <c r="F26" s="177">
        <f t="shared" si="0"/>
        <v>67.093067873680013</v>
      </c>
      <c r="G26" s="167">
        <f t="shared" si="1"/>
        <v>45</v>
      </c>
    </row>
    <row r="27" spans="1:7" ht="15.5" x14ac:dyDescent="0.35">
      <c r="A27" s="80" t="s">
        <v>30</v>
      </c>
      <c r="B27" s="166">
        <v>88</v>
      </c>
      <c r="C27" s="166">
        <v>45</v>
      </c>
      <c r="D27" s="166">
        <v>79</v>
      </c>
      <c r="E27" s="175">
        <v>62</v>
      </c>
      <c r="F27" s="177">
        <f t="shared" si="0"/>
        <v>66.363379145057436</v>
      </c>
      <c r="G27" s="167">
        <f t="shared" si="1"/>
        <v>48</v>
      </c>
    </row>
    <row r="28" spans="1:7" ht="15.5" x14ac:dyDescent="0.35">
      <c r="A28" s="80" t="s">
        <v>31</v>
      </c>
      <c r="B28" s="166">
        <v>86</v>
      </c>
      <c r="C28" s="166">
        <v>68</v>
      </c>
      <c r="D28" s="166">
        <v>75</v>
      </c>
      <c r="E28" s="175">
        <v>71</v>
      </c>
      <c r="F28" s="177">
        <f t="shared" si="0"/>
        <v>74.701916517553826</v>
      </c>
      <c r="G28" s="167">
        <f t="shared" si="1"/>
        <v>22</v>
      </c>
    </row>
    <row r="29" spans="1:7" ht="15.5" x14ac:dyDescent="0.35">
      <c r="A29" s="80" t="s">
        <v>32</v>
      </c>
      <c r="B29" s="166">
        <v>86</v>
      </c>
      <c r="C29" s="166">
        <v>57.999999999999993</v>
      </c>
      <c r="D29" s="166">
        <v>66</v>
      </c>
      <c r="E29" s="175">
        <v>56.999999999999993</v>
      </c>
      <c r="F29" s="177">
        <f t="shared" si="0"/>
        <v>65.816731173657814</v>
      </c>
      <c r="G29" s="167">
        <f t="shared" si="1"/>
        <v>50</v>
      </c>
    </row>
    <row r="30" spans="1:7" ht="15.5" x14ac:dyDescent="0.35">
      <c r="A30" s="80" t="s">
        <v>33</v>
      </c>
      <c r="B30" s="166">
        <v>87</v>
      </c>
      <c r="C30" s="166">
        <v>41</v>
      </c>
      <c r="D30" s="166">
        <v>78</v>
      </c>
      <c r="E30" s="175">
        <v>52</v>
      </c>
      <c r="F30" s="177">
        <f t="shared" si="0"/>
        <v>61.673736923862684</v>
      </c>
      <c r="G30" s="167">
        <f t="shared" si="1"/>
        <v>66</v>
      </c>
    </row>
    <row r="31" spans="1:7" ht="15.5" x14ac:dyDescent="0.35">
      <c r="A31" s="80" t="s">
        <v>34</v>
      </c>
      <c r="B31" s="166">
        <v>89</v>
      </c>
      <c r="C31" s="166">
        <v>55.000000000000007</v>
      </c>
      <c r="D31" s="166">
        <v>94</v>
      </c>
      <c r="E31" s="175">
        <v>63</v>
      </c>
      <c r="F31" s="177">
        <f t="shared" si="0"/>
        <v>73.376209799236946</v>
      </c>
      <c r="G31" s="167">
        <f t="shared" si="1"/>
        <v>24</v>
      </c>
    </row>
    <row r="32" spans="1:7" ht="15.5" x14ac:dyDescent="0.35">
      <c r="A32" s="80" t="s">
        <v>35</v>
      </c>
      <c r="B32" s="166">
        <v>87</v>
      </c>
      <c r="C32" s="166">
        <v>28.000000000000004</v>
      </c>
      <c r="D32" s="166">
        <v>81</v>
      </c>
      <c r="E32" s="175">
        <v>45</v>
      </c>
      <c r="F32" s="177">
        <f t="shared" si="0"/>
        <v>54.587562748719812</v>
      </c>
      <c r="G32" s="167">
        <f t="shared" si="1"/>
        <v>87</v>
      </c>
    </row>
    <row r="33" spans="1:7" ht="15.5" x14ac:dyDescent="0.35">
      <c r="A33" s="80" t="s">
        <v>36</v>
      </c>
      <c r="B33" s="166">
        <v>68</v>
      </c>
      <c r="C33" s="166">
        <v>80</v>
      </c>
      <c r="D33" s="166">
        <v>56.999999999999993</v>
      </c>
      <c r="E33" s="175">
        <v>51</v>
      </c>
      <c r="F33" s="177">
        <f t="shared" si="0"/>
        <v>63.061018804662972</v>
      </c>
      <c r="G33" s="167">
        <f t="shared" si="1"/>
        <v>61</v>
      </c>
    </row>
    <row r="34" spans="1:7" ht="15.5" x14ac:dyDescent="0.35">
      <c r="A34" s="80" t="s">
        <v>37</v>
      </c>
      <c r="B34" s="166">
        <v>84</v>
      </c>
      <c r="C34" s="166">
        <v>57.999999999999993</v>
      </c>
      <c r="D34" s="166">
        <v>65</v>
      </c>
      <c r="E34" s="175">
        <v>68</v>
      </c>
      <c r="F34" s="177">
        <f t="shared" si="0"/>
        <v>68.121215293499034</v>
      </c>
      <c r="G34" s="167">
        <f t="shared" si="1"/>
        <v>39</v>
      </c>
    </row>
    <row r="35" spans="1:7" ht="15.5" x14ac:dyDescent="0.35">
      <c r="A35" s="80" t="s">
        <v>38</v>
      </c>
      <c r="B35" s="166">
        <v>76</v>
      </c>
      <c r="C35" s="166">
        <v>55.000000000000007</v>
      </c>
      <c r="D35" s="166">
        <v>87</v>
      </c>
      <c r="E35" s="175">
        <v>63</v>
      </c>
      <c r="F35" s="177">
        <f t="shared" si="0"/>
        <v>69.184534145746454</v>
      </c>
      <c r="G35" s="167">
        <f t="shared" si="1"/>
        <v>38</v>
      </c>
    </row>
    <row r="36" spans="1:7" ht="15.5" x14ac:dyDescent="0.35">
      <c r="A36" s="80" t="s">
        <v>39</v>
      </c>
      <c r="B36" s="166">
        <v>79</v>
      </c>
      <c r="C36" s="166">
        <v>71</v>
      </c>
      <c r="D36" s="166">
        <v>81</v>
      </c>
      <c r="E36" s="175">
        <v>62</v>
      </c>
      <c r="F36" s="177">
        <f t="shared" si="0"/>
        <v>72.851842011150922</v>
      </c>
      <c r="G36" s="167">
        <f t="shared" si="1"/>
        <v>25</v>
      </c>
    </row>
    <row r="37" spans="1:7" ht="15.5" x14ac:dyDescent="0.35">
      <c r="A37" s="80" t="s">
        <v>40</v>
      </c>
      <c r="B37" s="166">
        <v>63</v>
      </c>
      <c r="C37" s="166">
        <v>84</v>
      </c>
      <c r="D37" s="166">
        <v>42</v>
      </c>
      <c r="E37" s="175">
        <v>54</v>
      </c>
      <c r="F37" s="177">
        <f t="shared" si="0"/>
        <v>58.859385193753205</v>
      </c>
      <c r="G37" s="167">
        <f t="shared" si="1"/>
        <v>73</v>
      </c>
    </row>
    <row r="38" spans="1:7" ht="15.5" x14ac:dyDescent="0.35">
      <c r="A38" s="80" t="s">
        <v>41</v>
      </c>
      <c r="B38" s="166">
        <v>86</v>
      </c>
      <c r="C38" s="166">
        <v>40</v>
      </c>
      <c r="D38" s="166">
        <v>93</v>
      </c>
      <c r="E38" s="175">
        <v>82</v>
      </c>
      <c r="F38" s="177">
        <f t="shared" si="0"/>
        <v>71.567164520455947</v>
      </c>
      <c r="G38" s="167">
        <f t="shared" si="1"/>
        <v>29</v>
      </c>
    </row>
    <row r="39" spans="1:7" ht="15.5" x14ac:dyDescent="0.35">
      <c r="A39" s="80" t="s">
        <v>42</v>
      </c>
      <c r="B39" s="166">
        <v>91</v>
      </c>
      <c r="C39" s="166">
        <v>55.000000000000007</v>
      </c>
      <c r="D39" s="166">
        <v>46</v>
      </c>
      <c r="E39" s="175">
        <v>51</v>
      </c>
      <c r="F39" s="177">
        <f t="shared" si="0"/>
        <v>58.537345211309542</v>
      </c>
      <c r="G39" s="167">
        <f t="shared" si="1"/>
        <v>74</v>
      </c>
    </row>
    <row r="40" spans="1:7" ht="15.5" x14ac:dyDescent="0.35">
      <c r="A40" s="80" t="s">
        <v>43</v>
      </c>
      <c r="B40" s="166">
        <v>69</v>
      </c>
      <c r="C40" s="166">
        <v>46</v>
      </c>
      <c r="D40" s="166">
        <v>82</v>
      </c>
      <c r="E40" s="175">
        <v>62</v>
      </c>
      <c r="F40" s="177">
        <f t="shared" si="0"/>
        <v>63.380128603610672</v>
      </c>
      <c r="G40" s="167">
        <f t="shared" si="1"/>
        <v>58</v>
      </c>
    </row>
    <row r="41" spans="1:7" ht="15.5" x14ac:dyDescent="0.35">
      <c r="A41" s="80" t="s">
        <v>44</v>
      </c>
      <c r="B41" s="166">
        <v>71</v>
      </c>
      <c r="C41" s="166">
        <v>49</v>
      </c>
      <c r="D41" s="166">
        <v>56.999999999999993</v>
      </c>
      <c r="E41" s="175">
        <v>45</v>
      </c>
      <c r="F41" s="177">
        <f t="shared" si="0"/>
        <v>54.655698574253641</v>
      </c>
      <c r="G41" s="167">
        <f t="shared" si="1"/>
        <v>86</v>
      </c>
    </row>
    <row r="42" spans="1:7" ht="15.5" x14ac:dyDescent="0.35">
      <c r="A42" s="80" t="s">
        <v>45</v>
      </c>
      <c r="B42" s="166">
        <v>66</v>
      </c>
      <c r="C42" s="166">
        <v>34</v>
      </c>
      <c r="D42" s="166">
        <v>79</v>
      </c>
      <c r="E42" s="175">
        <v>60</v>
      </c>
      <c r="F42" s="177">
        <f t="shared" si="0"/>
        <v>57.108440213343862</v>
      </c>
      <c r="G42" s="167">
        <f t="shared" si="1"/>
        <v>78</v>
      </c>
    </row>
    <row r="43" spans="1:7" ht="15.5" x14ac:dyDescent="0.35">
      <c r="A43" s="80" t="s">
        <v>46</v>
      </c>
      <c r="B43" s="166">
        <v>80</v>
      </c>
      <c r="C43" s="166">
        <v>53</v>
      </c>
      <c r="D43" s="166">
        <v>73</v>
      </c>
      <c r="E43" s="175">
        <v>59</v>
      </c>
      <c r="F43" s="177">
        <f t="shared" si="0"/>
        <v>65.371008058630125</v>
      </c>
      <c r="G43" s="167">
        <f t="shared" si="1"/>
        <v>51</v>
      </c>
    </row>
    <row r="44" spans="1:7" ht="15.5" x14ac:dyDescent="0.35">
      <c r="A44" s="80" t="s">
        <v>47</v>
      </c>
      <c r="B44" s="166">
        <v>83</v>
      </c>
      <c r="C44" s="166">
        <v>51</v>
      </c>
      <c r="D44" s="166">
        <v>55.000000000000007</v>
      </c>
      <c r="E44" s="175">
        <v>55.000000000000007</v>
      </c>
      <c r="F44" s="177">
        <f t="shared" si="0"/>
        <v>59.819587216186029</v>
      </c>
      <c r="G44" s="167">
        <f t="shared" si="1"/>
        <v>69</v>
      </c>
    </row>
    <row r="45" spans="1:7" ht="15.5" x14ac:dyDescent="0.35">
      <c r="A45" s="80" t="s">
        <v>48</v>
      </c>
      <c r="B45" s="166">
        <v>73</v>
      </c>
      <c r="C45" s="166">
        <v>48</v>
      </c>
      <c r="D45" s="166">
        <v>54</v>
      </c>
      <c r="E45" s="175">
        <v>69</v>
      </c>
      <c r="F45" s="177">
        <f t="shared" si="0"/>
        <v>60.110693297914032</v>
      </c>
      <c r="G45" s="167">
        <f t="shared" si="1"/>
        <v>68</v>
      </c>
    </row>
    <row r="46" spans="1:7" ht="15.5" x14ac:dyDescent="0.35">
      <c r="A46" s="80" t="s">
        <v>49</v>
      </c>
      <c r="B46" s="166">
        <v>75</v>
      </c>
      <c r="C46" s="166">
        <v>44</v>
      </c>
      <c r="D46" s="166">
        <v>65</v>
      </c>
      <c r="E46" s="175">
        <v>49</v>
      </c>
      <c r="F46" s="177">
        <f t="shared" si="0"/>
        <v>56.938476705428577</v>
      </c>
      <c r="G46" s="167">
        <f t="shared" si="1"/>
        <v>79</v>
      </c>
    </row>
    <row r="47" spans="1:7" ht="15.5" x14ac:dyDescent="0.35">
      <c r="A47" s="80" t="s">
        <v>50</v>
      </c>
      <c r="B47" s="166">
        <v>76</v>
      </c>
      <c r="C47" s="166">
        <v>70</v>
      </c>
      <c r="D47" s="166">
        <v>92</v>
      </c>
      <c r="E47" s="175">
        <v>73</v>
      </c>
      <c r="F47" s="177">
        <f t="shared" si="0"/>
        <v>77.313543724293226</v>
      </c>
      <c r="G47" s="167">
        <f t="shared" si="1"/>
        <v>15</v>
      </c>
    </row>
    <row r="48" spans="1:7" ht="15.5" x14ac:dyDescent="0.35">
      <c r="A48" s="80" t="s">
        <v>51</v>
      </c>
      <c r="B48" s="166">
        <v>87</v>
      </c>
      <c r="C48" s="166">
        <v>44</v>
      </c>
      <c r="D48" s="166">
        <v>67</v>
      </c>
      <c r="E48" s="175">
        <v>62</v>
      </c>
      <c r="F48" s="177">
        <f t="shared" si="0"/>
        <v>63.14800073142721</v>
      </c>
      <c r="G48" s="167">
        <f t="shared" si="1"/>
        <v>60</v>
      </c>
    </row>
    <row r="49" spans="1:7" ht="15.5" x14ac:dyDescent="0.35">
      <c r="A49" s="80" t="s">
        <v>52</v>
      </c>
      <c r="B49" s="166">
        <v>87</v>
      </c>
      <c r="C49" s="166">
        <v>52</v>
      </c>
      <c r="D49" s="166">
        <v>49</v>
      </c>
      <c r="E49" s="175">
        <v>47</v>
      </c>
      <c r="F49" s="177">
        <f t="shared" si="0"/>
        <v>56.813838650443742</v>
      </c>
      <c r="G49" s="167">
        <f t="shared" si="1"/>
        <v>80</v>
      </c>
    </row>
    <row r="50" spans="1:7" ht="15.5" x14ac:dyDescent="0.35">
      <c r="A50" s="80" t="s">
        <v>53</v>
      </c>
      <c r="B50" s="166">
        <v>75</v>
      </c>
      <c r="C50" s="166">
        <v>54</v>
      </c>
      <c r="D50" s="166">
        <v>59</v>
      </c>
      <c r="E50" s="175">
        <v>62</v>
      </c>
      <c r="F50" s="177">
        <f t="shared" si="0"/>
        <v>62.040413122913328</v>
      </c>
      <c r="G50" s="167">
        <f t="shared" si="1"/>
        <v>64</v>
      </c>
    </row>
    <row r="51" spans="1:7" ht="15.5" x14ac:dyDescent="0.35">
      <c r="A51" s="80" t="s">
        <v>54</v>
      </c>
      <c r="B51" s="166">
        <v>82</v>
      </c>
      <c r="C51" s="166">
        <v>39</v>
      </c>
      <c r="D51" s="166">
        <v>48</v>
      </c>
      <c r="E51" s="175">
        <v>50</v>
      </c>
      <c r="F51" s="177">
        <f t="shared" si="0"/>
        <v>52.634733126972797</v>
      </c>
      <c r="G51" s="167">
        <f t="shared" si="1"/>
        <v>90</v>
      </c>
    </row>
    <row r="52" spans="1:7" ht="15.5" x14ac:dyDescent="0.35">
      <c r="A52" s="80" t="s">
        <v>55</v>
      </c>
      <c r="B52" s="166">
        <v>63</v>
      </c>
      <c r="C52" s="166">
        <v>78</v>
      </c>
      <c r="D52" s="166">
        <v>76</v>
      </c>
      <c r="E52" s="175">
        <v>71</v>
      </c>
      <c r="F52" s="177">
        <f t="shared" si="0"/>
        <v>71.759065321441724</v>
      </c>
      <c r="G52" s="167">
        <f t="shared" si="1"/>
        <v>28</v>
      </c>
    </row>
    <row r="53" spans="1:7" ht="15.5" x14ac:dyDescent="0.35">
      <c r="A53" s="80" t="s">
        <v>56</v>
      </c>
      <c r="B53" s="166">
        <v>90</v>
      </c>
      <c r="C53" s="166">
        <v>75</v>
      </c>
      <c r="D53" s="166">
        <v>71</v>
      </c>
      <c r="E53" s="175">
        <v>78</v>
      </c>
      <c r="F53" s="177">
        <f t="shared" si="0"/>
        <v>78.192334769722549</v>
      </c>
      <c r="G53" s="167">
        <f t="shared" si="1"/>
        <v>12</v>
      </c>
    </row>
    <row r="54" spans="1:7" ht="15.5" x14ac:dyDescent="0.35">
      <c r="A54" s="80" t="s">
        <v>57</v>
      </c>
      <c r="B54" s="166">
        <v>82</v>
      </c>
      <c r="C54" s="166">
        <v>61</v>
      </c>
      <c r="D54" s="166">
        <v>67</v>
      </c>
      <c r="E54" s="175">
        <v>70</v>
      </c>
      <c r="F54" s="177">
        <f t="shared" si="0"/>
        <v>69.595175208424408</v>
      </c>
      <c r="G54" s="167">
        <f t="shared" si="1"/>
        <v>36</v>
      </c>
    </row>
    <row r="55" spans="1:7" ht="15.5" x14ac:dyDescent="0.35">
      <c r="A55" s="80" t="s">
        <v>58</v>
      </c>
      <c r="B55" s="166">
        <v>73</v>
      </c>
      <c r="C55" s="166">
        <v>64</v>
      </c>
      <c r="D55" s="166">
        <v>78</v>
      </c>
      <c r="E55" s="175">
        <v>71</v>
      </c>
      <c r="F55" s="177">
        <f t="shared" si="0"/>
        <v>71.320428924391535</v>
      </c>
      <c r="G55" s="167">
        <f t="shared" si="1"/>
        <v>31</v>
      </c>
    </row>
    <row r="56" spans="1:7" ht="15.5" x14ac:dyDescent="0.35">
      <c r="A56" s="80" t="s">
        <v>59</v>
      </c>
      <c r="B56" s="166">
        <v>90</v>
      </c>
      <c r="C56" s="166">
        <v>69</v>
      </c>
      <c r="D56" s="166">
        <v>92</v>
      </c>
      <c r="E56" s="175">
        <v>34</v>
      </c>
      <c r="F56" s="177">
        <f t="shared" si="0"/>
        <v>66.388000125454013</v>
      </c>
      <c r="G56" s="167">
        <f t="shared" si="1"/>
        <v>47</v>
      </c>
    </row>
    <row r="57" spans="1:7" ht="15.5" x14ac:dyDescent="0.35">
      <c r="A57" s="80" t="s">
        <v>60</v>
      </c>
      <c r="B57" s="166">
        <v>70</v>
      </c>
      <c r="C57" s="166">
        <v>71</v>
      </c>
      <c r="D57" s="166">
        <v>59</v>
      </c>
      <c r="E57" s="175">
        <v>41</v>
      </c>
      <c r="F57" s="177">
        <f t="shared" si="0"/>
        <v>58.884103078263948</v>
      </c>
      <c r="G57" s="167">
        <f t="shared" si="1"/>
        <v>72</v>
      </c>
    </row>
    <row r="58" spans="1:7" ht="15.5" x14ac:dyDescent="0.35">
      <c r="A58" s="80" t="s">
        <v>61</v>
      </c>
      <c r="B58" s="166">
        <v>61</v>
      </c>
      <c r="C58" s="166">
        <v>48</v>
      </c>
      <c r="D58" s="166">
        <v>39</v>
      </c>
      <c r="E58" s="175">
        <v>53</v>
      </c>
      <c r="F58" s="177">
        <f t="shared" si="0"/>
        <v>49.599567239897034</v>
      </c>
      <c r="G58" s="167">
        <f t="shared" si="1"/>
        <v>91</v>
      </c>
    </row>
    <row r="59" spans="1:7" ht="15.5" x14ac:dyDescent="0.35">
      <c r="A59" s="80" t="s">
        <v>62</v>
      </c>
      <c r="B59" s="166">
        <v>86</v>
      </c>
      <c r="C59" s="166">
        <v>44</v>
      </c>
      <c r="D59" s="166">
        <v>83</v>
      </c>
      <c r="E59" s="175">
        <v>66</v>
      </c>
      <c r="F59" s="177">
        <f t="shared" si="0"/>
        <v>67.475061476138151</v>
      </c>
      <c r="G59" s="167">
        <f t="shared" si="1"/>
        <v>42</v>
      </c>
    </row>
    <row r="60" spans="1:7" ht="15.5" x14ac:dyDescent="0.35">
      <c r="A60" s="80" t="s">
        <v>63</v>
      </c>
      <c r="B60" s="166">
        <v>84</v>
      </c>
      <c r="C60" s="166">
        <v>61</v>
      </c>
      <c r="D60" s="166">
        <v>64</v>
      </c>
      <c r="E60" s="175">
        <v>62</v>
      </c>
      <c r="F60" s="177">
        <f t="shared" si="0"/>
        <v>67.149873078971595</v>
      </c>
      <c r="G60" s="167">
        <f t="shared" si="1"/>
        <v>44</v>
      </c>
    </row>
    <row r="61" spans="1:7" ht="15.5" x14ac:dyDescent="0.35">
      <c r="A61" s="80" t="s">
        <v>64</v>
      </c>
      <c r="B61" s="166">
        <v>91</v>
      </c>
      <c r="C61" s="166">
        <v>17</v>
      </c>
      <c r="D61" s="166">
        <v>66</v>
      </c>
      <c r="E61" s="175">
        <v>59</v>
      </c>
      <c r="F61" s="177">
        <f t="shared" si="0"/>
        <v>49.541775300933338</v>
      </c>
      <c r="G61" s="167">
        <f t="shared" si="1"/>
        <v>93</v>
      </c>
    </row>
    <row r="62" spans="1:7" ht="15.5" x14ac:dyDescent="0.35">
      <c r="A62" s="80" t="s">
        <v>65</v>
      </c>
      <c r="B62" s="166">
        <v>80</v>
      </c>
      <c r="C62" s="166">
        <v>54</v>
      </c>
      <c r="D62" s="166">
        <v>82</v>
      </c>
      <c r="E62" s="175">
        <v>70</v>
      </c>
      <c r="F62" s="177">
        <f t="shared" si="0"/>
        <v>70.566553983449865</v>
      </c>
      <c r="G62" s="167">
        <f t="shared" si="1"/>
        <v>33</v>
      </c>
    </row>
    <row r="63" spans="1:7" ht="15.5" x14ac:dyDescent="0.35">
      <c r="A63" s="80" t="s">
        <v>66</v>
      </c>
      <c r="B63" s="166">
        <v>80</v>
      </c>
      <c r="C63" s="166">
        <v>56.000000000000007</v>
      </c>
      <c r="D63" s="166">
        <v>70</v>
      </c>
      <c r="E63" s="175">
        <v>63</v>
      </c>
      <c r="F63" s="177">
        <f t="shared" si="0"/>
        <v>66.669799779124233</v>
      </c>
      <c r="G63" s="167">
        <f t="shared" si="1"/>
        <v>46</v>
      </c>
    </row>
    <row r="64" spans="1:7" ht="15.5" x14ac:dyDescent="0.35">
      <c r="A64" s="85" t="s">
        <v>67</v>
      </c>
      <c r="B64" s="166">
        <v>83</v>
      </c>
      <c r="C64" s="166">
        <v>31</v>
      </c>
      <c r="D64" s="166">
        <v>66</v>
      </c>
      <c r="E64" s="175">
        <v>54</v>
      </c>
      <c r="F64" s="177">
        <f t="shared" si="0"/>
        <v>55.029348401686541</v>
      </c>
      <c r="G64" s="167">
        <f t="shared" si="1"/>
        <v>83</v>
      </c>
    </row>
    <row r="65" spans="1:7" ht="15.5" x14ac:dyDescent="0.35">
      <c r="A65" s="80" t="s">
        <v>68</v>
      </c>
      <c r="B65" s="166">
        <v>81</v>
      </c>
      <c r="C65" s="166">
        <v>37</v>
      </c>
      <c r="D65" s="166">
        <v>50</v>
      </c>
      <c r="E65" s="175">
        <v>60</v>
      </c>
      <c r="F65" s="177">
        <f t="shared" si="0"/>
        <v>54.758557548682589</v>
      </c>
      <c r="G65" s="167">
        <f t="shared" si="1"/>
        <v>85</v>
      </c>
    </row>
    <row r="66" spans="1:7" ht="15.5" x14ac:dyDescent="0.35">
      <c r="A66" s="80" t="s">
        <v>69</v>
      </c>
      <c r="B66" s="166">
        <v>72</v>
      </c>
      <c r="C66" s="166">
        <v>51</v>
      </c>
      <c r="D66" s="166">
        <v>68</v>
      </c>
      <c r="E66" s="175">
        <v>73</v>
      </c>
      <c r="F66" s="177">
        <f t="shared" si="0"/>
        <v>65.34067420402927</v>
      </c>
      <c r="G66" s="167">
        <f t="shared" si="1"/>
        <v>53</v>
      </c>
    </row>
    <row r="67" spans="1:7" ht="15.5" x14ac:dyDescent="0.35">
      <c r="A67" s="80" t="s">
        <v>70</v>
      </c>
      <c r="B67" s="166">
        <v>74</v>
      </c>
      <c r="C67" s="166">
        <v>56.000000000000007</v>
      </c>
      <c r="D67" s="166">
        <v>64</v>
      </c>
      <c r="E67" s="175">
        <v>60</v>
      </c>
      <c r="F67" s="177">
        <f t="shared" si="0"/>
        <v>63.159363223637229</v>
      </c>
      <c r="G67" s="167">
        <f t="shared" si="1"/>
        <v>59</v>
      </c>
    </row>
    <row r="68" spans="1:7" ht="15.5" x14ac:dyDescent="0.35">
      <c r="A68" s="80" t="s">
        <v>71</v>
      </c>
      <c r="B68" s="166">
        <v>92</v>
      </c>
      <c r="C68" s="166">
        <v>47</v>
      </c>
      <c r="D68" s="166">
        <v>66</v>
      </c>
      <c r="E68" s="175">
        <v>55.000000000000007</v>
      </c>
      <c r="F68" s="177">
        <f t="shared" si="0"/>
        <v>62.943092624584111</v>
      </c>
      <c r="G68" s="167">
        <f t="shared" si="1"/>
        <v>62</v>
      </c>
    </row>
    <row r="69" spans="1:7" ht="15.5" x14ac:dyDescent="0.35">
      <c r="A69" s="80" t="s">
        <v>72</v>
      </c>
      <c r="B69" s="166">
        <v>76</v>
      </c>
      <c r="C69" s="166">
        <v>64</v>
      </c>
      <c r="D69" s="166">
        <v>54</v>
      </c>
      <c r="E69" s="175">
        <v>50</v>
      </c>
      <c r="F69" s="177">
        <f t="shared" ref="F69:F94" si="2">(POWER(B69,1.25/5)*POWER(C69,1.25/5)*POWER(D69,1.25/5)*POWER(E69,1.25/5))</f>
        <v>60.199007707186979</v>
      </c>
      <c r="G69" s="167">
        <f t="shared" ref="G69:G99" si="3">RANK(F69,$F$4:$F$99)</f>
        <v>67</v>
      </c>
    </row>
    <row r="70" spans="1:7" ht="15.5" x14ac:dyDescent="0.35">
      <c r="A70" s="80" t="s">
        <v>73</v>
      </c>
      <c r="B70" s="166">
        <v>63</v>
      </c>
      <c r="C70" s="166">
        <v>81</v>
      </c>
      <c r="D70" s="166">
        <v>85</v>
      </c>
      <c r="E70" s="175">
        <v>38</v>
      </c>
      <c r="F70" s="177">
        <f t="shared" si="2"/>
        <v>63.717249858164088</v>
      </c>
      <c r="G70" s="167">
        <f t="shared" si="3"/>
        <v>56</v>
      </c>
    </row>
    <row r="71" spans="1:7" ht="15.5" x14ac:dyDescent="0.35">
      <c r="A71" s="80" t="s">
        <v>74</v>
      </c>
      <c r="B71" s="166">
        <v>76</v>
      </c>
      <c r="C71" s="166">
        <v>44</v>
      </c>
      <c r="D71" s="166">
        <v>59</v>
      </c>
      <c r="E71" s="175">
        <v>56.000000000000007</v>
      </c>
      <c r="F71" s="177">
        <f t="shared" si="2"/>
        <v>57.653619409224504</v>
      </c>
      <c r="G71" s="167">
        <f t="shared" si="3"/>
        <v>76</v>
      </c>
    </row>
    <row r="72" spans="1:7" ht="15.5" x14ac:dyDescent="0.35">
      <c r="A72" s="80" t="s">
        <v>75</v>
      </c>
      <c r="B72" s="166">
        <v>61</v>
      </c>
      <c r="C72" s="166">
        <v>68</v>
      </c>
      <c r="D72" s="166">
        <v>69</v>
      </c>
      <c r="E72" s="175">
        <v>57.999999999999993</v>
      </c>
      <c r="F72" s="177">
        <f t="shared" si="2"/>
        <v>63.830604591387626</v>
      </c>
      <c r="G72" s="167">
        <f t="shared" si="3"/>
        <v>55</v>
      </c>
    </row>
    <row r="73" spans="1:7" ht="15.5" x14ac:dyDescent="0.35">
      <c r="A73" s="80" t="s">
        <v>76</v>
      </c>
      <c r="B73" s="166">
        <v>52</v>
      </c>
      <c r="C73" s="166">
        <v>66</v>
      </c>
      <c r="D73" s="166">
        <v>77</v>
      </c>
      <c r="E73" s="175">
        <v>69</v>
      </c>
      <c r="F73" s="177">
        <f t="shared" si="2"/>
        <v>65.346416088261179</v>
      </c>
      <c r="G73" s="167">
        <f t="shared" si="3"/>
        <v>52</v>
      </c>
    </row>
    <row r="74" spans="1:7" ht="15.5" x14ac:dyDescent="0.35">
      <c r="A74" s="80" t="s">
        <v>77</v>
      </c>
      <c r="B74" s="166">
        <v>87</v>
      </c>
      <c r="C74" s="166">
        <v>64</v>
      </c>
      <c r="D74" s="166">
        <v>71</v>
      </c>
      <c r="E74" s="175">
        <v>57.999999999999993</v>
      </c>
      <c r="F74" s="177">
        <f t="shared" si="2"/>
        <v>69.198454073827875</v>
      </c>
      <c r="G74" s="167">
        <f t="shared" si="3"/>
        <v>37</v>
      </c>
    </row>
    <row r="75" spans="1:7" ht="15.5" x14ac:dyDescent="0.35">
      <c r="A75" s="80" t="s">
        <v>78</v>
      </c>
      <c r="B75" s="166">
        <v>66</v>
      </c>
      <c r="C75" s="166">
        <v>76</v>
      </c>
      <c r="D75" s="166">
        <v>48</v>
      </c>
      <c r="E75" s="175">
        <v>50</v>
      </c>
      <c r="F75" s="177">
        <f t="shared" si="2"/>
        <v>58.903648025841576</v>
      </c>
      <c r="G75" s="167">
        <f t="shared" si="3"/>
        <v>70</v>
      </c>
    </row>
    <row r="76" spans="1:7" ht="15.5" x14ac:dyDescent="0.35">
      <c r="A76" s="80" t="s">
        <v>79</v>
      </c>
      <c r="B76" s="166">
        <v>84</v>
      </c>
      <c r="C76" s="166">
        <v>40</v>
      </c>
      <c r="D76" s="166">
        <v>91</v>
      </c>
      <c r="E76" s="175">
        <v>67</v>
      </c>
      <c r="F76" s="177">
        <f t="shared" si="2"/>
        <v>67.276574125815003</v>
      </c>
      <c r="G76" s="167">
        <f t="shared" si="3"/>
        <v>43</v>
      </c>
    </row>
    <row r="77" spans="1:7" ht="15.5" x14ac:dyDescent="0.35">
      <c r="A77" s="80" t="s">
        <v>80</v>
      </c>
      <c r="B77" s="179">
        <v>78</v>
      </c>
      <c r="C77" s="179">
        <v>89</v>
      </c>
      <c r="D77" s="179">
        <v>78</v>
      </c>
      <c r="E77" s="180">
        <v>72</v>
      </c>
      <c r="F77" s="177">
        <f t="shared" si="2"/>
        <v>79.018344591690379</v>
      </c>
      <c r="G77" s="167">
        <f t="shared" si="3"/>
        <v>8</v>
      </c>
    </row>
    <row r="78" spans="1:7" ht="15.5" x14ac:dyDescent="0.35">
      <c r="A78" s="80" t="s">
        <v>81</v>
      </c>
      <c r="B78" s="166">
        <v>82</v>
      </c>
      <c r="C78" s="166">
        <v>37</v>
      </c>
      <c r="D78" s="166">
        <v>55.000000000000007</v>
      </c>
      <c r="E78" s="175">
        <v>56.999999999999993</v>
      </c>
      <c r="F78" s="177">
        <f t="shared" si="2"/>
        <v>55.534552979746906</v>
      </c>
      <c r="G78" s="167">
        <f t="shared" si="3"/>
        <v>82</v>
      </c>
    </row>
    <row r="79" spans="1:7" ht="15.5" x14ac:dyDescent="0.35">
      <c r="A79" s="80" t="s">
        <v>82</v>
      </c>
      <c r="B79" s="166">
        <v>60</v>
      </c>
      <c r="C79" s="166">
        <v>59</v>
      </c>
      <c r="D79" s="166">
        <v>67</v>
      </c>
      <c r="E79" s="175">
        <v>71</v>
      </c>
      <c r="F79" s="177">
        <f t="shared" si="2"/>
        <v>64.059582423625372</v>
      </c>
      <c r="G79" s="167">
        <f t="shared" si="3"/>
        <v>54</v>
      </c>
    </row>
    <row r="80" spans="1:7" ht="15.5" x14ac:dyDescent="0.35">
      <c r="A80" s="80" t="s">
        <v>83</v>
      </c>
      <c r="B80" s="166">
        <v>70</v>
      </c>
      <c r="C80" s="166">
        <v>53</v>
      </c>
      <c r="D80" s="166">
        <v>85</v>
      </c>
      <c r="E80" s="175">
        <v>77</v>
      </c>
      <c r="F80" s="177">
        <f t="shared" si="2"/>
        <v>70.19737790028465</v>
      </c>
      <c r="G80" s="167">
        <f t="shared" si="3"/>
        <v>34</v>
      </c>
    </row>
    <row r="81" spans="1:7" ht="15.5" x14ac:dyDescent="0.35">
      <c r="A81" s="80" t="s">
        <v>84</v>
      </c>
      <c r="B81" s="166">
        <v>66</v>
      </c>
      <c r="C81" s="166">
        <v>84</v>
      </c>
      <c r="D81" s="166">
        <v>86</v>
      </c>
      <c r="E81" s="175">
        <v>68</v>
      </c>
      <c r="F81" s="177">
        <f t="shared" si="2"/>
        <v>75.458409398342496</v>
      </c>
      <c r="G81" s="167">
        <f t="shared" si="3"/>
        <v>20</v>
      </c>
    </row>
    <row r="82" spans="1:7" ht="15.5" x14ac:dyDescent="0.35">
      <c r="A82" s="80" t="s">
        <v>85</v>
      </c>
      <c r="B82" s="166">
        <v>81</v>
      </c>
      <c r="C82" s="166">
        <v>70</v>
      </c>
      <c r="D82" s="166">
        <v>55.000000000000007</v>
      </c>
      <c r="E82" s="175">
        <v>67</v>
      </c>
      <c r="F82" s="177">
        <f t="shared" si="2"/>
        <v>67.609097360717442</v>
      </c>
      <c r="G82" s="167">
        <f t="shared" si="3"/>
        <v>40</v>
      </c>
    </row>
    <row r="83" spans="1:7" ht="15.5" x14ac:dyDescent="0.35">
      <c r="A83" s="80" t="s">
        <v>86</v>
      </c>
      <c r="B83" s="166">
        <v>93</v>
      </c>
      <c r="C83" s="166">
        <v>33</v>
      </c>
      <c r="D83" s="166">
        <v>87</v>
      </c>
      <c r="E83" s="175">
        <v>41</v>
      </c>
      <c r="F83" s="177">
        <f t="shared" si="2"/>
        <v>57.520810841103952</v>
      </c>
      <c r="G83" s="167">
        <f t="shared" si="3"/>
        <v>77</v>
      </c>
    </row>
    <row r="84" spans="1:7" ht="15.5" x14ac:dyDescent="0.35">
      <c r="A84" s="80" t="s">
        <v>87</v>
      </c>
      <c r="B84" s="166">
        <v>56.999999999999993</v>
      </c>
      <c r="C84" s="166">
        <v>62</v>
      </c>
      <c r="D84" s="166">
        <v>94</v>
      </c>
      <c r="E84" s="175">
        <v>82</v>
      </c>
      <c r="F84" s="177">
        <f t="shared" si="2"/>
        <v>72.244046383701303</v>
      </c>
      <c r="G84" s="167">
        <f t="shared" si="3"/>
        <v>27</v>
      </c>
    </row>
    <row r="85" spans="1:7" ht="15.5" x14ac:dyDescent="0.35">
      <c r="A85" s="80" t="s">
        <v>88</v>
      </c>
      <c r="B85" s="166">
        <v>53</v>
      </c>
      <c r="C85" s="166">
        <v>68</v>
      </c>
      <c r="D85" s="166">
        <v>50</v>
      </c>
      <c r="E85" s="175">
        <v>47</v>
      </c>
      <c r="F85" s="177">
        <f t="shared" si="2"/>
        <v>53.946486068376608</v>
      </c>
      <c r="G85" s="167">
        <f t="shared" si="3"/>
        <v>89</v>
      </c>
    </row>
    <row r="86" spans="1:7" ht="15.5" x14ac:dyDescent="0.35">
      <c r="A86" s="80" t="s">
        <v>89</v>
      </c>
      <c r="B86" s="166">
        <v>74</v>
      </c>
      <c r="C86" s="166">
        <v>70</v>
      </c>
      <c r="D86" s="166">
        <v>53</v>
      </c>
      <c r="E86" s="175">
        <v>42</v>
      </c>
      <c r="F86" s="177">
        <f t="shared" si="2"/>
        <v>58.272510653004588</v>
      </c>
      <c r="G86" s="167">
        <f t="shared" si="3"/>
        <v>75</v>
      </c>
    </row>
    <row r="87" spans="1:7" ht="15.5" x14ac:dyDescent="0.35">
      <c r="A87" s="80" t="s">
        <v>90</v>
      </c>
      <c r="B87" s="166">
        <v>78</v>
      </c>
      <c r="C87" s="166">
        <v>84</v>
      </c>
      <c r="D87" s="166">
        <v>92</v>
      </c>
      <c r="E87" s="175">
        <v>62</v>
      </c>
      <c r="F87" s="177">
        <f t="shared" si="2"/>
        <v>78.18768441948103</v>
      </c>
      <c r="G87" s="167">
        <f t="shared" si="3"/>
        <v>13</v>
      </c>
    </row>
    <row r="88" spans="1:7" ht="15.5" x14ac:dyDescent="0.35">
      <c r="A88" s="80" t="s">
        <v>91</v>
      </c>
      <c r="B88" s="166">
        <v>48</v>
      </c>
      <c r="C88" s="166">
        <v>36</v>
      </c>
      <c r="D88" s="166">
        <v>69</v>
      </c>
      <c r="E88" s="175">
        <v>46</v>
      </c>
      <c r="F88" s="177">
        <f t="shared" si="2"/>
        <v>48.393570433373121</v>
      </c>
      <c r="G88" s="167">
        <f t="shared" si="3"/>
        <v>94</v>
      </c>
    </row>
    <row r="89" spans="1:7" ht="15.5" x14ac:dyDescent="0.35">
      <c r="A89" s="80" t="s">
        <v>92</v>
      </c>
      <c r="B89" s="166">
        <v>76</v>
      </c>
      <c r="C89" s="166">
        <v>46</v>
      </c>
      <c r="D89" s="166">
        <v>68</v>
      </c>
      <c r="E89" s="175">
        <v>62</v>
      </c>
      <c r="F89" s="177">
        <f t="shared" si="2"/>
        <v>61.960941253931637</v>
      </c>
      <c r="G89" s="167">
        <f t="shared" si="3"/>
        <v>65</v>
      </c>
    </row>
    <row r="90" spans="1:7" ht="15.5" x14ac:dyDescent="0.35">
      <c r="A90" s="80" t="s">
        <v>93</v>
      </c>
      <c r="B90" s="166">
        <v>60</v>
      </c>
      <c r="C90" s="166">
        <v>65</v>
      </c>
      <c r="D90" s="166">
        <v>46</v>
      </c>
      <c r="E90" s="175">
        <v>55.000000000000007</v>
      </c>
      <c r="F90" s="177">
        <f t="shared" si="2"/>
        <v>56.04621417129021</v>
      </c>
      <c r="G90" s="167">
        <f t="shared" si="3"/>
        <v>81</v>
      </c>
    </row>
    <row r="91" spans="1:7" ht="15.5" x14ac:dyDescent="0.35">
      <c r="A91" s="80" t="s">
        <v>94</v>
      </c>
      <c r="B91" s="166">
        <v>50</v>
      </c>
      <c r="C91" s="166">
        <v>43</v>
      </c>
      <c r="D91" s="166">
        <v>53</v>
      </c>
      <c r="E91" s="175">
        <v>43</v>
      </c>
      <c r="F91" s="177">
        <f t="shared" si="2"/>
        <v>47.048490733627204</v>
      </c>
      <c r="G91" s="167">
        <f t="shared" si="3"/>
        <v>95</v>
      </c>
    </row>
    <row r="92" spans="1:7" ht="15.5" x14ac:dyDescent="0.35">
      <c r="A92" s="80" t="s">
        <v>95</v>
      </c>
      <c r="B92" s="166">
        <v>72</v>
      </c>
      <c r="C92" s="166">
        <v>90</v>
      </c>
      <c r="D92" s="166">
        <v>64</v>
      </c>
      <c r="E92" s="175">
        <v>60</v>
      </c>
      <c r="F92" s="177">
        <f t="shared" si="2"/>
        <v>70.627942953185055</v>
      </c>
      <c r="G92" s="167">
        <f t="shared" si="3"/>
        <v>32</v>
      </c>
    </row>
    <row r="93" spans="1:7" ht="15.5" x14ac:dyDescent="0.35">
      <c r="A93" s="80" t="s">
        <v>96</v>
      </c>
      <c r="B93" s="166">
        <v>82</v>
      </c>
      <c r="C93" s="166">
        <v>51</v>
      </c>
      <c r="D93" s="166">
        <v>56.999999999999993</v>
      </c>
      <c r="E93" s="175">
        <v>37</v>
      </c>
      <c r="F93" s="177">
        <f t="shared" si="2"/>
        <v>54.496065974889937</v>
      </c>
      <c r="G93" s="167">
        <f t="shared" si="3"/>
        <v>88</v>
      </c>
    </row>
    <row r="94" spans="1:7" ht="15.5" x14ac:dyDescent="0.35">
      <c r="A94" s="32" t="s">
        <v>97</v>
      </c>
      <c r="B94" s="166">
        <v>68</v>
      </c>
      <c r="C94" s="166">
        <v>73</v>
      </c>
      <c r="D94" s="166">
        <v>41</v>
      </c>
      <c r="E94" s="166">
        <v>74</v>
      </c>
      <c r="F94" s="278">
        <f t="shared" si="2"/>
        <v>62.296240356096291</v>
      </c>
      <c r="G94" s="167">
        <f t="shared" si="3"/>
        <v>63</v>
      </c>
    </row>
    <row r="95" spans="1:7" ht="15.5" x14ac:dyDescent="0.35">
      <c r="A95" s="4" t="s">
        <v>126</v>
      </c>
      <c r="B95" s="166">
        <v>50</v>
      </c>
      <c r="C95" s="166">
        <v>86</v>
      </c>
      <c r="D95" s="166">
        <v>70</v>
      </c>
      <c r="E95" s="166">
        <v>69</v>
      </c>
      <c r="F95" s="278">
        <f t="shared" ref="F95:F99" si="4">(POWER(B95,1.25/5)*POWER(C95,1.25/5)*POWER(D95,1.25/5)*POWER(E95,1.25/5))</f>
        <v>67.507790908324012</v>
      </c>
      <c r="G95" s="167">
        <f t="shared" si="3"/>
        <v>41</v>
      </c>
    </row>
    <row r="96" spans="1:7" ht="15.5" x14ac:dyDescent="0.35">
      <c r="A96" s="4" t="s">
        <v>127</v>
      </c>
      <c r="B96" s="166">
        <v>66</v>
      </c>
      <c r="C96" s="166">
        <v>50</v>
      </c>
      <c r="D96" s="166">
        <v>30</v>
      </c>
      <c r="E96" s="166">
        <v>61</v>
      </c>
      <c r="F96" s="278">
        <f t="shared" si="4"/>
        <v>49.572549762471233</v>
      </c>
      <c r="G96" s="167">
        <f t="shared" si="3"/>
        <v>92</v>
      </c>
    </row>
    <row r="97" spans="1:7" ht="15.5" x14ac:dyDescent="0.35">
      <c r="A97" s="4" t="s">
        <v>128</v>
      </c>
      <c r="B97" s="166">
        <v>72</v>
      </c>
      <c r="C97" s="166">
        <v>31</v>
      </c>
      <c r="D97" s="166">
        <v>60</v>
      </c>
      <c r="E97" s="166">
        <v>31</v>
      </c>
      <c r="F97" s="278">
        <f t="shared" si="4"/>
        <v>45.138984413910094</v>
      </c>
      <c r="G97" s="167">
        <f t="shared" si="3"/>
        <v>96</v>
      </c>
    </row>
    <row r="98" spans="1:7" ht="15.5" x14ac:dyDescent="0.35">
      <c r="A98" s="4" t="s">
        <v>129</v>
      </c>
      <c r="B98" s="166">
        <v>76</v>
      </c>
      <c r="C98" s="166">
        <v>48</v>
      </c>
      <c r="D98" s="166">
        <v>66</v>
      </c>
      <c r="E98" s="166">
        <v>50</v>
      </c>
      <c r="F98" s="278">
        <f t="shared" si="4"/>
        <v>58.903648025841576</v>
      </c>
      <c r="G98" s="167">
        <f t="shared" si="3"/>
        <v>70</v>
      </c>
    </row>
    <row r="99" spans="1:7" ht="15.5" x14ac:dyDescent="0.35">
      <c r="A99" s="279" t="s">
        <v>130</v>
      </c>
      <c r="B99" s="280">
        <v>73</v>
      </c>
      <c r="C99" s="280">
        <v>34</v>
      </c>
      <c r="D99" s="280">
        <v>74</v>
      </c>
      <c r="E99" s="280">
        <v>49</v>
      </c>
      <c r="F99" s="281">
        <f t="shared" si="4"/>
        <v>54.771847996948303</v>
      </c>
      <c r="G99" s="168">
        <f t="shared" si="3"/>
        <v>84</v>
      </c>
    </row>
    <row r="100" spans="1:7" ht="15.5" x14ac:dyDescent="0.35">
      <c r="B100" s="277"/>
      <c r="C100" s="277"/>
      <c r="D100" s="277"/>
      <c r="E100" s="277"/>
    </row>
  </sheetData>
  <mergeCells count="2">
    <mergeCell ref="F2:G2"/>
    <mergeCell ref="B3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2013 Income Security</vt:lpstr>
      <vt:lpstr>2013 Health Status</vt:lpstr>
      <vt:lpstr>2013 Capability</vt:lpstr>
      <vt:lpstr>2013 Enabling env</vt:lpstr>
      <vt:lpstr>2013 GAWI</vt:lpstr>
      <vt:lpstr>2014 Income Security</vt:lpstr>
      <vt:lpstr>2014 Health Status</vt:lpstr>
      <vt:lpstr>2014 Capability</vt:lpstr>
      <vt:lpstr>2014 Enabling env</vt:lpstr>
      <vt:lpstr>2014 GAWI</vt:lpstr>
      <vt:lpstr>2015 Income 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Mihnovits</dc:creator>
  <cp:lastModifiedBy>Windows User</cp:lastModifiedBy>
  <cp:lastPrinted>2017-05-18T20:25:16Z</cp:lastPrinted>
  <dcterms:created xsi:type="dcterms:W3CDTF">2017-03-24T11:45:18Z</dcterms:created>
  <dcterms:modified xsi:type="dcterms:W3CDTF">2017-05-18T21:19:53Z</dcterms:modified>
</cp:coreProperties>
</file>