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Travel" sheetId="1" r:id="rId4"/>
    <sheet state="visible" name="CO2 Trees" sheetId="2" r:id="rId5"/>
  </sheets>
  <definedNames/>
  <calcPr/>
</workbook>
</file>

<file path=xl/sharedStrings.xml><?xml version="1.0" encoding="utf-8"?>
<sst xmlns="http://schemas.openxmlformats.org/spreadsheetml/2006/main" count="272" uniqueCount="215">
  <si>
    <t>Month</t>
  </si>
  <si>
    <t>Departure</t>
  </si>
  <si>
    <t>Arrival</t>
  </si>
  <si>
    <t>CO2(t)</t>
  </si>
  <si>
    <t>CO2 ejected every month(t)</t>
  </si>
  <si>
    <t>Cumulative sum (t)</t>
  </si>
  <si>
    <t>Cumulative sum (kg)</t>
  </si>
  <si>
    <t>october</t>
  </si>
  <si>
    <t xml:space="preserve">london </t>
  </si>
  <si>
    <t>kathmandu</t>
  </si>
  <si>
    <t>november</t>
  </si>
  <si>
    <t>paro</t>
  </si>
  <si>
    <t>bangkok</t>
  </si>
  <si>
    <t>dec</t>
  </si>
  <si>
    <t>phuket</t>
  </si>
  <si>
    <t>yangon</t>
  </si>
  <si>
    <t>mandalay</t>
  </si>
  <si>
    <t>vientiane</t>
  </si>
  <si>
    <t>luang prabang</t>
  </si>
  <si>
    <t>hanoi</t>
  </si>
  <si>
    <t>seoul</t>
  </si>
  <si>
    <t>jan</t>
  </si>
  <si>
    <t>kaohsiung</t>
  </si>
  <si>
    <t>taipei</t>
  </si>
  <si>
    <t>hongkong</t>
  </si>
  <si>
    <t>feb</t>
  </si>
  <si>
    <t>siem reap</t>
  </si>
  <si>
    <t>febr</t>
  </si>
  <si>
    <t>phnom penh</t>
  </si>
  <si>
    <t>singapore</t>
  </si>
  <si>
    <t>denpasar</t>
  </si>
  <si>
    <t>march</t>
  </si>
  <si>
    <t xml:space="preserve">denpasar </t>
  </si>
  <si>
    <t>adelaide</t>
  </si>
  <si>
    <t>melbourne</t>
  </si>
  <si>
    <t>hobart</t>
  </si>
  <si>
    <t>july</t>
  </si>
  <si>
    <t>sydney</t>
  </si>
  <si>
    <t>cairns</t>
  </si>
  <si>
    <t>brisbane</t>
  </si>
  <si>
    <t>port vila</t>
  </si>
  <si>
    <t>Total CO2 ejected (t)</t>
  </si>
  <si>
    <t>Total CO2 ejected(kg)</t>
  </si>
  <si>
    <t>aug</t>
  </si>
  <si>
    <t>nadi</t>
  </si>
  <si>
    <t>nuku alofa</t>
  </si>
  <si>
    <t>auckland</t>
  </si>
  <si>
    <t>sept</t>
  </si>
  <si>
    <t>christchurch</t>
  </si>
  <si>
    <t>santiago</t>
  </si>
  <si>
    <t>easter island</t>
  </si>
  <si>
    <t>punta arenas</t>
  </si>
  <si>
    <t xml:space="preserve">santiago </t>
  </si>
  <si>
    <t>atlanta</t>
  </si>
  <si>
    <t>paris</t>
  </si>
  <si>
    <r>
      <t xml:space="preserve">As measured with </t>
    </r>
    <r>
      <rPr>
        <color rgb="FF1155CC"/>
        <u/>
      </rPr>
      <t>https://co2.myclimate.org/</t>
    </r>
  </si>
  <si>
    <t>Dutch Name</t>
  </si>
  <si>
    <t>Scientific name</t>
  </si>
  <si>
    <t>Coordinates</t>
  </si>
  <si>
    <t>Year of plantation</t>
  </si>
  <si>
    <t>Height(m)</t>
  </si>
  <si>
    <t>Height(feets)</t>
  </si>
  <si>
    <t>Diameter(cm)</t>
  </si>
  <si>
    <t>Diameter(inches)</t>
  </si>
  <si>
    <t xml:space="preserve">Total (green) weight of the tree </t>
  </si>
  <si>
    <t>Dry weight of the tree (in lbs)</t>
  </si>
  <si>
    <t xml:space="preserve">Weight of carbon in the tree </t>
  </si>
  <si>
    <t>Kg of CO2 captured / year</t>
  </si>
  <si>
    <t>Kg of CO2 captured / month</t>
  </si>
  <si>
    <t>Amberboom</t>
  </si>
  <si>
    <t>Liquidambar styraciflua</t>
  </si>
  <si>
    <t>52.08249516, 5.121353694</t>
  </si>
  <si>
    <t>Total CO2 absorbed / year (kg)</t>
  </si>
  <si>
    <t>Bonte esdoorn</t>
  </si>
  <si>
    <t>Acer pseudoplatanus 'Leopoldii'</t>
  </si>
  <si>
    <t>52.08284982, 5.121211941</t>
  </si>
  <si>
    <t>Dubbele sierkers</t>
  </si>
  <si>
    <t>Prunus avium 'Plena'</t>
  </si>
  <si>
    <t>52.08146587, 5.121406433</t>
  </si>
  <si>
    <t>Es</t>
  </si>
  <si>
    <t>Fraxinus angustifolia 'Monophylla'</t>
  </si>
  <si>
    <t>52.08191631, 5.12124798</t>
  </si>
  <si>
    <t>Total CO2 absorbed / months (kg)</t>
  </si>
  <si>
    <t>Gewone acacia</t>
  </si>
  <si>
    <t>Robinia pseudoacacia</t>
  </si>
  <si>
    <t>52.08211683, 5.121098581</t>
  </si>
  <si>
    <t>Gewone beuk</t>
  </si>
  <si>
    <t>Fagus sylvatica</t>
  </si>
  <si>
    <t>52.08129422, 5.121729771</t>
  </si>
  <si>
    <t>Gewone es</t>
  </si>
  <si>
    <t>Fraxinus excelsior</t>
  </si>
  <si>
    <t>52.08267614, 5.120816781</t>
  </si>
  <si>
    <t>Total years it would take to absorb everything</t>
  </si>
  <si>
    <t>52.0818434, 5.121490498</t>
  </si>
  <si>
    <t>Gewone esdoorn</t>
  </si>
  <si>
    <t>Acer pseudoplatanus</t>
  </si>
  <si>
    <t>52.08214833, 5.121495077</t>
  </si>
  <si>
    <t>Gewone plataan</t>
  </si>
  <si>
    <t>Platanus x hispanica</t>
  </si>
  <si>
    <t>52.08210349, 5.121208105</t>
  </si>
  <si>
    <t>Gewone vleugelnoot</t>
  </si>
  <si>
    <t>Pterocarya fraxinifolia</t>
  </si>
  <si>
    <t>52.08116893, 5.121556358</t>
  </si>
  <si>
    <t>Formula to calculate CO2 sequestration by tree</t>
  </si>
  <si>
    <t>Hemelboom</t>
  </si>
  <si>
    <t>Ailanthus altissima</t>
  </si>
  <si>
    <t>52.08279141, 5.121144085</t>
  </si>
  <si>
    <t>https://www.unm.edu/~jbrink/365/Documents/Calculating_tree_carbon.pdf</t>
  </si>
  <si>
    <t>Hollandse bastaardiep</t>
  </si>
  <si>
    <t>Ulmus x hollandica.</t>
  </si>
  <si>
    <t>52.08280131, 5.1212651</t>
  </si>
  <si>
    <t>Hollandse iep</t>
  </si>
  <si>
    <t>Ulmus x hollandica 'Commelin'</t>
  </si>
  <si>
    <t>52.08244782, 5.121289084</t>
  </si>
  <si>
    <t>Hollandse linde</t>
  </si>
  <si>
    <t>Tilia x europaea</t>
  </si>
  <si>
    <t>52.08278547, 5.12094018</t>
  </si>
  <si>
    <t>Honingboom</t>
  </si>
  <si>
    <t>Styphnolobium japonicum</t>
  </si>
  <si>
    <t>52.0817429, 5.121607351</t>
  </si>
  <si>
    <t>Japanse noteboom</t>
  </si>
  <si>
    <t>Ginkgo biloba</t>
  </si>
  <si>
    <t>52.08200086, 5.12117004</t>
  </si>
  <si>
    <t>Japanse zelkova</t>
  </si>
  <si>
    <t>Zelkova serrata</t>
  </si>
  <si>
    <t>52.08260126, 5.121382081</t>
  </si>
  <si>
    <t>Kleinbladige linde</t>
  </si>
  <si>
    <t>Tilia cordata</t>
  </si>
  <si>
    <t>52.08219231, 5.121158821</t>
  </si>
  <si>
    <t>Libanonceder</t>
  </si>
  <si>
    <t>Cedrus libani</t>
  </si>
  <si>
    <t>52.08229927, 5.121309672</t>
  </si>
  <si>
    <t>Meidoorn</t>
  </si>
  <si>
    <t>Crataegus coccinea</t>
  </si>
  <si>
    <t>52.08203637, 5.121595558</t>
  </si>
  <si>
    <t>Moerascipres</t>
  </si>
  <si>
    <t>Taxodium distichum</t>
  </si>
  <si>
    <t>52.08176496, 5.12125454</t>
  </si>
  <si>
    <t>Moeraseik</t>
  </si>
  <si>
    <t>Quercus palustris</t>
  </si>
  <si>
    <t>52.08138346, 5.121995833</t>
  </si>
  <si>
    <t>Noorse esdoorn</t>
  </si>
  <si>
    <t>Acer platanoides 'Drummondii'</t>
  </si>
  <si>
    <t>52.08269972, 5.120923446</t>
  </si>
  <si>
    <t>Okkernoot of Walnoot</t>
  </si>
  <si>
    <t>Juglans regia</t>
  </si>
  <si>
    <t>52.08272999, 5.120827344</t>
  </si>
  <si>
    <t>Pluimes</t>
  </si>
  <si>
    <t>Fraxinus ornus</t>
  </si>
  <si>
    <t>52.08155605, 5.121381243</t>
  </si>
  <si>
    <t>Prieeliep</t>
  </si>
  <si>
    <t>Ulmus 'Camperdownii'</t>
  </si>
  <si>
    <t>52.08140984, 5.121416759</t>
  </si>
  <si>
    <t>Ratelpopulier</t>
  </si>
  <si>
    <t>Populus tremula</t>
  </si>
  <si>
    <t>52.08205665, 5.12135255</t>
  </si>
  <si>
    <t>52.08102245, 5.12203386</t>
  </si>
  <si>
    <t>Rode beuk</t>
  </si>
  <si>
    <t>Fagus sylvatica 'Atropunicea'.</t>
  </si>
  <si>
    <t>52.0824778, 5.121079905</t>
  </si>
  <si>
    <t>Fagus sylvatica 'Atropunicea'</t>
  </si>
  <si>
    <t>52.08134277, 5.121472492</t>
  </si>
  <si>
    <t>Rode meidoorn</t>
  </si>
  <si>
    <t>Crataegus x media 'Paul's Scarlet</t>
  </si>
  <si>
    <t>52.08156056, 5.121635247</t>
  </si>
  <si>
    <t>Sierappel</t>
  </si>
  <si>
    <t>Malus floribunda</t>
  </si>
  <si>
    <t>52.08128369, 5.121676294</t>
  </si>
  <si>
    <t>Tamme kastanje</t>
  </si>
  <si>
    <t>Castanea sativa</t>
  </si>
  <si>
    <t>52.08262801, 5.120931868</t>
  </si>
  <si>
    <t>Trompetboom</t>
  </si>
  <si>
    <t>Catalpa bignonioides</t>
  </si>
  <si>
    <t>52.08163629, 5.121714262</t>
  </si>
  <si>
    <t>Tweestijlige meidoorn</t>
  </si>
  <si>
    <t>Crataegus laevigata</t>
  </si>
  <si>
    <t>52.08242752, 5.120938619</t>
  </si>
  <si>
    <t>Valse christusboom</t>
  </si>
  <si>
    <t>Gleditsia triacanthos</t>
  </si>
  <si>
    <t>52.08100987, 5.121776376</t>
  </si>
  <si>
    <t>Venijnboom</t>
  </si>
  <si>
    <t>Taxus baccata</t>
  </si>
  <si>
    <t>52.08110866, 5.121962172</t>
  </si>
  <si>
    <t>Watercipres</t>
  </si>
  <si>
    <t>Metasequoia glyptostroboides</t>
  </si>
  <si>
    <t>52.08172332, 5.12126144</t>
  </si>
  <si>
    <t>Witte abeel</t>
  </si>
  <si>
    <t>Populus alba</t>
  </si>
  <si>
    <t>52.08104182, 5.121827902</t>
  </si>
  <si>
    <t>Witte paardenkastanje</t>
  </si>
  <si>
    <t>Aesculus hippocastanum</t>
  </si>
  <si>
    <t>52.08213886, 5.121327727</t>
  </si>
  <si>
    <t>Zachte es</t>
  </si>
  <si>
    <t>Fraxinus pennsylvanica</t>
  </si>
  <si>
    <t>52.0817731, 5.121429555</t>
  </si>
  <si>
    <t>Zoete amerikaanse kastanje</t>
  </si>
  <si>
    <t>Aesculus flava</t>
  </si>
  <si>
    <t>52.08190375, 5.121618724</t>
  </si>
  <si>
    <t>Zomereik</t>
  </si>
  <si>
    <t>Quercus robur</t>
  </si>
  <si>
    <t>52.0814109, 5.121789301</t>
  </si>
  <si>
    <t>Zomerlinde</t>
  </si>
  <si>
    <t>Tilia platyphyllos</t>
  </si>
  <si>
    <t>52.0824239, 5.121461681</t>
  </si>
  <si>
    <t>Zwarte populier</t>
  </si>
  <si>
    <t>Populus nigra 'Vereecken'</t>
  </si>
  <si>
    <t>52.0822247, 5.121036623</t>
  </si>
  <si>
    <t>Zweedse meelbes</t>
  </si>
  <si>
    <t>Sorbus intermedia</t>
  </si>
  <si>
    <t>52.08115766, 5.121745622</t>
  </si>
  <si>
    <t>52.082366, 5.121333132</t>
  </si>
  <si>
    <t>52.08236091, 5.121449902</t>
  </si>
  <si>
    <t>Hollandse Bastaardiep</t>
  </si>
  <si>
    <t>Ulmus x hollandica</t>
  </si>
  <si>
    <t>52.08171312, 5.121732407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</si>
</sst>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0000"/>
      <name val="Arial"/>
    </font>
    <font>
      <color rgb="FF222222"/>
      <name val="TheinhardtMedium"/>
    </font>
    <font>
      <b/>
      <u/>
      <color rgb="FF1155CC"/>
      <name val="Arial"/>
    </font>
    <font>
      <b/>
      <color rgb="FF000000"/>
      <name val="Arial"/>
    </font>
    <font>
      <u/>
      <sz val="12.0"/>
      <color rgb="FF000000"/>
      <name val="Time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1" fillId="0" fontId="2" numFmtId="0" xfId="0" applyBorder="1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0" fillId="0" fontId="2" numFmtId="0" xfId="0" applyAlignment="1" applyBorder="1" applyFont="1">
      <alignment readingOrder="0" vertical="bottom"/>
    </xf>
    <xf borderId="0" fillId="2" fontId="8" numFmtId="0" xfId="0" applyAlignment="1" applyFill="1" applyFont="1">
      <alignment horizontal="right"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vertical="bottom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2.myclimate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m.edu/~jbrink/365/Documents/Calculating_tree_carbon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57"/>
    <col customWidth="1" min="5" max="5" width="21.43"/>
    <col customWidth="1" min="6" max="6" width="22.57"/>
    <col customWidth="1" min="9" max="9" width="25.86"/>
    <col customWidth="1" min="10" max="10" width="18.29"/>
    <col customWidth="1" min="11" max="11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3" t="s">
        <v>0</v>
      </c>
      <c r="G1" s="3" t="s">
        <v>4</v>
      </c>
      <c r="H1" s="3" t="s">
        <v>5</v>
      </c>
      <c r="I1" s="3" t="s">
        <v>6</v>
      </c>
    </row>
    <row r="2">
      <c r="A2" s="4" t="s">
        <v>7</v>
      </c>
      <c r="B2" s="5" t="s">
        <v>8</v>
      </c>
      <c r="C2" s="5" t="s">
        <v>9</v>
      </c>
      <c r="D2" s="6">
        <v>1.2</v>
      </c>
      <c r="F2" s="7">
        <v>43374.0</v>
      </c>
      <c r="G2" s="8">
        <f>D2</f>
        <v>1.2</v>
      </c>
      <c r="H2" s="8">
        <f>G2</f>
        <v>1.2</v>
      </c>
      <c r="I2" s="8">
        <f t="shared" ref="I2:I14" si="1">H2*1000</f>
        <v>1200</v>
      </c>
    </row>
    <row r="3">
      <c r="A3" s="9" t="s">
        <v>10</v>
      </c>
      <c r="B3" s="10" t="s">
        <v>9</v>
      </c>
      <c r="C3" s="10" t="s">
        <v>11</v>
      </c>
      <c r="D3" s="11">
        <v>0.135</v>
      </c>
      <c r="F3" s="7">
        <v>43405.0</v>
      </c>
      <c r="G3" s="8">
        <f>SUM(D3:D4)</f>
        <v>0.487</v>
      </c>
      <c r="H3" s="8">
        <f t="shared" ref="H3:H14" si="2">H2+G3</f>
        <v>1.687</v>
      </c>
      <c r="I3" s="8">
        <f t="shared" si="1"/>
        <v>1687</v>
      </c>
    </row>
    <row r="4">
      <c r="A4" s="12" t="s">
        <v>10</v>
      </c>
      <c r="B4" s="13" t="s">
        <v>11</v>
      </c>
      <c r="C4" s="13" t="s">
        <v>12</v>
      </c>
      <c r="D4" s="14">
        <v>0.352</v>
      </c>
      <c r="F4" s="7">
        <v>43435.0</v>
      </c>
      <c r="G4" s="8">
        <f>SUM(D5:D9)</f>
        <v>1.196</v>
      </c>
      <c r="H4" s="8">
        <f t="shared" si="2"/>
        <v>2.883</v>
      </c>
      <c r="I4" s="8">
        <f t="shared" si="1"/>
        <v>2883</v>
      </c>
    </row>
    <row r="5">
      <c r="A5" s="9" t="s">
        <v>13</v>
      </c>
      <c r="B5" s="10" t="s">
        <v>14</v>
      </c>
      <c r="C5" s="10" t="s">
        <v>15</v>
      </c>
      <c r="D5" s="11">
        <v>0.215</v>
      </c>
      <c r="F5" s="7">
        <v>43466.0</v>
      </c>
      <c r="G5" s="8">
        <f>SUM(D10:D12)</f>
        <v>0.708</v>
      </c>
      <c r="H5" s="8">
        <f t="shared" si="2"/>
        <v>3.591</v>
      </c>
      <c r="I5" s="8">
        <f t="shared" si="1"/>
        <v>3591</v>
      </c>
    </row>
    <row r="6">
      <c r="A6" s="15" t="s">
        <v>13</v>
      </c>
      <c r="B6" s="16" t="s">
        <v>16</v>
      </c>
      <c r="C6" s="16" t="s">
        <v>12</v>
      </c>
      <c r="D6" s="17">
        <v>0.217</v>
      </c>
      <c r="F6" s="7">
        <v>43497.0</v>
      </c>
      <c r="G6" s="8">
        <f>SUM(D13:D15)</f>
        <v>0.742</v>
      </c>
      <c r="H6" s="8">
        <f t="shared" si="2"/>
        <v>4.333</v>
      </c>
      <c r="I6" s="8">
        <f t="shared" si="1"/>
        <v>4333</v>
      </c>
    </row>
    <row r="7">
      <c r="A7" s="15" t="s">
        <v>13</v>
      </c>
      <c r="B7" s="16" t="s">
        <v>12</v>
      </c>
      <c r="C7" s="16" t="s">
        <v>17</v>
      </c>
      <c r="D7" s="17">
        <v>0.15</v>
      </c>
      <c r="F7" s="7">
        <v>43525.0</v>
      </c>
      <c r="G7" s="8">
        <f>SUM(D16:D17)</f>
        <v>0.79</v>
      </c>
      <c r="H7" s="8">
        <f t="shared" si="2"/>
        <v>5.123</v>
      </c>
      <c r="I7" s="8">
        <f t="shared" si="1"/>
        <v>5123</v>
      </c>
    </row>
    <row r="8">
      <c r="A8" s="15" t="s">
        <v>13</v>
      </c>
      <c r="B8" s="16" t="s">
        <v>18</v>
      </c>
      <c r="C8" s="16" t="s">
        <v>19</v>
      </c>
      <c r="D8" s="17">
        <v>0.135</v>
      </c>
      <c r="F8" s="7">
        <v>43556.0</v>
      </c>
      <c r="G8" s="18">
        <v>0.0</v>
      </c>
      <c r="H8" s="8">
        <f t="shared" si="2"/>
        <v>5.123</v>
      </c>
      <c r="I8" s="8">
        <f t="shared" si="1"/>
        <v>5123</v>
      </c>
    </row>
    <row r="9">
      <c r="A9" s="12" t="s">
        <v>13</v>
      </c>
      <c r="B9" s="13" t="s">
        <v>19</v>
      </c>
      <c r="C9" s="13" t="s">
        <v>20</v>
      </c>
      <c r="D9" s="14">
        <v>0.479</v>
      </c>
      <c r="F9" s="19">
        <v>43586.0</v>
      </c>
      <c r="G9" s="18">
        <v>0.0</v>
      </c>
      <c r="H9" s="8">
        <f t="shared" si="2"/>
        <v>5.123</v>
      </c>
      <c r="I9" s="8">
        <f t="shared" si="1"/>
        <v>5123</v>
      </c>
    </row>
    <row r="10">
      <c r="A10" s="9" t="s">
        <v>21</v>
      </c>
      <c r="B10" s="10" t="s">
        <v>20</v>
      </c>
      <c r="C10" s="10" t="s">
        <v>22</v>
      </c>
      <c r="D10" s="11">
        <v>0.327</v>
      </c>
      <c r="F10" s="7">
        <v>43617.0</v>
      </c>
      <c r="G10" s="18">
        <v>0.0</v>
      </c>
      <c r="H10" s="8">
        <f t="shared" si="2"/>
        <v>5.123</v>
      </c>
      <c r="I10" s="8">
        <f t="shared" si="1"/>
        <v>5123</v>
      </c>
    </row>
    <row r="11">
      <c r="A11" s="15" t="s">
        <v>21</v>
      </c>
      <c r="B11" s="16" t="s">
        <v>23</v>
      </c>
      <c r="C11" s="16" t="s">
        <v>24</v>
      </c>
      <c r="D11" s="17">
        <v>0.188</v>
      </c>
      <c r="F11" s="7">
        <v>43647.0</v>
      </c>
      <c r="G11" s="8">
        <f>SUM(D18:D20)</f>
        <v>0.971</v>
      </c>
      <c r="H11" s="8">
        <f t="shared" si="2"/>
        <v>6.094</v>
      </c>
      <c r="I11" s="8">
        <f t="shared" si="1"/>
        <v>6094</v>
      </c>
    </row>
    <row r="12">
      <c r="A12" s="12" t="s">
        <v>21</v>
      </c>
      <c r="B12" s="13" t="s">
        <v>24</v>
      </c>
      <c r="C12" s="13" t="s">
        <v>19</v>
      </c>
      <c r="D12" s="14">
        <v>0.193</v>
      </c>
      <c r="F12" s="7">
        <v>43678.0</v>
      </c>
      <c r="G12" s="8">
        <f>SUM(D21:D23)</f>
        <v>0.77</v>
      </c>
      <c r="H12" s="8">
        <f t="shared" si="2"/>
        <v>6.864</v>
      </c>
      <c r="I12" s="8">
        <f t="shared" si="1"/>
        <v>6864</v>
      </c>
    </row>
    <row r="13">
      <c r="A13" s="9" t="s">
        <v>25</v>
      </c>
      <c r="B13" s="10" t="s">
        <v>19</v>
      </c>
      <c r="C13" s="10" t="s">
        <v>26</v>
      </c>
      <c r="D13" s="11">
        <v>0.2</v>
      </c>
      <c r="F13" s="7">
        <v>43709.0</v>
      </c>
      <c r="G13" s="8">
        <f>Sum(D24:D28)</f>
        <v>3.218</v>
      </c>
      <c r="H13" s="8">
        <f t="shared" si="2"/>
        <v>10.082</v>
      </c>
      <c r="I13" s="8">
        <f t="shared" si="1"/>
        <v>10082</v>
      </c>
    </row>
    <row r="14">
      <c r="A14" s="15" t="s">
        <v>27</v>
      </c>
      <c r="B14" s="20" t="s">
        <v>28</v>
      </c>
      <c r="C14" s="16" t="s">
        <v>29</v>
      </c>
      <c r="D14" s="17">
        <v>0.232</v>
      </c>
      <c r="F14" s="7">
        <v>43739.0</v>
      </c>
      <c r="G14" s="8">
        <f>SUM(D29:D32)</f>
        <v>3.09</v>
      </c>
      <c r="H14" s="8">
        <f t="shared" si="2"/>
        <v>13.172</v>
      </c>
      <c r="I14" s="8">
        <f t="shared" si="1"/>
        <v>13172</v>
      </c>
    </row>
    <row r="15">
      <c r="A15" s="12" t="s">
        <v>27</v>
      </c>
      <c r="B15" s="13" t="s">
        <v>29</v>
      </c>
      <c r="C15" s="13" t="s">
        <v>30</v>
      </c>
      <c r="D15" s="14">
        <v>0.31</v>
      </c>
    </row>
    <row r="16">
      <c r="A16" s="9" t="s">
        <v>31</v>
      </c>
      <c r="B16" s="10" t="s">
        <v>32</v>
      </c>
      <c r="C16" s="10" t="s">
        <v>33</v>
      </c>
      <c r="D16" s="11">
        <v>0.63</v>
      </c>
    </row>
    <row r="17">
      <c r="A17" s="12" t="s">
        <v>31</v>
      </c>
      <c r="B17" s="13" t="s">
        <v>34</v>
      </c>
      <c r="C17" s="13" t="s">
        <v>35</v>
      </c>
      <c r="D17" s="14">
        <v>0.16</v>
      </c>
    </row>
    <row r="18">
      <c r="A18" s="9" t="s">
        <v>36</v>
      </c>
      <c r="B18" s="10" t="s">
        <v>37</v>
      </c>
      <c r="C18" s="10" t="s">
        <v>38</v>
      </c>
      <c r="D18" s="11">
        <v>0.359</v>
      </c>
    </row>
    <row r="19">
      <c r="A19" s="15" t="s">
        <v>36</v>
      </c>
      <c r="B19" s="16" t="s">
        <v>38</v>
      </c>
      <c r="C19" s="16" t="s">
        <v>39</v>
      </c>
      <c r="D19" s="17">
        <v>0.266</v>
      </c>
    </row>
    <row r="20">
      <c r="A20" s="12" t="s">
        <v>36</v>
      </c>
      <c r="B20" s="13" t="s">
        <v>39</v>
      </c>
      <c r="C20" s="13" t="s">
        <v>40</v>
      </c>
      <c r="D20" s="14">
        <v>0.346</v>
      </c>
      <c r="F20" s="21" t="s">
        <v>41</v>
      </c>
      <c r="G20" s="21" t="s">
        <v>42</v>
      </c>
    </row>
    <row r="21">
      <c r="A21" s="9" t="s">
        <v>43</v>
      </c>
      <c r="B21" s="10" t="s">
        <v>40</v>
      </c>
      <c r="C21" s="10" t="s">
        <v>44</v>
      </c>
      <c r="D21" s="11">
        <v>0.209</v>
      </c>
      <c r="F21" s="8">
        <f>SUM(G2:G14)</f>
        <v>13.172</v>
      </c>
      <c r="G21" s="8">
        <f>F21*1000</f>
        <v>13172</v>
      </c>
    </row>
    <row r="22">
      <c r="A22" s="15" t="s">
        <v>43</v>
      </c>
      <c r="B22" s="16" t="s">
        <v>44</v>
      </c>
      <c r="C22" s="16" t="s">
        <v>45</v>
      </c>
      <c r="D22" s="17">
        <v>0.196</v>
      </c>
    </row>
    <row r="23">
      <c r="A23" s="12" t="s">
        <v>43</v>
      </c>
      <c r="B23" s="13" t="s">
        <v>45</v>
      </c>
      <c r="C23" s="13" t="s">
        <v>46</v>
      </c>
      <c r="D23" s="14">
        <v>0.365</v>
      </c>
    </row>
    <row r="24">
      <c r="A24" s="9" t="s">
        <v>47</v>
      </c>
      <c r="B24" s="10" t="s">
        <v>46</v>
      </c>
      <c r="C24" s="10" t="s">
        <v>48</v>
      </c>
      <c r="D24" s="11">
        <v>0.18</v>
      </c>
    </row>
    <row r="25">
      <c r="A25" s="15" t="s">
        <v>47</v>
      </c>
      <c r="B25" s="20" t="s">
        <v>48</v>
      </c>
      <c r="C25" s="16" t="s">
        <v>46</v>
      </c>
      <c r="D25" s="17">
        <v>0.18</v>
      </c>
    </row>
    <row r="26">
      <c r="A26" s="15" t="s">
        <v>47</v>
      </c>
      <c r="B26" s="16" t="s">
        <v>46</v>
      </c>
      <c r="C26" s="16" t="s">
        <v>49</v>
      </c>
      <c r="D26" s="17">
        <v>1.6</v>
      </c>
    </row>
    <row r="27">
      <c r="A27" s="15" t="s">
        <v>47</v>
      </c>
      <c r="B27" s="16" t="s">
        <v>49</v>
      </c>
      <c r="C27" s="16" t="s">
        <v>50</v>
      </c>
      <c r="D27" s="17">
        <v>0.629</v>
      </c>
    </row>
    <row r="28">
      <c r="A28" s="12" t="s">
        <v>47</v>
      </c>
      <c r="B28" s="13" t="s">
        <v>50</v>
      </c>
      <c r="C28" s="13" t="s">
        <v>49</v>
      </c>
      <c r="D28" s="14">
        <v>0.629</v>
      </c>
    </row>
    <row r="29">
      <c r="A29" s="9" t="s">
        <v>7</v>
      </c>
      <c r="B29" s="10" t="s">
        <v>49</v>
      </c>
      <c r="C29" s="10" t="s">
        <v>51</v>
      </c>
      <c r="D29" s="22">
        <v>0.395</v>
      </c>
    </row>
    <row r="30">
      <c r="A30" s="15" t="s">
        <v>7</v>
      </c>
      <c r="B30" s="16" t="s">
        <v>51</v>
      </c>
      <c r="C30" s="16" t="s">
        <v>52</v>
      </c>
      <c r="D30" s="17">
        <v>0.395</v>
      </c>
    </row>
    <row r="31">
      <c r="A31" s="15" t="s">
        <v>7</v>
      </c>
      <c r="B31" s="16" t="s">
        <v>49</v>
      </c>
      <c r="C31" s="16" t="s">
        <v>53</v>
      </c>
      <c r="D31" s="17">
        <v>1.2</v>
      </c>
    </row>
    <row r="32">
      <c r="A32" s="12" t="s">
        <v>7</v>
      </c>
      <c r="B32" s="13" t="s">
        <v>53</v>
      </c>
      <c r="C32" s="13" t="s">
        <v>54</v>
      </c>
      <c r="D32" s="14">
        <v>1.1</v>
      </c>
    </row>
    <row r="33">
      <c r="A33" s="23" t="s">
        <v>55</v>
      </c>
    </row>
  </sheetData>
  <hyperlinks>
    <hyperlink r:id="rId1" ref="A3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43"/>
    <col customWidth="1" min="3" max="3" width="30.57"/>
    <col customWidth="1" min="4" max="4" width="17.14"/>
    <col customWidth="1" min="8" max="8" width="16.57"/>
    <col customWidth="1" min="9" max="9" width="29.29"/>
    <col customWidth="1" min="10" max="10" width="27.0"/>
    <col customWidth="1" min="11" max="11" width="27.29"/>
    <col customWidth="1" min="12" max="12" width="34.0"/>
    <col customWidth="1" min="13" max="13" width="32.71"/>
    <col customWidth="1" min="14" max="14" width="21.71"/>
  </cols>
  <sheetData>
    <row r="1">
      <c r="A1" s="24" t="s">
        <v>56</v>
      </c>
      <c r="B1" s="25" t="s">
        <v>57</v>
      </c>
      <c r="C1" s="25" t="s">
        <v>58</v>
      </c>
      <c r="D1" s="25" t="s">
        <v>59</v>
      </c>
      <c r="E1" s="25" t="s">
        <v>60</v>
      </c>
      <c r="F1" s="25" t="s">
        <v>61</v>
      </c>
      <c r="G1" s="25" t="s">
        <v>62</v>
      </c>
      <c r="H1" s="25" t="s">
        <v>63</v>
      </c>
      <c r="I1" s="25" t="s">
        <v>64</v>
      </c>
      <c r="J1" s="25" t="s">
        <v>65</v>
      </c>
      <c r="K1" s="25" t="s">
        <v>66</v>
      </c>
      <c r="L1" s="26" t="s">
        <v>67</v>
      </c>
      <c r="M1" s="27" t="s">
        <v>68</v>
      </c>
    </row>
    <row r="2">
      <c r="A2" s="28" t="s">
        <v>69</v>
      </c>
      <c r="B2" s="29" t="s">
        <v>70</v>
      </c>
      <c r="C2" s="30" t="s">
        <v>71</v>
      </c>
      <c r="D2" s="29">
        <v>2003.0</v>
      </c>
      <c r="E2" s="29">
        <v>9.5</v>
      </c>
      <c r="F2" s="29">
        <f t="shared" ref="F2:F51" si="1">E2*2.28</f>
        <v>21.66</v>
      </c>
      <c r="G2" s="29">
        <v>35.0</v>
      </c>
      <c r="H2" s="29">
        <f t="shared" ref="H2:H51" si="2">G2/2.54</f>
        <v>13.77952756</v>
      </c>
      <c r="I2" s="8">
        <f t="shared" ref="I2:I51" si="3">IF(H2&lt;11,0.25*H2*H2*F2,0.15*H2*H2*F2)*120/100</f>
        <v>740.2861306</v>
      </c>
      <c r="J2" s="8">
        <f t="shared" ref="J2:J51" si="4">I2*72.5/100</f>
        <v>536.7074447</v>
      </c>
      <c r="K2" s="8">
        <f t="shared" ref="K2:K51" si="5">J2*50/100</f>
        <v>268.3537223</v>
      </c>
      <c r="L2" s="8">
        <f t="shared" ref="L2:L51" si="6">TRUNC((K2*3.6663/(2020-D2))/2.205,1)</f>
        <v>26.2</v>
      </c>
      <c r="M2" s="31">
        <f t="shared" ref="M2:M51" si="7">TRUNC(L2/12, 1)</f>
        <v>2.1</v>
      </c>
      <c r="O2" s="32" t="s">
        <v>72</v>
      </c>
    </row>
    <row r="3">
      <c r="A3" s="28" t="s">
        <v>73</v>
      </c>
      <c r="B3" s="29" t="s">
        <v>74</v>
      </c>
      <c r="C3" s="30" t="s">
        <v>75</v>
      </c>
      <c r="D3" s="29">
        <v>1975.0</v>
      </c>
      <c r="E3" s="29">
        <v>10.1</v>
      </c>
      <c r="F3" s="29">
        <f t="shared" si="1"/>
        <v>23.028</v>
      </c>
      <c r="G3" s="29">
        <v>35.0</v>
      </c>
      <c r="H3" s="29">
        <f t="shared" si="2"/>
        <v>13.77952756</v>
      </c>
      <c r="I3" s="8">
        <f t="shared" si="3"/>
        <v>787.0410441</v>
      </c>
      <c r="J3" s="8">
        <f t="shared" si="4"/>
        <v>570.604757</v>
      </c>
      <c r="K3" s="8">
        <f t="shared" si="5"/>
        <v>285.3023785</v>
      </c>
      <c r="L3" s="8">
        <f t="shared" si="6"/>
        <v>10.5</v>
      </c>
      <c r="M3" s="31">
        <f t="shared" si="7"/>
        <v>0.8</v>
      </c>
      <c r="O3" s="33">
        <f>SUM(L2:L51)</f>
        <v>1063.9</v>
      </c>
    </row>
    <row r="4">
      <c r="A4" s="28" t="s">
        <v>76</v>
      </c>
      <c r="B4" s="29" t="s">
        <v>77</v>
      </c>
      <c r="C4" s="30" t="s">
        <v>78</v>
      </c>
      <c r="D4" s="29">
        <v>1970.0</v>
      </c>
      <c r="E4" s="29">
        <v>8.25</v>
      </c>
      <c r="F4" s="29">
        <f t="shared" si="1"/>
        <v>18.81</v>
      </c>
      <c r="G4" s="29">
        <v>31.0</v>
      </c>
      <c r="H4" s="29">
        <f t="shared" si="2"/>
        <v>12.20472441</v>
      </c>
      <c r="I4" s="8">
        <f t="shared" si="3"/>
        <v>504.3328477</v>
      </c>
      <c r="J4" s="8">
        <f t="shared" si="4"/>
        <v>365.6413146</v>
      </c>
      <c r="K4" s="8">
        <f t="shared" si="5"/>
        <v>182.8206573</v>
      </c>
      <c r="L4" s="8">
        <f t="shared" si="6"/>
        <v>6</v>
      </c>
      <c r="M4" s="31">
        <f t="shared" si="7"/>
        <v>0.5</v>
      </c>
    </row>
    <row r="5">
      <c r="A5" s="28" t="s">
        <v>79</v>
      </c>
      <c r="B5" s="29" t="s">
        <v>80</v>
      </c>
      <c r="C5" s="30" t="s">
        <v>81</v>
      </c>
      <c r="D5" s="29">
        <v>1910.0</v>
      </c>
      <c r="E5" s="29">
        <v>9.76</v>
      </c>
      <c r="F5" s="29">
        <f t="shared" si="1"/>
        <v>22.2528</v>
      </c>
      <c r="G5" s="29">
        <v>57.0</v>
      </c>
      <c r="H5" s="29">
        <f t="shared" si="2"/>
        <v>22.44094488</v>
      </c>
      <c r="I5" s="8">
        <f t="shared" si="3"/>
        <v>2017.155821</v>
      </c>
      <c r="J5" s="8">
        <f t="shared" si="4"/>
        <v>1462.43797</v>
      </c>
      <c r="K5" s="8">
        <f t="shared" si="5"/>
        <v>731.2189852</v>
      </c>
      <c r="L5" s="8">
        <f t="shared" si="6"/>
        <v>11</v>
      </c>
      <c r="M5" s="31">
        <f t="shared" si="7"/>
        <v>0.9</v>
      </c>
      <c r="O5" s="21" t="s">
        <v>82</v>
      </c>
    </row>
    <row r="6">
      <c r="A6" s="28" t="s">
        <v>83</v>
      </c>
      <c r="B6" s="29" t="s">
        <v>84</v>
      </c>
      <c r="C6" s="30" t="s">
        <v>85</v>
      </c>
      <c r="D6" s="29">
        <v>2013.0</v>
      </c>
      <c r="E6" s="29">
        <v>3.6</v>
      </c>
      <c r="F6" s="29">
        <f t="shared" si="1"/>
        <v>8.208</v>
      </c>
      <c r="G6" s="29">
        <v>8.0</v>
      </c>
      <c r="H6" s="29">
        <f t="shared" si="2"/>
        <v>3.149606299</v>
      </c>
      <c r="I6" s="8">
        <f t="shared" si="3"/>
        <v>24.42705685</v>
      </c>
      <c r="J6" s="8">
        <f t="shared" si="4"/>
        <v>17.70961622</v>
      </c>
      <c r="K6" s="8">
        <f t="shared" si="5"/>
        <v>8.85480811</v>
      </c>
      <c r="L6" s="8">
        <f t="shared" si="6"/>
        <v>2.1</v>
      </c>
      <c r="M6" s="31">
        <f t="shared" si="7"/>
        <v>0.1</v>
      </c>
      <c r="O6" s="33">
        <f>TRunc(O3/12, 1)</f>
        <v>88.6</v>
      </c>
    </row>
    <row r="7">
      <c r="A7" s="28" t="s">
        <v>86</v>
      </c>
      <c r="B7" s="29" t="s">
        <v>87</v>
      </c>
      <c r="C7" s="30" t="s">
        <v>88</v>
      </c>
      <c r="D7" s="29">
        <v>1980.0</v>
      </c>
      <c r="E7" s="29">
        <v>13.4</v>
      </c>
      <c r="F7" s="29">
        <f t="shared" si="1"/>
        <v>30.552</v>
      </c>
      <c r="G7" s="29">
        <v>45.0</v>
      </c>
      <c r="H7" s="29">
        <f t="shared" si="2"/>
        <v>17.71653543</v>
      </c>
      <c r="I7" s="8">
        <f t="shared" si="3"/>
        <v>1726.115072</v>
      </c>
      <c r="J7" s="8">
        <f t="shared" si="4"/>
        <v>1251.433427</v>
      </c>
      <c r="K7" s="8">
        <f t="shared" si="5"/>
        <v>625.7167137</v>
      </c>
      <c r="L7" s="8">
        <f t="shared" si="6"/>
        <v>26</v>
      </c>
      <c r="M7" s="31">
        <f t="shared" si="7"/>
        <v>2.1</v>
      </c>
    </row>
    <row r="8">
      <c r="A8" s="28" t="s">
        <v>89</v>
      </c>
      <c r="B8" s="29" t="s">
        <v>90</v>
      </c>
      <c r="C8" s="30" t="s">
        <v>91</v>
      </c>
      <c r="D8" s="29">
        <v>2006.0</v>
      </c>
      <c r="E8" s="29">
        <v>5.3</v>
      </c>
      <c r="F8" s="29">
        <f t="shared" si="1"/>
        <v>12.084</v>
      </c>
      <c r="G8" s="29">
        <v>28.0</v>
      </c>
      <c r="H8" s="29">
        <f t="shared" si="2"/>
        <v>11.02362205</v>
      </c>
      <c r="I8" s="8">
        <f t="shared" si="3"/>
        <v>264.321111</v>
      </c>
      <c r="J8" s="8">
        <f t="shared" si="4"/>
        <v>191.6328055</v>
      </c>
      <c r="K8" s="8">
        <f t="shared" si="5"/>
        <v>95.81640275</v>
      </c>
      <c r="L8" s="8">
        <f t="shared" si="6"/>
        <v>11.3</v>
      </c>
      <c r="M8" s="31">
        <f t="shared" si="7"/>
        <v>0.9</v>
      </c>
      <c r="O8" s="32" t="s">
        <v>92</v>
      </c>
    </row>
    <row r="9">
      <c r="A9" s="28" t="s">
        <v>89</v>
      </c>
      <c r="B9" s="29" t="s">
        <v>90</v>
      </c>
      <c r="C9" s="30" t="s">
        <v>93</v>
      </c>
      <c r="D9" s="29">
        <v>2006.0</v>
      </c>
      <c r="E9" s="29">
        <v>5.25</v>
      </c>
      <c r="F9" s="29">
        <f t="shared" si="1"/>
        <v>11.97</v>
      </c>
      <c r="G9" s="29">
        <v>13.0</v>
      </c>
      <c r="H9" s="29">
        <f t="shared" si="2"/>
        <v>5.118110236</v>
      </c>
      <c r="I9" s="8">
        <f t="shared" si="3"/>
        <v>94.06643313</v>
      </c>
      <c r="J9" s="8">
        <f t="shared" si="4"/>
        <v>68.19816402</v>
      </c>
      <c r="K9" s="8">
        <f t="shared" si="5"/>
        <v>34.09908201</v>
      </c>
      <c r="L9" s="8">
        <f t="shared" si="6"/>
        <v>4</v>
      </c>
      <c r="M9" s="31">
        <f t="shared" si="7"/>
        <v>0.3</v>
      </c>
      <c r="O9" s="34">
        <f>TRUNC(13172/O3, 1)</f>
        <v>12.3</v>
      </c>
    </row>
    <row r="10">
      <c r="A10" s="28" t="s">
        <v>94</v>
      </c>
      <c r="B10" s="29" t="s">
        <v>95</v>
      </c>
      <c r="C10" s="30" t="s">
        <v>96</v>
      </c>
      <c r="D10" s="29">
        <v>1930.0</v>
      </c>
      <c r="E10" s="29">
        <v>13.6</v>
      </c>
      <c r="F10" s="29">
        <f t="shared" si="1"/>
        <v>31.008</v>
      </c>
      <c r="G10" s="29">
        <v>55.0</v>
      </c>
      <c r="H10" s="29">
        <f t="shared" si="2"/>
        <v>21.65354331</v>
      </c>
      <c r="I10" s="8">
        <f t="shared" si="3"/>
        <v>2617.002914</v>
      </c>
      <c r="J10" s="8">
        <f t="shared" si="4"/>
        <v>1897.327113</v>
      </c>
      <c r="K10" s="8">
        <f t="shared" si="5"/>
        <v>948.6635563</v>
      </c>
      <c r="L10" s="8">
        <f t="shared" si="6"/>
        <v>17.5</v>
      </c>
      <c r="M10" s="31">
        <f t="shared" si="7"/>
        <v>1.4</v>
      </c>
    </row>
    <row r="11">
      <c r="A11" s="28" t="s">
        <v>97</v>
      </c>
      <c r="B11" s="29" t="s">
        <v>98</v>
      </c>
      <c r="C11" s="30" t="s">
        <v>99</v>
      </c>
      <c r="D11" s="29">
        <v>1935.0</v>
      </c>
      <c r="E11" s="29">
        <v>16.7</v>
      </c>
      <c r="F11" s="29">
        <f t="shared" si="1"/>
        <v>38.076</v>
      </c>
      <c r="G11" s="29">
        <v>85.0</v>
      </c>
      <c r="H11" s="29">
        <f t="shared" si="2"/>
        <v>33.46456693</v>
      </c>
      <c r="I11" s="8">
        <f t="shared" si="3"/>
        <v>7675.280241</v>
      </c>
      <c r="J11" s="8">
        <f t="shared" si="4"/>
        <v>5564.578174</v>
      </c>
      <c r="K11" s="8">
        <f t="shared" si="5"/>
        <v>2782.289087</v>
      </c>
      <c r="L11" s="8">
        <f t="shared" si="6"/>
        <v>54.4</v>
      </c>
      <c r="M11" s="31">
        <f t="shared" si="7"/>
        <v>4.5</v>
      </c>
    </row>
    <row r="12">
      <c r="A12" s="28" t="s">
        <v>100</v>
      </c>
      <c r="B12" s="29" t="s">
        <v>101</v>
      </c>
      <c r="C12" s="30" t="s">
        <v>102</v>
      </c>
      <c r="D12" s="29">
        <v>1998.0</v>
      </c>
      <c r="E12" s="29">
        <v>12.4</v>
      </c>
      <c r="F12" s="29">
        <f t="shared" si="1"/>
        <v>28.272</v>
      </c>
      <c r="G12" s="29">
        <v>53.0</v>
      </c>
      <c r="H12" s="29">
        <f t="shared" si="2"/>
        <v>20.86614173</v>
      </c>
      <c r="I12" s="8">
        <f t="shared" si="3"/>
        <v>2215.712171</v>
      </c>
      <c r="J12" s="8">
        <f t="shared" si="4"/>
        <v>1606.391324</v>
      </c>
      <c r="K12" s="8">
        <f t="shared" si="5"/>
        <v>803.1956619</v>
      </c>
      <c r="L12" s="8">
        <f t="shared" si="6"/>
        <v>60.7</v>
      </c>
      <c r="M12" s="31">
        <f t="shared" si="7"/>
        <v>5</v>
      </c>
      <c r="O12" s="3" t="s">
        <v>103</v>
      </c>
    </row>
    <row r="13">
      <c r="A13" s="28" t="s">
        <v>104</v>
      </c>
      <c r="B13" s="18" t="s">
        <v>105</v>
      </c>
      <c r="C13" s="30" t="s">
        <v>106</v>
      </c>
      <c r="D13" s="18">
        <v>1985.0</v>
      </c>
      <c r="E13" s="18">
        <v>13.5</v>
      </c>
      <c r="F13" s="29">
        <f t="shared" si="1"/>
        <v>30.78</v>
      </c>
      <c r="G13" s="18">
        <v>41.0</v>
      </c>
      <c r="H13" s="29">
        <f t="shared" si="2"/>
        <v>16.14173228</v>
      </c>
      <c r="I13" s="8">
        <f t="shared" si="3"/>
        <v>1443.581809</v>
      </c>
      <c r="J13" s="8">
        <f t="shared" si="4"/>
        <v>1046.596812</v>
      </c>
      <c r="K13" s="8">
        <f t="shared" si="5"/>
        <v>523.2984058</v>
      </c>
      <c r="L13" s="8">
        <f t="shared" si="6"/>
        <v>24.8</v>
      </c>
      <c r="M13" s="31">
        <f t="shared" si="7"/>
        <v>2</v>
      </c>
      <c r="O13" s="35" t="s">
        <v>107</v>
      </c>
    </row>
    <row r="14">
      <c r="A14" s="28" t="s">
        <v>108</v>
      </c>
      <c r="B14" s="18" t="s">
        <v>109</v>
      </c>
      <c r="C14" s="30" t="s">
        <v>110</v>
      </c>
      <c r="D14" s="18">
        <v>2006.0</v>
      </c>
      <c r="E14" s="18">
        <v>5.13</v>
      </c>
      <c r="F14" s="29">
        <f t="shared" si="1"/>
        <v>11.6964</v>
      </c>
      <c r="G14" s="18">
        <v>21.0</v>
      </c>
      <c r="H14" s="29">
        <f t="shared" si="2"/>
        <v>8.267716535</v>
      </c>
      <c r="I14" s="8">
        <f t="shared" si="3"/>
        <v>239.8527063</v>
      </c>
      <c r="J14" s="8">
        <f t="shared" si="4"/>
        <v>173.8932121</v>
      </c>
      <c r="K14" s="8">
        <f t="shared" si="5"/>
        <v>86.94660604</v>
      </c>
      <c r="L14" s="8">
        <f t="shared" si="6"/>
        <v>10.3</v>
      </c>
      <c r="M14" s="31">
        <f t="shared" si="7"/>
        <v>0.8</v>
      </c>
    </row>
    <row r="15">
      <c r="A15" s="28" t="s">
        <v>111</v>
      </c>
      <c r="B15" s="18" t="s">
        <v>112</v>
      </c>
      <c r="C15" s="30" t="s">
        <v>113</v>
      </c>
      <c r="D15" s="18">
        <v>1970.0</v>
      </c>
      <c r="E15" s="18">
        <v>13.5</v>
      </c>
      <c r="F15" s="29">
        <f t="shared" si="1"/>
        <v>30.78</v>
      </c>
      <c r="G15" s="18">
        <v>28.0</v>
      </c>
      <c r="H15" s="29">
        <f t="shared" si="2"/>
        <v>11.02362205</v>
      </c>
      <c r="I15" s="8">
        <f t="shared" si="3"/>
        <v>673.2707545</v>
      </c>
      <c r="J15" s="8">
        <f t="shared" si="4"/>
        <v>488.121297</v>
      </c>
      <c r="K15" s="8">
        <f t="shared" si="5"/>
        <v>244.0606485</v>
      </c>
      <c r="L15" s="8">
        <f t="shared" si="6"/>
        <v>8.1</v>
      </c>
      <c r="M15" s="31">
        <f t="shared" si="7"/>
        <v>0.6</v>
      </c>
    </row>
    <row r="16">
      <c r="A16" s="28" t="s">
        <v>114</v>
      </c>
      <c r="B16" s="18" t="s">
        <v>115</v>
      </c>
      <c r="C16" s="30" t="s">
        <v>116</v>
      </c>
      <c r="D16" s="18">
        <v>1991.0</v>
      </c>
      <c r="E16" s="18">
        <v>8.33</v>
      </c>
      <c r="F16" s="29">
        <f t="shared" si="1"/>
        <v>18.9924</v>
      </c>
      <c r="G16" s="18">
        <v>27.0</v>
      </c>
      <c r="H16" s="29">
        <f t="shared" si="2"/>
        <v>10.62992126</v>
      </c>
      <c r="I16" s="8">
        <f t="shared" si="3"/>
        <v>643.815159</v>
      </c>
      <c r="J16" s="8">
        <f t="shared" si="4"/>
        <v>466.7659903</v>
      </c>
      <c r="K16" s="8">
        <f t="shared" si="5"/>
        <v>233.3829951</v>
      </c>
      <c r="L16" s="8">
        <f t="shared" si="6"/>
        <v>13.3</v>
      </c>
      <c r="M16" s="31">
        <f t="shared" si="7"/>
        <v>1.1</v>
      </c>
    </row>
    <row r="17">
      <c r="A17" s="28" t="s">
        <v>117</v>
      </c>
      <c r="B17" s="18" t="s">
        <v>118</v>
      </c>
      <c r="C17" s="30" t="s">
        <v>119</v>
      </c>
      <c r="D17" s="18">
        <v>1965.0</v>
      </c>
      <c r="E17" s="18">
        <v>14.44</v>
      </c>
      <c r="F17" s="29">
        <f t="shared" si="1"/>
        <v>32.9232</v>
      </c>
      <c r="G17" s="18">
        <v>62.0</v>
      </c>
      <c r="H17" s="29">
        <f t="shared" si="2"/>
        <v>24.40944882</v>
      </c>
      <c r="I17" s="8">
        <f t="shared" si="3"/>
        <v>3530.941246</v>
      </c>
      <c r="J17" s="8">
        <f t="shared" si="4"/>
        <v>2559.932403</v>
      </c>
      <c r="K17" s="8">
        <f t="shared" si="5"/>
        <v>1279.966202</v>
      </c>
      <c r="L17" s="8">
        <f t="shared" si="6"/>
        <v>38.6</v>
      </c>
      <c r="M17" s="31">
        <f t="shared" si="7"/>
        <v>3.2</v>
      </c>
    </row>
    <row r="18">
      <c r="A18" s="28" t="s">
        <v>120</v>
      </c>
      <c r="B18" s="18" t="s">
        <v>121</v>
      </c>
      <c r="C18" s="30" t="s">
        <v>122</v>
      </c>
      <c r="D18" s="18">
        <v>1980.0</v>
      </c>
      <c r="E18" s="18">
        <v>8.09</v>
      </c>
      <c r="F18" s="29">
        <f t="shared" si="1"/>
        <v>18.4452</v>
      </c>
      <c r="G18" s="18">
        <v>37.0</v>
      </c>
      <c r="H18" s="29">
        <f t="shared" si="2"/>
        <v>14.56692913</v>
      </c>
      <c r="I18" s="8">
        <f t="shared" si="3"/>
        <v>704.5176676</v>
      </c>
      <c r="J18" s="8">
        <f t="shared" si="4"/>
        <v>510.775309</v>
      </c>
      <c r="K18" s="8">
        <f t="shared" si="5"/>
        <v>255.3876545</v>
      </c>
      <c r="L18" s="8">
        <f t="shared" si="6"/>
        <v>10.6</v>
      </c>
      <c r="M18" s="31">
        <f t="shared" si="7"/>
        <v>0.8</v>
      </c>
    </row>
    <row r="19">
      <c r="A19" s="28" t="s">
        <v>123</v>
      </c>
      <c r="B19" s="18" t="s">
        <v>124</v>
      </c>
      <c r="C19" s="30" t="s">
        <v>125</v>
      </c>
      <c r="D19" s="18">
        <v>1998.0</v>
      </c>
      <c r="E19" s="18">
        <v>7.62</v>
      </c>
      <c r="F19" s="29">
        <f t="shared" si="1"/>
        <v>17.3736</v>
      </c>
      <c r="G19" s="18">
        <v>27.0</v>
      </c>
      <c r="H19" s="29">
        <f t="shared" si="2"/>
        <v>10.62992126</v>
      </c>
      <c r="I19" s="8">
        <f t="shared" si="3"/>
        <v>588.9401575</v>
      </c>
      <c r="J19" s="8">
        <f t="shared" si="4"/>
        <v>426.9816142</v>
      </c>
      <c r="K19" s="8">
        <f t="shared" si="5"/>
        <v>213.4908071</v>
      </c>
      <c r="L19" s="8">
        <f t="shared" si="6"/>
        <v>16.1</v>
      </c>
      <c r="M19" s="31">
        <f t="shared" si="7"/>
        <v>1.3</v>
      </c>
    </row>
    <row r="20">
      <c r="A20" s="28" t="s">
        <v>126</v>
      </c>
      <c r="B20" s="18" t="s">
        <v>127</v>
      </c>
      <c r="C20" s="30" t="s">
        <v>128</v>
      </c>
      <c r="D20" s="18">
        <v>1970.0</v>
      </c>
      <c r="E20" s="18">
        <v>9.76</v>
      </c>
      <c r="F20" s="29">
        <f t="shared" si="1"/>
        <v>22.2528</v>
      </c>
      <c r="G20" s="18">
        <v>37.0</v>
      </c>
      <c r="H20" s="29">
        <f t="shared" si="2"/>
        <v>14.56692913</v>
      </c>
      <c r="I20" s="8">
        <f t="shared" si="3"/>
        <v>849.9496212</v>
      </c>
      <c r="J20" s="8">
        <f t="shared" si="4"/>
        <v>616.2134754</v>
      </c>
      <c r="K20" s="8">
        <f t="shared" si="5"/>
        <v>308.1067377</v>
      </c>
      <c r="L20" s="8">
        <f t="shared" si="6"/>
        <v>10.2</v>
      </c>
      <c r="M20" s="31">
        <f t="shared" si="7"/>
        <v>0.8</v>
      </c>
    </row>
    <row r="21">
      <c r="A21" s="28" t="s">
        <v>129</v>
      </c>
      <c r="B21" s="18" t="s">
        <v>130</v>
      </c>
      <c r="C21" s="30" t="s">
        <v>131</v>
      </c>
      <c r="D21" s="18">
        <v>2017.0</v>
      </c>
      <c r="E21" s="18">
        <v>1.73</v>
      </c>
      <c r="F21" s="29">
        <f t="shared" si="1"/>
        <v>3.9444</v>
      </c>
      <c r="G21" s="18">
        <v>3.0</v>
      </c>
      <c r="H21" s="29">
        <f t="shared" si="2"/>
        <v>1.181102362</v>
      </c>
      <c r="I21" s="8">
        <f t="shared" si="3"/>
        <v>1.650734701</v>
      </c>
      <c r="J21" s="8">
        <f t="shared" si="4"/>
        <v>1.196782659</v>
      </c>
      <c r="K21" s="8">
        <f t="shared" si="5"/>
        <v>0.5983913293</v>
      </c>
      <c r="L21" s="8">
        <f t="shared" si="6"/>
        <v>0.3</v>
      </c>
      <c r="M21" s="31">
        <f t="shared" si="7"/>
        <v>0</v>
      </c>
    </row>
    <row r="22">
      <c r="A22" s="28" t="s">
        <v>132</v>
      </c>
      <c r="B22" s="18" t="s">
        <v>133</v>
      </c>
      <c r="C22" s="30" t="s">
        <v>134</v>
      </c>
      <c r="D22" s="18">
        <v>1965.0</v>
      </c>
      <c r="E22" s="18">
        <v>7.95</v>
      </c>
      <c r="F22" s="29">
        <f t="shared" si="1"/>
        <v>18.126</v>
      </c>
      <c r="G22" s="18">
        <v>28.0</v>
      </c>
      <c r="H22" s="29">
        <f t="shared" si="2"/>
        <v>11.02362205</v>
      </c>
      <c r="I22" s="8">
        <f t="shared" si="3"/>
        <v>396.4816666</v>
      </c>
      <c r="J22" s="8">
        <f t="shared" si="4"/>
        <v>287.4492083</v>
      </c>
      <c r="K22" s="8">
        <f t="shared" si="5"/>
        <v>143.7246041</v>
      </c>
      <c r="L22" s="8">
        <f t="shared" si="6"/>
        <v>4.3</v>
      </c>
      <c r="M22" s="31">
        <f t="shared" si="7"/>
        <v>0.3</v>
      </c>
    </row>
    <row r="23">
      <c r="A23" s="28" t="s">
        <v>135</v>
      </c>
      <c r="B23" s="18" t="s">
        <v>136</v>
      </c>
      <c r="C23" s="30" t="s">
        <v>137</v>
      </c>
      <c r="D23" s="18">
        <v>1950.0</v>
      </c>
      <c r="E23" s="18">
        <v>18.3</v>
      </c>
      <c r="F23" s="29">
        <f t="shared" si="1"/>
        <v>41.724</v>
      </c>
      <c r="G23" s="18">
        <v>68.0</v>
      </c>
      <c r="H23" s="29">
        <f t="shared" si="2"/>
        <v>26.77165354</v>
      </c>
      <c r="I23" s="8">
        <f t="shared" si="3"/>
        <v>5382.807316</v>
      </c>
      <c r="J23" s="8">
        <f t="shared" si="4"/>
        <v>3902.535304</v>
      </c>
      <c r="K23" s="8">
        <f t="shared" si="5"/>
        <v>1951.267652</v>
      </c>
      <c r="L23" s="8">
        <f t="shared" si="6"/>
        <v>46.3</v>
      </c>
      <c r="M23" s="31">
        <f t="shared" si="7"/>
        <v>3.8</v>
      </c>
    </row>
    <row r="24">
      <c r="A24" s="28" t="s">
        <v>138</v>
      </c>
      <c r="B24" s="18" t="s">
        <v>139</v>
      </c>
      <c r="C24" s="30" t="s">
        <v>140</v>
      </c>
      <c r="D24" s="18">
        <v>1998.0</v>
      </c>
      <c r="E24" s="18">
        <v>12.5</v>
      </c>
      <c r="F24" s="29">
        <f t="shared" si="1"/>
        <v>28.5</v>
      </c>
      <c r="G24" s="18">
        <v>23.0</v>
      </c>
      <c r="H24" s="29">
        <f t="shared" si="2"/>
        <v>9.05511811</v>
      </c>
      <c r="I24" s="8">
        <f t="shared" si="3"/>
        <v>701.0586521</v>
      </c>
      <c r="J24" s="8">
        <f t="shared" si="4"/>
        <v>508.2675228</v>
      </c>
      <c r="K24" s="8">
        <f t="shared" si="5"/>
        <v>254.1337614</v>
      </c>
      <c r="L24" s="8">
        <f t="shared" si="6"/>
        <v>19.2</v>
      </c>
      <c r="M24" s="31">
        <f t="shared" si="7"/>
        <v>1.6</v>
      </c>
    </row>
    <row r="25">
      <c r="A25" s="28" t="s">
        <v>141</v>
      </c>
      <c r="B25" s="18" t="s">
        <v>142</v>
      </c>
      <c r="C25" s="30" t="s">
        <v>143</v>
      </c>
      <c r="D25" s="18">
        <v>2006.0</v>
      </c>
      <c r="E25" s="18">
        <v>5.84</v>
      </c>
      <c r="F25" s="29">
        <f t="shared" si="1"/>
        <v>13.3152</v>
      </c>
      <c r="G25" s="18">
        <v>16.0</v>
      </c>
      <c r="H25" s="29">
        <f t="shared" si="2"/>
        <v>6.299212598</v>
      </c>
      <c r="I25" s="8">
        <f t="shared" si="3"/>
        <v>158.5044578</v>
      </c>
      <c r="J25" s="8">
        <f t="shared" si="4"/>
        <v>114.9157319</v>
      </c>
      <c r="K25" s="8">
        <f t="shared" si="5"/>
        <v>57.45786596</v>
      </c>
      <c r="L25" s="8">
        <f t="shared" si="6"/>
        <v>6.8</v>
      </c>
      <c r="M25" s="31">
        <f t="shared" si="7"/>
        <v>0.5</v>
      </c>
    </row>
    <row r="26">
      <c r="A26" s="28" t="s">
        <v>144</v>
      </c>
      <c r="B26" s="18" t="s">
        <v>145</v>
      </c>
      <c r="C26" s="30" t="s">
        <v>146</v>
      </c>
      <c r="D26" s="18">
        <v>2006.0</v>
      </c>
      <c r="E26" s="18">
        <v>5.4</v>
      </c>
      <c r="F26" s="29">
        <f t="shared" si="1"/>
        <v>12.312</v>
      </c>
      <c r="G26" s="18">
        <v>23.0</v>
      </c>
      <c r="H26" s="29">
        <f t="shared" si="2"/>
        <v>9.05511811</v>
      </c>
      <c r="I26" s="8">
        <f t="shared" si="3"/>
        <v>302.8573377</v>
      </c>
      <c r="J26" s="8">
        <f t="shared" si="4"/>
        <v>219.5715698</v>
      </c>
      <c r="K26" s="8">
        <f t="shared" si="5"/>
        <v>109.7857849</v>
      </c>
      <c r="L26" s="8">
        <f t="shared" si="6"/>
        <v>13</v>
      </c>
      <c r="M26" s="31">
        <f t="shared" si="7"/>
        <v>1</v>
      </c>
    </row>
    <row r="27">
      <c r="A27" s="28" t="s">
        <v>147</v>
      </c>
      <c r="B27" s="18" t="s">
        <v>148</v>
      </c>
      <c r="C27" s="30" t="s">
        <v>149</v>
      </c>
      <c r="D27" s="18">
        <v>1975.0</v>
      </c>
      <c r="E27" s="18">
        <v>7.23</v>
      </c>
      <c r="F27" s="29">
        <f t="shared" si="1"/>
        <v>16.4844</v>
      </c>
      <c r="G27" s="18">
        <v>31.0</v>
      </c>
      <c r="H27" s="29">
        <f t="shared" si="2"/>
        <v>12.20472441</v>
      </c>
      <c r="I27" s="8">
        <f t="shared" si="3"/>
        <v>441.9789683</v>
      </c>
      <c r="J27" s="8">
        <f t="shared" si="4"/>
        <v>320.434752</v>
      </c>
      <c r="K27" s="8">
        <f t="shared" si="5"/>
        <v>160.217376</v>
      </c>
      <c r="L27" s="8">
        <f t="shared" si="6"/>
        <v>5.9</v>
      </c>
      <c r="M27" s="31">
        <f t="shared" si="7"/>
        <v>0.4</v>
      </c>
    </row>
    <row r="28">
      <c r="A28" s="28" t="s">
        <v>150</v>
      </c>
      <c r="B28" s="18" t="s">
        <v>151</v>
      </c>
      <c r="C28" s="30" t="s">
        <v>152</v>
      </c>
      <c r="D28" s="18">
        <v>1980.0</v>
      </c>
      <c r="E28" s="18">
        <v>2.03</v>
      </c>
      <c r="F28" s="29">
        <f t="shared" si="1"/>
        <v>4.6284</v>
      </c>
      <c r="G28" s="18">
        <v>18.0</v>
      </c>
      <c r="H28" s="29">
        <f t="shared" si="2"/>
        <v>7.086614173</v>
      </c>
      <c r="I28" s="8">
        <f t="shared" si="3"/>
        <v>69.73161386</v>
      </c>
      <c r="J28" s="8">
        <f t="shared" si="4"/>
        <v>50.55542005</v>
      </c>
      <c r="K28" s="8">
        <f t="shared" si="5"/>
        <v>25.27771003</v>
      </c>
      <c r="L28" s="8">
        <f t="shared" si="6"/>
        <v>1</v>
      </c>
      <c r="M28" s="31">
        <f t="shared" si="7"/>
        <v>0</v>
      </c>
    </row>
    <row r="29">
      <c r="A29" s="28" t="s">
        <v>153</v>
      </c>
      <c r="B29" s="18" t="s">
        <v>154</v>
      </c>
      <c r="C29" s="30" t="s">
        <v>155</v>
      </c>
      <c r="D29" s="18">
        <v>2000.0</v>
      </c>
      <c r="E29" s="18">
        <v>8.7</v>
      </c>
      <c r="F29" s="29">
        <f t="shared" si="1"/>
        <v>19.836</v>
      </c>
      <c r="G29" s="18">
        <v>27.0</v>
      </c>
      <c r="H29" s="29">
        <f t="shared" si="2"/>
        <v>10.62992126</v>
      </c>
      <c r="I29" s="8">
        <f t="shared" si="3"/>
        <v>672.4119908</v>
      </c>
      <c r="J29" s="8">
        <f t="shared" si="4"/>
        <v>487.4986933</v>
      </c>
      <c r="K29" s="8">
        <f t="shared" si="5"/>
        <v>243.7493467</v>
      </c>
      <c r="L29" s="8">
        <f t="shared" si="6"/>
        <v>20.2</v>
      </c>
      <c r="M29" s="31">
        <f t="shared" si="7"/>
        <v>1.6</v>
      </c>
    </row>
    <row r="30">
      <c r="A30" s="28" t="s">
        <v>153</v>
      </c>
      <c r="B30" s="18" t="s">
        <v>154</v>
      </c>
      <c r="C30" s="30" t="s">
        <v>156</v>
      </c>
      <c r="D30" s="18">
        <v>1950.0</v>
      </c>
      <c r="E30" s="18">
        <v>18.3</v>
      </c>
      <c r="F30" s="29">
        <f t="shared" si="1"/>
        <v>41.724</v>
      </c>
      <c r="G30" s="18">
        <v>59.0</v>
      </c>
      <c r="H30" s="29">
        <f t="shared" si="2"/>
        <v>23.22834646</v>
      </c>
      <c r="I30" s="8">
        <f t="shared" si="3"/>
        <v>4052.238812</v>
      </c>
      <c r="J30" s="8">
        <f t="shared" si="4"/>
        <v>2937.873139</v>
      </c>
      <c r="K30" s="8">
        <f t="shared" si="5"/>
        <v>1468.936569</v>
      </c>
      <c r="L30" s="8">
        <f t="shared" si="6"/>
        <v>34.8</v>
      </c>
      <c r="M30" s="31">
        <f t="shared" si="7"/>
        <v>2.9</v>
      </c>
    </row>
    <row r="31">
      <c r="A31" s="28" t="s">
        <v>157</v>
      </c>
      <c r="B31" s="18" t="s">
        <v>158</v>
      </c>
      <c r="C31" s="30" t="s">
        <v>159</v>
      </c>
      <c r="D31" s="18">
        <v>1835.0</v>
      </c>
      <c r="E31" s="18">
        <v>15.16</v>
      </c>
      <c r="F31" s="29">
        <f t="shared" si="1"/>
        <v>34.5648</v>
      </c>
      <c r="G31" s="18">
        <v>85.0</v>
      </c>
      <c r="H31" s="29">
        <f t="shared" si="2"/>
        <v>33.46456693</v>
      </c>
      <c r="I31" s="8">
        <f t="shared" si="3"/>
        <v>6967.499907</v>
      </c>
      <c r="J31" s="8">
        <f t="shared" si="4"/>
        <v>5051.437433</v>
      </c>
      <c r="K31" s="8">
        <f t="shared" si="5"/>
        <v>2525.718716</v>
      </c>
      <c r="L31" s="8">
        <f t="shared" si="6"/>
        <v>22.7</v>
      </c>
      <c r="M31" s="31">
        <f t="shared" si="7"/>
        <v>1.8</v>
      </c>
    </row>
    <row r="32">
      <c r="A32" s="28" t="s">
        <v>157</v>
      </c>
      <c r="B32" s="18" t="s">
        <v>160</v>
      </c>
      <c r="C32" s="30" t="s">
        <v>161</v>
      </c>
      <c r="D32" s="18">
        <v>1870.0</v>
      </c>
      <c r="E32" s="18">
        <v>15.5</v>
      </c>
      <c r="F32" s="29">
        <f t="shared" si="1"/>
        <v>35.34</v>
      </c>
      <c r="G32" s="18">
        <v>125.0</v>
      </c>
      <c r="H32" s="29">
        <f t="shared" si="2"/>
        <v>49.21259843</v>
      </c>
      <c r="I32" s="8">
        <f t="shared" si="3"/>
        <v>15406.06206</v>
      </c>
      <c r="J32" s="8">
        <f t="shared" si="4"/>
        <v>11169.395</v>
      </c>
      <c r="K32" s="8">
        <f t="shared" si="5"/>
        <v>5584.697498</v>
      </c>
      <c r="L32" s="8">
        <f t="shared" si="6"/>
        <v>61.9</v>
      </c>
      <c r="M32" s="31">
        <f t="shared" si="7"/>
        <v>5.1</v>
      </c>
    </row>
    <row r="33">
      <c r="A33" s="28" t="s">
        <v>162</v>
      </c>
      <c r="B33" s="18" t="s">
        <v>163</v>
      </c>
      <c r="C33" s="30" t="s">
        <v>164</v>
      </c>
      <c r="D33" s="18">
        <v>1970.0</v>
      </c>
      <c r="E33" s="18">
        <v>7.19</v>
      </c>
      <c r="F33" s="29">
        <f t="shared" si="1"/>
        <v>16.3932</v>
      </c>
      <c r="G33" s="18">
        <v>30.0</v>
      </c>
      <c r="H33" s="29">
        <f t="shared" si="2"/>
        <v>11.81102362</v>
      </c>
      <c r="I33" s="8">
        <f t="shared" si="3"/>
        <v>411.6340753</v>
      </c>
      <c r="J33" s="8">
        <f t="shared" si="4"/>
        <v>298.4347046</v>
      </c>
      <c r="K33" s="8">
        <f t="shared" si="5"/>
        <v>149.2173523</v>
      </c>
      <c r="L33" s="8">
        <f t="shared" si="6"/>
        <v>4.9</v>
      </c>
      <c r="M33" s="31">
        <f t="shared" si="7"/>
        <v>0.4</v>
      </c>
    </row>
    <row r="34">
      <c r="A34" s="28" t="s">
        <v>165</v>
      </c>
      <c r="B34" s="18" t="s">
        <v>166</v>
      </c>
      <c r="C34" s="30" t="s">
        <v>167</v>
      </c>
      <c r="D34" s="18">
        <v>1930.0</v>
      </c>
      <c r="E34" s="18">
        <v>11.4</v>
      </c>
      <c r="F34" s="29">
        <f t="shared" si="1"/>
        <v>25.992</v>
      </c>
      <c r="G34" s="18">
        <v>32.0</v>
      </c>
      <c r="H34" s="29">
        <f t="shared" si="2"/>
        <v>12.5984252</v>
      </c>
      <c r="I34" s="8">
        <f t="shared" si="3"/>
        <v>742.5825284</v>
      </c>
      <c r="J34" s="8">
        <f t="shared" si="4"/>
        <v>538.3723331</v>
      </c>
      <c r="K34" s="8">
        <f t="shared" si="5"/>
        <v>269.1861665</v>
      </c>
      <c r="L34" s="8">
        <f t="shared" si="6"/>
        <v>4.9</v>
      </c>
      <c r="M34" s="31">
        <f t="shared" si="7"/>
        <v>0.4</v>
      </c>
    </row>
    <row r="35">
      <c r="A35" s="28" t="s">
        <v>168</v>
      </c>
      <c r="B35" s="18" t="s">
        <v>169</v>
      </c>
      <c r="C35" s="30" t="s">
        <v>170</v>
      </c>
      <c r="D35" s="18">
        <v>2006.0</v>
      </c>
      <c r="E35" s="18">
        <v>7.3</v>
      </c>
      <c r="F35" s="29">
        <f t="shared" si="1"/>
        <v>16.644</v>
      </c>
      <c r="G35" s="18">
        <v>24.0</v>
      </c>
      <c r="H35" s="29">
        <f t="shared" si="2"/>
        <v>9.448818898</v>
      </c>
      <c r="I35" s="8">
        <f t="shared" si="3"/>
        <v>445.7937876</v>
      </c>
      <c r="J35" s="8">
        <f t="shared" si="4"/>
        <v>323.200496</v>
      </c>
      <c r="K35" s="8">
        <f t="shared" si="5"/>
        <v>161.600248</v>
      </c>
      <c r="L35" s="8">
        <f t="shared" si="6"/>
        <v>19.1</v>
      </c>
      <c r="M35" s="31">
        <f t="shared" si="7"/>
        <v>1.5</v>
      </c>
    </row>
    <row r="36">
      <c r="A36" s="28" t="s">
        <v>171</v>
      </c>
      <c r="B36" s="18" t="s">
        <v>172</v>
      </c>
      <c r="C36" s="30" t="s">
        <v>173</v>
      </c>
      <c r="D36" s="18">
        <v>1975.0</v>
      </c>
      <c r="E36" s="18">
        <v>10.5</v>
      </c>
      <c r="F36" s="29">
        <f t="shared" si="1"/>
        <v>23.94</v>
      </c>
      <c r="G36" s="18">
        <v>55.0</v>
      </c>
      <c r="H36" s="29">
        <f t="shared" si="2"/>
        <v>21.65354331</v>
      </c>
      <c r="I36" s="8">
        <f t="shared" si="3"/>
        <v>2020.480191</v>
      </c>
      <c r="J36" s="8">
        <f t="shared" si="4"/>
        <v>1464.848138</v>
      </c>
      <c r="K36" s="8">
        <f t="shared" si="5"/>
        <v>732.4240692</v>
      </c>
      <c r="L36" s="8">
        <f t="shared" si="6"/>
        <v>27</v>
      </c>
      <c r="M36" s="31">
        <f t="shared" si="7"/>
        <v>2.2</v>
      </c>
    </row>
    <row r="37">
      <c r="A37" s="28" t="s">
        <v>174</v>
      </c>
      <c r="B37" s="18" t="s">
        <v>175</v>
      </c>
      <c r="C37" s="30" t="s">
        <v>176</v>
      </c>
      <c r="D37" s="18">
        <v>1975.0</v>
      </c>
      <c r="E37" s="18">
        <v>3.7</v>
      </c>
      <c r="F37" s="29">
        <f t="shared" si="1"/>
        <v>8.436</v>
      </c>
      <c r="G37" s="18">
        <v>25.0</v>
      </c>
      <c r="H37" s="29">
        <f t="shared" si="2"/>
        <v>9.842519685</v>
      </c>
      <c r="I37" s="8">
        <f t="shared" si="3"/>
        <v>245.1717403</v>
      </c>
      <c r="J37" s="8">
        <f t="shared" si="4"/>
        <v>177.7495117</v>
      </c>
      <c r="K37" s="8">
        <f t="shared" si="5"/>
        <v>88.87475587</v>
      </c>
      <c r="L37" s="8">
        <f t="shared" si="6"/>
        <v>3.2</v>
      </c>
      <c r="M37" s="31">
        <f t="shared" si="7"/>
        <v>0.2</v>
      </c>
    </row>
    <row r="38">
      <c r="A38" s="28" t="s">
        <v>177</v>
      </c>
      <c r="B38" s="18" t="s">
        <v>178</v>
      </c>
      <c r="C38" s="30" t="s">
        <v>179</v>
      </c>
      <c r="D38" s="18">
        <v>1950.0</v>
      </c>
      <c r="E38" s="18">
        <v>9.5</v>
      </c>
      <c r="F38" s="29">
        <f t="shared" si="1"/>
        <v>21.66</v>
      </c>
      <c r="G38" s="18">
        <v>41.0</v>
      </c>
      <c r="H38" s="29">
        <f t="shared" si="2"/>
        <v>16.14173228</v>
      </c>
      <c r="I38" s="8">
        <f t="shared" si="3"/>
        <v>1015.853866</v>
      </c>
      <c r="J38" s="8">
        <f t="shared" si="4"/>
        <v>736.4940526</v>
      </c>
      <c r="K38" s="8">
        <f t="shared" si="5"/>
        <v>368.2470263</v>
      </c>
      <c r="L38" s="8">
        <f t="shared" si="6"/>
        <v>8.7</v>
      </c>
      <c r="M38" s="31">
        <f t="shared" si="7"/>
        <v>0.7</v>
      </c>
    </row>
    <row r="39">
      <c r="A39" s="28" t="s">
        <v>180</v>
      </c>
      <c r="B39" s="18" t="s">
        <v>181</v>
      </c>
      <c r="C39" s="30" t="s">
        <v>182</v>
      </c>
      <c r="D39" s="18">
        <v>1925.0</v>
      </c>
      <c r="E39" s="18">
        <v>10.0</v>
      </c>
      <c r="F39" s="29">
        <f t="shared" si="1"/>
        <v>22.8</v>
      </c>
      <c r="G39" s="18">
        <v>40.0</v>
      </c>
      <c r="H39" s="29">
        <f t="shared" si="2"/>
        <v>15.7480315</v>
      </c>
      <c r="I39" s="8">
        <f t="shared" si="3"/>
        <v>1017.794036</v>
      </c>
      <c r="J39" s="8">
        <f t="shared" si="4"/>
        <v>737.9006758</v>
      </c>
      <c r="K39" s="8">
        <f t="shared" si="5"/>
        <v>368.9503379</v>
      </c>
      <c r="L39" s="8">
        <f t="shared" si="6"/>
        <v>6.4</v>
      </c>
      <c r="M39" s="31">
        <f t="shared" si="7"/>
        <v>0.5</v>
      </c>
    </row>
    <row r="40">
      <c r="A40" s="28" t="s">
        <v>183</v>
      </c>
      <c r="B40" s="18" t="s">
        <v>184</v>
      </c>
      <c r="C40" s="30" t="s">
        <v>185</v>
      </c>
      <c r="D40" s="18">
        <v>1950.0</v>
      </c>
      <c r="E40" s="18">
        <v>7.11</v>
      </c>
      <c r="F40" s="29">
        <f t="shared" si="1"/>
        <v>16.2108</v>
      </c>
      <c r="G40" s="18">
        <v>43.0</v>
      </c>
      <c r="H40" s="29">
        <f t="shared" si="2"/>
        <v>16.92913386</v>
      </c>
      <c r="I40" s="8">
        <f t="shared" si="3"/>
        <v>836.2698332</v>
      </c>
      <c r="J40" s="8">
        <f t="shared" si="4"/>
        <v>606.2956291</v>
      </c>
      <c r="K40" s="8">
        <f t="shared" si="5"/>
        <v>303.1478145</v>
      </c>
      <c r="L40" s="8">
        <f t="shared" si="6"/>
        <v>7.2</v>
      </c>
      <c r="M40" s="31">
        <f t="shared" si="7"/>
        <v>0.6</v>
      </c>
    </row>
    <row r="41">
      <c r="A41" s="28" t="s">
        <v>186</v>
      </c>
      <c r="B41" s="18" t="s">
        <v>187</v>
      </c>
      <c r="C41" s="30" t="s">
        <v>188</v>
      </c>
      <c r="D41" s="18">
        <v>1960.0</v>
      </c>
      <c r="E41" s="18">
        <v>18.4</v>
      </c>
      <c r="F41" s="29">
        <f t="shared" si="1"/>
        <v>41.952</v>
      </c>
      <c r="G41" s="18">
        <v>76.0</v>
      </c>
      <c r="H41" s="29">
        <f t="shared" si="2"/>
        <v>29.92125984</v>
      </c>
      <c r="I41" s="8">
        <f t="shared" si="3"/>
        <v>6760.595102</v>
      </c>
      <c r="J41" s="8">
        <f t="shared" si="4"/>
        <v>4901.431449</v>
      </c>
      <c r="K41" s="8">
        <f t="shared" si="5"/>
        <v>2450.715724</v>
      </c>
      <c r="L41" s="8">
        <f t="shared" si="6"/>
        <v>67.9</v>
      </c>
      <c r="M41" s="31">
        <f t="shared" si="7"/>
        <v>5.6</v>
      </c>
    </row>
    <row r="42">
      <c r="A42" s="28" t="s">
        <v>189</v>
      </c>
      <c r="B42" s="18" t="s">
        <v>190</v>
      </c>
      <c r="C42" s="30" t="s">
        <v>191</v>
      </c>
      <c r="D42" s="18">
        <v>1965.0</v>
      </c>
      <c r="E42" s="18">
        <v>14.23</v>
      </c>
      <c r="F42" s="29">
        <f t="shared" si="1"/>
        <v>32.4444</v>
      </c>
      <c r="G42" s="18">
        <v>55.0</v>
      </c>
      <c r="H42" s="29">
        <f t="shared" si="2"/>
        <v>21.65354331</v>
      </c>
      <c r="I42" s="8">
        <f t="shared" si="3"/>
        <v>2738.231725</v>
      </c>
      <c r="J42" s="8">
        <f t="shared" si="4"/>
        <v>1985.218001</v>
      </c>
      <c r="K42" s="8">
        <f t="shared" si="5"/>
        <v>992.6090005</v>
      </c>
      <c r="L42" s="8">
        <f t="shared" si="6"/>
        <v>30</v>
      </c>
      <c r="M42" s="31">
        <f t="shared" si="7"/>
        <v>2.5</v>
      </c>
    </row>
    <row r="43">
      <c r="A43" s="28" t="s">
        <v>192</v>
      </c>
      <c r="B43" s="18" t="s">
        <v>193</v>
      </c>
      <c r="C43" s="30" t="s">
        <v>194</v>
      </c>
      <c r="D43" s="18">
        <v>1995.0</v>
      </c>
      <c r="E43" s="18">
        <v>10.35</v>
      </c>
      <c r="F43" s="29">
        <f t="shared" si="1"/>
        <v>23.598</v>
      </c>
      <c r="G43" s="18">
        <v>29.0</v>
      </c>
      <c r="H43" s="29">
        <f t="shared" si="2"/>
        <v>11.41732283</v>
      </c>
      <c r="I43" s="8">
        <f t="shared" si="3"/>
        <v>553.7022196</v>
      </c>
      <c r="J43" s="8">
        <f t="shared" si="4"/>
        <v>401.4341092</v>
      </c>
      <c r="K43" s="8">
        <f t="shared" si="5"/>
        <v>200.7170546</v>
      </c>
      <c r="L43" s="8">
        <f t="shared" si="6"/>
        <v>13.3</v>
      </c>
      <c r="M43" s="31">
        <f t="shared" si="7"/>
        <v>1.1</v>
      </c>
    </row>
    <row r="44">
      <c r="A44" s="28" t="s">
        <v>195</v>
      </c>
      <c r="B44" s="18" t="s">
        <v>196</v>
      </c>
      <c r="C44" s="30" t="s">
        <v>197</v>
      </c>
      <c r="D44" s="18">
        <v>1970.0</v>
      </c>
      <c r="E44" s="18">
        <v>10.7</v>
      </c>
      <c r="F44" s="29">
        <f t="shared" si="1"/>
        <v>24.396</v>
      </c>
      <c r="G44" s="18">
        <v>27.0</v>
      </c>
      <c r="H44" s="29">
        <f t="shared" si="2"/>
        <v>10.62992126</v>
      </c>
      <c r="I44" s="8">
        <f t="shared" si="3"/>
        <v>826.98946</v>
      </c>
      <c r="J44" s="8">
        <f t="shared" si="4"/>
        <v>599.5673585</v>
      </c>
      <c r="K44" s="8">
        <f t="shared" si="5"/>
        <v>299.7836792</v>
      </c>
      <c r="L44" s="8">
        <f t="shared" si="6"/>
        <v>9.9</v>
      </c>
      <c r="M44" s="31">
        <f t="shared" si="7"/>
        <v>0.8</v>
      </c>
    </row>
    <row r="45">
      <c r="A45" s="28" t="s">
        <v>198</v>
      </c>
      <c r="B45" s="18" t="s">
        <v>199</v>
      </c>
      <c r="C45" s="30" t="s">
        <v>200</v>
      </c>
      <c r="D45" s="18">
        <v>1900.0</v>
      </c>
      <c r="E45" s="18">
        <v>18.1</v>
      </c>
      <c r="F45" s="29">
        <f t="shared" si="1"/>
        <v>41.268</v>
      </c>
      <c r="G45" s="18">
        <v>55.0</v>
      </c>
      <c r="H45" s="29">
        <f t="shared" si="2"/>
        <v>21.65354331</v>
      </c>
      <c r="I45" s="8">
        <f t="shared" si="3"/>
        <v>3482.922996</v>
      </c>
      <c r="J45" s="8">
        <f t="shared" si="4"/>
        <v>2525.119172</v>
      </c>
      <c r="K45" s="8">
        <f t="shared" si="5"/>
        <v>1262.559586</v>
      </c>
      <c r="L45" s="8">
        <f t="shared" si="6"/>
        <v>17.4</v>
      </c>
      <c r="M45" s="31">
        <f t="shared" si="7"/>
        <v>1.4</v>
      </c>
    </row>
    <row r="46">
      <c r="A46" s="28" t="s">
        <v>201</v>
      </c>
      <c r="B46" s="18" t="s">
        <v>202</v>
      </c>
      <c r="C46" s="30" t="s">
        <v>203</v>
      </c>
      <c r="D46" s="18">
        <v>1970.0</v>
      </c>
      <c r="E46" s="18">
        <v>11.9</v>
      </c>
      <c r="F46" s="29">
        <f t="shared" si="1"/>
        <v>27.132</v>
      </c>
      <c r="G46" s="18">
        <v>38.0</v>
      </c>
      <c r="H46" s="29">
        <f t="shared" si="2"/>
        <v>14.96062992</v>
      </c>
      <c r="I46" s="8">
        <f t="shared" si="3"/>
        <v>1093.085349</v>
      </c>
      <c r="J46" s="8">
        <f t="shared" si="4"/>
        <v>792.4868783</v>
      </c>
      <c r="K46" s="8">
        <f t="shared" si="5"/>
        <v>396.2434391</v>
      </c>
      <c r="L46" s="8">
        <f t="shared" si="6"/>
        <v>13.1</v>
      </c>
      <c r="M46" s="31">
        <f t="shared" si="7"/>
        <v>1</v>
      </c>
    </row>
    <row r="47">
      <c r="A47" s="28" t="s">
        <v>204</v>
      </c>
      <c r="B47" s="18" t="s">
        <v>205</v>
      </c>
      <c r="C47" s="30" t="s">
        <v>206</v>
      </c>
      <c r="D47" s="18">
        <v>1950.0</v>
      </c>
      <c r="E47" s="18">
        <v>16.6</v>
      </c>
      <c r="F47" s="29">
        <f t="shared" si="1"/>
        <v>37.848</v>
      </c>
      <c r="G47" s="18">
        <v>135.0</v>
      </c>
      <c r="H47" s="29">
        <f t="shared" si="2"/>
        <v>53.1496063</v>
      </c>
      <c r="I47" s="8">
        <f t="shared" si="3"/>
        <v>19244.89491</v>
      </c>
      <c r="J47" s="8">
        <f t="shared" si="4"/>
        <v>13952.54881</v>
      </c>
      <c r="K47" s="8">
        <f t="shared" si="5"/>
        <v>6976.274405</v>
      </c>
      <c r="L47" s="8">
        <f t="shared" si="6"/>
        <v>165.7</v>
      </c>
      <c r="M47" s="31">
        <f t="shared" si="7"/>
        <v>13.8</v>
      </c>
    </row>
    <row r="48">
      <c r="A48" s="28" t="s">
        <v>207</v>
      </c>
      <c r="B48" s="18" t="s">
        <v>208</v>
      </c>
      <c r="C48" s="30" t="s">
        <v>209</v>
      </c>
      <c r="D48" s="18">
        <v>1985.0</v>
      </c>
      <c r="E48" s="18">
        <v>8.34</v>
      </c>
      <c r="F48" s="29">
        <f t="shared" si="1"/>
        <v>19.0152</v>
      </c>
      <c r="G48" s="18">
        <v>24.0</v>
      </c>
      <c r="H48" s="29">
        <f t="shared" si="2"/>
        <v>9.448818898</v>
      </c>
      <c r="I48" s="8">
        <f t="shared" si="3"/>
        <v>509.3041354</v>
      </c>
      <c r="J48" s="8">
        <f t="shared" si="4"/>
        <v>369.2454982</v>
      </c>
      <c r="K48" s="8">
        <f t="shared" si="5"/>
        <v>184.6227491</v>
      </c>
      <c r="L48" s="8">
        <f t="shared" si="6"/>
        <v>8.7</v>
      </c>
      <c r="M48" s="31">
        <f t="shared" si="7"/>
        <v>0.7</v>
      </c>
    </row>
    <row r="49">
      <c r="A49" s="36" t="s">
        <v>201</v>
      </c>
      <c r="B49" s="18" t="s">
        <v>202</v>
      </c>
      <c r="C49" s="18" t="s">
        <v>210</v>
      </c>
      <c r="D49" s="18">
        <v>1970.0</v>
      </c>
      <c r="E49" s="37">
        <v>13.8</v>
      </c>
      <c r="F49" s="29">
        <f t="shared" si="1"/>
        <v>31.464</v>
      </c>
      <c r="G49" s="18">
        <v>33.0</v>
      </c>
      <c r="H49" s="29">
        <f t="shared" si="2"/>
        <v>12.99212598</v>
      </c>
      <c r="I49" s="8">
        <f t="shared" si="3"/>
        <v>955.9757704</v>
      </c>
      <c r="J49" s="8">
        <f t="shared" si="4"/>
        <v>693.0824335</v>
      </c>
      <c r="K49" s="8">
        <f t="shared" si="5"/>
        <v>346.5412168</v>
      </c>
      <c r="L49" s="8">
        <f t="shared" si="6"/>
        <v>11.5</v>
      </c>
      <c r="M49" s="31">
        <f t="shared" si="7"/>
        <v>0.9</v>
      </c>
    </row>
    <row r="50">
      <c r="A50" s="28" t="s">
        <v>201</v>
      </c>
      <c r="B50" s="18" t="s">
        <v>202</v>
      </c>
      <c r="C50" s="18" t="s">
        <v>211</v>
      </c>
      <c r="D50" s="18">
        <v>1970.0</v>
      </c>
      <c r="E50" s="18">
        <v>12.5</v>
      </c>
      <c r="F50" s="29">
        <f t="shared" si="1"/>
        <v>28.5</v>
      </c>
      <c r="G50" s="18">
        <v>42.0</v>
      </c>
      <c r="H50" s="29">
        <f t="shared" si="2"/>
        <v>16.53543307</v>
      </c>
      <c r="I50" s="8">
        <f t="shared" si="3"/>
        <v>1402.647405</v>
      </c>
      <c r="J50" s="8">
        <f t="shared" si="4"/>
        <v>1016.919369</v>
      </c>
      <c r="K50" s="8">
        <f t="shared" si="5"/>
        <v>508.4596844</v>
      </c>
      <c r="L50" s="8">
        <f t="shared" si="6"/>
        <v>16.9</v>
      </c>
      <c r="M50" s="31">
        <f t="shared" si="7"/>
        <v>1.4</v>
      </c>
    </row>
    <row r="51">
      <c r="A51" s="38" t="s">
        <v>212</v>
      </c>
      <c r="B51" s="39" t="s">
        <v>213</v>
      </c>
      <c r="C51" s="39" t="s">
        <v>214</v>
      </c>
      <c r="D51" s="39">
        <v>1995.0</v>
      </c>
      <c r="E51" s="39">
        <v>11.65</v>
      </c>
      <c r="F51" s="40">
        <f t="shared" si="1"/>
        <v>26.562</v>
      </c>
      <c r="G51" s="39">
        <v>41.0</v>
      </c>
      <c r="H51" s="40">
        <f t="shared" si="2"/>
        <v>16.14173228</v>
      </c>
      <c r="I51" s="41">
        <f t="shared" si="3"/>
        <v>1245.757635</v>
      </c>
      <c r="J51" s="41">
        <f t="shared" si="4"/>
        <v>903.1742856</v>
      </c>
      <c r="K51" s="41">
        <f t="shared" si="5"/>
        <v>451.5871428</v>
      </c>
      <c r="L51" s="41">
        <f t="shared" si="6"/>
        <v>30</v>
      </c>
      <c r="M51" s="42">
        <f t="shared" si="7"/>
        <v>2.5</v>
      </c>
    </row>
  </sheetData>
  <hyperlinks>
    <hyperlink r:id="rId1" ref="O13"/>
  </hyperlinks>
  <drawing r:id="rId2"/>
</worksheet>
</file>