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Goltz/Documents/Post Doc/PostDocR/"/>
    </mc:Choice>
  </mc:AlternateContent>
  <xr:revisionPtr revIDLastSave="0" documentId="13_ncr:1_{21CEDF8C-B047-4B4D-9561-4AAD1B45899C}" xr6:coauthVersionLast="47" xr6:coauthVersionMax="47" xr10:uidLastSave="{00000000-0000-0000-0000-000000000000}"/>
  <bookViews>
    <workbookView xWindow="0" yWindow="760" windowWidth="17280" windowHeight="21580" tabRatio="500" activeTab="2" xr2:uid="{00000000-000D-0000-FFFF-FFFF00000000}"/>
  </bookViews>
  <sheets>
    <sheet name="Sheet1" sheetId="1" r:id="rId1"/>
    <sheet name="Sheet2" sheetId="2" r:id="rId2"/>
    <sheet name="assorted alc" sheetId="3" r:id="rId3"/>
  </sheets>
  <definedNames>
    <definedName name="_xlnm._FilterDatabase" localSheetId="0" hidden="1">Sheet1!$N$1:$N$244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" l="1"/>
  <c r="C15" i="3" l="1"/>
  <c r="C14" i="3"/>
  <c r="C13" i="3"/>
  <c r="C11" i="3"/>
  <c r="C6" i="3"/>
  <c r="C8" i="3"/>
  <c r="C4" i="3"/>
  <c r="C3" i="3"/>
  <c r="E16" i="3"/>
  <c r="B28" i="3"/>
  <c r="F5" i="3"/>
  <c r="F6" i="3" s="1"/>
  <c r="F8" i="3" s="1"/>
  <c r="F9" i="3" s="1"/>
  <c r="B20" i="3"/>
  <c r="B19" i="3"/>
  <c r="B30" i="3" s="1"/>
  <c r="B8" i="3"/>
  <c r="B6" i="3"/>
  <c r="B5" i="3"/>
  <c r="B3" i="3"/>
  <c r="B11" i="3" s="1"/>
  <c r="B13" i="3" s="1"/>
  <c r="E24" i="2"/>
  <c r="F24" i="2"/>
  <c r="G24" i="2"/>
  <c r="H24" i="2"/>
  <c r="I24" i="2"/>
  <c r="J24" i="2"/>
  <c r="K24" i="2"/>
  <c r="L24" i="2"/>
  <c r="M24" i="2"/>
  <c r="N24" i="2"/>
  <c r="O24" i="2"/>
  <c r="D24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7" i="2"/>
  <c r="O7" i="2"/>
  <c r="M7" i="2"/>
  <c r="L7" i="2"/>
  <c r="K7" i="2"/>
  <c r="J7" i="2"/>
  <c r="I7" i="2"/>
  <c r="H7" i="2"/>
  <c r="G7" i="2"/>
  <c r="F7" i="2"/>
  <c r="E7" i="2"/>
  <c r="D7" i="2"/>
  <c r="G53" i="1"/>
  <c r="G54" i="1"/>
  <c r="G55" i="1"/>
  <c r="G56" i="1"/>
  <c r="G57" i="1"/>
  <c r="G58" i="1"/>
  <c r="G59" i="1"/>
  <c r="G60" i="1"/>
  <c r="G52" i="1"/>
  <c r="G238" i="1"/>
  <c r="G239" i="1"/>
  <c r="G240" i="1"/>
  <c r="G241" i="1"/>
  <c r="G242" i="1"/>
  <c r="G243" i="1"/>
  <c r="G244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33" i="1"/>
  <c r="G234" i="1"/>
  <c r="G235" i="1"/>
  <c r="G236" i="1"/>
  <c r="G237" i="1"/>
  <c r="G230" i="1"/>
  <c r="G231" i="1"/>
  <c r="G232" i="1"/>
  <c r="G228" i="1"/>
  <c r="G229" i="1"/>
  <c r="J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F14" i="1"/>
  <c r="F15" i="1"/>
  <c r="L209" i="1"/>
  <c r="O18" i="1"/>
  <c r="P18" i="1"/>
  <c r="O3" i="1"/>
  <c r="P3" i="1"/>
  <c r="O4" i="1"/>
  <c r="R4" i="1" s="1"/>
  <c r="P4" i="1"/>
  <c r="O6" i="1"/>
  <c r="P6" i="1"/>
  <c r="O7" i="1"/>
  <c r="P7" i="1"/>
  <c r="O8" i="1"/>
  <c r="P8" i="1"/>
  <c r="O11" i="1"/>
  <c r="P11" i="1"/>
  <c r="O12" i="1"/>
  <c r="R12" i="1" s="1"/>
  <c r="P12" i="1"/>
  <c r="O14" i="1"/>
  <c r="R14" i="1" s="1"/>
  <c r="P14" i="1"/>
  <c r="O15" i="1"/>
  <c r="P15" i="1"/>
  <c r="O16" i="1"/>
  <c r="R16" i="1" s="1"/>
  <c r="P16" i="1"/>
  <c r="O17" i="1"/>
  <c r="P17" i="1"/>
  <c r="O19" i="1"/>
  <c r="P19" i="1"/>
  <c r="O20" i="1"/>
  <c r="R20" i="1" s="1"/>
  <c r="P20" i="1"/>
  <c r="O23" i="1"/>
  <c r="P23" i="1"/>
  <c r="O24" i="1"/>
  <c r="R24" i="1" s="1"/>
  <c r="P24" i="1"/>
  <c r="O25" i="1"/>
  <c r="P25" i="1"/>
  <c r="O31" i="1"/>
  <c r="R31" i="1" s="1"/>
  <c r="P31" i="1"/>
  <c r="O32" i="1"/>
  <c r="P32" i="1"/>
  <c r="O33" i="1"/>
  <c r="P33" i="1"/>
  <c r="O34" i="1"/>
  <c r="R34" i="1" s="1"/>
  <c r="P34" i="1"/>
  <c r="O36" i="1"/>
  <c r="P36" i="1"/>
  <c r="O37" i="1"/>
  <c r="P37" i="1"/>
  <c r="O39" i="1"/>
  <c r="R39" i="1" s="1"/>
  <c r="P39" i="1"/>
  <c r="O40" i="1"/>
  <c r="P40" i="1"/>
  <c r="O41" i="1"/>
  <c r="P41" i="1"/>
  <c r="O42" i="1"/>
  <c r="P42" i="1"/>
  <c r="O43" i="1"/>
  <c r="P43" i="1"/>
  <c r="O44" i="1"/>
  <c r="P44" i="1"/>
  <c r="O47" i="1"/>
  <c r="P47" i="1"/>
  <c r="O52" i="1"/>
  <c r="P52" i="1"/>
  <c r="O53" i="1"/>
  <c r="P53" i="1"/>
  <c r="O54" i="1"/>
  <c r="R54" i="1" s="1"/>
  <c r="P54" i="1"/>
  <c r="O55" i="1"/>
  <c r="R55" i="1" s="1"/>
  <c r="P55" i="1"/>
  <c r="O56" i="1"/>
  <c r="P56" i="1"/>
  <c r="O57" i="1"/>
  <c r="R57" i="1" s="1"/>
  <c r="P57" i="1"/>
  <c r="O58" i="1"/>
  <c r="P58" i="1"/>
  <c r="O59" i="1"/>
  <c r="R59" i="1" s="1"/>
  <c r="P59" i="1"/>
  <c r="O62" i="1"/>
  <c r="R62" i="1" s="1"/>
  <c r="P62" i="1"/>
  <c r="O64" i="1"/>
  <c r="P64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G34" i="1"/>
  <c r="G44" i="1"/>
  <c r="G36" i="1"/>
  <c r="F50" i="1"/>
  <c r="F49" i="1"/>
  <c r="F46" i="1"/>
  <c r="F48" i="1"/>
  <c r="F47" i="1"/>
  <c r="F42" i="1"/>
  <c r="F43" i="1"/>
  <c r="F45" i="1"/>
  <c r="F44" i="1"/>
  <c r="F38" i="1"/>
  <c r="F39" i="1"/>
  <c r="F40" i="1"/>
  <c r="F41" i="1"/>
  <c r="F35" i="1"/>
  <c r="F36" i="1"/>
  <c r="F37" i="1"/>
  <c r="F30" i="1"/>
  <c r="F31" i="1"/>
  <c r="F32" i="1"/>
  <c r="F33" i="1"/>
  <c r="F34" i="1"/>
  <c r="F13" i="1"/>
  <c r="F12" i="1"/>
  <c r="F11" i="1"/>
  <c r="F10" i="1"/>
  <c r="F7" i="1"/>
  <c r="F9" i="1"/>
  <c r="F8" i="1"/>
  <c r="F6" i="1"/>
  <c r="F5" i="1"/>
  <c r="F4" i="1"/>
  <c r="F3" i="1"/>
  <c r="F2" i="1"/>
  <c r="Q8" i="1" l="1"/>
  <c r="Q4" i="1"/>
  <c r="Q39" i="1"/>
  <c r="Q18" i="1"/>
  <c r="Q52" i="1"/>
  <c r="R8" i="1"/>
  <c r="Q55" i="1"/>
  <c r="R18" i="1"/>
  <c r="R52" i="1"/>
  <c r="Q59" i="1"/>
  <c r="Q32" i="1"/>
  <c r="Q19" i="1"/>
  <c r="Q24" i="1"/>
  <c r="Q44" i="1"/>
  <c r="Q31" i="1"/>
  <c r="R32" i="1"/>
  <c r="Q62" i="1"/>
  <c r="Q43" i="1"/>
  <c r="Q12" i="1"/>
  <c r="Q16" i="1"/>
  <c r="Q41" i="1"/>
  <c r="Q20" i="1"/>
  <c r="R19" i="1"/>
  <c r="Q40" i="1"/>
  <c r="Q14" i="1"/>
  <c r="Q57" i="1"/>
  <c r="Q54" i="1"/>
  <c r="Q34" i="1"/>
  <c r="R43" i="1"/>
  <c r="Q6" i="1"/>
  <c r="Q37" i="1"/>
  <c r="Q36" i="1"/>
  <c r="Q15" i="1"/>
  <c r="Q53" i="1"/>
  <c r="Q64" i="1"/>
  <c r="Q58" i="1"/>
  <c r="Q23" i="1"/>
  <c r="Q17" i="1"/>
  <c r="Q56" i="1"/>
  <c r="Q11" i="1"/>
  <c r="Q47" i="1"/>
  <c r="Q42" i="1"/>
  <c r="Q7" i="1"/>
  <c r="Q3" i="1"/>
  <c r="R44" i="1"/>
  <c r="R41" i="1"/>
  <c r="R37" i="1"/>
  <c r="R6" i="1"/>
  <c r="Q33" i="1"/>
  <c r="Q25" i="1"/>
  <c r="B14" i="3"/>
  <c r="B15" i="3" s="1"/>
  <c r="B27" i="3"/>
  <c r="B34" i="3" s="1"/>
  <c r="R58" i="1"/>
  <c r="R53" i="1"/>
  <c r="R42" i="1"/>
  <c r="R36" i="1"/>
  <c r="R25" i="1"/>
  <c r="R17" i="1"/>
  <c r="R11" i="1"/>
  <c r="R3" i="1"/>
  <c r="B21" i="3"/>
  <c r="B23" i="3" s="1"/>
  <c r="R33" i="1"/>
  <c r="R64" i="1"/>
  <c r="R56" i="1"/>
  <c r="R47" i="1"/>
  <c r="R40" i="1"/>
  <c r="R23" i="1"/>
  <c r="R15" i="1"/>
  <c r="R7" i="1"/>
  <c r="B36" i="3" l="1"/>
  <c r="B35" i="3"/>
</calcChain>
</file>

<file path=xl/sharedStrings.xml><?xml version="1.0" encoding="utf-8"?>
<sst xmlns="http://schemas.openxmlformats.org/spreadsheetml/2006/main" count="2938" uniqueCount="539">
  <si>
    <t>ExperimentNo</t>
  </si>
  <si>
    <t>StartingComp</t>
  </si>
  <si>
    <t>Ref</t>
  </si>
  <si>
    <t>P</t>
  </si>
  <si>
    <t>T</t>
  </si>
  <si>
    <t>TrelSolidus</t>
  </si>
  <si>
    <t>Xmelt</t>
  </si>
  <si>
    <t>QualitativeWater</t>
  </si>
  <si>
    <t>Time</t>
  </si>
  <si>
    <t>Falloon1999</t>
  </si>
  <si>
    <t>T-4330</t>
  </si>
  <si>
    <t>T-4264</t>
  </si>
  <si>
    <t>T-4335</t>
  </si>
  <si>
    <t>T-4309</t>
  </si>
  <si>
    <t>MM3</t>
  </si>
  <si>
    <t>dF/dT</t>
  </si>
  <si>
    <t>Falloon2001</t>
  </si>
  <si>
    <t>BakerStolper1994</t>
  </si>
  <si>
    <t>Anhydrous</t>
  </si>
  <si>
    <t>FalloonDanyushevsky2000</t>
  </si>
  <si>
    <t>T-4302</t>
  </si>
  <si>
    <t>T-4316</t>
  </si>
  <si>
    <t>Tinaquillo</t>
  </si>
  <si>
    <t>D200</t>
  </si>
  <si>
    <t>D207</t>
  </si>
  <si>
    <t>H&amp;Z+H2O</t>
  </si>
  <si>
    <t>Saturated</t>
  </si>
  <si>
    <t>Grove2006</t>
  </si>
  <si>
    <t>B814</t>
  </si>
  <si>
    <t>Walter1998</t>
  </si>
  <si>
    <t>Nominal Fugacity</t>
  </si>
  <si>
    <t>B333</t>
  </si>
  <si>
    <t>B305</t>
  </si>
  <si>
    <t>B304</t>
  </si>
  <si>
    <t>B330</t>
  </si>
  <si>
    <t>B329</t>
  </si>
  <si>
    <t>B303</t>
  </si>
  <si>
    <t>B292</t>
  </si>
  <si>
    <t>B287</t>
  </si>
  <si>
    <t>B359</t>
  </si>
  <si>
    <t>B277</t>
  </si>
  <si>
    <t>B348</t>
  </si>
  <si>
    <t>B366</t>
  </si>
  <si>
    <t>B394</t>
  </si>
  <si>
    <t>B302</t>
  </si>
  <si>
    <t>B365</t>
  </si>
  <si>
    <t>B399</t>
  </si>
  <si>
    <t>B384</t>
  </si>
  <si>
    <t>B388</t>
  </si>
  <si>
    <t>B392</t>
  </si>
  <si>
    <t>B408</t>
  </si>
  <si>
    <t>82-72f</t>
  </si>
  <si>
    <t>85-44</t>
  </si>
  <si>
    <t>93-26</t>
  </si>
  <si>
    <t>DM151</t>
  </si>
  <si>
    <t>B432</t>
  </si>
  <si>
    <t>Dm151</t>
  </si>
  <si>
    <t>QuantitativeWater</t>
  </si>
  <si>
    <t>SolidusT</t>
  </si>
  <si>
    <t>Damp</t>
  </si>
  <si>
    <t>GaetaniGrove1998</t>
  </si>
  <si>
    <t>CCO</t>
  </si>
  <si>
    <t>KR4003</t>
  </si>
  <si>
    <t>QFM+1</t>
  </si>
  <si>
    <t>Till2012</t>
  </si>
  <si>
    <t>B1206</t>
  </si>
  <si>
    <t>GroveTill2019</t>
  </si>
  <si>
    <t>D287</t>
  </si>
  <si>
    <t>D284</t>
  </si>
  <si>
    <t>D279</t>
  </si>
  <si>
    <t>D276</t>
  </si>
  <si>
    <t>D255</t>
  </si>
  <si>
    <t>D250</t>
  </si>
  <si>
    <t>D252</t>
  </si>
  <si>
    <t>D260</t>
  </si>
  <si>
    <t>D266</t>
  </si>
  <si>
    <t>D205</t>
  </si>
  <si>
    <t>D206</t>
  </si>
  <si>
    <t>D165</t>
  </si>
  <si>
    <t>Guild2020</t>
  </si>
  <si>
    <t>R59</t>
  </si>
  <si>
    <t>R62</t>
  </si>
  <si>
    <t>MixA</t>
  </si>
  <si>
    <t>QFM-1</t>
  </si>
  <si>
    <t>R63</t>
  </si>
  <si>
    <t>R66</t>
  </si>
  <si>
    <t>SeriesID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</si>
  <si>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</si>
  <si>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</si>
  <si>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</si>
  <si>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</si>
  <si>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</si>
  <si>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</si>
  <si>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</si>
  <si>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</si>
  <si>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</si>
  <si>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</si>
  <si>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</si>
  <si>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</si>
  <si>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</si>
  <si>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</si>
  <si>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</si>
  <si>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</si>
  <si>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dF</t>
  </si>
  <si>
    <t>dT</t>
  </si>
  <si>
    <t>R</t>
  </si>
  <si>
    <t>dF/time</t>
  </si>
  <si>
    <t>MeltSiO2wt</t>
  </si>
  <si>
    <t>MeltTiO2wt</t>
  </si>
  <si>
    <t>MeltAl2O3wt</t>
  </si>
  <si>
    <t>MeltCr2O3wt</t>
  </si>
  <si>
    <t>MeltFeOwt</t>
  </si>
  <si>
    <t>MeltMnOwt</t>
  </si>
  <si>
    <t>MeltMgOwt</t>
  </si>
  <si>
    <t>MeltCaOwt</t>
  </si>
  <si>
    <t>MeltNa2Owt</t>
  </si>
  <si>
    <t>MeltK2Owt</t>
  </si>
  <si>
    <t>MeltNiOwt</t>
  </si>
  <si>
    <t>StartingSiO2wt</t>
  </si>
  <si>
    <t>StartingTiO2wt</t>
  </si>
  <si>
    <t>StartingAl2O3wt</t>
  </si>
  <si>
    <t>StartingCr2O3wt</t>
  </si>
  <si>
    <t>StartingFeOwt</t>
  </si>
  <si>
    <t>StartingMnOwt</t>
  </si>
  <si>
    <t>StartingMgOwt</t>
  </si>
  <si>
    <t>StartingCaOwt</t>
  </si>
  <si>
    <t>StartingNa2Owt</t>
  </si>
  <si>
    <t>StartingK2Owt</t>
  </si>
  <si>
    <t>StartingNiOwt</t>
  </si>
  <si>
    <t>T-4312</t>
  </si>
  <si>
    <t>T-4243</t>
  </si>
  <si>
    <t>StartingP2O5wt</t>
  </si>
  <si>
    <t>DataQuality</t>
  </si>
  <si>
    <t>Good</t>
  </si>
  <si>
    <t>Questionable</t>
  </si>
  <si>
    <t>Bad</t>
  </si>
  <si>
    <t>D194Remelted</t>
  </si>
  <si>
    <t>D209Filter3</t>
  </si>
  <si>
    <t>D214Filter3</t>
  </si>
  <si>
    <t>MeltP2O5wt</t>
  </si>
  <si>
    <t>GaetaniGrove1998a</t>
  </si>
  <si>
    <t>RefOrigin</t>
  </si>
  <si>
    <t>OriginalTill</t>
  </si>
  <si>
    <t>Wasylenki2003</t>
  </si>
  <si>
    <t>23T</t>
  </si>
  <si>
    <t>17T</t>
  </si>
  <si>
    <t>27C</t>
  </si>
  <si>
    <t>28C</t>
  </si>
  <si>
    <t>33C</t>
  </si>
  <si>
    <t>34C</t>
  </si>
  <si>
    <t>42C</t>
  </si>
  <si>
    <t>SchwabJohnston2001</t>
  </si>
  <si>
    <t>INT-A3</t>
  </si>
  <si>
    <t>INT-A13</t>
  </si>
  <si>
    <t>INT-A8</t>
  </si>
  <si>
    <t>INT-A12</t>
  </si>
  <si>
    <t>INT-A1</t>
  </si>
  <si>
    <t>INT-D2</t>
  </si>
  <si>
    <t>INT-D5</t>
  </si>
  <si>
    <t>INT-E7</t>
  </si>
  <si>
    <t>INT-E6</t>
  </si>
  <si>
    <t>INT-E3</t>
  </si>
  <si>
    <t>INT-E2</t>
  </si>
  <si>
    <t>INT-E1</t>
  </si>
  <si>
    <t>INT-E8</t>
  </si>
  <si>
    <t>PickeringWitterJohnston2000</t>
  </si>
  <si>
    <t>FER-D2</t>
  </si>
  <si>
    <t>FER-D5</t>
  </si>
  <si>
    <t>FER-E4</t>
  </si>
  <si>
    <t>FER-E3</t>
  </si>
  <si>
    <t>FER-E2</t>
  </si>
  <si>
    <t>FER-E6</t>
  </si>
  <si>
    <t>L69</t>
  </si>
  <si>
    <t>L129</t>
  </si>
  <si>
    <t>L138</t>
  </si>
  <si>
    <t>L76</t>
  </si>
  <si>
    <t>L92</t>
  </si>
  <si>
    <t>L116</t>
  </si>
  <si>
    <t>L120</t>
  </si>
  <si>
    <t>L125</t>
  </si>
  <si>
    <t>L127</t>
  </si>
  <si>
    <t>L117</t>
  </si>
  <si>
    <t>L119</t>
  </si>
  <si>
    <t>Kinzler1997</t>
  </si>
  <si>
    <t>T-4280</t>
  </si>
  <si>
    <t>T-4337</t>
  </si>
  <si>
    <t>T-4256</t>
  </si>
  <si>
    <t>T-4332</t>
  </si>
  <si>
    <t>T-4262</t>
  </si>
  <si>
    <t>T-4293</t>
  </si>
  <si>
    <t>T-4271</t>
  </si>
  <si>
    <t>Falloon2008</t>
  </si>
  <si>
    <t>T-4380</t>
  </si>
  <si>
    <t>T-4375</t>
  </si>
  <si>
    <t>T-4377</t>
  </si>
  <si>
    <t>T-4381</t>
  </si>
  <si>
    <t>T-4376</t>
  </si>
  <si>
    <t>T-4352</t>
  </si>
  <si>
    <t>T-4343</t>
  </si>
  <si>
    <t>T-4353</t>
  </si>
  <si>
    <t>T-4126</t>
  </si>
  <si>
    <t>T-3980</t>
  </si>
  <si>
    <t>T-3981</t>
  </si>
  <si>
    <t>T-4125</t>
  </si>
  <si>
    <t>T-3976</t>
  </si>
  <si>
    <t>T-4324</t>
  </si>
  <si>
    <t>MPY #48 (reversal)</t>
  </si>
  <si>
    <t>MPY #22 (reversal)</t>
  </si>
  <si>
    <t>MPY #39</t>
  </si>
  <si>
    <t>MPY #62</t>
  </si>
  <si>
    <t>MPY #41</t>
  </si>
  <si>
    <t>MPY #61</t>
  </si>
  <si>
    <t>Tinaquillo #64</t>
  </si>
  <si>
    <t>Tinaquillo Lherzolite #111 (reversal)</t>
  </si>
  <si>
    <t>Robinson1998</t>
  </si>
  <si>
    <t>Bartels1991</t>
  </si>
  <si>
    <t>H141</t>
  </si>
  <si>
    <t>H142</t>
  </si>
  <si>
    <t>H203</t>
  </si>
  <si>
    <t>H192</t>
  </si>
  <si>
    <t>KinzlerGrove1992</t>
  </si>
  <si>
    <t>H251</t>
  </si>
  <si>
    <t>H130</t>
  </si>
  <si>
    <t>H164</t>
  </si>
  <si>
    <t>H184</t>
  </si>
  <si>
    <t>H177</t>
  </si>
  <si>
    <t>H165</t>
  </si>
  <si>
    <t>H178</t>
  </si>
  <si>
    <t>H162</t>
  </si>
  <si>
    <t>H156</t>
  </si>
  <si>
    <t>H154</t>
  </si>
  <si>
    <t>H181</t>
  </si>
  <si>
    <t>H179</t>
  </si>
  <si>
    <t>H193</t>
  </si>
  <si>
    <t>H200</t>
  </si>
  <si>
    <t>H199</t>
  </si>
  <si>
    <t>H176</t>
  </si>
  <si>
    <t>H196</t>
  </si>
  <si>
    <t>H185</t>
  </si>
  <si>
    <t>B32</t>
  </si>
  <si>
    <t>B30</t>
  </si>
  <si>
    <t>B52</t>
  </si>
  <si>
    <t>B54</t>
  </si>
  <si>
    <t>B55</t>
  </si>
  <si>
    <t>B59</t>
  </si>
  <si>
    <t>B56</t>
  </si>
  <si>
    <t>B63</t>
  </si>
  <si>
    <t>LEPR</t>
  </si>
  <si>
    <t>&lt;CCO</t>
  </si>
  <si>
    <t>DMM1</t>
  </si>
  <si>
    <t>INTA</t>
  </si>
  <si>
    <t>INTD</t>
  </si>
  <si>
    <t>INTE</t>
  </si>
  <si>
    <t>INT-A4</t>
  </si>
  <si>
    <t>INT-A5</t>
  </si>
  <si>
    <t>INT-D3</t>
  </si>
  <si>
    <t>INT-D4</t>
  </si>
  <si>
    <t>INT-D1</t>
  </si>
  <si>
    <t>FERD</t>
  </si>
  <si>
    <t>FERE</t>
  </si>
  <si>
    <t>FER-D3</t>
  </si>
  <si>
    <t>FER-D4</t>
  </si>
  <si>
    <t>FER-D1</t>
  </si>
  <si>
    <t>FER-D6</t>
  </si>
  <si>
    <t>FER-E7</t>
  </si>
  <si>
    <t>FER-E5</t>
  </si>
  <si>
    <t>L59</t>
  </si>
  <si>
    <t>L50</t>
  </si>
  <si>
    <t>L47</t>
  </si>
  <si>
    <t>L44</t>
  </si>
  <si>
    <t>PMF1</t>
  </si>
  <si>
    <t>PMF2</t>
  </si>
  <si>
    <t>PMF3</t>
  </si>
  <si>
    <t>L130</t>
  </si>
  <si>
    <t>L134</t>
  </si>
  <si>
    <t>L88</t>
  </si>
  <si>
    <t>L82</t>
  </si>
  <si>
    <t>L115</t>
  </si>
  <si>
    <t>L101</t>
  </si>
  <si>
    <t>L105</t>
  </si>
  <si>
    <t>L109</t>
  </si>
  <si>
    <t>L62</t>
  </si>
  <si>
    <t>L63</t>
  </si>
  <si>
    <t>L132</t>
  </si>
  <si>
    <t>L95</t>
  </si>
  <si>
    <t>L97</t>
  </si>
  <si>
    <t>L107</t>
  </si>
  <si>
    <t>L124</t>
  </si>
  <si>
    <t>L108</t>
  </si>
  <si>
    <t>L121</t>
  </si>
  <si>
    <t>L104</t>
  </si>
  <si>
    <t>L112</t>
  </si>
  <si>
    <t>L118</t>
  </si>
  <si>
    <t>L48</t>
  </si>
  <si>
    <t>L56</t>
  </si>
  <si>
    <t>L58</t>
  </si>
  <si>
    <t>L128</t>
  </si>
  <si>
    <t>PME1</t>
  </si>
  <si>
    <t>CM81</t>
  </si>
  <si>
    <t>CM82</t>
  </si>
  <si>
    <t>MM3+IEBasalt</t>
  </si>
  <si>
    <t>Tinaquillo+Basalt</t>
  </si>
  <si>
    <t>MPY+Basalt</t>
  </si>
  <si>
    <t>MPY+Basalt43</t>
  </si>
  <si>
    <t>MPY+Basalt3</t>
  </si>
  <si>
    <t>MPY+Basalt5</t>
  </si>
  <si>
    <t>Tinaquillo+Basalt4</t>
  </si>
  <si>
    <t>Tinaquillo+Basalt62</t>
  </si>
  <si>
    <t>79-35g+opxandol</t>
  </si>
  <si>
    <t>H197</t>
  </si>
  <si>
    <t>79-35g+16wt%opx</t>
  </si>
  <si>
    <t>70-002+20wt%opx</t>
  </si>
  <si>
    <t>2004-3-1+10wt%ol</t>
  </si>
  <si>
    <t>2004-3-1+20wt%ol</t>
  </si>
  <si>
    <t>2004-3-1+25wt%ol</t>
  </si>
  <si>
    <t>2004-3-1+30wt%ol</t>
  </si>
  <si>
    <t>79-35g+20wt%ol</t>
  </si>
  <si>
    <t>SYN1</t>
  </si>
  <si>
    <t>SYN2</t>
  </si>
  <si>
    <t>SYN3</t>
  </si>
  <si>
    <t>SYN4</t>
  </si>
  <si>
    <t>SYN5</t>
  </si>
  <si>
    <t>SYN6</t>
  </si>
  <si>
    <t>Green2014</t>
  </si>
  <si>
    <t>O-98</t>
  </si>
  <si>
    <t>O-77</t>
  </si>
  <si>
    <t>P79</t>
  </si>
  <si>
    <t>HZ1+1.4H2O</t>
  </si>
  <si>
    <t>HZ1+1.45H2O</t>
  </si>
  <si>
    <t>HZ1+0.3H2O</t>
  </si>
  <si>
    <t>Self</t>
  </si>
  <si>
    <t>Tenner2012</t>
  </si>
  <si>
    <t>M384</t>
  </si>
  <si>
    <t>M388</t>
  </si>
  <si>
    <t>M387</t>
  </si>
  <si>
    <t>M382</t>
  </si>
  <si>
    <t>M418</t>
  </si>
  <si>
    <t>M399</t>
  </si>
  <si>
    <t>M396</t>
  </si>
  <si>
    <t>M402</t>
  </si>
  <si>
    <t>M412</t>
  </si>
  <si>
    <t>M395</t>
  </si>
  <si>
    <t>M411</t>
  </si>
  <si>
    <t>M417</t>
  </si>
  <si>
    <t>M423</t>
  </si>
  <si>
    <t>M422</t>
  </si>
  <si>
    <t>M426</t>
  </si>
  <si>
    <t>M434</t>
  </si>
  <si>
    <t>KLB1+1.5H2O</t>
  </si>
  <si>
    <t>KLB1+2.5H2O</t>
  </si>
  <si>
    <t>KLB1+5H2O</t>
  </si>
  <si>
    <t>Mallik2016LAICPMS</t>
  </si>
  <si>
    <t>KLB1+Sed+H2O</t>
  </si>
  <si>
    <t>B307</t>
  </si>
  <si>
    <t>B309</t>
  </si>
  <si>
    <t>G358</t>
  </si>
  <si>
    <t>G376</t>
  </si>
  <si>
    <t>G377</t>
  </si>
  <si>
    <t>G379</t>
  </si>
  <si>
    <t>G380</t>
  </si>
  <si>
    <t>G381</t>
  </si>
  <si>
    <t>G378</t>
  </si>
  <si>
    <t>G374</t>
  </si>
  <si>
    <t>G375</t>
  </si>
  <si>
    <t>Kessel2015</t>
  </si>
  <si>
    <t>RK307</t>
  </si>
  <si>
    <t>RK304</t>
  </si>
  <si>
    <t>RK309</t>
  </si>
  <si>
    <t>RK306</t>
  </si>
  <si>
    <t>RK311</t>
  </si>
  <si>
    <t>RK300</t>
  </si>
  <si>
    <t>RK308</t>
  </si>
  <si>
    <t>KLZT</t>
  </si>
  <si>
    <t>S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</si>
  <si>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</si>
  <si>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</si>
  <si>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</si>
  <si>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</si>
  <si>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</si>
  <si>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</si>
  <si>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</si>
  <si>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</si>
  <si>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</si>
  <si>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</si>
  <si>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</si>
  <si>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</si>
  <si>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</si>
  <si>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</si>
  <si>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</si>
  <si>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</si>
  <si>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</si>
  <si>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</si>
  <si>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</si>
  <si>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</si>
  <si>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</si>
  <si>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</si>
  <si>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</si>
  <si>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</si>
  <si>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</si>
  <si>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</si>
  <si>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</si>
  <si>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</si>
  <si>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</si>
  <si>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</si>
  <si>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</si>
  <si>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</si>
  <si>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</si>
  <si>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</si>
  <si>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</si>
  <si>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</si>
  <si>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</si>
  <si>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</si>
  <si>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</si>
  <si>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</si>
  <si>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</si>
  <si>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</si>
  <si>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</si>
  <si>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</si>
  <si>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</si>
  <si>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</si>
  <si>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</si>
  <si>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</si>
  <si>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</si>
  <si>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</si>
  <si>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</si>
  <si>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</si>
  <si>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</si>
  <si>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</si>
  <si>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</si>
  <si>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</si>
  <si>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</si>
  <si>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</si>
  <si>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</si>
  <si>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</si>
  <si>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</si>
  <si>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Xolivine</t>
  </si>
  <si>
    <t>Xcpx</t>
  </si>
  <si>
    <t>Xopx</t>
  </si>
  <si>
    <t>Xsp</t>
  </si>
  <si>
    <t>Xgt</t>
  </si>
  <si>
    <t>ExperimentType</t>
  </si>
  <si>
    <t>Melting</t>
  </si>
  <si>
    <t>PeridotiteRxn</t>
  </si>
  <si>
    <t>Crystallization</t>
  </si>
  <si>
    <t>Melting+Diamond</t>
  </si>
  <si>
    <t>Melting+CarbonSphere</t>
  </si>
  <si>
    <t>Melting+GlassimpregntatedCarbon</t>
  </si>
  <si>
    <t>Start</t>
  </si>
  <si>
    <t>Lherz</t>
  </si>
  <si>
    <t>Basalt</t>
  </si>
  <si>
    <t>IntLherzBasalt</t>
  </si>
  <si>
    <t>BasaltandPeridotite</t>
  </si>
  <si>
    <t>BasaltandPyrolite</t>
  </si>
  <si>
    <t>HAB+harz</t>
  </si>
  <si>
    <t>HAB+opx</t>
  </si>
  <si>
    <t>Basalt+opx</t>
  </si>
  <si>
    <t>Basalt+ol</t>
  </si>
  <si>
    <t>Melting+OlivineTrap</t>
  </si>
  <si>
    <t>Notes</t>
  </si>
  <si>
    <t>Relies on T gradient of MA…what temperature did they run?</t>
  </si>
  <si>
    <t>Melt comp calculated, not analyzed</t>
  </si>
  <si>
    <t>Significant Fe loss issues</t>
  </si>
  <si>
    <t>Lherz+Sed</t>
  </si>
  <si>
    <t>There are some issues with F, minimal change with hundreds of degrees of cooling. Also unclear what is melt and what is fluid… makes distinction based on composition</t>
  </si>
  <si>
    <t>tr</t>
  </si>
  <si>
    <t>Lherz+Basalt</t>
  </si>
  <si>
    <t>Xplag</t>
  </si>
  <si>
    <t>N.G</t>
  </si>
  <si>
    <t>Xphl</t>
  </si>
  <si>
    <t>55T-H+MM3</t>
  </si>
  <si>
    <t>24-H-2+MM3</t>
  </si>
  <si>
    <t>26-H+MM3</t>
  </si>
  <si>
    <t>IE+MM3</t>
  </si>
  <si>
    <t>WaterInGlass</t>
  </si>
  <si>
    <t>H13</t>
  </si>
  <si>
    <t>528-1-1</t>
  </si>
  <si>
    <t>82-72 f</t>
  </si>
  <si>
    <t>Calculate G+G starting composition, assume he used PUM only</t>
  </si>
  <si>
    <t>PUM</t>
  </si>
  <si>
    <t>Peridotite</t>
  </si>
  <si>
    <t>Basalt+PUM</t>
  </si>
  <si>
    <t>Calculate Bartles Starting composition</t>
  </si>
  <si>
    <t>79-35g</t>
  </si>
  <si>
    <t>opx</t>
  </si>
  <si>
    <t>olivine</t>
  </si>
  <si>
    <t>79-35g+20%olivine</t>
  </si>
  <si>
    <t>StartingMaterial</t>
  </si>
  <si>
    <t>Powder</t>
  </si>
  <si>
    <t>GroundSeparates</t>
  </si>
  <si>
    <t>Powder+SyntheticFayalite</t>
  </si>
  <si>
    <t>CrushedRock</t>
  </si>
  <si>
    <t>CrushedRock+SyntheticPeridotite</t>
  </si>
  <si>
    <t>SyntheticBasalt+SyntheticPeridotite</t>
  </si>
  <si>
    <t>Powder+Separates</t>
  </si>
  <si>
    <t>CrushedRock+Separates</t>
  </si>
  <si>
    <t>FiredGel</t>
  </si>
  <si>
    <t>D0</t>
  </si>
  <si>
    <t>po2</t>
  </si>
  <si>
    <t>p0</t>
  </si>
  <si>
    <t>T©</t>
  </si>
  <si>
    <t>T(K)</t>
  </si>
  <si>
    <t>m</t>
  </si>
  <si>
    <t>lnD0</t>
  </si>
  <si>
    <t>tE</t>
  </si>
  <si>
    <t>tE (years)</t>
  </si>
  <si>
    <t>tE (million years)</t>
  </si>
  <si>
    <t>Calculate theta</t>
  </si>
  <si>
    <t>rhos</t>
  </si>
  <si>
    <t>rhof</t>
  </si>
  <si>
    <t>Calculate time based on si self-diffusion</t>
  </si>
  <si>
    <t>Theta</t>
  </si>
  <si>
    <t>Calculate time based on experiments (f is 20)</t>
  </si>
  <si>
    <t>slope</t>
  </si>
  <si>
    <t>intercept</t>
  </si>
  <si>
    <t>time</t>
  </si>
  <si>
    <t>time (hours)</t>
  </si>
  <si>
    <t>seconds</t>
  </si>
  <si>
    <t>ordermag diff (assume a square relationship w grain size)</t>
  </si>
  <si>
    <t>scaled seconds</t>
  </si>
  <si>
    <t>time myr</t>
  </si>
  <si>
    <t>scaled theta</t>
  </si>
  <si>
    <t>Calculate melt advection time</t>
  </si>
  <si>
    <t>L (length)</t>
  </si>
  <si>
    <t>H, let's just assume 100 km</t>
  </si>
  <si>
    <t>k</t>
  </si>
  <si>
    <t>g</t>
  </si>
  <si>
    <t>deltarho</t>
  </si>
  <si>
    <t>kg/m3</t>
  </si>
  <si>
    <t>m/s2</t>
  </si>
  <si>
    <t>Pa s, in the middle of our range</t>
  </si>
  <si>
    <t>viscosity (mu)</t>
  </si>
  <si>
    <t>radius</t>
  </si>
  <si>
    <t>**** fix f wet in the code!!!! Needs to be a fraction when calculating the darcy flux and k!!</t>
  </si>
  <si>
    <t>m/s</t>
  </si>
  <si>
    <t>Darcy velocity</t>
  </si>
  <si>
    <t>Damkohler number</t>
  </si>
  <si>
    <t>d</t>
  </si>
  <si>
    <t>m2</t>
  </si>
  <si>
    <t>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</si>
</sst>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Verdana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4" fillId="0" borderId="0" xfId="0" applyFont="1" applyBorder="1" applyAlignment="1">
      <alignment horizontal="right"/>
    </xf>
    <xf numFmtId="0" fontId="4" fillId="0" borderId="0" xfId="0" applyFont="1"/>
    <xf numFmtId="0" fontId="0" fillId="0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0" fillId="6" borderId="0" xfId="0" applyFill="1"/>
    <xf numFmtId="0" fontId="0" fillId="6" borderId="0" xfId="0" applyFill="1" applyBorder="1"/>
    <xf numFmtId="0" fontId="5" fillId="2" borderId="0" xfId="0" applyFont="1" applyFill="1"/>
    <xf numFmtId="0" fontId="1" fillId="0" borderId="0" xfId="0" applyFont="1"/>
    <xf numFmtId="11" fontId="0" fillId="0" borderId="0" xfId="0" applyNumberForma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opLeftCell="A200" workbookViewId="0">
      <pane xSplit="5" topLeftCell="F1" activePane="topRight" state="frozen"/>
      <selection pane="topRight" activeCell="C12" sqref="C12"/>
    </sheetView>
  </sheetViews>
  <sheetFormatPr baseColWidth="10" defaultRowHeight="16" x14ac:dyDescent="0.2"/>
  <cols>
    <col min="1" max="1" width="22.83203125" bestFit="1" customWidth="1"/>
    <col min="2" max="2" width="13" bestFit="1" customWidth="1"/>
    <col min="3" max="3" width="17.1640625" bestFit="1" customWidth="1"/>
  </cols>
  <sheetData>
    <row r="1" spans="1:5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58</v>
      </c>
      <c r="H1" t="s">
        <v>6</v>
      </c>
      <c r="I1" t="s">
        <v>7</v>
      </c>
      <c r="J1" t="s">
        <v>57</v>
      </c>
      <c r="K1" t="s">
        <v>473</v>
      </c>
      <c r="L1" t="s">
        <v>8</v>
      </c>
      <c r="M1" t="s">
        <v>30</v>
      </c>
      <c r="N1" t="s">
        <v>86</v>
      </c>
      <c r="O1" t="s">
        <v>103</v>
      </c>
      <c r="P1" t="s">
        <v>104</v>
      </c>
      <c r="Q1" t="s">
        <v>15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139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131</v>
      </c>
      <c r="AQ1" t="s">
        <v>132</v>
      </c>
      <c r="AR1" t="s">
        <v>141</v>
      </c>
      <c r="AS1" t="s">
        <v>440</v>
      </c>
      <c r="AT1" t="s">
        <v>447</v>
      </c>
      <c r="AU1" t="s">
        <v>435</v>
      </c>
      <c r="AV1" t="s">
        <v>436</v>
      </c>
      <c r="AW1" t="s">
        <v>437</v>
      </c>
      <c r="AX1" t="s">
        <v>438</v>
      </c>
      <c r="AY1" t="s">
        <v>439</v>
      </c>
      <c r="AZ1" t="s">
        <v>458</v>
      </c>
      <c r="BA1" t="s">
        <v>466</v>
      </c>
      <c r="BB1" t="s">
        <v>468</v>
      </c>
      <c r="BC1" t="s">
        <v>486</v>
      </c>
    </row>
    <row r="2" spans="1:55" x14ac:dyDescent="0.2">
      <c r="A2" t="s">
        <v>9</v>
      </c>
      <c r="B2" t="s">
        <v>130</v>
      </c>
      <c r="C2" t="s">
        <v>14</v>
      </c>
      <c r="D2">
        <v>1</v>
      </c>
      <c r="E2">
        <v>1400</v>
      </c>
      <c r="F2">
        <f>E2-1248.5</f>
        <v>151.5</v>
      </c>
      <c r="G2">
        <v>1248.5</v>
      </c>
      <c r="H2">
        <v>31.2</v>
      </c>
      <c r="I2" t="s">
        <v>18</v>
      </c>
      <c r="L2">
        <v>23</v>
      </c>
      <c r="M2" t="s">
        <v>61</v>
      </c>
      <c r="N2" t="s">
        <v>87</v>
      </c>
      <c r="S2">
        <v>51.4</v>
      </c>
      <c r="T2">
        <v>0.49</v>
      </c>
      <c r="U2">
        <v>12.04</v>
      </c>
      <c r="V2">
        <v>0.81</v>
      </c>
      <c r="W2">
        <v>7.23</v>
      </c>
      <c r="X2">
        <v>0.16</v>
      </c>
      <c r="Y2">
        <v>16.23</v>
      </c>
      <c r="Z2">
        <v>10.59</v>
      </c>
      <c r="AA2">
        <v>1.05</v>
      </c>
      <c r="AB2">
        <v>0</v>
      </c>
      <c r="AC2">
        <v>0</v>
      </c>
      <c r="AD2">
        <v>0</v>
      </c>
      <c r="AE2">
        <v>45.5</v>
      </c>
      <c r="AF2">
        <v>0.11</v>
      </c>
      <c r="AG2">
        <v>3.98</v>
      </c>
      <c r="AH2">
        <v>0.68</v>
      </c>
      <c r="AI2">
        <v>7.18</v>
      </c>
      <c r="AJ2">
        <v>0.13</v>
      </c>
      <c r="AK2">
        <v>38.299999999999997</v>
      </c>
      <c r="AL2">
        <v>3.57</v>
      </c>
      <c r="AM2">
        <v>0.31</v>
      </c>
      <c r="AN2">
        <v>0</v>
      </c>
      <c r="AO2">
        <v>0</v>
      </c>
      <c r="AP2">
        <v>0</v>
      </c>
      <c r="AQ2" t="s">
        <v>133</v>
      </c>
      <c r="AR2" t="s">
        <v>142</v>
      </c>
      <c r="AS2" t="s">
        <v>441</v>
      </c>
      <c r="AT2" t="s">
        <v>448</v>
      </c>
      <c r="AU2">
        <v>59.2</v>
      </c>
      <c r="AV2">
        <v>0</v>
      </c>
      <c r="AW2">
        <v>9.4</v>
      </c>
      <c r="AX2">
        <v>0</v>
      </c>
      <c r="AY2">
        <v>0</v>
      </c>
      <c r="BA2">
        <v>0</v>
      </c>
      <c r="BB2">
        <v>0</v>
      </c>
      <c r="BC2" t="s">
        <v>487</v>
      </c>
    </row>
    <row r="3" spans="1:55" x14ac:dyDescent="0.2">
      <c r="A3" t="s">
        <v>9</v>
      </c>
      <c r="B3" t="s">
        <v>10</v>
      </c>
      <c r="C3" t="s">
        <v>14</v>
      </c>
      <c r="D3">
        <v>1</v>
      </c>
      <c r="E3">
        <v>1440</v>
      </c>
      <c r="F3">
        <f>E3-1248.5</f>
        <v>191.5</v>
      </c>
      <c r="G3">
        <v>1248.5</v>
      </c>
      <c r="H3">
        <v>34</v>
      </c>
      <c r="I3" t="s">
        <v>18</v>
      </c>
      <c r="J3">
        <f>-5.104+132.899+1120.611</f>
        <v>1248.4060000000002</v>
      </c>
      <c r="L3">
        <v>30</v>
      </c>
      <c r="M3" t="s">
        <v>61</v>
      </c>
      <c r="N3" t="s">
        <v>87</v>
      </c>
      <c r="O3">
        <f>H3-H2</f>
        <v>2.8000000000000007</v>
      </c>
      <c r="P3">
        <f>E3-E2</f>
        <v>40</v>
      </c>
      <c r="Q3">
        <f>O3/P3</f>
        <v>7.0000000000000021E-2</v>
      </c>
      <c r="R3">
        <f>O3/L3</f>
        <v>9.3333333333333351E-2</v>
      </c>
      <c r="S3">
        <v>51.6</v>
      </c>
      <c r="T3">
        <v>0.45</v>
      </c>
      <c r="U3">
        <v>10.98</v>
      </c>
      <c r="V3">
        <v>0.94</v>
      </c>
      <c r="W3">
        <v>7.64</v>
      </c>
      <c r="X3">
        <v>0.2</v>
      </c>
      <c r="Y3">
        <v>17.899999999999999</v>
      </c>
      <c r="Z3">
        <v>9.44</v>
      </c>
      <c r="AA3">
        <v>0.84</v>
      </c>
      <c r="AB3">
        <v>0</v>
      </c>
      <c r="AC3">
        <v>0</v>
      </c>
      <c r="AD3">
        <v>0</v>
      </c>
      <c r="AE3">
        <v>45.5</v>
      </c>
      <c r="AF3">
        <v>0.11</v>
      </c>
      <c r="AG3">
        <v>3.98</v>
      </c>
      <c r="AH3">
        <v>0.68</v>
      </c>
      <c r="AI3">
        <v>7.18</v>
      </c>
      <c r="AJ3">
        <v>0.13</v>
      </c>
      <c r="AK3">
        <v>38.299999999999997</v>
      </c>
      <c r="AL3">
        <v>3.57</v>
      </c>
      <c r="AM3">
        <v>0.31</v>
      </c>
      <c r="AN3">
        <v>0</v>
      </c>
      <c r="AO3">
        <v>0</v>
      </c>
      <c r="AP3">
        <v>0</v>
      </c>
      <c r="AQ3" t="s">
        <v>133</v>
      </c>
      <c r="AR3" t="s">
        <v>142</v>
      </c>
      <c r="AS3" t="s">
        <v>441</v>
      </c>
      <c r="AT3" t="s">
        <v>448</v>
      </c>
      <c r="AU3">
        <v>59.3</v>
      </c>
      <c r="AV3">
        <v>0</v>
      </c>
      <c r="AW3">
        <v>6</v>
      </c>
      <c r="AX3">
        <v>0</v>
      </c>
      <c r="AY3">
        <v>0</v>
      </c>
      <c r="BA3">
        <v>0</v>
      </c>
      <c r="BB3">
        <v>0</v>
      </c>
      <c r="BC3" t="s">
        <v>487</v>
      </c>
    </row>
    <row r="4" spans="1:55" x14ac:dyDescent="0.2">
      <c r="A4" t="s">
        <v>9</v>
      </c>
      <c r="B4" t="s">
        <v>11</v>
      </c>
      <c r="C4" t="s">
        <v>14</v>
      </c>
      <c r="D4">
        <v>1</v>
      </c>
      <c r="E4">
        <v>1450</v>
      </c>
      <c r="F4">
        <f>E4-1248.5</f>
        <v>201.5</v>
      </c>
      <c r="G4">
        <v>1248.5</v>
      </c>
      <c r="H4">
        <v>39.700000000000003</v>
      </c>
      <c r="I4" t="s">
        <v>18</v>
      </c>
      <c r="L4">
        <v>27</v>
      </c>
      <c r="M4" t="s">
        <v>61</v>
      </c>
      <c r="N4" t="s">
        <v>87</v>
      </c>
      <c r="O4">
        <f>H4-H3</f>
        <v>5.7000000000000028</v>
      </c>
      <c r="P4">
        <f>E4-E3</f>
        <v>10</v>
      </c>
      <c r="Q4">
        <f>O4/P4</f>
        <v>0.57000000000000028</v>
      </c>
      <c r="R4">
        <f>O4/L4</f>
        <v>0.21111111111111122</v>
      </c>
      <c r="S4">
        <v>51.72</v>
      </c>
      <c r="T4">
        <v>0.38</v>
      </c>
      <c r="U4">
        <v>10.039999999999999</v>
      </c>
      <c r="V4">
        <v>0.9</v>
      </c>
      <c r="W4">
        <v>7.99</v>
      </c>
      <c r="X4">
        <v>0.16</v>
      </c>
      <c r="Y4">
        <v>19.260000000000002</v>
      </c>
      <c r="Z4">
        <v>8.76</v>
      </c>
      <c r="AA4">
        <v>0.79</v>
      </c>
      <c r="AB4">
        <v>0</v>
      </c>
      <c r="AC4">
        <v>0</v>
      </c>
      <c r="AD4">
        <v>0</v>
      </c>
      <c r="AE4">
        <v>45.5</v>
      </c>
      <c r="AF4">
        <v>0.11</v>
      </c>
      <c r="AG4">
        <v>3.98</v>
      </c>
      <c r="AH4">
        <v>0.68</v>
      </c>
      <c r="AI4">
        <v>7.18</v>
      </c>
      <c r="AJ4">
        <v>0.13</v>
      </c>
      <c r="AK4">
        <v>38.299999999999997</v>
      </c>
      <c r="AL4">
        <v>3.57</v>
      </c>
      <c r="AM4">
        <v>0.31</v>
      </c>
      <c r="AN4">
        <v>0</v>
      </c>
      <c r="AO4">
        <v>0</v>
      </c>
      <c r="AP4">
        <v>0</v>
      </c>
      <c r="AQ4" t="s">
        <v>133</v>
      </c>
      <c r="AR4" t="s">
        <v>142</v>
      </c>
      <c r="AS4" t="s">
        <v>441</v>
      </c>
      <c r="AT4" t="s">
        <v>448</v>
      </c>
      <c r="AU4">
        <v>60.12</v>
      </c>
      <c r="AV4">
        <v>0</v>
      </c>
      <c r="AW4">
        <v>0</v>
      </c>
      <c r="AX4">
        <v>0</v>
      </c>
      <c r="AY4">
        <v>0</v>
      </c>
      <c r="BA4">
        <v>0</v>
      </c>
      <c r="BB4">
        <v>0</v>
      </c>
      <c r="BC4" t="s">
        <v>487</v>
      </c>
    </row>
    <row r="5" spans="1:55" x14ac:dyDescent="0.2">
      <c r="A5" t="s">
        <v>9</v>
      </c>
      <c r="B5" t="s">
        <v>12</v>
      </c>
      <c r="C5" t="s">
        <v>14</v>
      </c>
      <c r="D5">
        <v>1.5</v>
      </c>
      <c r="E5">
        <v>1425</v>
      </c>
      <c r="F5">
        <f>E5-1307</f>
        <v>118</v>
      </c>
      <c r="G5">
        <v>1307</v>
      </c>
      <c r="H5">
        <v>22</v>
      </c>
      <c r="I5" t="s">
        <v>18</v>
      </c>
      <c r="L5">
        <v>71</v>
      </c>
      <c r="M5" t="s">
        <v>61</v>
      </c>
      <c r="N5" t="s">
        <v>88</v>
      </c>
      <c r="S5">
        <v>49.1</v>
      </c>
      <c r="T5">
        <v>0.61</v>
      </c>
      <c r="U5">
        <v>12.8</v>
      </c>
      <c r="V5">
        <v>0.59</v>
      </c>
      <c r="W5">
        <v>7.86</v>
      </c>
      <c r="X5">
        <v>0.19</v>
      </c>
      <c r="Y5">
        <v>15.49</v>
      </c>
      <c r="Z5">
        <v>12.4</v>
      </c>
      <c r="AA5">
        <v>0.99</v>
      </c>
      <c r="AB5">
        <v>0</v>
      </c>
      <c r="AC5">
        <v>0</v>
      </c>
      <c r="AD5">
        <v>0</v>
      </c>
      <c r="AE5">
        <v>45.5</v>
      </c>
      <c r="AF5">
        <v>0.11</v>
      </c>
      <c r="AG5">
        <v>3.98</v>
      </c>
      <c r="AH5">
        <v>0.68</v>
      </c>
      <c r="AI5">
        <v>7.18</v>
      </c>
      <c r="AJ5">
        <v>0.13</v>
      </c>
      <c r="AK5">
        <v>38.299999999999997</v>
      </c>
      <c r="AL5">
        <v>3.57</v>
      </c>
      <c r="AM5">
        <v>0.31</v>
      </c>
      <c r="AN5">
        <v>0</v>
      </c>
      <c r="AO5">
        <v>0</v>
      </c>
      <c r="AP5">
        <v>0</v>
      </c>
      <c r="AQ5" t="s">
        <v>133</v>
      </c>
      <c r="AR5" t="s">
        <v>142</v>
      </c>
      <c r="AS5" t="s">
        <v>441</v>
      </c>
      <c r="AT5" t="s">
        <v>448</v>
      </c>
      <c r="AU5">
        <v>56</v>
      </c>
      <c r="AV5">
        <v>0</v>
      </c>
      <c r="AW5">
        <v>21</v>
      </c>
      <c r="AX5">
        <v>1</v>
      </c>
      <c r="AY5">
        <v>0</v>
      </c>
      <c r="BA5">
        <v>0</v>
      </c>
      <c r="BB5">
        <v>0</v>
      </c>
      <c r="BC5" t="s">
        <v>487</v>
      </c>
    </row>
    <row r="6" spans="1:55" x14ac:dyDescent="0.2">
      <c r="A6" t="s">
        <v>9</v>
      </c>
      <c r="B6" t="s">
        <v>13</v>
      </c>
      <c r="C6" t="s">
        <v>14</v>
      </c>
      <c r="D6">
        <v>1.5</v>
      </c>
      <c r="E6">
        <v>1500</v>
      </c>
      <c r="F6">
        <f>E6-1307</f>
        <v>193</v>
      </c>
      <c r="G6">
        <v>1307</v>
      </c>
      <c r="H6">
        <v>34</v>
      </c>
      <c r="I6" t="s">
        <v>18</v>
      </c>
      <c r="L6">
        <v>25</v>
      </c>
      <c r="M6" t="s">
        <v>61</v>
      </c>
      <c r="N6" t="s">
        <v>88</v>
      </c>
      <c r="O6">
        <f>H6-H5</f>
        <v>12</v>
      </c>
      <c r="P6">
        <f>E6-E5</f>
        <v>75</v>
      </c>
      <c r="Q6">
        <f>O6/P6</f>
        <v>0.16</v>
      </c>
      <c r="R6">
        <f>O6/L6</f>
        <v>0.48</v>
      </c>
      <c r="S6">
        <v>50.3</v>
      </c>
      <c r="T6">
        <v>0.46</v>
      </c>
      <c r="U6">
        <v>10.7</v>
      </c>
      <c r="V6">
        <v>0.87</v>
      </c>
      <c r="W6">
        <v>8.09</v>
      </c>
      <c r="X6">
        <v>0.15</v>
      </c>
      <c r="Y6">
        <v>19.100000000000001</v>
      </c>
      <c r="Z6">
        <v>9.5</v>
      </c>
      <c r="AA6">
        <v>0.75</v>
      </c>
      <c r="AB6">
        <v>0</v>
      </c>
      <c r="AC6">
        <v>0</v>
      </c>
      <c r="AD6">
        <v>0</v>
      </c>
      <c r="AE6">
        <v>45.5</v>
      </c>
      <c r="AF6">
        <v>0.11</v>
      </c>
      <c r="AG6">
        <v>3.98</v>
      </c>
      <c r="AH6">
        <v>0.68</v>
      </c>
      <c r="AI6">
        <v>7.18</v>
      </c>
      <c r="AJ6">
        <v>0.13</v>
      </c>
      <c r="AK6">
        <v>38.299999999999997</v>
      </c>
      <c r="AL6">
        <v>3.57</v>
      </c>
      <c r="AM6">
        <v>0.31</v>
      </c>
      <c r="AN6">
        <v>0</v>
      </c>
      <c r="AO6">
        <v>0</v>
      </c>
      <c r="AP6">
        <v>0</v>
      </c>
      <c r="AQ6" t="s">
        <v>133</v>
      </c>
      <c r="AR6" t="s">
        <v>142</v>
      </c>
      <c r="AS6" t="s">
        <v>441</v>
      </c>
      <c r="AT6" t="s">
        <v>448</v>
      </c>
      <c r="AU6">
        <v>57.1</v>
      </c>
      <c r="AV6">
        <v>0</v>
      </c>
      <c r="AW6">
        <v>9</v>
      </c>
      <c r="AX6">
        <v>0</v>
      </c>
      <c r="AY6">
        <v>0</v>
      </c>
      <c r="BA6">
        <v>0</v>
      </c>
      <c r="BB6">
        <v>0</v>
      </c>
      <c r="BC6" t="s">
        <v>487</v>
      </c>
    </row>
    <row r="7" spans="1:55" x14ac:dyDescent="0.2">
      <c r="A7" t="s">
        <v>17</v>
      </c>
      <c r="B7" s="1">
        <v>26</v>
      </c>
      <c r="C7" s="4" t="s">
        <v>14</v>
      </c>
      <c r="D7" s="4">
        <v>1</v>
      </c>
      <c r="E7" s="4">
        <v>1390</v>
      </c>
      <c r="F7" s="4">
        <f>E7-1248.5</f>
        <v>141.5</v>
      </c>
      <c r="G7" s="4">
        <v>1248.5</v>
      </c>
      <c r="H7" s="4">
        <v>27.5</v>
      </c>
      <c r="I7" t="s">
        <v>18</v>
      </c>
      <c r="L7">
        <v>47.7</v>
      </c>
      <c r="M7" t="s">
        <v>61</v>
      </c>
      <c r="N7" t="s">
        <v>89</v>
      </c>
      <c r="O7">
        <f>H7-H8</f>
        <v>3.6000000000000014</v>
      </c>
      <c r="P7">
        <f>E7-E8</f>
        <v>30</v>
      </c>
      <c r="Q7">
        <f>O7/P7</f>
        <v>0.12000000000000005</v>
      </c>
      <c r="R7">
        <f>O7/L7</f>
        <v>7.5471698113207572E-2</v>
      </c>
      <c r="S7">
        <v>51</v>
      </c>
      <c r="T7">
        <v>0.35</v>
      </c>
      <c r="U7">
        <v>12.1</v>
      </c>
      <c r="V7">
        <v>0.57999999999999996</v>
      </c>
      <c r="W7">
        <v>7.4</v>
      </c>
      <c r="X7">
        <v>0.17</v>
      </c>
      <c r="Y7">
        <v>15.7</v>
      </c>
      <c r="Z7">
        <v>11.5</v>
      </c>
      <c r="AA7">
        <v>1</v>
      </c>
      <c r="AB7">
        <v>0</v>
      </c>
      <c r="AC7">
        <v>0</v>
      </c>
      <c r="AD7">
        <v>0</v>
      </c>
      <c r="AE7">
        <v>45.5</v>
      </c>
      <c r="AF7">
        <v>0.11</v>
      </c>
      <c r="AG7">
        <v>3.98</v>
      </c>
      <c r="AH7">
        <v>0.68</v>
      </c>
      <c r="AI7">
        <v>7.18</v>
      </c>
      <c r="AJ7">
        <v>0.13</v>
      </c>
      <c r="AK7">
        <v>38.299999999999997</v>
      </c>
      <c r="AL7">
        <v>3.57</v>
      </c>
      <c r="AM7">
        <v>0.31</v>
      </c>
      <c r="AN7">
        <v>0</v>
      </c>
      <c r="AO7">
        <v>0</v>
      </c>
      <c r="AP7">
        <v>0</v>
      </c>
      <c r="AQ7" t="s">
        <v>133</v>
      </c>
      <c r="AR7" t="s">
        <v>142</v>
      </c>
      <c r="AS7" t="s">
        <v>444</v>
      </c>
      <c r="AT7" t="s">
        <v>448</v>
      </c>
      <c r="AU7">
        <v>55.1</v>
      </c>
      <c r="AV7">
        <v>0</v>
      </c>
      <c r="AW7">
        <v>17.2</v>
      </c>
      <c r="AX7">
        <v>0.26</v>
      </c>
      <c r="AY7">
        <v>0</v>
      </c>
      <c r="BA7">
        <v>0</v>
      </c>
      <c r="BB7">
        <v>0</v>
      </c>
      <c r="BC7" t="s">
        <v>488</v>
      </c>
    </row>
    <row r="8" spans="1:55" x14ac:dyDescent="0.2">
      <c r="A8" t="s">
        <v>17</v>
      </c>
      <c r="B8" s="2">
        <v>22</v>
      </c>
      <c r="C8" s="5" t="s">
        <v>14</v>
      </c>
      <c r="D8" s="5">
        <v>1</v>
      </c>
      <c r="E8" s="5">
        <v>1360</v>
      </c>
      <c r="F8" s="4">
        <f>E8-1248.5</f>
        <v>111.5</v>
      </c>
      <c r="G8" s="4">
        <v>1248.5</v>
      </c>
      <c r="H8" s="5">
        <v>23.9</v>
      </c>
      <c r="I8" t="s">
        <v>18</v>
      </c>
      <c r="L8">
        <v>58</v>
      </c>
      <c r="M8" t="s">
        <v>61</v>
      </c>
      <c r="N8" t="s">
        <v>89</v>
      </c>
      <c r="O8">
        <f>H8-H9</f>
        <v>1.5</v>
      </c>
      <c r="P8">
        <f>E8-E9</f>
        <v>10</v>
      </c>
      <c r="Q8">
        <f>O8/P8</f>
        <v>0.15</v>
      </c>
      <c r="R8">
        <f>O8/L8</f>
        <v>2.5862068965517241E-2</v>
      </c>
      <c r="S8">
        <v>50.5</v>
      </c>
      <c r="T8">
        <v>0.42</v>
      </c>
      <c r="U8">
        <v>13</v>
      </c>
      <c r="V8">
        <v>0.5</v>
      </c>
      <c r="W8">
        <v>7.3</v>
      </c>
      <c r="X8">
        <v>0.15</v>
      </c>
      <c r="Y8">
        <v>14.5</v>
      </c>
      <c r="Z8">
        <v>12.7</v>
      </c>
      <c r="AA8">
        <v>1.1200000000000001</v>
      </c>
      <c r="AB8">
        <v>0</v>
      </c>
      <c r="AC8">
        <v>0</v>
      </c>
      <c r="AD8">
        <v>0</v>
      </c>
      <c r="AE8">
        <v>45.5</v>
      </c>
      <c r="AF8">
        <v>0.11</v>
      </c>
      <c r="AG8">
        <v>3.98</v>
      </c>
      <c r="AH8">
        <v>0.68</v>
      </c>
      <c r="AI8">
        <v>7.18</v>
      </c>
      <c r="AJ8">
        <v>0.13</v>
      </c>
      <c r="AK8">
        <v>38.299999999999997</v>
      </c>
      <c r="AL8">
        <v>3.57</v>
      </c>
      <c r="AM8">
        <v>0.31</v>
      </c>
      <c r="AN8">
        <v>0</v>
      </c>
      <c r="AO8">
        <v>0</v>
      </c>
      <c r="AP8">
        <v>0</v>
      </c>
      <c r="AQ8" t="s">
        <v>133</v>
      </c>
      <c r="AR8" t="s">
        <v>142</v>
      </c>
      <c r="AS8" t="s">
        <v>444</v>
      </c>
      <c r="AT8" t="s">
        <v>448</v>
      </c>
      <c r="AU8">
        <v>54.6</v>
      </c>
      <c r="AV8">
        <v>0</v>
      </c>
      <c r="AW8">
        <v>21.2</v>
      </c>
      <c r="AX8">
        <v>0.33</v>
      </c>
      <c r="AY8">
        <v>0</v>
      </c>
      <c r="BA8">
        <v>0</v>
      </c>
      <c r="BB8">
        <v>0</v>
      </c>
      <c r="BC8" t="s">
        <v>488</v>
      </c>
    </row>
    <row r="9" spans="1:55" x14ac:dyDescent="0.2">
      <c r="A9" t="s">
        <v>17</v>
      </c>
      <c r="B9" s="3">
        <v>21</v>
      </c>
      <c r="C9" t="s">
        <v>14</v>
      </c>
      <c r="D9">
        <v>1</v>
      </c>
      <c r="E9">
        <v>1350</v>
      </c>
      <c r="F9" s="4">
        <f>E9-1248.5</f>
        <v>101.5</v>
      </c>
      <c r="G9" s="4">
        <v>1248.5</v>
      </c>
      <c r="H9">
        <v>22.4</v>
      </c>
      <c r="I9" t="s">
        <v>18</v>
      </c>
      <c r="L9">
        <v>53.7</v>
      </c>
      <c r="M9" t="s">
        <v>61</v>
      </c>
      <c r="N9" t="s">
        <v>89</v>
      </c>
      <c r="S9">
        <v>50.4</v>
      </c>
      <c r="T9">
        <v>0.42</v>
      </c>
      <c r="U9">
        <v>13.4</v>
      </c>
      <c r="V9">
        <v>0.44</v>
      </c>
      <c r="W9">
        <v>7.1</v>
      </c>
      <c r="X9">
        <v>0.14000000000000001</v>
      </c>
      <c r="Y9">
        <v>13.9</v>
      </c>
      <c r="Z9">
        <v>13.1</v>
      </c>
      <c r="AA9">
        <v>1.28</v>
      </c>
      <c r="AB9">
        <v>0</v>
      </c>
      <c r="AC9">
        <v>0</v>
      </c>
      <c r="AD9">
        <v>0</v>
      </c>
      <c r="AE9">
        <v>45.5</v>
      </c>
      <c r="AF9">
        <v>0.11</v>
      </c>
      <c r="AG9">
        <v>3.98</v>
      </c>
      <c r="AH9">
        <v>0.68</v>
      </c>
      <c r="AI9">
        <v>7.18</v>
      </c>
      <c r="AJ9">
        <v>0.13</v>
      </c>
      <c r="AK9">
        <v>38.299999999999997</v>
      </c>
      <c r="AL9">
        <v>3.57</v>
      </c>
      <c r="AM9">
        <v>0.31</v>
      </c>
      <c r="AN9">
        <v>0</v>
      </c>
      <c r="AO9">
        <v>0</v>
      </c>
      <c r="AP9">
        <v>0</v>
      </c>
      <c r="AQ9" t="s">
        <v>133</v>
      </c>
      <c r="AR9" t="s">
        <v>142</v>
      </c>
      <c r="AS9" t="s">
        <v>444</v>
      </c>
      <c r="AT9" t="s">
        <v>448</v>
      </c>
      <c r="AU9">
        <v>54.7</v>
      </c>
      <c r="AV9">
        <v>0</v>
      </c>
      <c r="AW9">
        <v>22.4</v>
      </c>
      <c r="AX9">
        <v>0.47</v>
      </c>
      <c r="AY9">
        <v>0</v>
      </c>
      <c r="BA9">
        <v>0</v>
      </c>
      <c r="BB9">
        <v>0</v>
      </c>
      <c r="BC9" t="s">
        <v>488</v>
      </c>
    </row>
    <row r="10" spans="1:55" x14ac:dyDescent="0.2">
      <c r="A10" t="s">
        <v>19</v>
      </c>
      <c r="B10" s="1" t="s">
        <v>20</v>
      </c>
      <c r="C10" s="4" t="s">
        <v>22</v>
      </c>
      <c r="D10" s="4">
        <v>1.5</v>
      </c>
      <c r="E10" s="4">
        <v>1400</v>
      </c>
      <c r="F10" s="4">
        <f>E10-1307</f>
        <v>93</v>
      </c>
      <c r="G10" s="4">
        <v>1307</v>
      </c>
      <c r="H10" s="4">
        <v>24.7</v>
      </c>
      <c r="I10" t="s">
        <v>18</v>
      </c>
      <c r="L10">
        <v>47</v>
      </c>
      <c r="M10" t="s">
        <v>61</v>
      </c>
      <c r="N10" t="s">
        <v>90</v>
      </c>
      <c r="S10">
        <v>47.8</v>
      </c>
      <c r="T10">
        <v>0.63</v>
      </c>
      <c r="U10">
        <v>15.5</v>
      </c>
      <c r="V10">
        <v>0.21</v>
      </c>
      <c r="W10">
        <v>8.4</v>
      </c>
      <c r="X10">
        <v>0.22</v>
      </c>
      <c r="Y10">
        <v>13.46</v>
      </c>
      <c r="Z10">
        <v>12.5</v>
      </c>
      <c r="AA10">
        <v>1.1499999999999999</v>
      </c>
      <c r="AB10">
        <v>0.21</v>
      </c>
      <c r="AC10">
        <v>0.09</v>
      </c>
      <c r="AD10">
        <v>0.02</v>
      </c>
      <c r="AE10">
        <v>47.5</v>
      </c>
      <c r="AF10">
        <v>0.13</v>
      </c>
      <c r="AG10">
        <v>5.35</v>
      </c>
      <c r="AH10">
        <v>0.75</v>
      </c>
      <c r="AI10">
        <v>7.51</v>
      </c>
      <c r="AJ10">
        <v>0.18</v>
      </c>
      <c r="AK10">
        <v>32.799999999999997</v>
      </c>
      <c r="AL10">
        <v>4.97</v>
      </c>
      <c r="AM10">
        <v>0.3</v>
      </c>
      <c r="AN10">
        <v>0.03</v>
      </c>
      <c r="AO10">
        <v>0</v>
      </c>
      <c r="AP10">
        <v>0</v>
      </c>
      <c r="AQ10" t="s">
        <v>133</v>
      </c>
      <c r="AR10" t="s">
        <v>142</v>
      </c>
      <c r="AS10" t="s">
        <v>441</v>
      </c>
      <c r="AT10" t="s">
        <v>448</v>
      </c>
      <c r="AU10">
        <v>37</v>
      </c>
      <c r="AV10">
        <v>8</v>
      </c>
      <c r="AW10">
        <v>29.5</v>
      </c>
      <c r="AX10">
        <v>0.4</v>
      </c>
      <c r="AY10">
        <v>0</v>
      </c>
      <c r="BA10">
        <v>0</v>
      </c>
      <c r="BB10">
        <v>0</v>
      </c>
      <c r="BC10" t="s">
        <v>489</v>
      </c>
    </row>
    <row r="11" spans="1:55" x14ac:dyDescent="0.2">
      <c r="A11" t="s">
        <v>19</v>
      </c>
      <c r="B11" s="2" t="s">
        <v>21</v>
      </c>
      <c r="C11" s="5" t="s">
        <v>22</v>
      </c>
      <c r="D11" s="5">
        <v>1.5</v>
      </c>
      <c r="E11" s="5">
        <v>1450</v>
      </c>
      <c r="F11" s="4">
        <f>E11-1307</f>
        <v>143</v>
      </c>
      <c r="G11" s="4">
        <v>1307</v>
      </c>
      <c r="H11" s="5">
        <v>37</v>
      </c>
      <c r="I11" t="s">
        <v>18</v>
      </c>
      <c r="L11">
        <v>48.3</v>
      </c>
      <c r="M11" t="s">
        <v>61</v>
      </c>
      <c r="N11" t="s">
        <v>90</v>
      </c>
      <c r="O11">
        <f>H11-H10</f>
        <v>12.3</v>
      </c>
      <c r="P11">
        <f>E11-E10</f>
        <v>50</v>
      </c>
      <c r="Q11">
        <f>O11/P11</f>
        <v>0.24600000000000002</v>
      </c>
      <c r="R11">
        <f>O11/L11</f>
        <v>0.25465838509316774</v>
      </c>
      <c r="S11">
        <v>49</v>
      </c>
      <c r="T11">
        <v>0.46</v>
      </c>
      <c r="U11">
        <v>12.4</v>
      </c>
      <c r="V11">
        <v>0.12</v>
      </c>
      <c r="W11">
        <v>8.1199999999999992</v>
      </c>
      <c r="X11">
        <v>0.2</v>
      </c>
      <c r="Y11">
        <v>16.3</v>
      </c>
      <c r="Z11">
        <v>12</v>
      </c>
      <c r="AA11">
        <v>0.74</v>
      </c>
      <c r="AB11">
        <v>0.13</v>
      </c>
      <c r="AC11">
        <v>0.12</v>
      </c>
      <c r="AD11">
        <v>0</v>
      </c>
      <c r="AE11">
        <v>47.5</v>
      </c>
      <c r="AF11">
        <v>0.13</v>
      </c>
      <c r="AG11">
        <v>5.35</v>
      </c>
      <c r="AH11">
        <v>0.75</v>
      </c>
      <c r="AI11">
        <v>7.51</v>
      </c>
      <c r="AJ11">
        <v>0.18</v>
      </c>
      <c r="AK11">
        <v>32.799999999999997</v>
      </c>
      <c r="AL11">
        <v>4.97</v>
      </c>
      <c r="AM11">
        <v>0.3</v>
      </c>
      <c r="AN11">
        <v>0.03</v>
      </c>
      <c r="AO11">
        <v>0</v>
      </c>
      <c r="AP11">
        <v>0</v>
      </c>
      <c r="AQ11" t="s">
        <v>133</v>
      </c>
      <c r="AR11" t="s">
        <v>142</v>
      </c>
      <c r="AS11" t="s">
        <v>441</v>
      </c>
      <c r="AT11" t="s">
        <v>448</v>
      </c>
      <c r="AU11">
        <v>37</v>
      </c>
      <c r="AV11">
        <v>0</v>
      </c>
      <c r="AW11">
        <v>25</v>
      </c>
      <c r="AX11">
        <v>0</v>
      </c>
      <c r="AY11">
        <v>0</v>
      </c>
      <c r="BA11">
        <v>0</v>
      </c>
      <c r="BB11">
        <v>0</v>
      </c>
      <c r="BC11" t="s">
        <v>489</v>
      </c>
    </row>
    <row r="12" spans="1:55" x14ac:dyDescent="0.2">
      <c r="A12" t="s">
        <v>19</v>
      </c>
      <c r="B12" s="3" t="s">
        <v>129</v>
      </c>
      <c r="C12" t="s">
        <v>22</v>
      </c>
      <c r="D12">
        <v>1.5</v>
      </c>
      <c r="E12">
        <v>1500</v>
      </c>
      <c r="F12" s="4">
        <f>E12-1307</f>
        <v>193</v>
      </c>
      <c r="G12" s="4">
        <v>1307</v>
      </c>
      <c r="H12">
        <v>50</v>
      </c>
      <c r="I12" t="s">
        <v>18</v>
      </c>
      <c r="L12">
        <v>24.2</v>
      </c>
      <c r="M12" t="s">
        <v>61</v>
      </c>
      <c r="N12" t="s">
        <v>90</v>
      </c>
      <c r="O12">
        <f>H12-H11</f>
        <v>13</v>
      </c>
      <c r="P12">
        <f>E12-E11</f>
        <v>50</v>
      </c>
      <c r="Q12">
        <f>O12/P12</f>
        <v>0.26</v>
      </c>
      <c r="R12">
        <f>O12/L12</f>
        <v>0.53719008264462809</v>
      </c>
      <c r="S12">
        <v>50.3</v>
      </c>
      <c r="T12">
        <v>0.3</v>
      </c>
      <c r="U12">
        <v>9.9</v>
      </c>
      <c r="V12">
        <v>0.81</v>
      </c>
      <c r="W12">
        <v>8.4</v>
      </c>
      <c r="X12">
        <v>0.2</v>
      </c>
      <c r="Y12">
        <v>19.8</v>
      </c>
      <c r="Z12">
        <v>9.6999999999999993</v>
      </c>
      <c r="AA12">
        <v>0.56000000000000005</v>
      </c>
      <c r="AB12">
        <v>0.08</v>
      </c>
      <c r="AC12">
        <v>0.1</v>
      </c>
      <c r="AD12">
        <v>0.01</v>
      </c>
      <c r="AE12">
        <v>47.5</v>
      </c>
      <c r="AF12">
        <v>0.13</v>
      </c>
      <c r="AG12">
        <v>5.35</v>
      </c>
      <c r="AH12">
        <v>0.75</v>
      </c>
      <c r="AI12">
        <v>7.51</v>
      </c>
      <c r="AJ12">
        <v>0.18</v>
      </c>
      <c r="AK12">
        <v>32.799999999999997</v>
      </c>
      <c r="AL12">
        <v>4.97</v>
      </c>
      <c r="AM12">
        <v>0.3</v>
      </c>
      <c r="AN12">
        <v>0.03</v>
      </c>
      <c r="AO12">
        <v>0</v>
      </c>
      <c r="AP12">
        <v>0</v>
      </c>
      <c r="AQ12" t="s">
        <v>133</v>
      </c>
      <c r="AR12" t="s">
        <v>142</v>
      </c>
      <c r="AS12" t="s">
        <v>441</v>
      </c>
      <c r="AT12" t="s">
        <v>448</v>
      </c>
      <c r="AU12">
        <v>37</v>
      </c>
      <c r="AV12">
        <v>0</v>
      </c>
      <c r="AW12">
        <v>13</v>
      </c>
      <c r="AX12">
        <v>0</v>
      </c>
      <c r="AY12">
        <v>0</v>
      </c>
      <c r="BA12">
        <v>0</v>
      </c>
      <c r="BB12">
        <v>0</v>
      </c>
      <c r="BC12" t="s">
        <v>489</v>
      </c>
    </row>
    <row r="13" spans="1:55" x14ac:dyDescent="0.2">
      <c r="A13" t="s">
        <v>64</v>
      </c>
      <c r="B13" s="4" t="s">
        <v>136</v>
      </c>
      <c r="C13" s="4" t="s">
        <v>25</v>
      </c>
      <c r="D13" s="4">
        <v>3.2</v>
      </c>
      <c r="E13" s="4">
        <v>1200</v>
      </c>
      <c r="F13" s="4">
        <f>E13-810</f>
        <v>390</v>
      </c>
      <c r="G13" s="4">
        <v>810</v>
      </c>
      <c r="H13" s="4">
        <v>33</v>
      </c>
      <c r="I13" t="s">
        <v>26</v>
      </c>
      <c r="J13">
        <v>14.5</v>
      </c>
      <c r="L13">
        <v>41.8</v>
      </c>
      <c r="M13" t="s">
        <v>63</v>
      </c>
      <c r="N13" t="s">
        <v>91</v>
      </c>
      <c r="S13">
        <v>48.27</v>
      </c>
      <c r="T13">
        <v>0.43</v>
      </c>
      <c r="U13">
        <v>11.09</v>
      </c>
      <c r="V13">
        <v>0.14000000000000001</v>
      </c>
      <c r="W13">
        <v>10.38</v>
      </c>
      <c r="X13">
        <v>0.16</v>
      </c>
      <c r="Y13">
        <v>20.65</v>
      </c>
      <c r="Z13">
        <v>8.3699999999999992</v>
      </c>
      <c r="AA13">
        <v>0.3</v>
      </c>
      <c r="AB13">
        <v>0.15</v>
      </c>
      <c r="AC13">
        <v>0</v>
      </c>
      <c r="AD13">
        <v>0</v>
      </c>
      <c r="AE13">
        <v>46.2</v>
      </c>
      <c r="AF13">
        <v>0.18</v>
      </c>
      <c r="AG13">
        <v>4.0599999999999996</v>
      </c>
      <c r="AH13">
        <v>0.4</v>
      </c>
      <c r="AI13">
        <v>7.56</v>
      </c>
      <c r="AJ13">
        <v>0.1</v>
      </c>
      <c r="AK13">
        <v>37.82</v>
      </c>
      <c r="AL13">
        <v>3.22</v>
      </c>
      <c r="AM13">
        <v>0.33</v>
      </c>
      <c r="AN13">
        <v>0.03</v>
      </c>
      <c r="AO13">
        <v>0.28000000000000003</v>
      </c>
      <c r="AP13">
        <v>0</v>
      </c>
      <c r="AQ13" t="s">
        <v>134</v>
      </c>
      <c r="AR13" t="s">
        <v>142</v>
      </c>
      <c r="AS13" t="s">
        <v>441</v>
      </c>
      <c r="AT13" t="s">
        <v>448</v>
      </c>
      <c r="AU13">
        <v>50</v>
      </c>
      <c r="AV13">
        <v>0</v>
      </c>
      <c r="AW13">
        <v>16</v>
      </c>
      <c r="AX13" t="s">
        <v>464</v>
      </c>
      <c r="AY13">
        <v>0</v>
      </c>
      <c r="BA13">
        <v>0</v>
      </c>
      <c r="BB13">
        <v>0</v>
      </c>
      <c r="BC13" t="s">
        <v>487</v>
      </c>
    </row>
    <row r="14" spans="1:55" x14ac:dyDescent="0.2">
      <c r="A14" t="s">
        <v>64</v>
      </c>
      <c r="B14" s="2" t="s">
        <v>137</v>
      </c>
      <c r="C14" s="5" t="s">
        <v>25</v>
      </c>
      <c r="D14" s="5">
        <v>3.2</v>
      </c>
      <c r="E14" s="7">
        <v>1175</v>
      </c>
      <c r="F14" s="4">
        <f t="shared" ref="F14:F15" si="0">E14-810</f>
        <v>365</v>
      </c>
      <c r="G14" s="4">
        <v>810</v>
      </c>
      <c r="H14" s="7">
        <v>25</v>
      </c>
      <c r="I14" t="s">
        <v>26</v>
      </c>
      <c r="J14">
        <v>14.5</v>
      </c>
      <c r="L14">
        <v>27.5</v>
      </c>
      <c r="M14" t="s">
        <v>63</v>
      </c>
      <c r="N14" t="s">
        <v>91</v>
      </c>
      <c r="O14">
        <f>H13-H14</f>
        <v>8</v>
      </c>
      <c r="P14">
        <f>E13-E14</f>
        <v>25</v>
      </c>
      <c r="Q14">
        <f t="shared" ref="Q14:Q20" si="1">O14/P14</f>
        <v>0.32</v>
      </c>
      <c r="R14">
        <f t="shared" ref="R14:R20" si="2">O14/L14</f>
        <v>0.29090909090909089</v>
      </c>
      <c r="S14">
        <v>48.64</v>
      </c>
      <c r="T14">
        <v>0.54</v>
      </c>
      <c r="U14">
        <v>11.76</v>
      </c>
      <c r="V14">
        <v>0.27</v>
      </c>
      <c r="W14">
        <v>8.58</v>
      </c>
      <c r="X14">
        <v>0.21</v>
      </c>
      <c r="Y14">
        <v>18.71</v>
      </c>
      <c r="Z14">
        <v>11.11</v>
      </c>
      <c r="AA14">
        <v>0.17</v>
      </c>
      <c r="AB14">
        <v>0.01</v>
      </c>
      <c r="AC14">
        <v>0</v>
      </c>
      <c r="AD14">
        <v>0</v>
      </c>
      <c r="AE14">
        <v>46.2</v>
      </c>
      <c r="AF14">
        <v>0.18</v>
      </c>
      <c r="AG14">
        <v>4.0599999999999996</v>
      </c>
      <c r="AH14">
        <v>0.4</v>
      </c>
      <c r="AI14">
        <v>7.56</v>
      </c>
      <c r="AJ14">
        <v>0.1</v>
      </c>
      <c r="AK14">
        <v>37.82</v>
      </c>
      <c r="AL14">
        <v>3.22</v>
      </c>
      <c r="AM14">
        <v>0.33</v>
      </c>
      <c r="AN14">
        <v>0.03</v>
      </c>
      <c r="AO14">
        <v>0.28000000000000003</v>
      </c>
      <c r="AP14">
        <v>0</v>
      </c>
      <c r="AQ14" t="s">
        <v>134</v>
      </c>
      <c r="AR14" t="s">
        <v>142</v>
      </c>
      <c r="AS14" t="s">
        <v>441</v>
      </c>
      <c r="AT14" t="s">
        <v>448</v>
      </c>
      <c r="AU14">
        <v>48</v>
      </c>
      <c r="AV14">
        <v>0</v>
      </c>
      <c r="AW14">
        <v>25</v>
      </c>
      <c r="AX14">
        <v>1</v>
      </c>
      <c r="AY14">
        <v>0</v>
      </c>
      <c r="BA14">
        <v>0</v>
      </c>
      <c r="BB14">
        <v>0</v>
      </c>
      <c r="BC14" t="s">
        <v>487</v>
      </c>
    </row>
    <row r="15" spans="1:55" x14ac:dyDescent="0.2">
      <c r="A15" t="s">
        <v>64</v>
      </c>
      <c r="B15" t="s">
        <v>23</v>
      </c>
      <c r="C15" s="5" t="s">
        <v>25</v>
      </c>
      <c r="D15">
        <v>3.2</v>
      </c>
      <c r="E15">
        <v>1150</v>
      </c>
      <c r="F15" s="4">
        <f t="shared" si="0"/>
        <v>340</v>
      </c>
      <c r="G15" s="4">
        <v>810</v>
      </c>
      <c r="H15">
        <v>26.5</v>
      </c>
      <c r="I15" t="s">
        <v>26</v>
      </c>
      <c r="J15">
        <v>14.5</v>
      </c>
      <c r="L15">
        <v>64.5</v>
      </c>
      <c r="M15" t="s">
        <v>63</v>
      </c>
      <c r="N15" t="s">
        <v>91</v>
      </c>
      <c r="O15">
        <f>H14-H15</f>
        <v>-1.5</v>
      </c>
      <c r="P15">
        <f>E14-E15</f>
        <v>25</v>
      </c>
      <c r="Q15">
        <f t="shared" si="1"/>
        <v>-0.06</v>
      </c>
      <c r="R15">
        <f t="shared" si="2"/>
        <v>-2.3255813953488372E-2</v>
      </c>
      <c r="S15">
        <v>49.38</v>
      </c>
      <c r="T15">
        <v>0.61</v>
      </c>
      <c r="U15">
        <v>16.37</v>
      </c>
      <c r="V15">
        <v>0.2</v>
      </c>
      <c r="W15">
        <v>7.37</v>
      </c>
      <c r="X15">
        <v>0.42</v>
      </c>
      <c r="Y15">
        <v>15.76</v>
      </c>
      <c r="Z15">
        <v>8.35</v>
      </c>
      <c r="AA15">
        <v>0.34</v>
      </c>
      <c r="AB15">
        <v>0.23</v>
      </c>
      <c r="AC15">
        <v>0</v>
      </c>
      <c r="AD15">
        <v>0</v>
      </c>
      <c r="AE15">
        <v>46.2</v>
      </c>
      <c r="AF15">
        <v>0.18</v>
      </c>
      <c r="AG15">
        <v>4.0599999999999996</v>
      </c>
      <c r="AH15">
        <v>0.4</v>
      </c>
      <c r="AI15">
        <v>7.56</v>
      </c>
      <c r="AJ15">
        <v>0.1</v>
      </c>
      <c r="AK15">
        <v>37.82</v>
      </c>
      <c r="AL15">
        <v>3.22</v>
      </c>
      <c r="AM15">
        <v>0.33</v>
      </c>
      <c r="AN15">
        <v>0.03</v>
      </c>
      <c r="AO15">
        <v>0.28000000000000003</v>
      </c>
      <c r="AP15">
        <v>0</v>
      </c>
      <c r="AQ15" t="s">
        <v>133</v>
      </c>
      <c r="AR15" t="s">
        <v>142</v>
      </c>
      <c r="AS15" t="s">
        <v>441</v>
      </c>
      <c r="AT15" t="s">
        <v>448</v>
      </c>
      <c r="AU15">
        <v>48</v>
      </c>
      <c r="AV15">
        <v>0</v>
      </c>
      <c r="AW15">
        <v>26</v>
      </c>
      <c r="AX15">
        <v>1</v>
      </c>
      <c r="AY15">
        <v>0</v>
      </c>
      <c r="BA15">
        <v>0</v>
      </c>
      <c r="BB15">
        <v>0</v>
      </c>
      <c r="BC15" t="s">
        <v>487</v>
      </c>
    </row>
    <row r="16" spans="1:55" x14ac:dyDescent="0.2">
      <c r="A16" t="s">
        <v>64</v>
      </c>
      <c r="B16" s="6" t="s">
        <v>24</v>
      </c>
      <c r="C16" s="5" t="s">
        <v>25</v>
      </c>
      <c r="D16">
        <v>3.2</v>
      </c>
      <c r="E16">
        <v>1125</v>
      </c>
      <c r="F16" s="4">
        <f>E16-G16</f>
        <v>315</v>
      </c>
      <c r="G16" s="4">
        <v>810</v>
      </c>
      <c r="H16">
        <v>25.6</v>
      </c>
      <c r="I16" t="s">
        <v>26</v>
      </c>
      <c r="J16">
        <v>14.5</v>
      </c>
      <c r="L16">
        <v>52.5</v>
      </c>
      <c r="M16" t="s">
        <v>63</v>
      </c>
      <c r="N16" t="s">
        <v>91</v>
      </c>
      <c r="O16">
        <f>H15-H16</f>
        <v>0.89999999999999858</v>
      </c>
      <c r="P16">
        <f>E15-E16</f>
        <v>25</v>
      </c>
      <c r="Q16">
        <f t="shared" si="1"/>
        <v>3.5999999999999942E-2</v>
      </c>
      <c r="R16">
        <f t="shared" si="2"/>
        <v>1.7142857142857116E-2</v>
      </c>
      <c r="S16">
        <v>48.71</v>
      </c>
      <c r="T16">
        <v>0.67</v>
      </c>
      <c r="U16">
        <v>13.84</v>
      </c>
      <c r="V16">
        <v>0.16</v>
      </c>
      <c r="W16">
        <v>7.95</v>
      </c>
      <c r="X16">
        <v>0.31</v>
      </c>
      <c r="Y16">
        <v>14.36</v>
      </c>
      <c r="Z16">
        <v>11.58</v>
      </c>
      <c r="AA16">
        <v>1.93</v>
      </c>
      <c r="AB16">
        <v>0.15</v>
      </c>
      <c r="AC16">
        <v>0</v>
      </c>
      <c r="AD16">
        <v>0</v>
      </c>
      <c r="AE16">
        <v>46.2</v>
      </c>
      <c r="AF16">
        <v>0.18</v>
      </c>
      <c r="AG16">
        <v>4.0599999999999996</v>
      </c>
      <c r="AH16">
        <v>0.4</v>
      </c>
      <c r="AI16">
        <v>7.56</v>
      </c>
      <c r="AJ16">
        <v>0.1</v>
      </c>
      <c r="AK16">
        <v>37.82</v>
      </c>
      <c r="AL16">
        <v>3.22</v>
      </c>
      <c r="AM16">
        <v>0.33</v>
      </c>
      <c r="AN16">
        <v>0.03</v>
      </c>
      <c r="AO16">
        <v>0.28000000000000003</v>
      </c>
      <c r="AP16">
        <v>0</v>
      </c>
      <c r="AQ16" t="s">
        <v>133</v>
      </c>
      <c r="AR16" t="s">
        <v>142</v>
      </c>
      <c r="AS16" t="s">
        <v>441</v>
      </c>
      <c r="AT16" t="s">
        <v>448</v>
      </c>
      <c r="AU16">
        <v>51</v>
      </c>
      <c r="AV16">
        <v>0</v>
      </c>
      <c r="AW16">
        <v>26</v>
      </c>
      <c r="AX16" t="s">
        <v>464</v>
      </c>
      <c r="AY16">
        <v>0</v>
      </c>
      <c r="BA16">
        <v>0</v>
      </c>
      <c r="BB16">
        <v>0</v>
      </c>
      <c r="BC16" t="s">
        <v>487</v>
      </c>
    </row>
    <row r="17" spans="1:55" x14ac:dyDescent="0.2">
      <c r="A17" t="s">
        <v>64</v>
      </c>
      <c r="B17" t="s">
        <v>138</v>
      </c>
      <c r="C17" s="5" t="s">
        <v>25</v>
      </c>
      <c r="D17">
        <v>3.2</v>
      </c>
      <c r="E17">
        <v>1100</v>
      </c>
      <c r="F17" s="4">
        <f t="shared" ref="F17:F29" si="3">E17-G17</f>
        <v>290</v>
      </c>
      <c r="G17" s="4">
        <v>810</v>
      </c>
      <c r="H17">
        <v>19</v>
      </c>
      <c r="I17" t="s">
        <v>26</v>
      </c>
      <c r="J17">
        <v>14.5</v>
      </c>
      <c r="L17">
        <v>168.4</v>
      </c>
      <c r="M17" t="s">
        <v>63</v>
      </c>
      <c r="N17" t="s">
        <v>91</v>
      </c>
      <c r="O17">
        <f>H16-H17</f>
        <v>6.6000000000000014</v>
      </c>
      <c r="P17">
        <f>E16-E17</f>
        <v>25</v>
      </c>
      <c r="Q17">
        <f t="shared" si="1"/>
        <v>0.26400000000000007</v>
      </c>
      <c r="R17">
        <f t="shared" si="2"/>
        <v>3.9192399049881241E-2</v>
      </c>
      <c r="S17">
        <v>42.78</v>
      </c>
      <c r="T17">
        <v>1.29</v>
      </c>
      <c r="U17">
        <v>17.91</v>
      </c>
      <c r="V17">
        <v>0.09</v>
      </c>
      <c r="W17">
        <v>6.05</v>
      </c>
      <c r="X17">
        <v>0.23</v>
      </c>
      <c r="Y17">
        <v>10.42</v>
      </c>
      <c r="Z17">
        <v>20.69</v>
      </c>
      <c r="AA17">
        <v>0.34</v>
      </c>
      <c r="AB17">
        <v>0.2</v>
      </c>
      <c r="AC17">
        <v>0</v>
      </c>
      <c r="AD17">
        <v>0</v>
      </c>
      <c r="AE17">
        <v>46.2</v>
      </c>
      <c r="AF17">
        <v>0.18</v>
      </c>
      <c r="AG17">
        <v>4.0599999999999996</v>
      </c>
      <c r="AH17">
        <v>0.4</v>
      </c>
      <c r="AI17">
        <v>7.56</v>
      </c>
      <c r="AJ17">
        <v>0.1</v>
      </c>
      <c r="AK17">
        <v>37.82</v>
      </c>
      <c r="AL17">
        <v>3.22</v>
      </c>
      <c r="AM17">
        <v>0.33</v>
      </c>
      <c r="AN17">
        <v>0.03</v>
      </c>
      <c r="AO17">
        <v>0.28000000000000003</v>
      </c>
      <c r="AP17">
        <v>0</v>
      </c>
      <c r="AQ17" t="s">
        <v>135</v>
      </c>
      <c r="AR17" t="s">
        <v>142</v>
      </c>
      <c r="AS17" t="s">
        <v>441</v>
      </c>
      <c r="AT17" t="s">
        <v>448</v>
      </c>
      <c r="AU17">
        <v>54</v>
      </c>
      <c r="AV17">
        <v>3</v>
      </c>
      <c r="AW17">
        <v>23</v>
      </c>
      <c r="AX17" t="s">
        <v>464</v>
      </c>
      <c r="AY17">
        <v>0</v>
      </c>
      <c r="BA17">
        <v>0</v>
      </c>
      <c r="BB17">
        <v>0</v>
      </c>
      <c r="BC17" t="s">
        <v>487</v>
      </c>
    </row>
    <row r="18" spans="1:55" ht="18" x14ac:dyDescent="0.2">
      <c r="A18" t="s">
        <v>66</v>
      </c>
      <c r="B18" t="s">
        <v>76</v>
      </c>
      <c r="C18" s="5" t="s">
        <v>25</v>
      </c>
      <c r="D18" s="7">
        <v>3.2</v>
      </c>
      <c r="E18" s="7">
        <v>1100</v>
      </c>
      <c r="F18" s="4">
        <f t="shared" si="3"/>
        <v>290</v>
      </c>
      <c r="G18" s="7">
        <v>810</v>
      </c>
      <c r="H18">
        <v>14.9</v>
      </c>
      <c r="I18" t="s">
        <v>26</v>
      </c>
      <c r="J18">
        <v>14.5</v>
      </c>
      <c r="L18">
        <v>114.5</v>
      </c>
      <c r="M18" t="s">
        <v>63</v>
      </c>
      <c r="N18" t="s">
        <v>91</v>
      </c>
      <c r="O18">
        <f>H16-H18</f>
        <v>10.700000000000001</v>
      </c>
      <c r="P18">
        <f>E16-E18</f>
        <v>25</v>
      </c>
      <c r="Q18">
        <f t="shared" si="1"/>
        <v>0.42800000000000005</v>
      </c>
      <c r="R18">
        <f t="shared" si="2"/>
        <v>9.344978165938865E-2</v>
      </c>
      <c r="S18" s="11">
        <v>49.91</v>
      </c>
      <c r="T18" s="11">
        <v>1.5</v>
      </c>
      <c r="U18" s="11">
        <v>17.18</v>
      </c>
      <c r="V18" s="11">
        <v>0</v>
      </c>
      <c r="W18" s="11">
        <v>5.71</v>
      </c>
      <c r="X18" s="11">
        <v>0.11</v>
      </c>
      <c r="Y18" s="11">
        <v>10.36</v>
      </c>
      <c r="Z18" s="11">
        <v>4.41</v>
      </c>
      <c r="AA18" s="11">
        <v>0.53</v>
      </c>
      <c r="AB18" s="11">
        <v>0.28000000000000003</v>
      </c>
      <c r="AC18" s="11">
        <v>0</v>
      </c>
      <c r="AD18">
        <v>0</v>
      </c>
      <c r="AE18">
        <v>46.2</v>
      </c>
      <c r="AF18">
        <v>0.18</v>
      </c>
      <c r="AG18">
        <v>4.0599999999999996</v>
      </c>
      <c r="AH18">
        <v>0.4</v>
      </c>
      <c r="AI18">
        <v>7.56</v>
      </c>
      <c r="AJ18">
        <v>0.1</v>
      </c>
      <c r="AK18">
        <v>37.82</v>
      </c>
      <c r="AL18">
        <v>3.22</v>
      </c>
      <c r="AM18">
        <v>0.33</v>
      </c>
      <c r="AN18">
        <v>0.03</v>
      </c>
      <c r="AO18">
        <v>0.28000000000000003</v>
      </c>
      <c r="AP18">
        <v>0</v>
      </c>
      <c r="AQ18" t="s">
        <v>133</v>
      </c>
      <c r="AR18" t="s">
        <v>142</v>
      </c>
      <c r="AS18" t="s">
        <v>441</v>
      </c>
      <c r="AT18" t="s">
        <v>448</v>
      </c>
      <c r="AU18">
        <v>54.3</v>
      </c>
      <c r="AV18">
        <v>2.5</v>
      </c>
      <c r="AW18">
        <v>21.8</v>
      </c>
      <c r="AX18">
        <v>0</v>
      </c>
      <c r="AY18">
        <v>5.3</v>
      </c>
      <c r="BA18">
        <v>0</v>
      </c>
      <c r="BB18">
        <v>0</v>
      </c>
      <c r="BC18" t="s">
        <v>487</v>
      </c>
    </row>
    <row r="19" spans="1:55" ht="18" x14ac:dyDescent="0.2">
      <c r="A19" t="s">
        <v>66</v>
      </c>
      <c r="B19" t="s">
        <v>77</v>
      </c>
      <c r="C19" s="5" t="s">
        <v>25</v>
      </c>
      <c r="D19" s="7">
        <v>3.2</v>
      </c>
      <c r="E19" s="7">
        <v>1060</v>
      </c>
      <c r="F19" s="4">
        <f t="shared" si="3"/>
        <v>250</v>
      </c>
      <c r="G19" s="7">
        <v>810</v>
      </c>
      <c r="H19">
        <v>10.7</v>
      </c>
      <c r="I19" t="s">
        <v>26</v>
      </c>
      <c r="J19">
        <v>14.5</v>
      </c>
      <c r="L19">
        <v>48.2</v>
      </c>
      <c r="M19" t="s">
        <v>63</v>
      </c>
      <c r="N19" t="s">
        <v>91</v>
      </c>
      <c r="O19">
        <f>H17-H19</f>
        <v>8.3000000000000007</v>
      </c>
      <c r="P19">
        <f>E17-E19</f>
        <v>40</v>
      </c>
      <c r="Q19">
        <f t="shared" si="1"/>
        <v>0.20750000000000002</v>
      </c>
      <c r="R19">
        <f t="shared" si="2"/>
        <v>0.17219917012448133</v>
      </c>
      <c r="S19" s="11">
        <v>59.68</v>
      </c>
      <c r="T19" s="11">
        <v>0.92</v>
      </c>
      <c r="U19" s="11">
        <v>14.8</v>
      </c>
      <c r="V19" s="11">
        <v>0.04</v>
      </c>
      <c r="W19" s="11">
        <v>4.91</v>
      </c>
      <c r="X19" s="11">
        <v>0.04</v>
      </c>
      <c r="Y19" s="11">
        <v>16.72</v>
      </c>
      <c r="Z19" s="11">
        <v>1.92</v>
      </c>
      <c r="AA19" s="11">
        <v>0.67</v>
      </c>
      <c r="AB19" s="11">
        <v>0.04</v>
      </c>
      <c r="AC19" s="11">
        <v>0</v>
      </c>
      <c r="AD19">
        <v>0</v>
      </c>
      <c r="AE19">
        <v>46.2</v>
      </c>
      <c r="AF19">
        <v>0.18</v>
      </c>
      <c r="AG19">
        <v>4.0599999999999996</v>
      </c>
      <c r="AH19">
        <v>0.4</v>
      </c>
      <c r="AI19">
        <v>7.56</v>
      </c>
      <c r="AJ19">
        <v>0.1</v>
      </c>
      <c r="AK19">
        <v>37.82</v>
      </c>
      <c r="AL19">
        <v>3.22</v>
      </c>
      <c r="AM19">
        <v>0.33</v>
      </c>
      <c r="AN19">
        <v>0.03</v>
      </c>
      <c r="AO19">
        <v>0.28000000000000003</v>
      </c>
      <c r="AP19">
        <v>0</v>
      </c>
      <c r="AQ19" t="s">
        <v>133</v>
      </c>
      <c r="AR19" t="s">
        <v>142</v>
      </c>
      <c r="AS19" t="s">
        <v>441</v>
      </c>
      <c r="AT19" t="s">
        <v>448</v>
      </c>
      <c r="AU19">
        <v>57.1</v>
      </c>
      <c r="AV19">
        <v>10.1</v>
      </c>
      <c r="AW19">
        <v>12.2</v>
      </c>
      <c r="AX19">
        <v>0</v>
      </c>
      <c r="AY19">
        <v>9.1</v>
      </c>
      <c r="BA19">
        <v>0</v>
      </c>
      <c r="BB19">
        <v>0</v>
      </c>
      <c r="BC19" t="s">
        <v>487</v>
      </c>
    </row>
    <row r="20" spans="1:55" x14ac:dyDescent="0.2">
      <c r="A20" t="s">
        <v>66</v>
      </c>
      <c r="B20" t="s">
        <v>78</v>
      </c>
      <c r="C20" s="5" t="s">
        <v>25</v>
      </c>
      <c r="D20" s="7">
        <v>3.2</v>
      </c>
      <c r="E20" s="7">
        <v>1020</v>
      </c>
      <c r="F20" s="4">
        <f t="shared" si="3"/>
        <v>210</v>
      </c>
      <c r="G20" s="7">
        <v>810</v>
      </c>
      <c r="H20">
        <v>4.0999999999999996</v>
      </c>
      <c r="I20" t="s">
        <v>26</v>
      </c>
      <c r="J20">
        <v>14.5</v>
      </c>
      <c r="L20">
        <v>95.8</v>
      </c>
      <c r="M20" t="s">
        <v>63</v>
      </c>
      <c r="N20" t="s">
        <v>91</v>
      </c>
      <c r="O20">
        <f>H19-H20</f>
        <v>6.6</v>
      </c>
      <c r="P20">
        <f>E19-E20</f>
        <v>40</v>
      </c>
      <c r="Q20">
        <f t="shared" si="1"/>
        <v>0.16499999999999998</v>
      </c>
      <c r="R20">
        <f t="shared" si="2"/>
        <v>6.889352818371608E-2</v>
      </c>
      <c r="S20">
        <v>60.2</v>
      </c>
      <c r="T20">
        <v>0.87</v>
      </c>
      <c r="U20">
        <v>19.18</v>
      </c>
      <c r="V20">
        <v>0</v>
      </c>
      <c r="W20">
        <v>5.0199999999999996</v>
      </c>
      <c r="X20">
        <v>0.33</v>
      </c>
      <c r="Y20">
        <v>10.29</v>
      </c>
      <c r="Z20">
        <v>0.84</v>
      </c>
      <c r="AA20">
        <v>0.33</v>
      </c>
      <c r="AB20">
        <v>1.22</v>
      </c>
      <c r="AC20">
        <v>0</v>
      </c>
      <c r="AD20">
        <v>0</v>
      </c>
      <c r="AE20">
        <v>46.2</v>
      </c>
      <c r="AF20">
        <v>0.18</v>
      </c>
      <c r="AG20">
        <v>4.0599999999999996</v>
      </c>
      <c r="AH20">
        <v>0.4</v>
      </c>
      <c r="AI20">
        <v>7.56</v>
      </c>
      <c r="AJ20">
        <v>0.1</v>
      </c>
      <c r="AK20">
        <v>37.82</v>
      </c>
      <c r="AL20">
        <v>3.22</v>
      </c>
      <c r="AM20">
        <v>0.33</v>
      </c>
      <c r="AN20">
        <v>0.03</v>
      </c>
      <c r="AO20">
        <v>0.28000000000000003</v>
      </c>
      <c r="AP20">
        <v>0</v>
      </c>
      <c r="AQ20" t="s">
        <v>133</v>
      </c>
      <c r="AR20" t="s">
        <v>142</v>
      </c>
      <c r="AS20" t="s">
        <v>441</v>
      </c>
      <c r="AT20" t="s">
        <v>448</v>
      </c>
      <c r="AU20">
        <v>56.8</v>
      </c>
      <c r="AV20">
        <v>10.199999999999999</v>
      </c>
      <c r="AW20">
        <v>17.899999999999999</v>
      </c>
      <c r="AX20">
        <v>0</v>
      </c>
      <c r="AY20">
        <v>11.5</v>
      </c>
      <c r="BA20">
        <v>0</v>
      </c>
      <c r="BB20">
        <v>0</v>
      </c>
      <c r="BC20" t="s">
        <v>487</v>
      </c>
    </row>
    <row r="21" spans="1:55" x14ac:dyDescent="0.2">
      <c r="A21" t="s">
        <v>27</v>
      </c>
      <c r="B21" s="6" t="s">
        <v>28</v>
      </c>
      <c r="C21" s="5" t="s">
        <v>25</v>
      </c>
      <c r="D21" s="4">
        <v>1.2</v>
      </c>
      <c r="E21" s="4">
        <v>1020</v>
      </c>
      <c r="F21" s="4">
        <f t="shared" si="3"/>
        <v>70</v>
      </c>
      <c r="G21" s="4">
        <v>950</v>
      </c>
      <c r="H21" s="4">
        <v>11</v>
      </c>
      <c r="I21" t="s">
        <v>26</v>
      </c>
      <c r="J21">
        <v>14.5</v>
      </c>
      <c r="L21">
        <v>54.3</v>
      </c>
      <c r="M21" t="s">
        <v>63</v>
      </c>
      <c r="N21" t="s">
        <v>92</v>
      </c>
      <c r="S21">
        <v>56.98</v>
      </c>
      <c r="T21">
        <v>0.59</v>
      </c>
      <c r="U21">
        <v>22.42</v>
      </c>
      <c r="V21">
        <v>0.06</v>
      </c>
      <c r="W21">
        <v>2.87</v>
      </c>
      <c r="X21">
        <v>0.11</v>
      </c>
      <c r="Y21">
        <v>4.8600000000000003</v>
      </c>
      <c r="Z21">
        <v>9.09</v>
      </c>
      <c r="AA21">
        <v>2.8</v>
      </c>
      <c r="AB21">
        <v>0.22</v>
      </c>
      <c r="AC21">
        <v>0</v>
      </c>
      <c r="AD21">
        <v>0</v>
      </c>
      <c r="AE21">
        <v>46.2</v>
      </c>
      <c r="AF21">
        <v>0.18</v>
      </c>
      <c r="AG21">
        <v>4.0599999999999996</v>
      </c>
      <c r="AH21">
        <v>0.4</v>
      </c>
      <c r="AI21">
        <v>7.56</v>
      </c>
      <c r="AJ21">
        <v>0.1</v>
      </c>
      <c r="AK21">
        <v>37.82</v>
      </c>
      <c r="AL21">
        <v>3.22</v>
      </c>
      <c r="AM21">
        <v>0.33</v>
      </c>
      <c r="AN21">
        <v>0.03</v>
      </c>
      <c r="AO21">
        <v>0.28000000000000003</v>
      </c>
      <c r="AP21">
        <v>0</v>
      </c>
      <c r="AQ21" t="s">
        <v>133</v>
      </c>
      <c r="AR21" t="s">
        <v>142</v>
      </c>
      <c r="AS21" t="s">
        <v>441</v>
      </c>
      <c r="AT21" t="s">
        <v>448</v>
      </c>
      <c r="AU21">
        <v>58</v>
      </c>
      <c r="AV21">
        <v>9</v>
      </c>
      <c r="AW21">
        <v>21</v>
      </c>
      <c r="AX21">
        <v>1</v>
      </c>
      <c r="AY21">
        <v>0</v>
      </c>
      <c r="BA21">
        <v>0</v>
      </c>
      <c r="BB21">
        <v>0</v>
      </c>
      <c r="BC21" t="s">
        <v>487</v>
      </c>
    </row>
    <row r="22" spans="1:55" x14ac:dyDescent="0.2">
      <c r="A22" t="s">
        <v>29</v>
      </c>
      <c r="B22" s="4">
        <v>30.12</v>
      </c>
      <c r="C22" s="7" t="s">
        <v>62</v>
      </c>
      <c r="D22" s="4">
        <v>3</v>
      </c>
      <c r="E22" s="4">
        <v>1515</v>
      </c>
      <c r="F22" s="4">
        <f t="shared" si="3"/>
        <v>41.599999999999909</v>
      </c>
      <c r="G22" s="4">
        <v>1473.4</v>
      </c>
      <c r="H22" s="4">
        <v>14</v>
      </c>
      <c r="I22" t="s">
        <v>18</v>
      </c>
      <c r="L22">
        <v>66</v>
      </c>
      <c r="M22" t="s">
        <v>61</v>
      </c>
      <c r="N22" t="s">
        <v>93</v>
      </c>
      <c r="S22">
        <v>46.17</v>
      </c>
      <c r="T22">
        <v>0.91</v>
      </c>
      <c r="U22">
        <v>13.31</v>
      </c>
      <c r="V22">
        <v>0.31</v>
      </c>
      <c r="W22">
        <v>9.5500000000000007</v>
      </c>
      <c r="X22">
        <v>0.18</v>
      </c>
      <c r="Y22">
        <v>16.899999999999999</v>
      </c>
      <c r="Z22">
        <v>10.69</v>
      </c>
      <c r="AA22">
        <v>0.96</v>
      </c>
      <c r="AB22">
        <v>0.56000000000000005</v>
      </c>
      <c r="AC22">
        <v>0</v>
      </c>
      <c r="AD22">
        <v>0</v>
      </c>
      <c r="AE22">
        <v>44.9</v>
      </c>
      <c r="AF22">
        <v>0.16</v>
      </c>
      <c r="AG22">
        <v>4.26</v>
      </c>
      <c r="AH22">
        <v>0.41</v>
      </c>
      <c r="AI22">
        <v>8.02</v>
      </c>
      <c r="AJ22">
        <v>0.13</v>
      </c>
      <c r="AK22">
        <v>37.299999999999997</v>
      </c>
      <c r="AL22">
        <v>3.45</v>
      </c>
      <c r="AM22">
        <v>0.22</v>
      </c>
      <c r="AN22">
        <v>0.09</v>
      </c>
      <c r="AO22">
        <v>0.24</v>
      </c>
      <c r="AP22">
        <v>0</v>
      </c>
      <c r="AQ22" t="s">
        <v>133</v>
      </c>
      <c r="AR22" t="s">
        <v>142</v>
      </c>
      <c r="AS22" t="s">
        <v>441</v>
      </c>
      <c r="AT22" t="s">
        <v>448</v>
      </c>
      <c r="AU22">
        <v>52.5</v>
      </c>
      <c r="AV22">
        <v>14</v>
      </c>
      <c r="AW22">
        <v>19.8</v>
      </c>
      <c r="AX22">
        <v>0</v>
      </c>
      <c r="AY22">
        <v>0</v>
      </c>
      <c r="BA22">
        <v>0</v>
      </c>
      <c r="BB22">
        <v>0</v>
      </c>
      <c r="BC22" t="s">
        <v>490</v>
      </c>
    </row>
    <row r="23" spans="1:55" x14ac:dyDescent="0.2">
      <c r="A23" t="s">
        <v>29</v>
      </c>
      <c r="B23" s="5">
        <v>30.07</v>
      </c>
      <c r="C23" s="7" t="s">
        <v>62</v>
      </c>
      <c r="D23" s="5">
        <v>3</v>
      </c>
      <c r="E23" s="5">
        <v>1530</v>
      </c>
      <c r="F23" s="4">
        <f t="shared" si="3"/>
        <v>56.599999999999909</v>
      </c>
      <c r="G23" s="4">
        <v>1473.4</v>
      </c>
      <c r="H23" s="5">
        <v>19</v>
      </c>
      <c r="I23" t="s">
        <v>18</v>
      </c>
      <c r="L23">
        <v>72</v>
      </c>
      <c r="M23" t="s">
        <v>61</v>
      </c>
      <c r="N23" t="s">
        <v>93</v>
      </c>
      <c r="O23">
        <f>H23-H22</f>
        <v>5</v>
      </c>
      <c r="P23">
        <f>E23-E22</f>
        <v>15</v>
      </c>
      <c r="Q23">
        <f>O23/P23</f>
        <v>0.33333333333333331</v>
      </c>
      <c r="R23">
        <f>O23/L23</f>
        <v>6.9444444444444448E-2</v>
      </c>
      <c r="S23">
        <v>46.66</v>
      </c>
      <c r="T23">
        <v>0.7</v>
      </c>
      <c r="U23">
        <v>13.06</v>
      </c>
      <c r="V23">
        <v>0.35</v>
      </c>
      <c r="W23">
        <v>8.75</v>
      </c>
      <c r="X23">
        <v>0.18</v>
      </c>
      <c r="Y23">
        <v>17.559999999999999</v>
      </c>
      <c r="Z23">
        <v>10.92</v>
      </c>
      <c r="AA23">
        <v>0.93</v>
      </c>
      <c r="AB23">
        <v>0.41</v>
      </c>
      <c r="AC23">
        <v>0</v>
      </c>
      <c r="AD23">
        <v>0</v>
      </c>
      <c r="AE23">
        <v>44.9</v>
      </c>
      <c r="AF23">
        <v>0.16</v>
      </c>
      <c r="AG23">
        <v>4.26</v>
      </c>
      <c r="AH23">
        <v>0.41</v>
      </c>
      <c r="AI23">
        <v>8.02</v>
      </c>
      <c r="AJ23">
        <v>0.13</v>
      </c>
      <c r="AK23">
        <v>37.299999999999997</v>
      </c>
      <c r="AL23">
        <v>3.45</v>
      </c>
      <c r="AM23">
        <v>0.22</v>
      </c>
      <c r="AN23">
        <v>0.09</v>
      </c>
      <c r="AO23">
        <v>0.24</v>
      </c>
      <c r="AP23">
        <v>0</v>
      </c>
      <c r="AQ23" t="s">
        <v>133</v>
      </c>
      <c r="AR23" t="s">
        <v>142</v>
      </c>
      <c r="AS23" t="s">
        <v>441</v>
      </c>
      <c r="AT23" t="s">
        <v>448</v>
      </c>
      <c r="AU23">
        <v>51.5</v>
      </c>
      <c r="AV23">
        <v>9.4</v>
      </c>
      <c r="AW23">
        <v>20.6</v>
      </c>
      <c r="AX23">
        <v>0</v>
      </c>
      <c r="AY23">
        <v>0</v>
      </c>
      <c r="BA23">
        <v>0</v>
      </c>
      <c r="BB23">
        <v>0</v>
      </c>
      <c r="BC23" t="s">
        <v>490</v>
      </c>
    </row>
    <row r="24" spans="1:55" x14ac:dyDescent="0.2">
      <c r="A24" t="s">
        <v>29</v>
      </c>
      <c r="B24" s="5">
        <v>30.14</v>
      </c>
      <c r="C24" s="7" t="s">
        <v>62</v>
      </c>
      <c r="D24" s="7">
        <v>3</v>
      </c>
      <c r="E24" s="7">
        <v>1540</v>
      </c>
      <c r="F24" s="4">
        <f t="shared" si="3"/>
        <v>66.599999999999909</v>
      </c>
      <c r="G24" s="4">
        <v>1473.4</v>
      </c>
      <c r="H24" s="7">
        <v>24</v>
      </c>
      <c r="I24" t="s">
        <v>18</v>
      </c>
      <c r="L24">
        <v>48</v>
      </c>
      <c r="M24" t="s">
        <v>61</v>
      </c>
      <c r="N24" t="s">
        <v>93</v>
      </c>
      <c r="O24">
        <f>H24-H23</f>
        <v>5</v>
      </c>
      <c r="P24">
        <f>E24-E23</f>
        <v>10</v>
      </c>
      <c r="Q24">
        <f>O24/P24</f>
        <v>0.5</v>
      </c>
      <c r="R24">
        <f>O24/L24</f>
        <v>0.10416666666666667</v>
      </c>
      <c r="S24">
        <v>46.91</v>
      </c>
      <c r="T24">
        <v>0.64</v>
      </c>
      <c r="U24">
        <v>12.46</v>
      </c>
      <c r="V24">
        <v>0.43</v>
      </c>
      <c r="W24">
        <v>8.86</v>
      </c>
      <c r="X24">
        <v>0.17</v>
      </c>
      <c r="Y24">
        <v>18.22</v>
      </c>
      <c r="Z24">
        <v>10.86</v>
      </c>
      <c r="AA24">
        <v>0.82</v>
      </c>
      <c r="AB24">
        <v>0.34</v>
      </c>
      <c r="AC24">
        <v>0</v>
      </c>
      <c r="AD24">
        <v>0</v>
      </c>
      <c r="AE24">
        <v>44.9</v>
      </c>
      <c r="AF24">
        <v>0.16</v>
      </c>
      <c r="AG24">
        <v>4.26</v>
      </c>
      <c r="AH24">
        <v>0.41</v>
      </c>
      <c r="AI24">
        <v>8.02</v>
      </c>
      <c r="AJ24">
        <v>0.13</v>
      </c>
      <c r="AK24">
        <v>37.299999999999997</v>
      </c>
      <c r="AL24">
        <v>3.45</v>
      </c>
      <c r="AM24">
        <v>0.22</v>
      </c>
      <c r="AN24">
        <v>0.09</v>
      </c>
      <c r="AO24">
        <v>0.24</v>
      </c>
      <c r="AP24">
        <v>0</v>
      </c>
      <c r="AQ24" t="s">
        <v>133</v>
      </c>
      <c r="AR24" t="s">
        <v>142</v>
      </c>
      <c r="AS24" t="s">
        <v>441</v>
      </c>
      <c r="AT24" t="s">
        <v>448</v>
      </c>
      <c r="AU24">
        <v>50.5</v>
      </c>
      <c r="AV24">
        <v>0</v>
      </c>
      <c r="AW24">
        <v>25.1</v>
      </c>
      <c r="AX24">
        <v>0</v>
      </c>
      <c r="AY24">
        <v>0</v>
      </c>
      <c r="BA24">
        <v>0</v>
      </c>
      <c r="BB24">
        <v>0</v>
      </c>
      <c r="BC24" t="s">
        <v>490</v>
      </c>
    </row>
    <row r="25" spans="1:55" x14ac:dyDescent="0.2">
      <c r="A25" t="s">
        <v>29</v>
      </c>
      <c r="B25" s="5">
        <v>30.1</v>
      </c>
      <c r="C25" s="7" t="s">
        <v>62</v>
      </c>
      <c r="D25" s="7">
        <v>3</v>
      </c>
      <c r="E25" s="7">
        <v>1580</v>
      </c>
      <c r="F25" s="4">
        <f t="shared" si="3"/>
        <v>106.59999999999991</v>
      </c>
      <c r="G25" s="4">
        <v>1473.4</v>
      </c>
      <c r="H25" s="7">
        <v>37</v>
      </c>
      <c r="I25" t="s">
        <v>18</v>
      </c>
      <c r="L25">
        <v>6</v>
      </c>
      <c r="M25" t="s">
        <v>61</v>
      </c>
      <c r="N25" t="s">
        <v>93</v>
      </c>
      <c r="O25">
        <f>H25-H24</f>
        <v>13</v>
      </c>
      <c r="P25">
        <f>E25-E24</f>
        <v>40</v>
      </c>
      <c r="Q25">
        <f>O25/P25</f>
        <v>0.32500000000000001</v>
      </c>
      <c r="R25">
        <f>O25/L25</f>
        <v>2.1666666666666665</v>
      </c>
      <c r="S25">
        <v>48.98</v>
      </c>
      <c r="T25">
        <v>0.48</v>
      </c>
      <c r="U25">
        <v>11.06</v>
      </c>
      <c r="V25">
        <v>0.55000000000000004</v>
      </c>
      <c r="W25">
        <v>9.4499999999999993</v>
      </c>
      <c r="X25">
        <v>0.18</v>
      </c>
      <c r="Y25">
        <v>19.71</v>
      </c>
      <c r="Z25">
        <v>8.7799999999999994</v>
      </c>
      <c r="AA25">
        <v>0.77</v>
      </c>
      <c r="AB25">
        <v>0.23</v>
      </c>
      <c r="AC25">
        <v>0</v>
      </c>
      <c r="AD25">
        <v>0</v>
      </c>
      <c r="AE25">
        <v>44.9</v>
      </c>
      <c r="AF25">
        <v>0.16</v>
      </c>
      <c r="AG25">
        <v>4.26</v>
      </c>
      <c r="AH25">
        <v>0.41</v>
      </c>
      <c r="AI25">
        <v>8.02</v>
      </c>
      <c r="AJ25">
        <v>0.13</v>
      </c>
      <c r="AK25">
        <v>37.299999999999997</v>
      </c>
      <c r="AL25">
        <v>3.45</v>
      </c>
      <c r="AM25">
        <v>0.22</v>
      </c>
      <c r="AN25">
        <v>0.09</v>
      </c>
      <c r="AO25">
        <v>0.24</v>
      </c>
      <c r="AP25">
        <v>0</v>
      </c>
      <c r="AQ25" t="s">
        <v>133</v>
      </c>
      <c r="AR25" t="s">
        <v>142</v>
      </c>
      <c r="AS25" t="s">
        <v>441</v>
      </c>
      <c r="AT25" t="s">
        <v>448</v>
      </c>
      <c r="AU25">
        <v>52.9</v>
      </c>
      <c r="AV25">
        <v>0</v>
      </c>
      <c r="AW25">
        <v>9.9</v>
      </c>
      <c r="AX25">
        <v>0</v>
      </c>
      <c r="AY25">
        <v>0</v>
      </c>
      <c r="BA25">
        <v>0</v>
      </c>
      <c r="BB25">
        <v>0</v>
      </c>
      <c r="BC25" t="s">
        <v>490</v>
      </c>
    </row>
    <row r="26" spans="1:55" x14ac:dyDescent="0.2">
      <c r="A26" t="s">
        <v>29</v>
      </c>
      <c r="B26" s="7">
        <v>40.049999999999997</v>
      </c>
      <c r="C26" s="7" t="s">
        <v>62</v>
      </c>
      <c r="D26" s="7">
        <v>4</v>
      </c>
      <c r="E26" s="7">
        <v>1660</v>
      </c>
      <c r="F26" s="4">
        <f t="shared" si="3"/>
        <v>186.59999999999991</v>
      </c>
      <c r="G26" s="4">
        <v>1473.4</v>
      </c>
      <c r="H26" s="7">
        <v>39</v>
      </c>
      <c r="I26" t="s">
        <v>18</v>
      </c>
      <c r="L26">
        <v>3</v>
      </c>
      <c r="M26" t="s">
        <v>61</v>
      </c>
      <c r="N26" t="s">
        <v>373</v>
      </c>
      <c r="S26">
        <v>46.17</v>
      </c>
      <c r="T26">
        <v>0.46</v>
      </c>
      <c r="U26">
        <v>10.28</v>
      </c>
      <c r="V26">
        <v>0.48</v>
      </c>
      <c r="W26">
        <v>9.67</v>
      </c>
      <c r="X26">
        <v>0.19</v>
      </c>
      <c r="Y26">
        <v>22.31</v>
      </c>
      <c r="Z26">
        <v>8.9600000000000009</v>
      </c>
      <c r="AA26">
        <v>0.4</v>
      </c>
      <c r="AB26">
        <v>0.22</v>
      </c>
      <c r="AC26">
        <v>0</v>
      </c>
      <c r="AD26">
        <v>0</v>
      </c>
      <c r="AE26">
        <v>44.9</v>
      </c>
      <c r="AF26">
        <v>0.16</v>
      </c>
      <c r="AG26">
        <v>4.26</v>
      </c>
      <c r="AH26">
        <v>0.41</v>
      </c>
      <c r="AI26">
        <v>8.02</v>
      </c>
      <c r="AJ26">
        <v>0.13</v>
      </c>
      <c r="AK26">
        <v>37.299999999999997</v>
      </c>
      <c r="AL26">
        <v>3.45</v>
      </c>
      <c r="AM26">
        <v>0.22</v>
      </c>
      <c r="AN26">
        <v>0.09</v>
      </c>
      <c r="AO26">
        <v>0.24</v>
      </c>
      <c r="AP26">
        <v>0</v>
      </c>
      <c r="AQ26" t="s">
        <v>133</v>
      </c>
      <c r="AR26" t="s">
        <v>247</v>
      </c>
      <c r="AS26" t="s">
        <v>441</v>
      </c>
      <c r="AT26" t="s">
        <v>448</v>
      </c>
      <c r="AU26">
        <v>47</v>
      </c>
      <c r="AV26">
        <v>0</v>
      </c>
      <c r="AW26">
        <v>14.2</v>
      </c>
      <c r="AX26">
        <v>0</v>
      </c>
      <c r="AY26">
        <v>0</v>
      </c>
      <c r="BA26">
        <v>0</v>
      </c>
      <c r="BB26">
        <v>0</v>
      </c>
      <c r="BC26" t="s">
        <v>490</v>
      </c>
    </row>
    <row r="27" spans="1:55" x14ac:dyDescent="0.2">
      <c r="A27" t="s">
        <v>29</v>
      </c>
      <c r="B27" s="16">
        <v>40.07</v>
      </c>
      <c r="C27" s="7" t="s">
        <v>62</v>
      </c>
      <c r="D27" s="16">
        <v>4</v>
      </c>
      <c r="E27" s="16">
        <v>1610</v>
      </c>
      <c r="F27" s="4">
        <f t="shared" si="3"/>
        <v>136.59999999999991</v>
      </c>
      <c r="G27" s="4">
        <v>1473.4</v>
      </c>
      <c r="H27" s="7">
        <v>13</v>
      </c>
      <c r="I27" t="s">
        <v>18</v>
      </c>
      <c r="L27">
        <v>10</v>
      </c>
      <c r="M27" t="s">
        <v>61</v>
      </c>
      <c r="N27" t="s">
        <v>373</v>
      </c>
      <c r="S27" s="12">
        <v>45.52</v>
      </c>
      <c r="T27" s="12">
        <v>1.27</v>
      </c>
      <c r="U27" s="12">
        <v>10.35</v>
      </c>
      <c r="V27" s="12">
        <v>0.25</v>
      </c>
      <c r="W27" s="12">
        <v>10.65</v>
      </c>
      <c r="X27" s="12">
        <v>0.19</v>
      </c>
      <c r="Y27" s="12">
        <v>19.89</v>
      </c>
      <c r="Z27" s="12">
        <v>9.31</v>
      </c>
      <c r="AA27" s="12">
        <v>1.08</v>
      </c>
      <c r="AB27" s="12">
        <v>0.7</v>
      </c>
      <c r="AC27">
        <v>0</v>
      </c>
      <c r="AD27">
        <v>0</v>
      </c>
      <c r="AE27">
        <v>44.9</v>
      </c>
      <c r="AF27">
        <v>0.16</v>
      </c>
      <c r="AG27">
        <v>4.26</v>
      </c>
      <c r="AH27">
        <v>0.41</v>
      </c>
      <c r="AI27">
        <v>8.02</v>
      </c>
      <c r="AJ27">
        <v>0.13</v>
      </c>
      <c r="AK27">
        <v>37.299999999999997</v>
      </c>
      <c r="AL27">
        <v>3.45</v>
      </c>
      <c r="AM27">
        <v>0.22</v>
      </c>
      <c r="AN27">
        <v>0.09</v>
      </c>
      <c r="AO27">
        <v>0.24</v>
      </c>
      <c r="AP27">
        <v>0</v>
      </c>
      <c r="AQ27" t="s">
        <v>133</v>
      </c>
      <c r="AR27" t="s">
        <v>247</v>
      </c>
      <c r="AS27" t="s">
        <v>441</v>
      </c>
      <c r="AT27" t="s">
        <v>448</v>
      </c>
      <c r="AU27">
        <v>51.5</v>
      </c>
      <c r="AV27">
        <v>23.3</v>
      </c>
      <c r="AW27">
        <v>7.1</v>
      </c>
      <c r="AX27">
        <v>0</v>
      </c>
      <c r="AY27">
        <v>5.2</v>
      </c>
      <c r="BA27">
        <v>0</v>
      </c>
      <c r="BB27">
        <v>0</v>
      </c>
      <c r="BC27" t="s">
        <v>490</v>
      </c>
    </row>
    <row r="28" spans="1:55" x14ac:dyDescent="0.2">
      <c r="A28" t="s">
        <v>29</v>
      </c>
      <c r="B28" s="16">
        <v>60.05</v>
      </c>
      <c r="C28" s="7" t="s">
        <v>62</v>
      </c>
      <c r="D28" s="16">
        <v>6</v>
      </c>
      <c r="E28" s="16">
        <v>1755</v>
      </c>
      <c r="F28" s="4">
        <f t="shared" si="3"/>
        <v>281.59999999999991</v>
      </c>
      <c r="G28" s="4">
        <v>1473.4</v>
      </c>
      <c r="H28" s="7">
        <v>41.1</v>
      </c>
      <c r="I28" t="s">
        <v>18</v>
      </c>
      <c r="L28">
        <v>6</v>
      </c>
      <c r="M28" t="s">
        <v>61</v>
      </c>
      <c r="N28" t="s">
        <v>4</v>
      </c>
      <c r="S28" s="12">
        <v>46.48</v>
      </c>
      <c r="T28" s="12">
        <v>0.49</v>
      </c>
      <c r="U28" s="12">
        <v>7.27</v>
      </c>
      <c r="V28" s="12">
        <v>0.43</v>
      </c>
      <c r="W28" s="12">
        <v>10.24</v>
      </c>
      <c r="X28" s="12">
        <v>0.19</v>
      </c>
      <c r="Y28" s="12">
        <v>26.18</v>
      </c>
      <c r="Z28" s="12">
        <v>7.33</v>
      </c>
      <c r="AA28" s="12">
        <v>0.45</v>
      </c>
      <c r="AB28" s="12">
        <v>0.23</v>
      </c>
      <c r="AC28">
        <v>0</v>
      </c>
      <c r="AD28">
        <v>0</v>
      </c>
      <c r="AE28">
        <v>44.9</v>
      </c>
      <c r="AF28">
        <v>0.16</v>
      </c>
      <c r="AG28">
        <v>4.26</v>
      </c>
      <c r="AH28">
        <v>0.41</v>
      </c>
      <c r="AI28">
        <v>8.02</v>
      </c>
      <c r="AJ28">
        <v>0.13</v>
      </c>
      <c r="AK28">
        <v>37.299999999999997</v>
      </c>
      <c r="AL28">
        <v>3.45</v>
      </c>
      <c r="AM28">
        <v>0.22</v>
      </c>
      <c r="AN28">
        <v>0.09</v>
      </c>
      <c r="AO28">
        <v>0.24</v>
      </c>
      <c r="AP28">
        <v>0</v>
      </c>
      <c r="AQ28" t="s">
        <v>135</v>
      </c>
      <c r="AR28" t="s">
        <v>247</v>
      </c>
      <c r="AS28" t="s">
        <v>441</v>
      </c>
      <c r="AT28" t="s">
        <v>448</v>
      </c>
      <c r="AU28">
        <v>41.8</v>
      </c>
      <c r="AV28" t="s">
        <v>464</v>
      </c>
      <c r="AW28">
        <v>15.4</v>
      </c>
      <c r="AX28">
        <v>0</v>
      </c>
      <c r="AY28">
        <v>3.3</v>
      </c>
      <c r="BA28">
        <v>0</v>
      </c>
      <c r="BB28">
        <v>0</v>
      </c>
      <c r="BC28" t="s">
        <v>490</v>
      </c>
    </row>
    <row r="29" spans="1:55" x14ac:dyDescent="0.2">
      <c r="A29" t="s">
        <v>29</v>
      </c>
      <c r="B29" s="16">
        <v>60.03</v>
      </c>
      <c r="C29" s="7" t="s">
        <v>62</v>
      </c>
      <c r="D29" s="16">
        <v>6</v>
      </c>
      <c r="E29" s="16">
        <v>1770</v>
      </c>
      <c r="F29" s="4">
        <f t="shared" si="3"/>
        <v>296.59999999999991</v>
      </c>
      <c r="G29" s="4">
        <v>1473.4</v>
      </c>
      <c r="H29" s="7">
        <v>49.7</v>
      </c>
      <c r="I29" t="s">
        <v>18</v>
      </c>
      <c r="L29">
        <v>6</v>
      </c>
      <c r="M29" t="s">
        <v>61</v>
      </c>
      <c r="N29" t="s">
        <v>4</v>
      </c>
      <c r="S29" s="12">
        <v>46.9</v>
      </c>
      <c r="T29" s="12">
        <v>0.36</v>
      </c>
      <c r="U29" s="12">
        <v>8.7899999999999991</v>
      </c>
      <c r="V29" s="12">
        <v>0.56999999999999995</v>
      </c>
      <c r="W29" s="12">
        <v>9.8699999999999992</v>
      </c>
      <c r="X29" s="12">
        <v>0.18</v>
      </c>
      <c r="Y29" s="12">
        <v>26.48</v>
      </c>
      <c r="Z29" s="12">
        <v>6.8</v>
      </c>
      <c r="AA29" s="12">
        <v>0.43</v>
      </c>
      <c r="AB29" s="12">
        <v>0.18</v>
      </c>
      <c r="AC29" s="12">
        <v>0</v>
      </c>
      <c r="AD29" s="12">
        <v>0</v>
      </c>
      <c r="AE29">
        <v>44.9</v>
      </c>
      <c r="AF29">
        <v>0.16</v>
      </c>
      <c r="AG29">
        <v>4.26</v>
      </c>
      <c r="AH29">
        <v>0.41</v>
      </c>
      <c r="AI29">
        <v>8.02</v>
      </c>
      <c r="AJ29">
        <v>0.13</v>
      </c>
      <c r="AK29">
        <v>37.299999999999997</v>
      </c>
      <c r="AL29">
        <v>3.45</v>
      </c>
      <c r="AM29">
        <v>0.22</v>
      </c>
      <c r="AN29">
        <v>0.09</v>
      </c>
      <c r="AO29">
        <v>0.24</v>
      </c>
      <c r="AP29">
        <v>0</v>
      </c>
      <c r="AQ29" t="s">
        <v>135</v>
      </c>
      <c r="AR29" t="s">
        <v>247</v>
      </c>
      <c r="AS29" t="s">
        <v>441</v>
      </c>
      <c r="AT29" t="s">
        <v>448</v>
      </c>
      <c r="AU29">
        <v>41.6</v>
      </c>
      <c r="AV29">
        <v>0</v>
      </c>
      <c r="AW29">
        <v>8.6999999999999993</v>
      </c>
      <c r="AX29">
        <v>0</v>
      </c>
      <c r="AY29">
        <v>0</v>
      </c>
      <c r="BA29">
        <v>0</v>
      </c>
      <c r="BB29">
        <v>0</v>
      </c>
      <c r="BC29" t="s">
        <v>490</v>
      </c>
    </row>
    <row r="30" spans="1:55" s="18" customFormat="1" x14ac:dyDescent="0.2">
      <c r="A30" s="18" t="s">
        <v>60</v>
      </c>
      <c r="B30" s="18" t="s">
        <v>35</v>
      </c>
      <c r="C30" s="18" t="s">
        <v>51</v>
      </c>
      <c r="D30" s="19">
        <v>1.2</v>
      </c>
      <c r="E30" s="19">
        <v>1185</v>
      </c>
      <c r="F30" s="19">
        <f t="shared" ref="F30:F64" si="4">E30-1473.4</f>
        <v>-288.40000000000009</v>
      </c>
      <c r="G30" s="19"/>
      <c r="H30" s="19">
        <v>59</v>
      </c>
      <c r="I30" s="18" t="s">
        <v>59</v>
      </c>
      <c r="J30" s="18">
        <v>6.26</v>
      </c>
      <c r="K30" s="18">
        <v>6.26</v>
      </c>
      <c r="L30" s="18">
        <v>26</v>
      </c>
      <c r="M30" s="18" t="s">
        <v>61</v>
      </c>
      <c r="N30" s="18" t="s">
        <v>94</v>
      </c>
      <c r="S30" s="18">
        <v>44.78</v>
      </c>
      <c r="T30" s="18">
        <v>0.63</v>
      </c>
      <c r="U30" s="18">
        <v>17.989999999999998</v>
      </c>
      <c r="V30" s="18">
        <v>0.08</v>
      </c>
      <c r="W30" s="18">
        <v>7.21</v>
      </c>
      <c r="X30" s="18">
        <v>0.14000000000000001</v>
      </c>
      <c r="Y30" s="18">
        <v>9.39</v>
      </c>
      <c r="Z30" s="18">
        <v>9.8000000000000007</v>
      </c>
      <c r="AA30" s="18">
        <v>2.31</v>
      </c>
      <c r="AB30" s="18">
        <v>0.12</v>
      </c>
      <c r="AC30" s="18">
        <v>0</v>
      </c>
      <c r="AD30" s="18">
        <v>0.08</v>
      </c>
      <c r="AE30" s="18">
        <v>47.180999999999997</v>
      </c>
      <c r="AF30" s="18">
        <v>0.48799999999999999</v>
      </c>
      <c r="AG30" s="18">
        <v>14.552999999999999</v>
      </c>
      <c r="AH30" s="18">
        <v>0.22499999999999998</v>
      </c>
      <c r="AI30" s="18">
        <v>7.7360000000000007</v>
      </c>
      <c r="AJ30" s="18">
        <v>0.14399999999999999</v>
      </c>
      <c r="AK30" s="18">
        <v>18.68</v>
      </c>
      <c r="AL30" s="18">
        <v>9.1879999999999988</v>
      </c>
      <c r="AM30" s="18">
        <v>1.7369999999999999</v>
      </c>
      <c r="AN30" s="18">
        <v>6.4999999999999988E-2</v>
      </c>
      <c r="AO30" s="18">
        <v>0</v>
      </c>
      <c r="AP30" s="18">
        <v>0.20299999999999999</v>
      </c>
      <c r="AQ30" s="18" t="s">
        <v>133</v>
      </c>
      <c r="AR30" s="18" t="s">
        <v>142</v>
      </c>
      <c r="AS30" s="18" t="s">
        <v>443</v>
      </c>
      <c r="AT30" s="18" t="s">
        <v>480</v>
      </c>
      <c r="AU30" s="18">
        <v>13.8</v>
      </c>
      <c r="AV30" s="18">
        <v>14.4</v>
      </c>
      <c r="AW30" s="18">
        <v>10.6</v>
      </c>
      <c r="AX30" s="18">
        <v>2.2000000000000002</v>
      </c>
      <c r="AY30" s="18">
        <v>0</v>
      </c>
      <c r="BA30" s="18">
        <v>0</v>
      </c>
      <c r="BB30" s="18">
        <v>0</v>
      </c>
      <c r="BC30" s="18" t="s">
        <v>491</v>
      </c>
    </row>
    <row r="31" spans="1:55" s="18" customFormat="1" x14ac:dyDescent="0.2">
      <c r="A31" s="18" t="s">
        <v>60</v>
      </c>
      <c r="B31" s="18" t="s">
        <v>34</v>
      </c>
      <c r="C31" s="18" t="s">
        <v>51</v>
      </c>
      <c r="D31" s="19">
        <v>1.2</v>
      </c>
      <c r="E31" s="19">
        <v>1200</v>
      </c>
      <c r="F31" s="19">
        <f t="shared" si="4"/>
        <v>-273.40000000000009</v>
      </c>
      <c r="G31" s="19"/>
      <c r="H31" s="19">
        <v>71.2</v>
      </c>
      <c r="I31" s="18" t="s">
        <v>59</v>
      </c>
      <c r="J31" s="18">
        <v>5.0599999999999996</v>
      </c>
      <c r="K31" s="18">
        <v>5.0599999999999996</v>
      </c>
      <c r="L31" s="18">
        <v>29</v>
      </c>
      <c r="M31" s="18" t="s">
        <v>61</v>
      </c>
      <c r="N31" s="18" t="s">
        <v>94</v>
      </c>
      <c r="O31" s="18">
        <f>H31-H30</f>
        <v>12.200000000000003</v>
      </c>
      <c r="P31" s="18">
        <f>E31-E30</f>
        <v>15</v>
      </c>
      <c r="Q31" s="18">
        <f>O31/P31</f>
        <v>0.81333333333333357</v>
      </c>
      <c r="R31" s="18">
        <f>O31/L31</f>
        <v>0.42068965517241391</v>
      </c>
      <c r="S31" s="18">
        <v>45.1</v>
      </c>
      <c r="T31" s="18">
        <v>0.6</v>
      </c>
      <c r="U31" s="18">
        <v>17.63</v>
      </c>
      <c r="V31" s="18">
        <v>0.11</v>
      </c>
      <c r="W31" s="18">
        <v>6.92</v>
      </c>
      <c r="X31" s="18">
        <v>0.12</v>
      </c>
      <c r="Y31" s="18">
        <v>10.26</v>
      </c>
      <c r="Z31" s="18">
        <v>10.220000000000001</v>
      </c>
      <c r="AA31" s="18">
        <v>2.15</v>
      </c>
      <c r="AB31" s="18">
        <v>0.1</v>
      </c>
      <c r="AC31" s="18">
        <v>0</v>
      </c>
      <c r="AD31" s="18">
        <v>0.1</v>
      </c>
      <c r="AE31" s="18">
        <v>47.180999999999997</v>
      </c>
      <c r="AF31" s="18">
        <v>0.48799999999999999</v>
      </c>
      <c r="AG31" s="18">
        <v>14.552999999999999</v>
      </c>
      <c r="AH31" s="18">
        <v>0.22499999999999998</v>
      </c>
      <c r="AI31" s="18">
        <v>7.7360000000000007</v>
      </c>
      <c r="AJ31" s="18">
        <v>0.14399999999999999</v>
      </c>
      <c r="AK31" s="18">
        <v>18.68</v>
      </c>
      <c r="AL31" s="18">
        <v>9.1879999999999988</v>
      </c>
      <c r="AM31" s="18">
        <v>1.7369999999999999</v>
      </c>
      <c r="AN31" s="18">
        <v>6.4999999999999988E-2</v>
      </c>
      <c r="AO31" s="18">
        <v>0</v>
      </c>
      <c r="AP31" s="18">
        <v>0.20299999999999999</v>
      </c>
      <c r="AQ31" s="18" t="s">
        <v>133</v>
      </c>
      <c r="AR31" s="18" t="s">
        <v>142</v>
      </c>
      <c r="AS31" s="18" t="s">
        <v>443</v>
      </c>
      <c r="AT31" s="18" t="s">
        <v>480</v>
      </c>
      <c r="AU31" s="18">
        <v>16.899999999999999</v>
      </c>
      <c r="AV31" s="18">
        <v>6.8</v>
      </c>
      <c r="AW31" s="18">
        <v>4.4000000000000004</v>
      </c>
      <c r="AX31" s="18">
        <v>0.7</v>
      </c>
      <c r="AY31" s="18">
        <v>0</v>
      </c>
      <c r="BA31" s="18">
        <v>0</v>
      </c>
      <c r="BB31" s="18">
        <v>0</v>
      </c>
      <c r="BC31" s="18" t="s">
        <v>491</v>
      </c>
    </row>
    <row r="32" spans="1:55" s="18" customFormat="1" x14ac:dyDescent="0.2">
      <c r="A32" s="18" t="s">
        <v>60</v>
      </c>
      <c r="B32" s="18" t="s">
        <v>33</v>
      </c>
      <c r="C32" s="18" t="s">
        <v>51</v>
      </c>
      <c r="D32" s="19">
        <v>1.2</v>
      </c>
      <c r="E32" s="19">
        <v>1215</v>
      </c>
      <c r="F32" s="19">
        <f t="shared" si="4"/>
        <v>-258.40000000000009</v>
      </c>
      <c r="G32" s="19"/>
      <c r="H32" s="19">
        <v>68.599999999999994</v>
      </c>
      <c r="I32" s="18" t="s">
        <v>59</v>
      </c>
      <c r="J32" s="18">
        <v>5.99</v>
      </c>
      <c r="K32" s="18">
        <v>5.99</v>
      </c>
      <c r="L32" s="18">
        <v>24</v>
      </c>
      <c r="M32" s="18" t="s">
        <v>61</v>
      </c>
      <c r="N32" s="18" t="s">
        <v>94</v>
      </c>
      <c r="O32" s="18">
        <f>H32-H31</f>
        <v>-2.6000000000000085</v>
      </c>
      <c r="P32" s="18">
        <f>E31-E30</f>
        <v>15</v>
      </c>
      <c r="Q32" s="18">
        <f>O32/P32</f>
        <v>-0.17333333333333389</v>
      </c>
      <c r="R32" s="18">
        <f>O32/L32</f>
        <v>-0.10833333333333368</v>
      </c>
      <c r="S32" s="18">
        <v>44.63</v>
      </c>
      <c r="T32" s="18">
        <v>0.59</v>
      </c>
      <c r="U32" s="18">
        <v>17.45</v>
      </c>
      <c r="V32" s="18">
        <v>0.05</v>
      </c>
      <c r="W32" s="18">
        <v>6.85</v>
      </c>
      <c r="X32" s="18">
        <v>0.08</v>
      </c>
      <c r="Y32" s="18">
        <v>10.72</v>
      </c>
      <c r="Z32" s="18">
        <v>10.72</v>
      </c>
      <c r="AA32" s="18">
        <v>2.21</v>
      </c>
      <c r="AB32" s="18">
        <v>0.08</v>
      </c>
      <c r="AC32" s="18">
        <v>0</v>
      </c>
      <c r="AD32" s="18">
        <v>0.16</v>
      </c>
      <c r="AE32" s="18">
        <v>47.163699999999999</v>
      </c>
      <c r="AF32" s="18">
        <v>0.48359999999999997</v>
      </c>
      <c r="AG32" s="18">
        <v>14.403099999999998</v>
      </c>
      <c r="AH32" s="18">
        <v>0.22849999999999998</v>
      </c>
      <c r="AI32" s="18">
        <v>7.7332000000000001</v>
      </c>
      <c r="AJ32" s="18">
        <v>0.14379999999999998</v>
      </c>
      <c r="AK32" s="18">
        <v>18.952999999999999</v>
      </c>
      <c r="AL32" s="18">
        <v>9.1026000000000007</v>
      </c>
      <c r="AM32" s="18">
        <v>1.7168999999999999</v>
      </c>
      <c r="AN32" s="18">
        <v>6.4500000000000002E-2</v>
      </c>
      <c r="AO32" s="18">
        <v>0</v>
      </c>
      <c r="AP32" s="18">
        <v>0.20710000000000001</v>
      </c>
      <c r="AQ32" s="18" t="s">
        <v>133</v>
      </c>
      <c r="AR32" s="18" t="s">
        <v>142</v>
      </c>
      <c r="AS32" s="18" t="s">
        <v>443</v>
      </c>
      <c r="AT32" s="18" t="s">
        <v>480</v>
      </c>
      <c r="AU32" s="18">
        <v>16.5</v>
      </c>
      <c r="AV32" s="18">
        <v>3.9</v>
      </c>
      <c r="AW32" s="18">
        <v>10.8</v>
      </c>
      <c r="AX32" s="18">
        <v>0.2</v>
      </c>
      <c r="AY32" s="18">
        <v>0</v>
      </c>
      <c r="BA32" s="18">
        <v>0</v>
      </c>
      <c r="BB32" s="18">
        <v>0</v>
      </c>
      <c r="BC32" s="18" t="s">
        <v>491</v>
      </c>
    </row>
    <row r="33" spans="1:55" s="8" customFormat="1" x14ac:dyDescent="0.2">
      <c r="A33" s="8" t="s">
        <v>60</v>
      </c>
      <c r="B33" s="8" t="s">
        <v>32</v>
      </c>
      <c r="C33" s="8" t="s">
        <v>51</v>
      </c>
      <c r="D33" s="9">
        <v>1.2</v>
      </c>
      <c r="E33" s="9">
        <v>1230</v>
      </c>
      <c r="F33" s="9">
        <f t="shared" si="4"/>
        <v>-243.40000000000009</v>
      </c>
      <c r="G33" s="9"/>
      <c r="H33" s="9">
        <v>74.7</v>
      </c>
      <c r="I33" s="8" t="s">
        <v>59</v>
      </c>
      <c r="J33" s="8">
        <v>4.5</v>
      </c>
      <c r="K33" s="8">
        <v>4.5</v>
      </c>
      <c r="L33" s="8">
        <v>24</v>
      </c>
      <c r="M33" s="8" t="s">
        <v>61</v>
      </c>
      <c r="N33" s="8" t="s">
        <v>94</v>
      </c>
      <c r="O33" s="8">
        <f>H33-H32</f>
        <v>6.1000000000000085</v>
      </c>
      <c r="P33" s="8">
        <f>E32-E31</f>
        <v>15</v>
      </c>
      <c r="Q33" s="8">
        <f>O33/P33</f>
        <v>0.40666666666666723</v>
      </c>
      <c r="R33" s="8">
        <f>O33/L33</f>
        <v>0.25416666666666704</v>
      </c>
      <c r="S33" s="8">
        <v>45.05</v>
      </c>
      <c r="T33" s="8">
        <v>0.54</v>
      </c>
      <c r="U33" s="8">
        <v>15.79</v>
      </c>
      <c r="V33" s="8">
        <v>0.17</v>
      </c>
      <c r="W33" s="8">
        <v>7.09</v>
      </c>
      <c r="X33" s="8">
        <v>0.12</v>
      </c>
      <c r="Y33" s="8">
        <v>12.33</v>
      </c>
      <c r="Z33" s="8">
        <v>10.33</v>
      </c>
      <c r="AA33" s="8">
        <v>1.94</v>
      </c>
      <c r="AB33" s="8">
        <v>0.05</v>
      </c>
      <c r="AC33" s="8">
        <v>0</v>
      </c>
      <c r="AD33" s="8">
        <v>0.16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 t="s">
        <v>135</v>
      </c>
      <c r="AR33" s="8" t="s">
        <v>142</v>
      </c>
      <c r="AS33" s="8" t="s">
        <v>443</v>
      </c>
      <c r="AT33" s="18" t="s">
        <v>480</v>
      </c>
      <c r="AU33" s="8">
        <v>18.5</v>
      </c>
      <c r="AV33" s="8">
        <v>0</v>
      </c>
      <c r="AW33" s="8">
        <v>6.5</v>
      </c>
      <c r="AX33" s="8">
        <v>0.4</v>
      </c>
      <c r="AY33" s="8">
        <v>0</v>
      </c>
      <c r="BA33" s="8">
        <v>0</v>
      </c>
      <c r="BB33" s="8">
        <v>0</v>
      </c>
      <c r="BC33" s="18" t="s">
        <v>491</v>
      </c>
    </row>
    <row r="34" spans="1:55" s="18" customFormat="1" x14ac:dyDescent="0.2">
      <c r="A34" s="18" t="s">
        <v>60</v>
      </c>
      <c r="B34" s="18" t="s">
        <v>31</v>
      </c>
      <c r="C34" s="18" t="s">
        <v>51</v>
      </c>
      <c r="D34" s="19">
        <v>1.2</v>
      </c>
      <c r="E34" s="19">
        <v>1245</v>
      </c>
      <c r="F34" s="19">
        <f t="shared" si="4"/>
        <v>-228.40000000000009</v>
      </c>
      <c r="G34" s="19">
        <f>(1093500+(7290*10*D34)-(24600*(J34+5)))/810</f>
        <v>1205.9259259259259</v>
      </c>
      <c r="H34" s="19">
        <v>68.7</v>
      </c>
      <c r="I34" s="18" t="s">
        <v>59</v>
      </c>
      <c r="J34" s="18">
        <v>3.3</v>
      </c>
      <c r="K34" s="18">
        <v>3.3</v>
      </c>
      <c r="L34" s="18">
        <v>25</v>
      </c>
      <c r="M34" s="18" t="s">
        <v>61</v>
      </c>
      <c r="N34" s="18" t="s">
        <v>94</v>
      </c>
      <c r="O34" s="18">
        <f>H34-H33</f>
        <v>-6</v>
      </c>
      <c r="P34" s="18">
        <f>E33-E32</f>
        <v>15</v>
      </c>
      <c r="Q34" s="18">
        <f>O34/P34</f>
        <v>-0.4</v>
      </c>
      <c r="R34" s="18">
        <f>O34/L34</f>
        <v>-0.24</v>
      </c>
      <c r="S34" s="18">
        <v>45.8</v>
      </c>
      <c r="T34" s="18">
        <v>0.61</v>
      </c>
      <c r="U34" s="18">
        <v>17.059999999999999</v>
      </c>
      <c r="V34" s="18">
        <v>0.09</v>
      </c>
      <c r="W34" s="18">
        <v>6.87</v>
      </c>
      <c r="X34" s="18">
        <v>0.14000000000000001</v>
      </c>
      <c r="Y34" s="18">
        <v>11.44</v>
      </c>
      <c r="Z34" s="18">
        <v>10.91</v>
      </c>
      <c r="AA34" s="18">
        <v>2.0299999999999998</v>
      </c>
      <c r="AB34" s="18">
        <v>0.13</v>
      </c>
      <c r="AC34" s="18">
        <v>0</v>
      </c>
      <c r="AD34" s="18">
        <v>0.09</v>
      </c>
      <c r="AE34" s="18">
        <v>47.008000000000003</v>
      </c>
      <c r="AF34" s="18">
        <v>0.44400000000000001</v>
      </c>
      <c r="AG34" s="18">
        <v>13.054</v>
      </c>
      <c r="AH34" s="18">
        <v>0.26</v>
      </c>
      <c r="AI34" s="18">
        <v>7.7080000000000002</v>
      </c>
      <c r="AJ34" s="18">
        <v>0.14200000000000002</v>
      </c>
      <c r="AK34" s="18">
        <v>21.41</v>
      </c>
      <c r="AL34" s="18">
        <v>8.3339999999999996</v>
      </c>
      <c r="AM34" s="18">
        <v>1.536</v>
      </c>
      <c r="AN34" s="18">
        <v>0.06</v>
      </c>
      <c r="AO34" s="18">
        <v>0</v>
      </c>
      <c r="AP34" s="18">
        <v>0.24399999999999999</v>
      </c>
      <c r="AQ34" s="18" t="s">
        <v>133</v>
      </c>
      <c r="AR34" s="18" t="s">
        <v>142</v>
      </c>
      <c r="AS34" s="18" t="s">
        <v>443</v>
      </c>
      <c r="AT34" s="18" t="s">
        <v>480</v>
      </c>
      <c r="AU34" s="18">
        <v>20.2</v>
      </c>
      <c r="AV34" s="18">
        <v>1.5</v>
      </c>
      <c r="AW34" s="18">
        <v>9.4</v>
      </c>
      <c r="AX34" s="18">
        <v>0.2</v>
      </c>
      <c r="AY34" s="18">
        <v>0</v>
      </c>
      <c r="BA34" s="18">
        <v>0</v>
      </c>
      <c r="BB34" s="18">
        <v>0</v>
      </c>
      <c r="BC34" s="18" t="s">
        <v>491</v>
      </c>
    </row>
    <row r="35" spans="1:55" s="18" customFormat="1" x14ac:dyDescent="0.2">
      <c r="A35" s="18" t="s">
        <v>140</v>
      </c>
      <c r="B35" s="18" t="s">
        <v>38</v>
      </c>
      <c r="C35" s="18" t="s">
        <v>51</v>
      </c>
      <c r="D35" s="19">
        <v>1.2</v>
      </c>
      <c r="E35" s="19">
        <v>1315</v>
      </c>
      <c r="F35" s="19">
        <f t="shared" si="4"/>
        <v>-158.40000000000009</v>
      </c>
      <c r="G35" s="19"/>
      <c r="H35" s="19">
        <v>58.6</v>
      </c>
      <c r="I35" s="18" t="s">
        <v>18</v>
      </c>
      <c r="J35" s="18">
        <v>0.98</v>
      </c>
      <c r="L35" s="18">
        <v>24</v>
      </c>
      <c r="M35" s="18" t="s">
        <v>61</v>
      </c>
      <c r="N35" s="18" t="s">
        <v>95</v>
      </c>
      <c r="S35" s="18">
        <v>46.9</v>
      </c>
      <c r="T35" s="18">
        <v>0.66</v>
      </c>
      <c r="U35" s="18">
        <v>17.899999999999999</v>
      </c>
      <c r="V35" s="18">
        <v>7.0000000000000007E-2</v>
      </c>
      <c r="W35" s="18">
        <v>8.41</v>
      </c>
      <c r="X35" s="18">
        <v>0.12</v>
      </c>
      <c r="Y35" s="18">
        <v>11.41</v>
      </c>
      <c r="Z35" s="18">
        <v>10.71</v>
      </c>
      <c r="AA35" s="18">
        <v>2.5</v>
      </c>
      <c r="AB35" s="18">
        <v>0.12</v>
      </c>
      <c r="AC35" s="18">
        <v>0</v>
      </c>
      <c r="AD35" s="18">
        <v>0.13</v>
      </c>
      <c r="AE35" s="18">
        <v>47.180999999999997</v>
      </c>
      <c r="AF35" s="18">
        <v>0.48799999999999999</v>
      </c>
      <c r="AG35" s="18">
        <v>14.552999999999999</v>
      </c>
      <c r="AH35" s="18">
        <v>0.22499999999999998</v>
      </c>
      <c r="AI35" s="18">
        <v>7.7360000000000007</v>
      </c>
      <c r="AJ35" s="18">
        <v>0.14399999999999999</v>
      </c>
      <c r="AK35" s="18">
        <v>18.68</v>
      </c>
      <c r="AL35" s="18">
        <v>9.1879999999999988</v>
      </c>
      <c r="AM35" s="18">
        <v>1.7369999999999999</v>
      </c>
      <c r="AN35" s="18">
        <v>6.4999999999999988E-2</v>
      </c>
      <c r="AO35" s="18">
        <v>0</v>
      </c>
      <c r="AP35" s="18">
        <v>0.20299999999999999</v>
      </c>
      <c r="AQ35" s="18" t="s">
        <v>133</v>
      </c>
      <c r="AR35" s="18" t="s">
        <v>142</v>
      </c>
      <c r="AS35" s="18" t="s">
        <v>443</v>
      </c>
      <c r="AT35" s="18" t="s">
        <v>480</v>
      </c>
      <c r="AU35" s="18">
        <v>7.7</v>
      </c>
      <c r="AV35" s="18">
        <v>16.899999999999999</v>
      </c>
      <c r="AW35" s="18">
        <v>14.1</v>
      </c>
      <c r="AX35" s="18">
        <v>2.4</v>
      </c>
      <c r="AY35" s="18">
        <v>0</v>
      </c>
      <c r="BA35" s="18">
        <v>0</v>
      </c>
      <c r="BB35" s="18">
        <v>0</v>
      </c>
      <c r="BC35" s="18" t="s">
        <v>491</v>
      </c>
    </row>
    <row r="36" spans="1:55" s="18" customFormat="1" x14ac:dyDescent="0.2">
      <c r="A36" s="18" t="s">
        <v>140</v>
      </c>
      <c r="B36" s="18" t="s">
        <v>37</v>
      </c>
      <c r="C36" s="18" t="s">
        <v>51</v>
      </c>
      <c r="D36" s="19">
        <v>1.2</v>
      </c>
      <c r="E36" s="19">
        <v>1330</v>
      </c>
      <c r="F36" s="19">
        <f t="shared" si="4"/>
        <v>-143.40000000000009</v>
      </c>
      <c r="G36" s="19">
        <f>(1093500+(7290*10*D36)-(24600*J36))/810</f>
        <v>1458</v>
      </c>
      <c r="H36" s="19">
        <v>59.5</v>
      </c>
      <c r="I36" s="18" t="s">
        <v>18</v>
      </c>
      <c r="J36" s="18">
        <v>0</v>
      </c>
      <c r="L36" s="18">
        <v>24</v>
      </c>
      <c r="M36" s="18" t="s">
        <v>61</v>
      </c>
      <c r="N36" s="18" t="s">
        <v>95</v>
      </c>
      <c r="O36" s="18">
        <f>H36-H35</f>
        <v>0.89999999999999858</v>
      </c>
      <c r="P36" s="18">
        <f>E36-E35</f>
        <v>15</v>
      </c>
      <c r="Q36" s="18">
        <f>O36/P36</f>
        <v>5.9999999999999908E-2</v>
      </c>
      <c r="R36" s="18">
        <f>O36/L36</f>
        <v>3.7499999999999943E-2</v>
      </c>
      <c r="S36" s="18">
        <v>48.04</v>
      </c>
      <c r="T36" s="18">
        <v>0.68</v>
      </c>
      <c r="U36" s="18">
        <v>18.3</v>
      </c>
      <c r="V36" s="18">
        <v>0.13</v>
      </c>
      <c r="W36" s="18">
        <v>8.3000000000000007</v>
      </c>
      <c r="X36" s="18">
        <v>0.16</v>
      </c>
      <c r="Y36" s="18">
        <v>11.16</v>
      </c>
      <c r="Z36" s="18">
        <v>10.57</v>
      </c>
      <c r="AA36" s="18">
        <v>2.5</v>
      </c>
      <c r="AB36" s="18">
        <v>0.12</v>
      </c>
      <c r="AC36" s="18">
        <v>0</v>
      </c>
      <c r="AD36" s="18">
        <v>0.11</v>
      </c>
      <c r="AE36" s="18">
        <v>47.180999999999997</v>
      </c>
      <c r="AF36" s="18">
        <v>0.48799999999999999</v>
      </c>
      <c r="AG36" s="18">
        <v>14.552999999999999</v>
      </c>
      <c r="AH36" s="18">
        <v>0.22499999999999998</v>
      </c>
      <c r="AI36" s="18">
        <v>7.7360000000000007</v>
      </c>
      <c r="AJ36" s="18">
        <v>0.14399999999999999</v>
      </c>
      <c r="AK36" s="18">
        <v>18.68</v>
      </c>
      <c r="AL36" s="18">
        <v>9.1879999999999988</v>
      </c>
      <c r="AM36" s="18">
        <v>1.7369999999999999</v>
      </c>
      <c r="AN36" s="18">
        <v>6.4999999999999988E-2</v>
      </c>
      <c r="AO36" s="18">
        <v>0</v>
      </c>
      <c r="AP36" s="18">
        <v>0.20299999999999999</v>
      </c>
      <c r="AQ36" s="18" t="s">
        <v>133</v>
      </c>
      <c r="AR36" s="18" t="s">
        <v>142</v>
      </c>
      <c r="AS36" s="18" t="s">
        <v>443</v>
      </c>
      <c r="AT36" s="18" t="s">
        <v>480</v>
      </c>
      <c r="AU36" s="18">
        <v>11.2</v>
      </c>
      <c r="AV36" s="18">
        <v>18.899999999999999</v>
      </c>
      <c r="AW36" s="18">
        <v>8.3000000000000007</v>
      </c>
      <c r="AX36" s="18">
        <v>2.1</v>
      </c>
      <c r="AY36" s="18">
        <v>0</v>
      </c>
      <c r="BA36" s="18">
        <v>0</v>
      </c>
      <c r="BB36" s="18">
        <v>0</v>
      </c>
      <c r="BC36" s="18" t="s">
        <v>491</v>
      </c>
    </row>
    <row r="37" spans="1:55" s="18" customFormat="1" x14ac:dyDescent="0.2">
      <c r="A37" s="18" t="s">
        <v>140</v>
      </c>
      <c r="B37" s="18" t="s">
        <v>36</v>
      </c>
      <c r="C37" s="18" t="s">
        <v>51</v>
      </c>
      <c r="D37" s="19">
        <v>1.2</v>
      </c>
      <c r="E37" s="19">
        <v>1345</v>
      </c>
      <c r="F37" s="19">
        <f t="shared" si="4"/>
        <v>-128.40000000000009</v>
      </c>
      <c r="G37" s="19"/>
      <c r="H37" s="19">
        <v>61</v>
      </c>
      <c r="I37" s="18" t="s">
        <v>18</v>
      </c>
      <c r="J37" s="18">
        <v>0.71</v>
      </c>
      <c r="L37" s="18">
        <v>24</v>
      </c>
      <c r="M37" s="18" t="s">
        <v>61</v>
      </c>
      <c r="N37" s="18" t="s">
        <v>95</v>
      </c>
      <c r="O37" s="18">
        <f>H37-H36</f>
        <v>1.5</v>
      </c>
      <c r="P37" s="18">
        <f>E37-E36</f>
        <v>15</v>
      </c>
      <c r="Q37" s="18">
        <f>O37/P37</f>
        <v>0.1</v>
      </c>
      <c r="R37" s="18">
        <f>O37/L37</f>
        <v>6.25E-2</v>
      </c>
      <c r="S37" s="18">
        <v>47.5</v>
      </c>
      <c r="T37" s="18">
        <v>0.66</v>
      </c>
      <c r="U37" s="18">
        <v>17.82</v>
      </c>
      <c r="V37" s="18">
        <v>0.17</v>
      </c>
      <c r="W37" s="18">
        <v>8.1</v>
      </c>
      <c r="X37" s="18">
        <v>0.1</v>
      </c>
      <c r="Y37" s="18">
        <v>11.8</v>
      </c>
      <c r="Z37" s="18">
        <v>10.98</v>
      </c>
      <c r="AA37" s="18">
        <v>2.17</v>
      </c>
      <c r="AB37" s="18">
        <v>0.08</v>
      </c>
      <c r="AC37" s="18">
        <v>0</v>
      </c>
      <c r="AD37" s="18">
        <v>0.12</v>
      </c>
      <c r="AE37" s="18">
        <v>47.094499999999996</v>
      </c>
      <c r="AF37" s="18">
        <v>0.46600000000000003</v>
      </c>
      <c r="AG37" s="18">
        <v>13.8035</v>
      </c>
      <c r="AH37" s="18">
        <v>0.24249999999999999</v>
      </c>
      <c r="AI37" s="18">
        <v>7.7219999999999995</v>
      </c>
      <c r="AJ37" s="18">
        <v>0.14300000000000002</v>
      </c>
      <c r="AK37" s="18">
        <v>20.045000000000002</v>
      </c>
      <c r="AL37" s="18">
        <v>8.7609999999999992</v>
      </c>
      <c r="AM37" s="18">
        <v>1.6364999999999998</v>
      </c>
      <c r="AN37" s="18">
        <v>6.25E-2</v>
      </c>
      <c r="AO37" s="18">
        <v>0</v>
      </c>
      <c r="AP37" s="18">
        <v>0.22349999999999998</v>
      </c>
      <c r="AQ37" s="18" t="s">
        <v>133</v>
      </c>
      <c r="AR37" s="18" t="s">
        <v>142</v>
      </c>
      <c r="AS37" s="18" t="s">
        <v>443</v>
      </c>
      <c r="AT37" s="18" t="s">
        <v>480</v>
      </c>
      <c r="AU37" s="18">
        <v>12.7</v>
      </c>
      <c r="AV37" s="18">
        <v>12.4</v>
      </c>
      <c r="AW37" s="18">
        <v>12.2</v>
      </c>
      <c r="AX37" s="18">
        <v>1.7</v>
      </c>
      <c r="AY37" s="18">
        <v>0</v>
      </c>
      <c r="BA37" s="18">
        <v>0</v>
      </c>
      <c r="BB37" s="18">
        <v>0</v>
      </c>
      <c r="BC37" s="18" t="s">
        <v>491</v>
      </c>
    </row>
    <row r="38" spans="1:55" s="18" customFormat="1" x14ac:dyDescent="0.2">
      <c r="A38" s="18" t="s">
        <v>60</v>
      </c>
      <c r="B38" s="18" t="s">
        <v>42</v>
      </c>
      <c r="C38" s="18" t="s">
        <v>51</v>
      </c>
      <c r="D38" s="19">
        <v>1.6</v>
      </c>
      <c r="E38" s="19">
        <v>1230</v>
      </c>
      <c r="F38" s="19">
        <f t="shared" si="4"/>
        <v>-243.40000000000009</v>
      </c>
      <c r="G38" s="19"/>
      <c r="H38" s="19">
        <v>56.5</v>
      </c>
      <c r="I38" s="18" t="s">
        <v>59</v>
      </c>
      <c r="J38" s="18">
        <v>4.8</v>
      </c>
      <c r="K38" s="18">
        <v>4.8</v>
      </c>
      <c r="L38" s="18">
        <v>22</v>
      </c>
      <c r="M38" s="18" t="s">
        <v>61</v>
      </c>
      <c r="N38" s="18" t="s">
        <v>96</v>
      </c>
      <c r="S38" s="18">
        <v>44.2</v>
      </c>
      <c r="T38" s="18">
        <v>0.66</v>
      </c>
      <c r="U38" s="18">
        <v>16.82</v>
      </c>
      <c r="V38" s="18">
        <v>0.12</v>
      </c>
      <c r="W38" s="18">
        <v>7.77</v>
      </c>
      <c r="X38" s="18">
        <v>0.13</v>
      </c>
      <c r="Y38" s="18">
        <v>11.43</v>
      </c>
      <c r="Z38" s="18">
        <v>9.86</v>
      </c>
      <c r="AA38" s="18">
        <v>2.42</v>
      </c>
      <c r="AB38" s="18">
        <v>0.11</v>
      </c>
      <c r="AC38" s="18">
        <v>0</v>
      </c>
      <c r="AD38" s="18">
        <v>0.16</v>
      </c>
      <c r="AE38" s="18">
        <v>47.180999999999997</v>
      </c>
      <c r="AF38" s="18">
        <v>0.48799999999999999</v>
      </c>
      <c r="AG38" s="18">
        <v>14.552999999999999</v>
      </c>
      <c r="AH38" s="18">
        <v>0.22499999999999998</v>
      </c>
      <c r="AI38" s="18">
        <v>7.7360000000000007</v>
      </c>
      <c r="AJ38" s="18">
        <v>0.14399999999999999</v>
      </c>
      <c r="AK38" s="18">
        <v>18.68</v>
      </c>
      <c r="AL38" s="18">
        <v>9.1879999999999988</v>
      </c>
      <c r="AM38" s="18">
        <v>1.7369999999999999</v>
      </c>
      <c r="AN38" s="18">
        <v>6.4999999999999988E-2</v>
      </c>
      <c r="AO38" s="18">
        <v>0</v>
      </c>
      <c r="AP38" s="18">
        <v>0.20299999999999999</v>
      </c>
      <c r="AQ38" s="18" t="s">
        <v>133</v>
      </c>
      <c r="AR38" s="18" t="s">
        <v>142</v>
      </c>
      <c r="AS38" s="18" t="s">
        <v>443</v>
      </c>
      <c r="AT38" s="18" t="s">
        <v>480</v>
      </c>
      <c r="AU38" s="18">
        <v>8.3000000000000007</v>
      </c>
      <c r="AV38" s="18">
        <v>12</v>
      </c>
      <c r="AW38" s="18">
        <v>11.1</v>
      </c>
      <c r="AX38" s="18">
        <v>0</v>
      </c>
      <c r="AY38" s="18">
        <v>12.1</v>
      </c>
      <c r="BA38" s="18">
        <v>0</v>
      </c>
      <c r="BB38" s="18">
        <v>0</v>
      </c>
      <c r="BC38" s="18" t="s">
        <v>491</v>
      </c>
    </row>
    <row r="39" spans="1:55" s="18" customFormat="1" x14ac:dyDescent="0.2">
      <c r="A39" s="18" t="s">
        <v>60</v>
      </c>
      <c r="B39" s="18" t="s">
        <v>41</v>
      </c>
      <c r="C39" s="18" t="s">
        <v>51</v>
      </c>
      <c r="D39" s="19">
        <v>1.6</v>
      </c>
      <c r="E39" s="19">
        <v>1245</v>
      </c>
      <c r="F39" s="19">
        <f t="shared" si="4"/>
        <v>-228.40000000000009</v>
      </c>
      <c r="G39" s="19"/>
      <c r="H39" s="19">
        <v>73</v>
      </c>
      <c r="I39" s="18" t="s">
        <v>59</v>
      </c>
      <c r="J39" s="18">
        <v>5.3</v>
      </c>
      <c r="K39" s="18">
        <v>5.3</v>
      </c>
      <c r="L39" s="18">
        <v>20</v>
      </c>
      <c r="M39" s="18" t="s">
        <v>61</v>
      </c>
      <c r="N39" s="18" t="s">
        <v>96</v>
      </c>
      <c r="O39" s="18">
        <f>H39-H38</f>
        <v>16.5</v>
      </c>
      <c r="P39" s="18">
        <f>E39-E38</f>
        <v>15</v>
      </c>
      <c r="Q39" s="18">
        <f t="shared" ref="Q39:Q44" si="5">O39/P39</f>
        <v>1.1000000000000001</v>
      </c>
      <c r="R39" s="18">
        <f t="shared" ref="R39:R44" si="6">O39/L39</f>
        <v>0.82499999999999996</v>
      </c>
      <c r="S39" s="18">
        <v>43.5</v>
      </c>
      <c r="T39" s="18">
        <v>0.64</v>
      </c>
      <c r="U39" s="18">
        <v>16.84</v>
      </c>
      <c r="V39" s="18">
        <v>0.09</v>
      </c>
      <c r="W39" s="18">
        <v>7.3</v>
      </c>
      <c r="X39" s="18">
        <v>0.15</v>
      </c>
      <c r="Y39" s="18">
        <v>11.78</v>
      </c>
      <c r="Z39" s="18">
        <v>10.52</v>
      </c>
      <c r="AA39" s="18">
        <v>2.2599999999999998</v>
      </c>
      <c r="AB39" s="18">
        <v>0.05</v>
      </c>
      <c r="AC39" s="18">
        <v>0</v>
      </c>
      <c r="AD39" s="18">
        <v>0.06</v>
      </c>
      <c r="AE39" s="18">
        <v>47.180999999999997</v>
      </c>
      <c r="AF39" s="18">
        <v>0.48799999999999999</v>
      </c>
      <c r="AG39" s="18">
        <v>14.552999999999999</v>
      </c>
      <c r="AH39" s="18">
        <v>0.22499999999999998</v>
      </c>
      <c r="AI39" s="18">
        <v>7.7360000000000007</v>
      </c>
      <c r="AJ39" s="18">
        <v>0.14399999999999999</v>
      </c>
      <c r="AK39" s="18">
        <v>18.68</v>
      </c>
      <c r="AL39" s="18">
        <v>9.1879999999999988</v>
      </c>
      <c r="AM39" s="18">
        <v>1.7369999999999999</v>
      </c>
      <c r="AN39" s="18">
        <v>6.4999999999999988E-2</v>
      </c>
      <c r="AO39" s="18">
        <v>0</v>
      </c>
      <c r="AP39" s="18">
        <v>0.20299999999999999</v>
      </c>
      <c r="AQ39" s="18" t="s">
        <v>133</v>
      </c>
      <c r="AR39" s="18" t="s">
        <v>142</v>
      </c>
      <c r="AS39" s="18" t="s">
        <v>443</v>
      </c>
      <c r="AT39" s="18" t="s">
        <v>480</v>
      </c>
      <c r="AU39" s="18">
        <v>9</v>
      </c>
      <c r="AV39" s="18">
        <v>3.9</v>
      </c>
      <c r="AW39" s="18">
        <v>14.1</v>
      </c>
      <c r="AX39" s="18">
        <v>0</v>
      </c>
      <c r="AY39" s="18" t="s">
        <v>464</v>
      </c>
      <c r="BA39" s="18">
        <v>0</v>
      </c>
      <c r="BB39" s="18">
        <v>0</v>
      </c>
      <c r="BC39" s="18" t="s">
        <v>491</v>
      </c>
    </row>
    <row r="40" spans="1:55" s="18" customFormat="1" x14ac:dyDescent="0.2">
      <c r="A40" s="18" t="s">
        <v>60</v>
      </c>
      <c r="B40" s="18" t="s">
        <v>40</v>
      </c>
      <c r="C40" s="18" t="s">
        <v>51</v>
      </c>
      <c r="D40" s="19">
        <v>1.6</v>
      </c>
      <c r="E40" s="19">
        <v>1255</v>
      </c>
      <c r="F40" s="19">
        <f t="shared" si="4"/>
        <v>-218.40000000000009</v>
      </c>
      <c r="G40" s="19"/>
      <c r="H40" s="19">
        <v>66.599999999999994</v>
      </c>
      <c r="I40" s="18" t="s">
        <v>59</v>
      </c>
      <c r="J40" s="18">
        <v>5</v>
      </c>
      <c r="K40" s="18">
        <v>5</v>
      </c>
      <c r="L40" s="18">
        <v>10</v>
      </c>
      <c r="M40" s="18" t="s">
        <v>61</v>
      </c>
      <c r="N40" s="18" t="s">
        <v>96</v>
      </c>
      <c r="O40" s="18">
        <f>H40-H39</f>
        <v>-6.4000000000000057</v>
      </c>
      <c r="P40" s="18">
        <f>E40-E39</f>
        <v>10</v>
      </c>
      <c r="Q40" s="18">
        <f t="shared" si="5"/>
        <v>-0.64000000000000057</v>
      </c>
      <c r="R40" s="18">
        <f t="shared" si="6"/>
        <v>-0.64000000000000057</v>
      </c>
      <c r="S40" s="18">
        <v>43.7</v>
      </c>
      <c r="T40" s="18">
        <v>0.59</v>
      </c>
      <c r="U40" s="18">
        <v>16.8</v>
      </c>
      <c r="V40" s="18">
        <v>0.08</v>
      </c>
      <c r="W40" s="18">
        <v>7.35</v>
      </c>
      <c r="X40" s="18">
        <v>0.16</v>
      </c>
      <c r="Y40" s="18">
        <v>11.92</v>
      </c>
      <c r="Z40" s="18">
        <v>10.48</v>
      </c>
      <c r="AA40" s="18">
        <v>2.17</v>
      </c>
      <c r="AB40" s="18">
        <v>0.08</v>
      </c>
      <c r="AC40" s="18">
        <v>0</v>
      </c>
      <c r="AD40" s="18">
        <v>0.08</v>
      </c>
      <c r="AE40" s="18">
        <v>47.163699999999999</v>
      </c>
      <c r="AF40" s="18">
        <v>0.48359999999999997</v>
      </c>
      <c r="AG40" s="18">
        <v>14.403099999999998</v>
      </c>
      <c r="AH40" s="18">
        <v>0.22849999999999998</v>
      </c>
      <c r="AI40" s="18">
        <v>7.7332000000000001</v>
      </c>
      <c r="AJ40" s="18">
        <v>0.14379999999999998</v>
      </c>
      <c r="AK40" s="18">
        <v>18.952999999999999</v>
      </c>
      <c r="AL40" s="18">
        <v>9.1026000000000007</v>
      </c>
      <c r="AM40" s="18">
        <v>1.7168999999999999</v>
      </c>
      <c r="AN40" s="18">
        <v>6.4500000000000002E-2</v>
      </c>
      <c r="AO40" s="18">
        <v>0</v>
      </c>
      <c r="AP40" s="18">
        <v>0.20710000000000001</v>
      </c>
      <c r="AQ40" s="18" t="s">
        <v>133</v>
      </c>
      <c r="AR40" s="18" t="s">
        <v>142</v>
      </c>
      <c r="AS40" s="18" t="s">
        <v>443</v>
      </c>
      <c r="AT40" s="18" t="s">
        <v>480</v>
      </c>
      <c r="AU40" s="18">
        <v>12.7</v>
      </c>
      <c r="AV40" s="18">
        <v>8.1999999999999993</v>
      </c>
      <c r="AW40" s="18">
        <v>11.4</v>
      </c>
      <c r="AX40" s="18">
        <v>1.1000000000000001</v>
      </c>
      <c r="AY40" s="18" t="s">
        <v>464</v>
      </c>
      <c r="BA40" s="18">
        <v>0</v>
      </c>
      <c r="BB40" s="18">
        <v>0</v>
      </c>
      <c r="BC40" s="18" t="s">
        <v>491</v>
      </c>
    </row>
    <row r="41" spans="1:55" s="18" customFormat="1" x14ac:dyDescent="0.2">
      <c r="A41" s="18" t="s">
        <v>60</v>
      </c>
      <c r="B41" s="18" t="s">
        <v>39</v>
      </c>
      <c r="C41" s="18" t="s">
        <v>51</v>
      </c>
      <c r="D41" s="19">
        <v>1.6</v>
      </c>
      <c r="E41" s="19">
        <v>1269</v>
      </c>
      <c r="F41" s="19">
        <f t="shared" si="4"/>
        <v>-204.40000000000009</v>
      </c>
      <c r="G41" s="19"/>
      <c r="H41" s="19">
        <v>67.099999999999994</v>
      </c>
      <c r="I41" s="18" t="s">
        <v>59</v>
      </c>
      <c r="J41" s="18">
        <v>4.9000000000000004</v>
      </c>
      <c r="K41" s="18">
        <v>4.9000000000000004</v>
      </c>
      <c r="L41" s="18">
        <v>20</v>
      </c>
      <c r="M41" s="18" t="s">
        <v>61</v>
      </c>
      <c r="N41" s="18" t="s">
        <v>96</v>
      </c>
      <c r="O41" s="18">
        <f>H41-H40</f>
        <v>0.5</v>
      </c>
      <c r="P41" s="18">
        <f>E41-E40</f>
        <v>14</v>
      </c>
      <c r="Q41" s="18">
        <f t="shared" si="5"/>
        <v>3.5714285714285712E-2</v>
      </c>
      <c r="R41" s="18">
        <f t="shared" si="6"/>
        <v>2.5000000000000001E-2</v>
      </c>
      <c r="S41" s="18">
        <v>43.9</v>
      </c>
      <c r="T41" s="18">
        <v>0.66</v>
      </c>
      <c r="U41" s="18">
        <v>17.190000000000001</v>
      </c>
      <c r="V41" s="18">
        <v>0.08</v>
      </c>
      <c r="W41" s="18">
        <v>7.36</v>
      </c>
      <c r="X41" s="18">
        <v>0.08</v>
      </c>
      <c r="Y41" s="18">
        <v>11.79</v>
      </c>
      <c r="Z41" s="18">
        <v>10.4</v>
      </c>
      <c r="AA41" s="18">
        <v>2.37</v>
      </c>
      <c r="AB41" s="18">
        <v>0.12</v>
      </c>
      <c r="AC41" s="18">
        <v>0</v>
      </c>
      <c r="AD41" s="18">
        <v>0.15</v>
      </c>
      <c r="AE41" s="18">
        <v>47.180999999999997</v>
      </c>
      <c r="AF41" s="18">
        <v>0.48799999999999999</v>
      </c>
      <c r="AG41" s="18">
        <v>14.552999999999999</v>
      </c>
      <c r="AH41" s="18">
        <v>0.22499999999999998</v>
      </c>
      <c r="AI41" s="18">
        <v>7.7360000000000007</v>
      </c>
      <c r="AJ41" s="18">
        <v>0.14399999999999999</v>
      </c>
      <c r="AK41" s="18">
        <v>18.68</v>
      </c>
      <c r="AL41" s="18">
        <v>9.1879999999999988</v>
      </c>
      <c r="AM41" s="18">
        <v>1.7369999999999999</v>
      </c>
      <c r="AN41" s="18">
        <v>6.4999999999999988E-2</v>
      </c>
      <c r="AO41" s="18">
        <v>0</v>
      </c>
      <c r="AP41" s="18">
        <v>0.20299999999999999</v>
      </c>
      <c r="AQ41" s="18" t="s">
        <v>133</v>
      </c>
      <c r="AR41" s="18" t="s">
        <v>142</v>
      </c>
      <c r="AS41" s="18" t="s">
        <v>443</v>
      </c>
      <c r="AT41" s="18" t="s">
        <v>480</v>
      </c>
      <c r="AU41" s="18">
        <v>10.4</v>
      </c>
      <c r="AV41" s="18">
        <v>4.7</v>
      </c>
      <c r="AW41" s="18">
        <v>8.6999999999999993</v>
      </c>
      <c r="AX41" s="18" t="s">
        <v>464</v>
      </c>
      <c r="AY41" s="18">
        <v>9.1</v>
      </c>
      <c r="BA41" s="18">
        <v>0</v>
      </c>
      <c r="BB41" s="18">
        <v>0</v>
      </c>
      <c r="BC41" s="18" t="s">
        <v>491</v>
      </c>
    </row>
    <row r="42" spans="1:55" s="18" customFormat="1" x14ac:dyDescent="0.2">
      <c r="A42" s="18" t="s">
        <v>60</v>
      </c>
      <c r="B42" s="18" t="s">
        <v>46</v>
      </c>
      <c r="C42" s="18" t="s">
        <v>51</v>
      </c>
      <c r="D42" s="19">
        <v>2</v>
      </c>
      <c r="E42" s="19">
        <v>1275</v>
      </c>
      <c r="F42" s="19">
        <f t="shared" si="4"/>
        <v>-198.40000000000009</v>
      </c>
      <c r="G42" s="19"/>
      <c r="H42" s="19">
        <v>63.6</v>
      </c>
      <c r="I42" s="18" t="s">
        <v>59</v>
      </c>
      <c r="J42" s="18">
        <v>6.8</v>
      </c>
      <c r="K42" s="18">
        <v>6.8</v>
      </c>
      <c r="L42" s="18">
        <v>15</v>
      </c>
      <c r="M42" s="18" t="s">
        <v>61</v>
      </c>
      <c r="N42" s="18" t="s">
        <v>96</v>
      </c>
      <c r="O42" s="18">
        <f>H42-H41</f>
        <v>-3.4999999999999929</v>
      </c>
      <c r="P42" s="18">
        <f>E42-E41</f>
        <v>6</v>
      </c>
      <c r="Q42" s="18">
        <f t="shared" si="5"/>
        <v>-0.58333333333333215</v>
      </c>
      <c r="R42" s="18">
        <f t="shared" si="6"/>
        <v>-0.23333333333333287</v>
      </c>
      <c r="S42" s="18">
        <v>43.6</v>
      </c>
      <c r="T42" s="18">
        <v>0.65</v>
      </c>
      <c r="U42" s="18">
        <v>15.03</v>
      </c>
      <c r="V42" s="18">
        <v>7.0000000000000007E-2</v>
      </c>
      <c r="W42" s="18">
        <v>7.74</v>
      </c>
      <c r="X42" s="18">
        <v>0.11</v>
      </c>
      <c r="Y42" s="18">
        <v>12.7</v>
      </c>
      <c r="Z42" s="18">
        <v>9.84</v>
      </c>
      <c r="AA42" s="18">
        <v>2.41</v>
      </c>
      <c r="AB42" s="18">
        <v>0.12</v>
      </c>
      <c r="AC42" s="18">
        <v>0</v>
      </c>
      <c r="AD42" s="18">
        <v>0.21</v>
      </c>
      <c r="AE42" s="18">
        <v>47.180999999999997</v>
      </c>
      <c r="AF42" s="18">
        <v>0.48799999999999999</v>
      </c>
      <c r="AG42" s="18">
        <v>14.552999999999999</v>
      </c>
      <c r="AH42" s="18">
        <v>0.22499999999999998</v>
      </c>
      <c r="AI42" s="18">
        <v>7.7360000000000007</v>
      </c>
      <c r="AJ42" s="18">
        <v>0.14399999999999999</v>
      </c>
      <c r="AK42" s="18">
        <v>18.68</v>
      </c>
      <c r="AL42" s="18">
        <v>9.1879999999999988</v>
      </c>
      <c r="AM42" s="18">
        <v>1.7369999999999999</v>
      </c>
      <c r="AN42" s="18">
        <v>6.4999999999999988E-2</v>
      </c>
      <c r="AO42" s="18">
        <v>0</v>
      </c>
      <c r="AP42" s="18">
        <v>0.20299999999999999</v>
      </c>
      <c r="AQ42" s="18" t="s">
        <v>133</v>
      </c>
      <c r="AR42" s="18" t="s">
        <v>142</v>
      </c>
      <c r="AS42" s="18" t="s">
        <v>443</v>
      </c>
      <c r="AT42" s="18" t="s">
        <v>480</v>
      </c>
      <c r="AU42" s="18">
        <v>6.1</v>
      </c>
      <c r="AV42" s="18">
        <v>7.9</v>
      </c>
      <c r="AW42" s="18">
        <v>8.5</v>
      </c>
      <c r="AX42" s="18">
        <v>0</v>
      </c>
      <c r="AY42" s="18">
        <v>13.9</v>
      </c>
      <c r="BA42" s="18">
        <v>0</v>
      </c>
      <c r="BB42" s="18">
        <v>0</v>
      </c>
      <c r="BC42" s="18" t="s">
        <v>491</v>
      </c>
    </row>
    <row r="43" spans="1:55" s="18" customFormat="1" x14ac:dyDescent="0.2">
      <c r="A43" s="18" t="s">
        <v>60</v>
      </c>
      <c r="B43" s="18" t="s">
        <v>45</v>
      </c>
      <c r="C43" s="18" t="s">
        <v>51</v>
      </c>
      <c r="D43" s="19">
        <v>2</v>
      </c>
      <c r="E43" s="19">
        <v>1290</v>
      </c>
      <c r="F43" s="19">
        <f t="shared" si="4"/>
        <v>-183.40000000000009</v>
      </c>
      <c r="G43" s="19"/>
      <c r="H43" s="19">
        <v>60.6</v>
      </c>
      <c r="I43" s="18" t="s">
        <v>59</v>
      </c>
      <c r="J43" s="18">
        <v>5.3</v>
      </c>
      <c r="K43" s="18">
        <v>5.3</v>
      </c>
      <c r="L43" s="18">
        <v>15</v>
      </c>
      <c r="M43" s="18" t="s">
        <v>61</v>
      </c>
      <c r="N43" s="18" t="s">
        <v>96</v>
      </c>
      <c r="O43" s="18">
        <f>H43-H42</f>
        <v>-3</v>
      </c>
      <c r="P43" s="18">
        <f>E43-E42</f>
        <v>15</v>
      </c>
      <c r="Q43" s="18">
        <f t="shared" si="5"/>
        <v>-0.2</v>
      </c>
      <c r="R43" s="18">
        <f t="shared" si="6"/>
        <v>-0.2</v>
      </c>
      <c r="S43" s="18">
        <v>43.88</v>
      </c>
      <c r="T43" s="18">
        <v>0.64</v>
      </c>
      <c r="U43" s="18">
        <v>15.41</v>
      </c>
      <c r="V43" s="18">
        <v>0.15</v>
      </c>
      <c r="W43" s="18">
        <v>8.2100000000000009</v>
      </c>
      <c r="X43" s="18">
        <v>0.12</v>
      </c>
      <c r="Y43" s="18">
        <v>13.36</v>
      </c>
      <c r="Z43" s="18">
        <v>10.25</v>
      </c>
      <c r="AA43" s="18">
        <v>2.2000000000000002</v>
      </c>
      <c r="AB43" s="18">
        <v>0.1</v>
      </c>
      <c r="AC43" s="18">
        <v>0</v>
      </c>
      <c r="AD43" s="18">
        <v>0.09</v>
      </c>
      <c r="AE43" s="18">
        <v>47.180999999999997</v>
      </c>
      <c r="AF43" s="18">
        <v>0.48799999999999999</v>
      </c>
      <c r="AG43" s="18">
        <v>14.552999999999999</v>
      </c>
      <c r="AH43" s="18">
        <v>0.22499999999999998</v>
      </c>
      <c r="AI43" s="18">
        <v>7.7360000000000007</v>
      </c>
      <c r="AJ43" s="18">
        <v>0.14399999999999999</v>
      </c>
      <c r="AK43" s="18">
        <v>18.68</v>
      </c>
      <c r="AL43" s="18">
        <v>9.1879999999999988</v>
      </c>
      <c r="AM43" s="18">
        <v>1.7369999999999999</v>
      </c>
      <c r="AN43" s="18">
        <v>6.4999999999999988E-2</v>
      </c>
      <c r="AO43" s="18">
        <v>0</v>
      </c>
      <c r="AP43" s="18">
        <v>0.20299999999999999</v>
      </c>
      <c r="AQ43" s="18" t="s">
        <v>133</v>
      </c>
      <c r="AR43" s="18" t="s">
        <v>142</v>
      </c>
      <c r="AS43" s="18" t="s">
        <v>443</v>
      </c>
      <c r="AT43" s="18" t="s">
        <v>480</v>
      </c>
      <c r="AU43" s="18">
        <v>3.3</v>
      </c>
      <c r="AV43" s="18">
        <v>9</v>
      </c>
      <c r="AW43" s="18">
        <v>13</v>
      </c>
      <c r="AX43" s="18">
        <v>0</v>
      </c>
      <c r="AY43" s="18">
        <v>14.1</v>
      </c>
      <c r="BA43" s="18">
        <v>0</v>
      </c>
      <c r="BB43" s="18">
        <v>0</v>
      </c>
      <c r="BC43" s="18" t="s">
        <v>491</v>
      </c>
    </row>
    <row r="44" spans="1:55" s="18" customFormat="1" x14ac:dyDescent="0.2">
      <c r="A44" s="18" t="s">
        <v>140</v>
      </c>
      <c r="B44" s="18" t="s">
        <v>43</v>
      </c>
      <c r="C44" s="18" t="s">
        <v>51</v>
      </c>
      <c r="D44" s="19">
        <v>1.6</v>
      </c>
      <c r="E44" s="19">
        <v>1370</v>
      </c>
      <c r="F44" s="19">
        <f t="shared" si="4"/>
        <v>-103.40000000000009</v>
      </c>
      <c r="G44" s="19">
        <f>(1093500+(7290*10*D44)-(24600*J44))/810</f>
        <v>1494</v>
      </c>
      <c r="H44" s="19">
        <v>64.099999999999994</v>
      </c>
      <c r="I44" s="18" t="s">
        <v>18</v>
      </c>
      <c r="J44" s="18">
        <v>0</v>
      </c>
      <c r="L44" s="18">
        <v>24</v>
      </c>
      <c r="M44" s="18" t="s">
        <v>61</v>
      </c>
      <c r="N44" s="18" t="s">
        <v>97</v>
      </c>
      <c r="O44" s="18">
        <f>H44-H45</f>
        <v>6.1999999999999957</v>
      </c>
      <c r="P44" s="18">
        <f>E44-E45</f>
        <v>15</v>
      </c>
      <c r="Q44" s="18">
        <f t="shared" si="5"/>
        <v>0.41333333333333305</v>
      </c>
      <c r="R44" s="18">
        <f t="shared" si="6"/>
        <v>0.25833333333333314</v>
      </c>
      <c r="S44" s="18">
        <v>46.3</v>
      </c>
      <c r="T44" s="18">
        <v>0.6</v>
      </c>
      <c r="U44" s="18">
        <v>17.079999999999998</v>
      </c>
      <c r="V44" s="18">
        <v>0.18</v>
      </c>
      <c r="W44" s="18">
        <v>8.6199999999999992</v>
      </c>
      <c r="X44" s="18">
        <v>0.16</v>
      </c>
      <c r="Y44" s="18">
        <v>12.99</v>
      </c>
      <c r="Z44" s="18">
        <v>10.66</v>
      </c>
      <c r="AA44" s="18">
        <v>2.2200000000000002</v>
      </c>
      <c r="AB44" s="18">
        <v>0.12</v>
      </c>
      <c r="AC44" s="18">
        <v>0</v>
      </c>
      <c r="AD44" s="18">
        <v>0.14000000000000001</v>
      </c>
      <c r="AE44" s="18">
        <v>47.180999999999997</v>
      </c>
      <c r="AF44" s="18">
        <v>0.48799999999999999</v>
      </c>
      <c r="AG44" s="18">
        <v>14.552999999999999</v>
      </c>
      <c r="AH44" s="18">
        <v>0.22499999999999998</v>
      </c>
      <c r="AI44" s="18">
        <v>7.7360000000000007</v>
      </c>
      <c r="AJ44" s="18">
        <v>0.14399999999999999</v>
      </c>
      <c r="AK44" s="18">
        <v>18.68</v>
      </c>
      <c r="AL44" s="18">
        <v>9.1879999999999988</v>
      </c>
      <c r="AM44" s="18">
        <v>1.7369999999999999</v>
      </c>
      <c r="AN44" s="18">
        <v>6.4999999999999988E-2</v>
      </c>
      <c r="AO44" s="18">
        <v>0</v>
      </c>
      <c r="AP44" s="18">
        <v>0.20299999999999999</v>
      </c>
      <c r="AQ44" s="18" t="s">
        <v>133</v>
      </c>
      <c r="AR44" s="18" t="s">
        <v>142</v>
      </c>
      <c r="AS44" s="18" t="s">
        <v>443</v>
      </c>
      <c r="AT44" s="18" t="s">
        <v>480</v>
      </c>
      <c r="AU44" s="18">
        <v>4.8</v>
      </c>
      <c r="AV44" s="18">
        <v>14.1</v>
      </c>
      <c r="AW44" s="18">
        <v>15.2</v>
      </c>
      <c r="AX44" s="18">
        <v>1.8</v>
      </c>
      <c r="AY44" s="18">
        <v>0</v>
      </c>
      <c r="BA44" s="18">
        <v>0</v>
      </c>
      <c r="BB44" s="18">
        <v>0</v>
      </c>
      <c r="BC44" s="18" t="s">
        <v>491</v>
      </c>
    </row>
    <row r="45" spans="1:55" s="18" customFormat="1" x14ac:dyDescent="0.2">
      <c r="A45" s="18" t="s">
        <v>140</v>
      </c>
      <c r="B45" s="18" t="s">
        <v>44</v>
      </c>
      <c r="C45" s="18" t="s">
        <v>51</v>
      </c>
      <c r="D45" s="19">
        <v>1.6</v>
      </c>
      <c r="E45" s="19">
        <v>1355</v>
      </c>
      <c r="F45" s="19">
        <f t="shared" si="4"/>
        <v>-118.40000000000009</v>
      </c>
      <c r="G45" s="19"/>
      <c r="H45" s="19">
        <v>57.9</v>
      </c>
      <c r="I45" s="18" t="s">
        <v>18</v>
      </c>
      <c r="J45" s="18">
        <v>0</v>
      </c>
      <c r="L45" s="18">
        <v>24</v>
      </c>
      <c r="M45" s="18" t="s">
        <v>61</v>
      </c>
      <c r="N45" s="18" t="s">
        <v>97</v>
      </c>
      <c r="S45" s="18">
        <v>46.4</v>
      </c>
      <c r="T45" s="18">
        <v>0.68</v>
      </c>
      <c r="U45" s="18">
        <v>17.2</v>
      </c>
      <c r="V45" s="18">
        <v>0.13</v>
      </c>
      <c r="W45" s="18">
        <v>8.9</v>
      </c>
      <c r="X45" s="18">
        <v>0.11</v>
      </c>
      <c r="Y45" s="18">
        <v>12.5</v>
      </c>
      <c r="Z45" s="18">
        <v>10.75</v>
      </c>
      <c r="AA45" s="18">
        <v>2.29</v>
      </c>
      <c r="AB45" s="18">
        <v>7.0000000000000007E-2</v>
      </c>
      <c r="AC45" s="18">
        <v>0</v>
      </c>
      <c r="AD45" s="18">
        <v>0.15</v>
      </c>
      <c r="AE45" s="18">
        <v>47.180999999999997</v>
      </c>
      <c r="AF45" s="18">
        <v>0.48799999999999999</v>
      </c>
      <c r="AG45" s="18">
        <v>14.552999999999999</v>
      </c>
      <c r="AH45" s="18">
        <v>0.22499999999999998</v>
      </c>
      <c r="AI45" s="18">
        <v>7.7360000000000007</v>
      </c>
      <c r="AJ45" s="18">
        <v>0.14399999999999999</v>
      </c>
      <c r="AK45" s="18">
        <v>18.68</v>
      </c>
      <c r="AL45" s="18">
        <v>9.1879999999999988</v>
      </c>
      <c r="AM45" s="18">
        <v>1.7369999999999999</v>
      </c>
      <c r="AN45" s="18">
        <v>6.4999999999999988E-2</v>
      </c>
      <c r="AO45" s="18">
        <v>0</v>
      </c>
      <c r="AP45" s="18">
        <v>0.20299999999999999</v>
      </c>
      <c r="AQ45" s="18" t="s">
        <v>133</v>
      </c>
      <c r="AR45" s="18" t="s">
        <v>142</v>
      </c>
      <c r="AS45" s="18" t="s">
        <v>443</v>
      </c>
      <c r="AT45" s="18" t="s">
        <v>480</v>
      </c>
      <c r="AU45" s="18">
        <v>4.2</v>
      </c>
      <c r="AV45" s="18">
        <v>20.2</v>
      </c>
      <c r="AW45" s="18">
        <v>15.1</v>
      </c>
      <c r="AX45" s="18">
        <v>2.6</v>
      </c>
      <c r="AY45" s="18">
        <v>0</v>
      </c>
      <c r="BA45" s="18">
        <v>0</v>
      </c>
      <c r="BB45" s="18">
        <v>0</v>
      </c>
      <c r="BC45" s="18" t="s">
        <v>491</v>
      </c>
    </row>
    <row r="46" spans="1:55" s="8" customFormat="1" x14ac:dyDescent="0.2">
      <c r="A46" s="8" t="s">
        <v>60</v>
      </c>
      <c r="B46" s="8" t="s">
        <v>49</v>
      </c>
      <c r="C46" s="8" t="s">
        <v>52</v>
      </c>
      <c r="D46" s="9">
        <v>1.2</v>
      </c>
      <c r="E46" s="9">
        <v>1170</v>
      </c>
      <c r="F46" s="9">
        <f t="shared" si="4"/>
        <v>-303.40000000000009</v>
      </c>
      <c r="G46" s="9"/>
      <c r="H46" s="9">
        <v>46</v>
      </c>
      <c r="I46" s="8" t="s">
        <v>59</v>
      </c>
      <c r="J46" s="8">
        <v>7.87</v>
      </c>
      <c r="K46" s="8">
        <v>7.87</v>
      </c>
      <c r="L46" s="8">
        <v>30</v>
      </c>
      <c r="M46" s="8" t="s">
        <v>61</v>
      </c>
      <c r="N46" s="8" t="s">
        <v>98</v>
      </c>
      <c r="S46" s="8">
        <v>46.2</v>
      </c>
      <c r="T46" s="8">
        <v>0.68</v>
      </c>
      <c r="U46" s="8">
        <v>18</v>
      </c>
      <c r="V46" s="8">
        <v>0.06</v>
      </c>
      <c r="W46" s="8">
        <v>6.4</v>
      </c>
      <c r="X46" s="8">
        <v>0.08</v>
      </c>
      <c r="Y46" s="8">
        <v>8.48</v>
      </c>
      <c r="Z46" s="8">
        <v>8.82</v>
      </c>
      <c r="AA46" s="8">
        <v>3</v>
      </c>
      <c r="AB46" s="8">
        <v>0.44</v>
      </c>
      <c r="AC46" s="8">
        <v>0</v>
      </c>
      <c r="AD46" s="8">
        <v>0.22</v>
      </c>
      <c r="AE46" s="8">
        <v>51.6</v>
      </c>
      <c r="AF46" s="8">
        <v>0.59</v>
      </c>
      <c r="AG46" s="8">
        <v>15.95</v>
      </c>
      <c r="AH46" s="8">
        <v>0.16</v>
      </c>
      <c r="AI46" s="8">
        <v>8.08</v>
      </c>
      <c r="AJ46" s="8">
        <v>0.11</v>
      </c>
      <c r="AK46" s="8">
        <v>11.3</v>
      </c>
      <c r="AL46" s="8">
        <v>9.43</v>
      </c>
      <c r="AM46" s="8">
        <v>2.59</v>
      </c>
      <c r="AN46" s="8">
        <v>0.31</v>
      </c>
      <c r="AO46" s="8">
        <v>0</v>
      </c>
      <c r="AP46" s="8">
        <v>0.15</v>
      </c>
      <c r="AQ46" s="8" t="s">
        <v>135</v>
      </c>
      <c r="AR46" s="8" t="s">
        <v>142</v>
      </c>
      <c r="AS46" s="8" t="s">
        <v>443</v>
      </c>
      <c r="AT46" s="8" t="s">
        <v>449</v>
      </c>
      <c r="AU46" s="8">
        <v>18</v>
      </c>
      <c r="AV46" s="8">
        <v>11.5</v>
      </c>
      <c r="AW46" s="8">
        <v>24.5</v>
      </c>
      <c r="AX46" s="8">
        <v>0</v>
      </c>
      <c r="AY46" s="8">
        <v>0</v>
      </c>
      <c r="BA46" s="8">
        <v>0</v>
      </c>
      <c r="BB46" s="8">
        <v>0</v>
      </c>
      <c r="BC46" s="18" t="s">
        <v>491</v>
      </c>
    </row>
    <row r="47" spans="1:55" s="8" customFormat="1" x14ac:dyDescent="0.2">
      <c r="A47" s="8" t="s">
        <v>60</v>
      </c>
      <c r="B47" s="8" t="s">
        <v>47</v>
      </c>
      <c r="C47" s="8" t="s">
        <v>52</v>
      </c>
      <c r="D47" s="9">
        <v>1.2</v>
      </c>
      <c r="E47" s="9">
        <v>1200</v>
      </c>
      <c r="F47" s="9">
        <f t="shared" si="4"/>
        <v>-273.40000000000009</v>
      </c>
      <c r="G47" s="9"/>
      <c r="H47" s="9">
        <v>67.7</v>
      </c>
      <c r="I47" s="8" t="s">
        <v>59</v>
      </c>
      <c r="J47" s="8">
        <v>5.19</v>
      </c>
      <c r="K47" s="8">
        <v>5.19</v>
      </c>
      <c r="L47" s="8">
        <v>30</v>
      </c>
      <c r="M47" s="8" t="s">
        <v>61</v>
      </c>
      <c r="N47" s="8" t="s">
        <v>98</v>
      </c>
      <c r="O47" s="8">
        <f>H47-H46</f>
        <v>21.700000000000003</v>
      </c>
      <c r="P47" s="8">
        <f>E47-E46</f>
        <v>30</v>
      </c>
      <c r="Q47" s="8">
        <f>O47/P47</f>
        <v>0.72333333333333338</v>
      </c>
      <c r="R47" s="8">
        <f>O47/L47</f>
        <v>0.72333333333333338</v>
      </c>
      <c r="S47" s="8">
        <v>45.9</v>
      </c>
      <c r="T47" s="8">
        <v>0.56999999999999995</v>
      </c>
      <c r="U47" s="8">
        <v>15.75</v>
      </c>
      <c r="V47" s="8">
        <v>0.12</v>
      </c>
      <c r="W47" s="8">
        <v>7.39</v>
      </c>
      <c r="X47" s="8">
        <v>0.11</v>
      </c>
      <c r="Y47" s="8">
        <v>10.25</v>
      </c>
      <c r="Z47" s="8">
        <v>9.4700000000000006</v>
      </c>
      <c r="AA47" s="8">
        <v>2.71</v>
      </c>
      <c r="AB47" s="8">
        <v>0.35</v>
      </c>
      <c r="AC47" s="8">
        <v>0</v>
      </c>
      <c r="AD47" s="8">
        <v>0.21</v>
      </c>
      <c r="AE47" s="8">
        <v>51.6</v>
      </c>
      <c r="AF47" s="8">
        <v>0.59</v>
      </c>
      <c r="AG47" s="8">
        <v>15.95</v>
      </c>
      <c r="AH47" s="8">
        <v>0.16</v>
      </c>
      <c r="AI47" s="8">
        <v>8.08</v>
      </c>
      <c r="AJ47" s="8">
        <v>0.11</v>
      </c>
      <c r="AK47" s="8">
        <v>11.3</v>
      </c>
      <c r="AL47" s="8">
        <v>9.43</v>
      </c>
      <c r="AM47" s="8">
        <v>2.59</v>
      </c>
      <c r="AN47" s="8">
        <v>0.31</v>
      </c>
      <c r="AO47" s="8">
        <v>0</v>
      </c>
      <c r="AP47" s="8">
        <v>0.15</v>
      </c>
      <c r="AQ47" s="8" t="s">
        <v>135</v>
      </c>
      <c r="AR47" s="8" t="s">
        <v>142</v>
      </c>
      <c r="AS47" s="8" t="s">
        <v>443</v>
      </c>
      <c r="AT47" s="8" t="s">
        <v>449</v>
      </c>
      <c r="AU47" s="8">
        <v>9.3000000000000007</v>
      </c>
      <c r="AV47" s="8">
        <v>0</v>
      </c>
      <c r="AW47" s="8">
        <v>23</v>
      </c>
      <c r="AX47" s="8">
        <v>0</v>
      </c>
      <c r="AY47" s="8">
        <v>0</v>
      </c>
      <c r="BA47" s="8">
        <v>0</v>
      </c>
      <c r="BB47" s="8">
        <v>0</v>
      </c>
      <c r="BC47" s="18" t="s">
        <v>491</v>
      </c>
    </row>
    <row r="48" spans="1:55" s="8" customFormat="1" x14ac:dyDescent="0.2">
      <c r="A48" s="8" t="s">
        <v>60</v>
      </c>
      <c r="B48" s="8" t="s">
        <v>48</v>
      </c>
      <c r="C48" s="8" t="s">
        <v>52</v>
      </c>
      <c r="D48" s="9">
        <v>1.2</v>
      </c>
      <c r="E48" s="9">
        <v>1200</v>
      </c>
      <c r="F48" s="9">
        <f t="shared" si="4"/>
        <v>-273.40000000000009</v>
      </c>
      <c r="G48" s="9"/>
      <c r="H48" s="9">
        <v>61.6</v>
      </c>
      <c r="I48" s="8" t="s">
        <v>59</v>
      </c>
      <c r="J48" s="8">
        <v>6.1</v>
      </c>
      <c r="K48" s="8">
        <v>6.1</v>
      </c>
      <c r="L48" s="8">
        <v>28</v>
      </c>
      <c r="M48" s="8" t="s">
        <v>61</v>
      </c>
      <c r="N48" s="8" t="s">
        <v>98</v>
      </c>
      <c r="S48" s="8">
        <v>45.8</v>
      </c>
      <c r="T48" s="8">
        <v>0.56999999999999995</v>
      </c>
      <c r="U48" s="8">
        <v>15.6</v>
      </c>
      <c r="V48" s="8">
        <v>0.15</v>
      </c>
      <c r="W48" s="8">
        <v>6.65</v>
      </c>
      <c r="X48" s="8">
        <v>0.1</v>
      </c>
      <c r="Y48" s="8">
        <v>10.41</v>
      </c>
      <c r="Z48" s="8">
        <v>9.5500000000000007</v>
      </c>
      <c r="AA48" s="8">
        <v>2.66</v>
      </c>
      <c r="AB48" s="8">
        <v>0.35</v>
      </c>
      <c r="AC48" s="8">
        <v>0</v>
      </c>
      <c r="AD48" s="8">
        <v>0.15</v>
      </c>
      <c r="AE48" s="8">
        <v>51.6</v>
      </c>
      <c r="AF48" s="8">
        <v>0.59</v>
      </c>
      <c r="AG48" s="8">
        <v>15.95</v>
      </c>
      <c r="AH48" s="8">
        <v>0.16</v>
      </c>
      <c r="AI48" s="8">
        <v>8.08</v>
      </c>
      <c r="AJ48" s="8">
        <v>0.11</v>
      </c>
      <c r="AK48" s="8">
        <v>11.3</v>
      </c>
      <c r="AL48" s="8">
        <v>9.43</v>
      </c>
      <c r="AM48" s="8">
        <v>2.59</v>
      </c>
      <c r="AN48" s="8">
        <v>0.31</v>
      </c>
      <c r="AO48" s="8">
        <v>0</v>
      </c>
      <c r="AP48" s="8">
        <v>0.15</v>
      </c>
      <c r="AQ48" s="8" t="s">
        <v>135</v>
      </c>
      <c r="AR48" s="8" t="s">
        <v>142</v>
      </c>
      <c r="AS48" s="8" t="s">
        <v>443</v>
      </c>
      <c r="AT48" s="8" t="s">
        <v>449</v>
      </c>
      <c r="AU48" s="8">
        <v>17.3</v>
      </c>
      <c r="AV48" s="8">
        <v>0</v>
      </c>
      <c r="AW48" s="8">
        <v>21.1</v>
      </c>
      <c r="AX48" s="8">
        <v>0</v>
      </c>
      <c r="AY48" s="8">
        <v>0</v>
      </c>
      <c r="BA48" s="8">
        <v>0</v>
      </c>
      <c r="BB48" s="8">
        <v>0</v>
      </c>
      <c r="BC48" s="18" t="s">
        <v>491</v>
      </c>
    </row>
    <row r="49" spans="1:55" s="8" customFormat="1" x14ac:dyDescent="0.2">
      <c r="A49" s="8" t="s">
        <v>60</v>
      </c>
      <c r="B49" s="8" t="s">
        <v>50</v>
      </c>
      <c r="C49" s="8" t="s">
        <v>53</v>
      </c>
      <c r="D49" s="9">
        <v>1.2</v>
      </c>
      <c r="E49" s="9">
        <v>1200</v>
      </c>
      <c r="F49" s="9">
        <f t="shared" si="4"/>
        <v>-273.40000000000009</v>
      </c>
      <c r="G49" s="9"/>
      <c r="H49" s="9">
        <v>75.2</v>
      </c>
      <c r="I49" s="8" t="s">
        <v>59</v>
      </c>
      <c r="J49" s="8">
        <v>5.6</v>
      </c>
      <c r="K49" s="8">
        <v>5.6</v>
      </c>
      <c r="L49" s="8">
        <v>24</v>
      </c>
      <c r="M49" s="8" t="s">
        <v>61</v>
      </c>
      <c r="N49" s="8" t="s">
        <v>99</v>
      </c>
      <c r="S49" s="8">
        <v>46.8</v>
      </c>
      <c r="T49" s="8">
        <v>1.2</v>
      </c>
      <c r="U49" s="8">
        <v>16.18</v>
      </c>
      <c r="V49" s="8">
        <v>0.12</v>
      </c>
      <c r="W49" s="8">
        <v>6.97</v>
      </c>
      <c r="X49" s="8">
        <v>0.1</v>
      </c>
      <c r="Y49" s="8">
        <v>9.74</v>
      </c>
      <c r="Z49" s="8">
        <v>8.9</v>
      </c>
      <c r="AA49" s="8">
        <v>3.06</v>
      </c>
      <c r="AB49" s="8">
        <v>0.7</v>
      </c>
      <c r="AC49" s="8">
        <v>0</v>
      </c>
      <c r="AD49" s="8">
        <v>0.32</v>
      </c>
      <c r="AE49" s="8">
        <v>50.9</v>
      </c>
      <c r="AF49" s="8">
        <v>1.28</v>
      </c>
      <c r="AG49" s="8">
        <v>17.7</v>
      </c>
      <c r="AH49" s="8">
        <v>0.06</v>
      </c>
      <c r="AI49" s="8">
        <v>8.11</v>
      </c>
      <c r="AJ49" s="8">
        <v>0.15</v>
      </c>
      <c r="AK49" s="8">
        <v>8.6300000000000008</v>
      </c>
      <c r="AL49" s="8">
        <v>8.89</v>
      </c>
      <c r="AM49" s="8">
        <v>3.36</v>
      </c>
      <c r="AN49" s="8">
        <v>0.74</v>
      </c>
      <c r="AO49" s="8">
        <v>0</v>
      </c>
      <c r="AP49" s="8">
        <v>0.31</v>
      </c>
      <c r="AQ49" s="8" t="s">
        <v>135</v>
      </c>
      <c r="AR49" s="8" t="s">
        <v>142</v>
      </c>
      <c r="AS49" s="8" t="s">
        <v>443</v>
      </c>
      <c r="AT49" s="8" t="s">
        <v>449</v>
      </c>
      <c r="AU49" s="8">
        <v>10.8</v>
      </c>
      <c r="AV49" s="8">
        <v>0</v>
      </c>
      <c r="AW49" s="8">
        <v>14</v>
      </c>
      <c r="AX49" s="8">
        <v>0</v>
      </c>
      <c r="AY49" s="8">
        <v>0</v>
      </c>
      <c r="BA49" s="8">
        <v>0</v>
      </c>
      <c r="BB49" s="8">
        <v>0</v>
      </c>
      <c r="BC49" s="18" t="s">
        <v>491</v>
      </c>
    </row>
    <row r="50" spans="1:55" x14ac:dyDescent="0.2">
      <c r="A50" t="s">
        <v>60</v>
      </c>
      <c r="B50" t="s">
        <v>55</v>
      </c>
      <c r="C50" t="s">
        <v>56</v>
      </c>
      <c r="D50" s="7">
        <v>1.2</v>
      </c>
      <c r="E50" s="7">
        <v>1185</v>
      </c>
      <c r="F50" s="7">
        <f t="shared" si="4"/>
        <v>-288.40000000000009</v>
      </c>
      <c r="G50" s="7"/>
      <c r="H50" s="7">
        <v>57.5</v>
      </c>
      <c r="I50" t="s">
        <v>59</v>
      </c>
      <c r="J50">
        <v>6.2</v>
      </c>
      <c r="K50">
        <v>6.2</v>
      </c>
      <c r="L50">
        <v>26</v>
      </c>
      <c r="M50" t="s">
        <v>61</v>
      </c>
      <c r="N50" t="s">
        <v>100</v>
      </c>
      <c r="S50">
        <v>45.8</v>
      </c>
      <c r="T50">
        <v>1.26</v>
      </c>
      <c r="U50">
        <v>18.13</v>
      </c>
      <c r="V50">
        <v>0.02</v>
      </c>
      <c r="W50">
        <v>6.97</v>
      </c>
      <c r="X50">
        <v>0.17</v>
      </c>
      <c r="Y50">
        <v>8.76</v>
      </c>
      <c r="Z50">
        <v>8.91</v>
      </c>
      <c r="AA50">
        <v>3.59</v>
      </c>
      <c r="AB50">
        <v>0.48</v>
      </c>
      <c r="AC50">
        <v>0</v>
      </c>
      <c r="AD50">
        <v>0</v>
      </c>
      <c r="AE50">
        <v>48.720999999999997</v>
      </c>
      <c r="AF50">
        <v>0.92900000000000005</v>
      </c>
      <c r="AG50">
        <v>15.015000000000001</v>
      </c>
      <c r="AH50">
        <v>0.23899999999999999</v>
      </c>
      <c r="AI50">
        <v>7.0220000000000002</v>
      </c>
      <c r="AJ50">
        <v>0.158</v>
      </c>
      <c r="AK50">
        <v>17.867999999999999</v>
      </c>
      <c r="AL50">
        <v>7.0880000000000001</v>
      </c>
      <c r="AM50">
        <v>2.4790000000000001</v>
      </c>
      <c r="AN50">
        <v>0.35199999999999998</v>
      </c>
      <c r="AO50">
        <v>0</v>
      </c>
      <c r="AP50">
        <v>0.14699999999999999</v>
      </c>
      <c r="AQ50" t="s">
        <v>133</v>
      </c>
      <c r="AR50" t="s">
        <v>142</v>
      </c>
      <c r="AS50" t="s">
        <v>443</v>
      </c>
      <c r="AT50" t="s">
        <v>449</v>
      </c>
      <c r="AU50">
        <v>4.0999999999999996</v>
      </c>
      <c r="AV50">
        <v>6.5</v>
      </c>
      <c r="AW50">
        <v>29.3</v>
      </c>
      <c r="AX50">
        <v>2.2999999999999998</v>
      </c>
      <c r="AY50">
        <v>0</v>
      </c>
      <c r="BA50">
        <v>0</v>
      </c>
      <c r="BB50">
        <v>0</v>
      </c>
      <c r="BC50" s="18" t="s">
        <v>492</v>
      </c>
    </row>
    <row r="51" spans="1:55" ht="18" x14ac:dyDescent="0.2">
      <c r="A51" t="s">
        <v>64</v>
      </c>
      <c r="B51" t="s">
        <v>65</v>
      </c>
      <c r="C51" s="5" t="s">
        <v>25</v>
      </c>
      <c r="D51" s="7">
        <v>1.6</v>
      </c>
      <c r="E51" s="7">
        <v>940</v>
      </c>
      <c r="F51" s="7">
        <f t="shared" si="4"/>
        <v>-533.40000000000009</v>
      </c>
      <c r="H51" s="7">
        <v>14</v>
      </c>
      <c r="I51" t="s">
        <v>26</v>
      </c>
      <c r="J51">
        <v>14.5</v>
      </c>
      <c r="L51">
        <v>96.7</v>
      </c>
      <c r="M51" t="s">
        <v>63</v>
      </c>
      <c r="N51" t="s">
        <v>3</v>
      </c>
      <c r="S51" s="10">
        <v>59.34</v>
      </c>
      <c r="T51" s="10">
        <v>0.44</v>
      </c>
      <c r="U51" s="10">
        <v>9.99</v>
      </c>
      <c r="V51" s="10">
        <v>0</v>
      </c>
      <c r="W51" s="10">
        <v>3.15</v>
      </c>
      <c r="X51" s="10">
        <v>0.08</v>
      </c>
      <c r="Y51" s="10">
        <v>18.2</v>
      </c>
      <c r="Z51" s="10">
        <v>7.29</v>
      </c>
      <c r="AA51" s="10">
        <v>1.34</v>
      </c>
      <c r="AB51" s="10">
        <v>0.18</v>
      </c>
      <c r="AC51">
        <v>0</v>
      </c>
      <c r="AD51">
        <v>0</v>
      </c>
      <c r="AE51">
        <v>46.2</v>
      </c>
      <c r="AF51">
        <v>0.18</v>
      </c>
      <c r="AG51">
        <v>4.0599999999999996</v>
      </c>
      <c r="AH51">
        <v>0.4</v>
      </c>
      <c r="AI51">
        <v>7.56</v>
      </c>
      <c r="AJ51">
        <v>0.1</v>
      </c>
      <c r="AK51">
        <v>37.82</v>
      </c>
      <c r="AL51">
        <v>3.22</v>
      </c>
      <c r="AM51">
        <v>0.33</v>
      </c>
      <c r="AN51">
        <v>0.03</v>
      </c>
      <c r="AO51">
        <v>0.28000000000000003</v>
      </c>
      <c r="AP51">
        <v>0</v>
      </c>
      <c r="AQ51" t="s">
        <v>133</v>
      </c>
      <c r="AR51" t="s">
        <v>142</v>
      </c>
      <c r="AS51" t="s">
        <v>441</v>
      </c>
      <c r="AT51" t="s">
        <v>448</v>
      </c>
      <c r="AU51">
        <v>52</v>
      </c>
      <c r="AV51">
        <v>6</v>
      </c>
      <c r="AW51">
        <v>21</v>
      </c>
      <c r="AX51">
        <v>2</v>
      </c>
      <c r="AY51">
        <v>0</v>
      </c>
      <c r="BA51">
        <v>0</v>
      </c>
      <c r="BB51">
        <v>0</v>
      </c>
      <c r="BC51" s="18" t="s">
        <v>487</v>
      </c>
    </row>
    <row r="52" spans="1:55" x14ac:dyDescent="0.2">
      <c r="A52" t="s">
        <v>66</v>
      </c>
      <c r="B52" t="s">
        <v>67</v>
      </c>
      <c r="C52" s="5" t="s">
        <v>25</v>
      </c>
      <c r="D52" s="7">
        <v>3.2</v>
      </c>
      <c r="E52" s="7">
        <v>1150</v>
      </c>
      <c r="F52" s="7">
        <f t="shared" si="4"/>
        <v>-323.40000000000009</v>
      </c>
      <c r="G52">
        <f t="shared" ref="G52:G60" si="7">(J52/100)/(H52/100)*100</f>
        <v>16.8</v>
      </c>
      <c r="H52" s="7">
        <v>25</v>
      </c>
      <c r="I52" t="s">
        <v>59</v>
      </c>
      <c r="J52">
        <v>4.2</v>
      </c>
      <c r="K52">
        <v>16.8</v>
      </c>
      <c r="L52">
        <v>68.5</v>
      </c>
      <c r="M52" t="s">
        <v>63</v>
      </c>
      <c r="N52" t="s">
        <v>101</v>
      </c>
      <c r="O52">
        <f t="shared" ref="O52:O59" si="8">H52-H53</f>
        <v>2.8999999999999986</v>
      </c>
      <c r="P52">
        <f t="shared" ref="P52:P59" si="9">E52-E53</f>
        <v>22</v>
      </c>
      <c r="Q52">
        <f t="shared" ref="Q52:Q59" si="10">O52/P52</f>
        <v>0.13181818181818175</v>
      </c>
      <c r="R52">
        <f t="shared" ref="R52:R59" si="11">O52/L52</f>
        <v>4.2335766423357644E-2</v>
      </c>
      <c r="S52">
        <v>47.71</v>
      </c>
      <c r="T52">
        <v>0.74</v>
      </c>
      <c r="U52">
        <v>13.03</v>
      </c>
      <c r="V52">
        <v>0.28000000000000003</v>
      </c>
      <c r="W52">
        <v>8.2100000000000009</v>
      </c>
      <c r="X52">
        <v>0.14000000000000001</v>
      </c>
      <c r="Y52">
        <v>16.100000000000001</v>
      </c>
      <c r="Z52">
        <v>11.33</v>
      </c>
      <c r="AA52">
        <v>1.96</v>
      </c>
      <c r="AB52">
        <v>0.44</v>
      </c>
      <c r="AC52">
        <v>0</v>
      </c>
      <c r="AD52">
        <v>0</v>
      </c>
      <c r="AE52">
        <v>46.2</v>
      </c>
      <c r="AF52">
        <v>0.18</v>
      </c>
      <c r="AG52">
        <v>4.0599999999999996</v>
      </c>
      <c r="AH52">
        <v>0.4</v>
      </c>
      <c r="AI52">
        <v>7.56</v>
      </c>
      <c r="AJ52">
        <v>0.1</v>
      </c>
      <c r="AK52">
        <v>37.82</v>
      </c>
      <c r="AL52">
        <v>3.22</v>
      </c>
      <c r="AM52">
        <v>0.33</v>
      </c>
      <c r="AN52">
        <v>0.03</v>
      </c>
      <c r="AO52">
        <v>0.28000000000000003</v>
      </c>
      <c r="AP52">
        <v>0</v>
      </c>
      <c r="AQ52" t="s">
        <v>133</v>
      </c>
      <c r="AR52" t="s">
        <v>142</v>
      </c>
      <c r="AS52" t="s">
        <v>441</v>
      </c>
      <c r="AT52" t="s">
        <v>448</v>
      </c>
      <c r="AU52">
        <v>47</v>
      </c>
      <c r="AV52">
        <v>0.1</v>
      </c>
      <c r="AW52">
        <v>26</v>
      </c>
      <c r="AX52">
        <v>0</v>
      </c>
      <c r="AY52">
        <v>0.2</v>
      </c>
      <c r="BA52">
        <v>0</v>
      </c>
      <c r="BB52">
        <v>0</v>
      </c>
      <c r="BC52" s="18" t="s">
        <v>487</v>
      </c>
    </row>
    <row r="53" spans="1:55" x14ac:dyDescent="0.2">
      <c r="A53" t="s">
        <v>66</v>
      </c>
      <c r="B53" t="s">
        <v>68</v>
      </c>
      <c r="C53" s="5" t="s">
        <v>25</v>
      </c>
      <c r="D53" s="7">
        <v>3.2</v>
      </c>
      <c r="E53" s="7">
        <v>1128</v>
      </c>
      <c r="F53" s="7">
        <f t="shared" si="4"/>
        <v>-345.40000000000009</v>
      </c>
      <c r="G53">
        <f t="shared" si="7"/>
        <v>19.004524886877832</v>
      </c>
      <c r="H53" s="7">
        <v>22.1</v>
      </c>
      <c r="I53" t="s">
        <v>59</v>
      </c>
      <c r="J53">
        <v>4.2</v>
      </c>
      <c r="K53">
        <v>19.004524886877832</v>
      </c>
      <c r="L53">
        <v>65.5</v>
      </c>
      <c r="M53" t="s">
        <v>63</v>
      </c>
      <c r="N53" t="s">
        <v>101</v>
      </c>
      <c r="O53">
        <f t="shared" si="8"/>
        <v>10.600000000000001</v>
      </c>
      <c r="P53">
        <f t="shared" si="9"/>
        <v>28</v>
      </c>
      <c r="Q53">
        <f t="shared" si="10"/>
        <v>0.37857142857142861</v>
      </c>
      <c r="R53">
        <f t="shared" si="11"/>
        <v>0.16183206106870232</v>
      </c>
      <c r="S53">
        <v>46.82</v>
      </c>
      <c r="T53">
        <v>0.95</v>
      </c>
      <c r="U53">
        <v>12.59</v>
      </c>
      <c r="V53">
        <v>0.14000000000000001</v>
      </c>
      <c r="W53">
        <v>8.1199999999999992</v>
      </c>
      <c r="X53">
        <v>0.16</v>
      </c>
      <c r="Y53">
        <v>15.91</v>
      </c>
      <c r="Z53">
        <v>12.59</v>
      </c>
      <c r="AA53">
        <v>1.97</v>
      </c>
      <c r="AB53">
        <v>0.43</v>
      </c>
      <c r="AC53">
        <v>0</v>
      </c>
      <c r="AD53">
        <v>0</v>
      </c>
      <c r="AE53">
        <v>46.2</v>
      </c>
      <c r="AF53">
        <v>0.18</v>
      </c>
      <c r="AG53">
        <v>4.0599999999999996</v>
      </c>
      <c r="AH53">
        <v>0.4</v>
      </c>
      <c r="AI53">
        <v>7.56</v>
      </c>
      <c r="AJ53">
        <v>0.1</v>
      </c>
      <c r="AK53">
        <v>37.82</v>
      </c>
      <c r="AL53">
        <v>3.22</v>
      </c>
      <c r="AM53">
        <v>0.33</v>
      </c>
      <c r="AN53">
        <v>0.03</v>
      </c>
      <c r="AO53">
        <v>0.28000000000000003</v>
      </c>
      <c r="AP53">
        <v>0</v>
      </c>
      <c r="AQ53" t="s">
        <v>133</v>
      </c>
      <c r="AR53" t="s">
        <v>142</v>
      </c>
      <c r="AS53" t="s">
        <v>441</v>
      </c>
      <c r="AT53" t="s">
        <v>448</v>
      </c>
      <c r="AU53">
        <v>45.1</v>
      </c>
      <c r="AV53">
        <v>0.1</v>
      </c>
      <c r="AW53">
        <v>28.6</v>
      </c>
      <c r="AX53">
        <v>0</v>
      </c>
      <c r="AY53">
        <v>3.7</v>
      </c>
      <c r="BA53">
        <v>0</v>
      </c>
      <c r="BB53">
        <v>0</v>
      </c>
      <c r="BC53" s="18" t="s">
        <v>487</v>
      </c>
    </row>
    <row r="54" spans="1:55" x14ac:dyDescent="0.2">
      <c r="A54" t="s">
        <v>66</v>
      </c>
      <c r="B54" t="s">
        <v>69</v>
      </c>
      <c r="C54" s="5" t="s">
        <v>25</v>
      </c>
      <c r="D54" s="7">
        <v>3.2</v>
      </c>
      <c r="E54" s="7">
        <v>1100</v>
      </c>
      <c r="F54" s="7">
        <f t="shared" si="4"/>
        <v>-373.40000000000009</v>
      </c>
      <c r="G54">
        <f t="shared" si="7"/>
        <v>36.521739130434781</v>
      </c>
      <c r="H54" s="7">
        <v>11.5</v>
      </c>
      <c r="I54" t="s">
        <v>59</v>
      </c>
      <c r="J54">
        <v>4.2</v>
      </c>
      <c r="K54">
        <v>36.521739130434781</v>
      </c>
      <c r="L54">
        <v>196.6</v>
      </c>
      <c r="M54" t="s">
        <v>63</v>
      </c>
      <c r="N54" t="s">
        <v>101</v>
      </c>
      <c r="O54">
        <f t="shared" si="8"/>
        <v>3.5</v>
      </c>
      <c r="P54">
        <f t="shared" si="9"/>
        <v>25</v>
      </c>
      <c r="Q54">
        <f t="shared" si="10"/>
        <v>0.14000000000000001</v>
      </c>
      <c r="R54">
        <f t="shared" si="11"/>
        <v>1.7802644964394709E-2</v>
      </c>
      <c r="S54">
        <v>48.72</v>
      </c>
      <c r="T54">
        <v>1.34</v>
      </c>
      <c r="U54">
        <v>13.48</v>
      </c>
      <c r="V54">
        <v>0.12</v>
      </c>
      <c r="W54">
        <v>7.38</v>
      </c>
      <c r="X54">
        <v>0.12</v>
      </c>
      <c r="Y54">
        <v>14.44</v>
      </c>
      <c r="Z54">
        <v>9.14</v>
      </c>
      <c r="AA54">
        <v>3.95</v>
      </c>
      <c r="AB54">
        <v>1.26</v>
      </c>
      <c r="AC54">
        <v>0</v>
      </c>
      <c r="AD54">
        <v>0</v>
      </c>
      <c r="AE54">
        <v>46.2</v>
      </c>
      <c r="AF54">
        <v>0.18</v>
      </c>
      <c r="AG54">
        <v>4.0599999999999996</v>
      </c>
      <c r="AH54">
        <v>0.4</v>
      </c>
      <c r="AI54">
        <v>7.56</v>
      </c>
      <c r="AJ54">
        <v>0.1</v>
      </c>
      <c r="AK54">
        <v>37.82</v>
      </c>
      <c r="AL54">
        <v>3.22</v>
      </c>
      <c r="AM54">
        <v>0.33</v>
      </c>
      <c r="AN54">
        <v>0.03</v>
      </c>
      <c r="AO54">
        <v>0.28000000000000003</v>
      </c>
      <c r="AP54">
        <v>0</v>
      </c>
      <c r="AQ54" t="s">
        <v>133</v>
      </c>
      <c r="AR54" t="s">
        <v>142</v>
      </c>
      <c r="AS54" t="s">
        <v>441</v>
      </c>
      <c r="AT54" t="s">
        <v>448</v>
      </c>
      <c r="AU54">
        <v>48.2</v>
      </c>
      <c r="AV54">
        <v>6.7</v>
      </c>
      <c r="AW54">
        <v>24.2</v>
      </c>
      <c r="AX54">
        <v>0</v>
      </c>
      <c r="AY54">
        <v>8.8000000000000007</v>
      </c>
      <c r="BA54">
        <v>0</v>
      </c>
      <c r="BB54">
        <v>0</v>
      </c>
      <c r="BC54" s="18" t="s">
        <v>487</v>
      </c>
    </row>
    <row r="55" spans="1:55" x14ac:dyDescent="0.2">
      <c r="A55" t="s">
        <v>66</v>
      </c>
      <c r="B55" t="s">
        <v>70</v>
      </c>
      <c r="C55" s="5" t="s">
        <v>25</v>
      </c>
      <c r="D55" s="7">
        <v>3.2</v>
      </c>
      <c r="E55" s="7">
        <v>1075</v>
      </c>
      <c r="F55" s="7">
        <f t="shared" si="4"/>
        <v>-398.40000000000009</v>
      </c>
      <c r="G55">
        <f t="shared" si="7"/>
        <v>52.5</v>
      </c>
      <c r="H55" s="7">
        <v>8</v>
      </c>
      <c r="I55" t="s">
        <v>59</v>
      </c>
      <c r="J55">
        <v>4.2</v>
      </c>
      <c r="K55">
        <v>52.5</v>
      </c>
      <c r="L55">
        <v>193.2</v>
      </c>
      <c r="M55" t="s">
        <v>63</v>
      </c>
      <c r="N55" t="s">
        <v>101</v>
      </c>
      <c r="O55">
        <f t="shared" si="8"/>
        <v>-6.4</v>
      </c>
      <c r="P55">
        <f t="shared" si="9"/>
        <v>25</v>
      </c>
      <c r="Q55">
        <f t="shared" si="10"/>
        <v>-0.25600000000000001</v>
      </c>
      <c r="R55">
        <f t="shared" si="11"/>
        <v>-3.3126293995859216E-2</v>
      </c>
      <c r="S55">
        <v>54.73</v>
      </c>
      <c r="T55">
        <v>1</v>
      </c>
      <c r="U55">
        <v>15.45</v>
      </c>
      <c r="V55">
        <v>7.0000000000000007E-2</v>
      </c>
      <c r="W55">
        <v>7.11</v>
      </c>
      <c r="X55">
        <v>0.05</v>
      </c>
      <c r="Y55">
        <v>13.54</v>
      </c>
      <c r="Z55">
        <v>3.1</v>
      </c>
      <c r="AA55">
        <v>3.4</v>
      </c>
      <c r="AB55">
        <v>1.48</v>
      </c>
      <c r="AC55">
        <v>0</v>
      </c>
      <c r="AD55">
        <v>0</v>
      </c>
      <c r="AE55">
        <v>46.2</v>
      </c>
      <c r="AF55">
        <v>0.18</v>
      </c>
      <c r="AG55">
        <v>4.0599999999999996</v>
      </c>
      <c r="AH55">
        <v>0.4</v>
      </c>
      <c r="AI55">
        <v>7.56</v>
      </c>
      <c r="AJ55">
        <v>0.1</v>
      </c>
      <c r="AK55">
        <v>37.82</v>
      </c>
      <c r="AL55">
        <v>3.22</v>
      </c>
      <c r="AM55">
        <v>0.33</v>
      </c>
      <c r="AN55">
        <v>0.03</v>
      </c>
      <c r="AO55">
        <v>0.28000000000000003</v>
      </c>
      <c r="AP55">
        <v>0</v>
      </c>
      <c r="AQ55" t="s">
        <v>133</v>
      </c>
      <c r="AR55" t="s">
        <v>142</v>
      </c>
      <c r="AS55" t="s">
        <v>441</v>
      </c>
      <c r="AT55" t="s">
        <v>448</v>
      </c>
      <c r="AU55">
        <v>54.9</v>
      </c>
      <c r="AV55">
        <v>9.8000000000000007</v>
      </c>
      <c r="AW55">
        <v>16.899999999999999</v>
      </c>
      <c r="AX55">
        <v>0</v>
      </c>
      <c r="AY55">
        <v>10.6</v>
      </c>
      <c r="BA55">
        <v>0</v>
      </c>
      <c r="BB55">
        <v>0</v>
      </c>
      <c r="BC55" s="18" t="s">
        <v>487</v>
      </c>
    </row>
    <row r="56" spans="1:55" x14ac:dyDescent="0.2">
      <c r="A56" t="s">
        <v>66</v>
      </c>
      <c r="B56" t="s">
        <v>71</v>
      </c>
      <c r="C56" s="5" t="s">
        <v>25</v>
      </c>
      <c r="D56" s="7">
        <v>3.2</v>
      </c>
      <c r="E56" s="7">
        <v>1050</v>
      </c>
      <c r="F56" s="7">
        <f t="shared" si="4"/>
        <v>-423.40000000000009</v>
      </c>
      <c r="G56">
        <f t="shared" si="7"/>
        <v>29.166666666666664</v>
      </c>
      <c r="H56" s="7">
        <v>14.4</v>
      </c>
      <c r="I56" t="s">
        <v>59</v>
      </c>
      <c r="J56">
        <v>4.2</v>
      </c>
      <c r="K56">
        <v>29.166666666666664</v>
      </c>
      <c r="L56">
        <v>138</v>
      </c>
      <c r="M56" t="s">
        <v>63</v>
      </c>
      <c r="N56" t="s">
        <v>101</v>
      </c>
      <c r="O56">
        <f t="shared" si="8"/>
        <v>6.4</v>
      </c>
      <c r="P56">
        <f t="shared" si="9"/>
        <v>50</v>
      </c>
      <c r="Q56">
        <f t="shared" si="10"/>
        <v>0.128</v>
      </c>
      <c r="R56">
        <f t="shared" si="11"/>
        <v>4.6376811594202899E-2</v>
      </c>
      <c r="S56">
        <v>52.59</v>
      </c>
      <c r="T56">
        <v>1.79</v>
      </c>
      <c r="U56">
        <v>16.920000000000002</v>
      </c>
      <c r="V56">
        <v>0.12</v>
      </c>
      <c r="W56">
        <v>7.54</v>
      </c>
      <c r="X56">
        <v>7.0000000000000007E-2</v>
      </c>
      <c r="Y56">
        <v>13.83</v>
      </c>
      <c r="Z56">
        <v>0.73</v>
      </c>
      <c r="AA56">
        <v>1.61</v>
      </c>
      <c r="AB56">
        <v>4.78</v>
      </c>
      <c r="AC56">
        <v>0</v>
      </c>
      <c r="AD56">
        <v>0</v>
      </c>
      <c r="AE56">
        <v>46.2</v>
      </c>
      <c r="AF56">
        <v>0.18</v>
      </c>
      <c r="AG56">
        <v>4.0599999999999996</v>
      </c>
      <c r="AH56">
        <v>0.4</v>
      </c>
      <c r="AI56">
        <v>7.56</v>
      </c>
      <c r="AJ56">
        <v>0.1</v>
      </c>
      <c r="AK56">
        <v>37.82</v>
      </c>
      <c r="AL56">
        <v>3.22</v>
      </c>
      <c r="AM56">
        <v>0.33</v>
      </c>
      <c r="AN56">
        <v>0.03</v>
      </c>
      <c r="AO56">
        <v>0.28000000000000003</v>
      </c>
      <c r="AP56">
        <v>0</v>
      </c>
      <c r="AQ56" t="s">
        <v>133</v>
      </c>
      <c r="AR56" t="s">
        <v>142</v>
      </c>
      <c r="AS56" t="s">
        <v>441</v>
      </c>
      <c r="AT56" t="s">
        <v>448</v>
      </c>
      <c r="AU56">
        <v>55.2</v>
      </c>
      <c r="AV56">
        <v>12.5</v>
      </c>
      <c r="AW56">
        <v>12.2</v>
      </c>
      <c r="AX56">
        <v>0</v>
      </c>
      <c r="AY56">
        <v>5.9</v>
      </c>
      <c r="BA56">
        <v>0</v>
      </c>
      <c r="BB56">
        <v>0</v>
      </c>
      <c r="BC56" s="18" t="s">
        <v>487</v>
      </c>
    </row>
    <row r="57" spans="1:55" x14ac:dyDescent="0.2">
      <c r="A57" t="s">
        <v>66</v>
      </c>
      <c r="B57" t="s">
        <v>72</v>
      </c>
      <c r="C57" s="5" t="s">
        <v>25</v>
      </c>
      <c r="D57" s="7">
        <v>3.2</v>
      </c>
      <c r="E57" s="7">
        <v>1000</v>
      </c>
      <c r="F57" s="7">
        <f t="shared" si="4"/>
        <v>-473.40000000000009</v>
      </c>
      <c r="G57">
        <f t="shared" si="7"/>
        <v>52.5</v>
      </c>
      <c r="H57" s="7">
        <v>8</v>
      </c>
      <c r="I57" t="s">
        <v>59</v>
      </c>
      <c r="J57">
        <v>4.2</v>
      </c>
      <c r="K57">
        <v>52.5</v>
      </c>
      <c r="L57">
        <v>143.80000000000001</v>
      </c>
      <c r="M57" t="s">
        <v>63</v>
      </c>
      <c r="N57" t="s">
        <v>101</v>
      </c>
      <c r="O57">
        <f t="shared" si="8"/>
        <v>0.5</v>
      </c>
      <c r="P57">
        <f t="shared" si="9"/>
        <v>25</v>
      </c>
      <c r="Q57">
        <f t="shared" si="10"/>
        <v>0.02</v>
      </c>
      <c r="R57">
        <f t="shared" si="11"/>
        <v>3.4770514603616131E-3</v>
      </c>
      <c r="S57">
        <v>57.87</v>
      </c>
      <c r="T57">
        <v>1.23</v>
      </c>
      <c r="U57">
        <v>15.28</v>
      </c>
      <c r="V57">
        <v>0</v>
      </c>
      <c r="W57">
        <v>6.52</v>
      </c>
      <c r="X57">
        <v>7.0000000000000007E-2</v>
      </c>
      <c r="Y57">
        <v>11.93</v>
      </c>
      <c r="Z57">
        <v>1.93</v>
      </c>
      <c r="AA57">
        <v>1.95</v>
      </c>
      <c r="AB57">
        <v>3.18</v>
      </c>
      <c r="AC57">
        <v>0</v>
      </c>
      <c r="AD57">
        <v>0</v>
      </c>
      <c r="AE57">
        <v>46.2</v>
      </c>
      <c r="AF57">
        <v>0.18</v>
      </c>
      <c r="AG57">
        <v>4.0599999999999996</v>
      </c>
      <c r="AH57">
        <v>0.4</v>
      </c>
      <c r="AI57">
        <v>7.56</v>
      </c>
      <c r="AJ57">
        <v>0.1</v>
      </c>
      <c r="AK57">
        <v>37.82</v>
      </c>
      <c r="AL57">
        <v>3.22</v>
      </c>
      <c r="AM57">
        <v>0.33</v>
      </c>
      <c r="AN57">
        <v>0.03</v>
      </c>
      <c r="AO57">
        <v>0.28000000000000003</v>
      </c>
      <c r="AP57">
        <v>0</v>
      </c>
      <c r="AQ57" t="s">
        <v>133</v>
      </c>
      <c r="AR57" t="s">
        <v>142</v>
      </c>
      <c r="AS57" t="s">
        <v>441</v>
      </c>
      <c r="AT57" t="s">
        <v>448</v>
      </c>
      <c r="AU57">
        <v>51.9</v>
      </c>
      <c r="AV57">
        <v>10.8</v>
      </c>
      <c r="AW57">
        <v>17.899999999999999</v>
      </c>
      <c r="AX57">
        <v>0</v>
      </c>
      <c r="AY57">
        <v>10.8</v>
      </c>
      <c r="BA57">
        <v>0</v>
      </c>
      <c r="BB57">
        <v>0</v>
      </c>
      <c r="BC57" s="18" t="s">
        <v>487</v>
      </c>
    </row>
    <row r="58" spans="1:55" x14ac:dyDescent="0.2">
      <c r="A58" t="s">
        <v>66</v>
      </c>
      <c r="B58" t="s">
        <v>73</v>
      </c>
      <c r="C58" s="5" t="s">
        <v>25</v>
      </c>
      <c r="D58" s="7">
        <v>3.2</v>
      </c>
      <c r="E58" s="7">
        <v>975</v>
      </c>
      <c r="F58" s="7">
        <f t="shared" si="4"/>
        <v>-498.40000000000009</v>
      </c>
      <c r="G58">
        <f t="shared" si="7"/>
        <v>56.000000000000007</v>
      </c>
      <c r="H58" s="7">
        <v>7.5</v>
      </c>
      <c r="I58" t="s">
        <v>59</v>
      </c>
      <c r="J58">
        <v>4.2</v>
      </c>
      <c r="K58">
        <v>56.000000000000007</v>
      </c>
      <c r="L58">
        <v>336.7</v>
      </c>
      <c r="M58" t="s">
        <v>63</v>
      </c>
      <c r="N58" t="s">
        <v>101</v>
      </c>
      <c r="O58">
        <f t="shared" si="8"/>
        <v>2.4000000000000004</v>
      </c>
      <c r="P58">
        <f t="shared" si="9"/>
        <v>25</v>
      </c>
      <c r="Q58">
        <f t="shared" si="10"/>
        <v>9.6000000000000016E-2</v>
      </c>
      <c r="R58">
        <f t="shared" si="11"/>
        <v>7.1280071280071296E-3</v>
      </c>
      <c r="S58">
        <v>54.86</v>
      </c>
      <c r="T58">
        <v>1.56</v>
      </c>
      <c r="U58">
        <v>15.09</v>
      </c>
      <c r="V58">
        <v>0</v>
      </c>
      <c r="W58">
        <v>6.6</v>
      </c>
      <c r="X58">
        <v>0.34</v>
      </c>
      <c r="Y58">
        <v>13.54</v>
      </c>
      <c r="Z58">
        <v>0.62</v>
      </c>
      <c r="AA58">
        <v>1.32</v>
      </c>
      <c r="AB58">
        <v>5.18</v>
      </c>
      <c r="AC58">
        <v>0</v>
      </c>
      <c r="AD58">
        <v>0</v>
      </c>
      <c r="AE58">
        <v>46.2</v>
      </c>
      <c r="AF58">
        <v>0.18</v>
      </c>
      <c r="AG58">
        <v>4.0599999999999996</v>
      </c>
      <c r="AH58">
        <v>0.4</v>
      </c>
      <c r="AI58">
        <v>7.56</v>
      </c>
      <c r="AJ58">
        <v>0.1</v>
      </c>
      <c r="AK58">
        <v>37.82</v>
      </c>
      <c r="AL58">
        <v>3.22</v>
      </c>
      <c r="AM58">
        <v>0.33</v>
      </c>
      <c r="AN58">
        <v>0.03</v>
      </c>
      <c r="AO58">
        <v>0.28000000000000003</v>
      </c>
      <c r="AP58">
        <v>0</v>
      </c>
      <c r="AQ58" t="s">
        <v>133</v>
      </c>
      <c r="AR58" t="s">
        <v>142</v>
      </c>
      <c r="AS58" t="s">
        <v>441</v>
      </c>
      <c r="AT58" t="s">
        <v>448</v>
      </c>
      <c r="AU58">
        <v>55.6</v>
      </c>
      <c r="AV58">
        <v>11.8</v>
      </c>
      <c r="AW58">
        <v>15</v>
      </c>
      <c r="AX58">
        <v>0</v>
      </c>
      <c r="AY58">
        <v>10.3</v>
      </c>
      <c r="BA58">
        <v>0</v>
      </c>
      <c r="BB58">
        <v>0</v>
      </c>
      <c r="BC58" s="18" t="s">
        <v>487</v>
      </c>
    </row>
    <row r="59" spans="1:55" x14ac:dyDescent="0.2">
      <c r="A59" t="s">
        <v>66</v>
      </c>
      <c r="B59" t="s">
        <v>74</v>
      </c>
      <c r="C59" s="5" t="s">
        <v>25</v>
      </c>
      <c r="D59" s="7">
        <v>3.2</v>
      </c>
      <c r="E59" s="7">
        <v>950</v>
      </c>
      <c r="F59" s="7">
        <f t="shared" si="4"/>
        <v>-523.40000000000009</v>
      </c>
      <c r="G59">
        <f t="shared" si="7"/>
        <v>82.352941176470594</v>
      </c>
      <c r="H59" s="7">
        <v>5.0999999999999996</v>
      </c>
      <c r="I59" t="s">
        <v>59</v>
      </c>
      <c r="J59">
        <v>4.2</v>
      </c>
      <c r="K59">
        <v>82.352941176470594</v>
      </c>
      <c r="L59">
        <v>242.7</v>
      </c>
      <c r="M59" t="s">
        <v>63</v>
      </c>
      <c r="N59" t="s">
        <v>101</v>
      </c>
      <c r="O59">
        <f t="shared" si="8"/>
        <v>-3.0999999999999996</v>
      </c>
      <c r="P59">
        <f t="shared" si="9"/>
        <v>25</v>
      </c>
      <c r="Q59">
        <f t="shared" si="10"/>
        <v>-0.12399999999999999</v>
      </c>
      <c r="R59">
        <f t="shared" si="11"/>
        <v>-1.2772970745776678E-2</v>
      </c>
      <c r="S59">
        <v>58.27</v>
      </c>
      <c r="T59">
        <v>1.57</v>
      </c>
      <c r="U59">
        <v>15.15</v>
      </c>
      <c r="V59">
        <v>0</v>
      </c>
      <c r="W59">
        <v>5.25</v>
      </c>
      <c r="X59">
        <v>0.04</v>
      </c>
      <c r="Y59">
        <v>10.43</v>
      </c>
      <c r="Z59">
        <v>1.1000000000000001</v>
      </c>
      <c r="AA59">
        <v>2.7</v>
      </c>
      <c r="AB59">
        <v>5.31</v>
      </c>
      <c r="AC59">
        <v>0</v>
      </c>
      <c r="AD59">
        <v>0</v>
      </c>
      <c r="AE59">
        <v>46.2</v>
      </c>
      <c r="AF59">
        <v>0.18</v>
      </c>
      <c r="AG59">
        <v>4.0599999999999996</v>
      </c>
      <c r="AH59">
        <v>0.4</v>
      </c>
      <c r="AI59">
        <v>7.56</v>
      </c>
      <c r="AJ59">
        <v>0.1</v>
      </c>
      <c r="AK59">
        <v>37.82</v>
      </c>
      <c r="AL59">
        <v>3.22</v>
      </c>
      <c r="AM59">
        <v>0.33</v>
      </c>
      <c r="AN59">
        <v>0.03</v>
      </c>
      <c r="AO59">
        <v>0.28000000000000003</v>
      </c>
      <c r="AP59">
        <v>0</v>
      </c>
      <c r="AQ59" t="s">
        <v>133</v>
      </c>
      <c r="AR59" t="s">
        <v>142</v>
      </c>
      <c r="AS59" t="s">
        <v>441</v>
      </c>
      <c r="AT59" t="s">
        <v>448</v>
      </c>
      <c r="AU59">
        <v>57.7</v>
      </c>
      <c r="AV59">
        <v>11.4</v>
      </c>
      <c r="AW59">
        <v>13.7</v>
      </c>
      <c r="AX59">
        <v>0</v>
      </c>
      <c r="AY59">
        <v>11.6</v>
      </c>
      <c r="BA59">
        <v>0</v>
      </c>
      <c r="BB59">
        <v>0</v>
      </c>
      <c r="BC59" s="18" t="s">
        <v>487</v>
      </c>
    </row>
    <row r="60" spans="1:55" x14ac:dyDescent="0.2">
      <c r="A60" t="s">
        <v>66</v>
      </c>
      <c r="B60" t="s">
        <v>75</v>
      </c>
      <c r="C60" s="5" t="s">
        <v>25</v>
      </c>
      <c r="D60" s="7">
        <v>3.2</v>
      </c>
      <c r="E60" s="7">
        <v>925</v>
      </c>
      <c r="F60" s="7">
        <f t="shared" si="4"/>
        <v>-548.40000000000009</v>
      </c>
      <c r="G60">
        <f t="shared" si="7"/>
        <v>51.219512195121965</v>
      </c>
      <c r="H60" s="7">
        <v>8.1999999999999993</v>
      </c>
      <c r="I60" t="s">
        <v>59</v>
      </c>
      <c r="J60">
        <v>4.2</v>
      </c>
      <c r="K60">
        <v>51.219512195121965</v>
      </c>
      <c r="L60">
        <v>292.10000000000002</v>
      </c>
      <c r="M60" t="s">
        <v>63</v>
      </c>
      <c r="N60" t="s">
        <v>101</v>
      </c>
      <c r="S60">
        <v>58.33</v>
      </c>
      <c r="T60">
        <v>1.93</v>
      </c>
      <c r="U60">
        <v>16.8</v>
      </c>
      <c r="V60">
        <v>0.19</v>
      </c>
      <c r="W60">
        <v>4.53</v>
      </c>
      <c r="X60">
        <v>0.09</v>
      </c>
      <c r="Y60">
        <v>8.68</v>
      </c>
      <c r="Z60">
        <v>1.89</v>
      </c>
      <c r="AA60">
        <v>1.89</v>
      </c>
      <c r="AB60">
        <v>5.66</v>
      </c>
      <c r="AC60">
        <v>0</v>
      </c>
      <c r="AD60">
        <v>0</v>
      </c>
      <c r="AE60">
        <v>46.2</v>
      </c>
      <c r="AF60">
        <v>0.18</v>
      </c>
      <c r="AG60">
        <v>4.0599999999999996</v>
      </c>
      <c r="AH60">
        <v>0.4</v>
      </c>
      <c r="AI60">
        <v>7.56</v>
      </c>
      <c r="AJ60">
        <v>0.1</v>
      </c>
      <c r="AK60">
        <v>37.82</v>
      </c>
      <c r="AL60">
        <v>3.22</v>
      </c>
      <c r="AM60">
        <v>0.33</v>
      </c>
      <c r="AN60">
        <v>0.03</v>
      </c>
      <c r="AO60">
        <v>0.28000000000000003</v>
      </c>
      <c r="AP60">
        <v>0</v>
      </c>
      <c r="AQ60" t="s">
        <v>133</v>
      </c>
      <c r="AR60" t="s">
        <v>142</v>
      </c>
      <c r="AS60" t="s">
        <v>441</v>
      </c>
      <c r="AT60" t="s">
        <v>448</v>
      </c>
      <c r="AU60">
        <v>56</v>
      </c>
      <c r="AV60">
        <v>10.9</v>
      </c>
      <c r="AW60">
        <v>14.7</v>
      </c>
      <c r="AX60">
        <v>0</v>
      </c>
      <c r="AY60">
        <v>10</v>
      </c>
      <c r="BA60">
        <v>0</v>
      </c>
      <c r="BB60">
        <v>0</v>
      </c>
      <c r="BC60" s="18" t="s">
        <v>487</v>
      </c>
    </row>
    <row r="61" spans="1:55" x14ac:dyDescent="0.2">
      <c r="A61" t="s">
        <v>79</v>
      </c>
      <c r="B61" t="s">
        <v>80</v>
      </c>
      <c r="C61" s="7" t="s">
        <v>82</v>
      </c>
      <c r="D61" s="7">
        <v>1.2</v>
      </c>
      <c r="E61" s="7">
        <v>1150</v>
      </c>
      <c r="F61" s="7">
        <f t="shared" si="4"/>
        <v>-323.40000000000009</v>
      </c>
      <c r="H61">
        <v>31.8</v>
      </c>
      <c r="I61" t="s">
        <v>59</v>
      </c>
      <c r="J61">
        <v>1.9</v>
      </c>
      <c r="K61">
        <v>1.9</v>
      </c>
      <c r="L61">
        <v>48.7</v>
      </c>
      <c r="M61" t="s">
        <v>83</v>
      </c>
      <c r="N61" t="s">
        <v>102</v>
      </c>
      <c r="S61">
        <v>48.34</v>
      </c>
      <c r="T61">
        <v>0.86</v>
      </c>
      <c r="U61">
        <v>18.149999999999999</v>
      </c>
      <c r="V61">
        <v>0.05</v>
      </c>
      <c r="W61">
        <v>6.57</v>
      </c>
      <c r="X61">
        <v>0.14000000000000001</v>
      </c>
      <c r="Y61">
        <v>8.3000000000000007</v>
      </c>
      <c r="Z61">
        <v>11.6</v>
      </c>
      <c r="AA61">
        <v>2.38</v>
      </c>
      <c r="AB61">
        <v>0.12</v>
      </c>
      <c r="AC61">
        <v>0.02</v>
      </c>
      <c r="AD61">
        <v>0.08</v>
      </c>
      <c r="AE61">
        <v>46.12</v>
      </c>
      <c r="AF61">
        <v>0.28999999999999998</v>
      </c>
      <c r="AG61">
        <v>7.24</v>
      </c>
      <c r="AH61">
        <v>0.35</v>
      </c>
      <c r="AI61">
        <v>7.58</v>
      </c>
      <c r="AJ61">
        <v>0.14000000000000001</v>
      </c>
      <c r="AK61">
        <v>30.69</v>
      </c>
      <c r="AL61">
        <v>5.07</v>
      </c>
      <c r="AM61">
        <v>0.72</v>
      </c>
      <c r="AN61">
        <v>0.05</v>
      </c>
      <c r="AO61">
        <v>0.21</v>
      </c>
      <c r="AP61">
        <v>0</v>
      </c>
      <c r="AQ61" t="s">
        <v>133</v>
      </c>
      <c r="AR61" t="s">
        <v>142</v>
      </c>
      <c r="AS61" t="s">
        <v>441</v>
      </c>
      <c r="AT61" t="s">
        <v>465</v>
      </c>
      <c r="AU61">
        <v>41.3</v>
      </c>
      <c r="AV61">
        <v>4.5999999999999996</v>
      </c>
      <c r="AW61">
        <v>21.3</v>
      </c>
      <c r="AX61" t="s">
        <v>464</v>
      </c>
      <c r="AY61">
        <v>0</v>
      </c>
      <c r="BA61">
        <v>0</v>
      </c>
      <c r="BB61">
        <v>0</v>
      </c>
      <c r="BC61" s="18" t="s">
        <v>487</v>
      </c>
    </row>
    <row r="62" spans="1:55" x14ac:dyDescent="0.2">
      <c r="A62" t="s">
        <v>79</v>
      </c>
      <c r="B62" t="s">
        <v>81</v>
      </c>
      <c r="C62" s="7" t="s">
        <v>82</v>
      </c>
      <c r="D62" s="7">
        <v>1.2</v>
      </c>
      <c r="E62" s="7">
        <v>1200</v>
      </c>
      <c r="F62" s="7">
        <f t="shared" si="4"/>
        <v>-273.40000000000009</v>
      </c>
      <c r="H62">
        <v>34.700000000000003</v>
      </c>
      <c r="I62" t="s">
        <v>59</v>
      </c>
      <c r="J62">
        <v>3.2</v>
      </c>
      <c r="K62">
        <v>3.2</v>
      </c>
      <c r="L62">
        <v>48</v>
      </c>
      <c r="M62" t="s">
        <v>83</v>
      </c>
      <c r="N62" t="s">
        <v>102</v>
      </c>
      <c r="O62">
        <f>H62-H61</f>
        <v>2.9000000000000021</v>
      </c>
      <c r="P62">
        <f>E62-E61</f>
        <v>50</v>
      </c>
      <c r="Q62">
        <f>O62/P62</f>
        <v>5.8000000000000045E-2</v>
      </c>
      <c r="R62">
        <f>O62/L62</f>
        <v>6.0416666666666709E-2</v>
      </c>
      <c r="S62">
        <v>49.31</v>
      </c>
      <c r="T62">
        <v>0.74</v>
      </c>
      <c r="U62">
        <v>16.38</v>
      </c>
      <c r="V62">
        <v>0.14000000000000001</v>
      </c>
      <c r="W62">
        <v>6.44</v>
      </c>
      <c r="X62">
        <v>0.15</v>
      </c>
      <c r="Y62">
        <v>9.6999999999999993</v>
      </c>
      <c r="Z62">
        <v>12.04</v>
      </c>
      <c r="AA62">
        <v>1.73</v>
      </c>
      <c r="AB62">
        <v>0.08</v>
      </c>
      <c r="AC62">
        <v>0.01</v>
      </c>
      <c r="AD62">
        <v>0.06</v>
      </c>
      <c r="AE62">
        <v>46.12</v>
      </c>
      <c r="AF62">
        <v>0.28999999999999998</v>
      </c>
      <c r="AG62">
        <v>7.24</v>
      </c>
      <c r="AH62">
        <v>0.35</v>
      </c>
      <c r="AI62">
        <v>7.58</v>
      </c>
      <c r="AJ62">
        <v>0.14000000000000001</v>
      </c>
      <c r="AK62">
        <v>30.69</v>
      </c>
      <c r="AL62">
        <v>5.07</v>
      </c>
      <c r="AM62">
        <v>0.72</v>
      </c>
      <c r="AN62">
        <v>0.05</v>
      </c>
      <c r="AO62">
        <v>0.21</v>
      </c>
      <c r="AP62">
        <v>0</v>
      </c>
      <c r="AQ62" t="s">
        <v>133</v>
      </c>
      <c r="AR62" t="s">
        <v>142</v>
      </c>
      <c r="AS62" t="s">
        <v>441</v>
      </c>
      <c r="AT62" t="s">
        <v>465</v>
      </c>
      <c r="AU62">
        <v>43.2</v>
      </c>
      <c r="AV62">
        <v>6.2</v>
      </c>
      <c r="AW62">
        <v>9.4</v>
      </c>
      <c r="AX62" t="s">
        <v>464</v>
      </c>
      <c r="AY62">
        <v>0</v>
      </c>
      <c r="BA62">
        <v>0</v>
      </c>
      <c r="BB62">
        <v>0</v>
      </c>
      <c r="BC62" s="18" t="s">
        <v>487</v>
      </c>
    </row>
    <row r="63" spans="1:55" x14ac:dyDescent="0.2">
      <c r="A63" t="s">
        <v>79</v>
      </c>
      <c r="B63" t="s">
        <v>84</v>
      </c>
      <c r="C63" s="7" t="s">
        <v>82</v>
      </c>
      <c r="D63" s="7">
        <v>1.6</v>
      </c>
      <c r="E63" s="7">
        <v>1250</v>
      </c>
      <c r="F63" s="7">
        <f t="shared" si="4"/>
        <v>-223.40000000000009</v>
      </c>
      <c r="H63">
        <v>38</v>
      </c>
      <c r="I63" t="s">
        <v>59</v>
      </c>
      <c r="J63">
        <v>3.64</v>
      </c>
      <c r="K63">
        <v>3.64</v>
      </c>
      <c r="L63">
        <v>48</v>
      </c>
      <c r="M63" t="s">
        <v>83</v>
      </c>
      <c r="N63" t="s">
        <v>105</v>
      </c>
      <c r="S63">
        <v>46.21</v>
      </c>
      <c r="T63">
        <v>0.72</v>
      </c>
      <c r="U63">
        <v>15.26</v>
      </c>
      <c r="V63">
        <v>0.16</v>
      </c>
      <c r="W63">
        <v>7.3</v>
      </c>
      <c r="X63">
        <v>0.17</v>
      </c>
      <c r="Y63">
        <v>11.89</v>
      </c>
      <c r="Z63">
        <v>11.48</v>
      </c>
      <c r="AA63">
        <v>1.57</v>
      </c>
      <c r="AB63">
        <v>0.08</v>
      </c>
      <c r="AC63">
        <v>0.02</v>
      </c>
      <c r="AD63">
        <v>0.06</v>
      </c>
      <c r="AE63">
        <v>46.12</v>
      </c>
      <c r="AF63">
        <v>0.28999999999999998</v>
      </c>
      <c r="AG63">
        <v>7.24</v>
      </c>
      <c r="AH63">
        <v>0.35</v>
      </c>
      <c r="AI63">
        <v>7.58</v>
      </c>
      <c r="AJ63">
        <v>0.14000000000000001</v>
      </c>
      <c r="AK63">
        <v>30.69</v>
      </c>
      <c r="AL63">
        <v>5.07</v>
      </c>
      <c r="AM63">
        <v>0.72</v>
      </c>
      <c r="AN63">
        <v>0.05</v>
      </c>
      <c r="AO63">
        <v>0.21</v>
      </c>
      <c r="AP63">
        <v>0</v>
      </c>
      <c r="AQ63" t="s">
        <v>133</v>
      </c>
      <c r="AR63" t="s">
        <v>142</v>
      </c>
      <c r="AS63" t="s">
        <v>441</v>
      </c>
      <c r="AT63" t="s">
        <v>465</v>
      </c>
      <c r="AU63">
        <v>38</v>
      </c>
      <c r="AV63">
        <v>26.5</v>
      </c>
      <c r="AW63">
        <v>25</v>
      </c>
      <c r="AX63">
        <v>0.1</v>
      </c>
      <c r="AY63">
        <v>0</v>
      </c>
      <c r="BA63">
        <v>0</v>
      </c>
      <c r="BB63">
        <v>0</v>
      </c>
      <c r="BC63" s="18" t="s">
        <v>487</v>
      </c>
    </row>
    <row r="64" spans="1:55" x14ac:dyDescent="0.2">
      <c r="A64" t="s">
        <v>79</v>
      </c>
      <c r="B64" t="s">
        <v>85</v>
      </c>
      <c r="C64" s="7" t="s">
        <v>82</v>
      </c>
      <c r="D64" s="7">
        <v>1.6</v>
      </c>
      <c r="E64" s="7">
        <v>1300</v>
      </c>
      <c r="F64" s="7">
        <f t="shared" si="4"/>
        <v>-173.40000000000009</v>
      </c>
      <c r="H64">
        <v>44.8</v>
      </c>
      <c r="I64" t="s">
        <v>59</v>
      </c>
      <c r="J64">
        <v>2.7</v>
      </c>
      <c r="K64">
        <v>2.7</v>
      </c>
      <c r="L64">
        <v>48</v>
      </c>
      <c r="M64" t="s">
        <v>83</v>
      </c>
      <c r="N64" t="s">
        <v>105</v>
      </c>
      <c r="O64">
        <f>H64-H63</f>
        <v>6.7999999999999972</v>
      </c>
      <c r="P64">
        <f>E64-E63</f>
        <v>50</v>
      </c>
      <c r="Q64">
        <f>O64/P64</f>
        <v>0.13599999999999995</v>
      </c>
      <c r="R64">
        <f>O64/L64</f>
        <v>0.14166666666666661</v>
      </c>
      <c r="S64">
        <v>48.97</v>
      </c>
      <c r="T64">
        <v>0.64</v>
      </c>
      <c r="U64">
        <v>14.45</v>
      </c>
      <c r="V64">
        <v>0.23</v>
      </c>
      <c r="W64">
        <v>7.25</v>
      </c>
      <c r="X64">
        <v>0.17</v>
      </c>
      <c r="Y64">
        <v>13.16</v>
      </c>
      <c r="Z64">
        <v>10.84</v>
      </c>
      <c r="AA64">
        <v>1.49</v>
      </c>
      <c r="AB64">
        <v>7.0000000000000007E-2</v>
      </c>
      <c r="AC64">
        <v>0.02</v>
      </c>
      <c r="AD64">
        <v>0.04</v>
      </c>
      <c r="AE64">
        <v>46.12</v>
      </c>
      <c r="AF64">
        <v>0.28999999999999998</v>
      </c>
      <c r="AG64">
        <v>7.24</v>
      </c>
      <c r="AH64">
        <v>0.35</v>
      </c>
      <c r="AI64">
        <v>7.58</v>
      </c>
      <c r="AJ64">
        <v>0.14000000000000001</v>
      </c>
      <c r="AK64">
        <v>30.69</v>
      </c>
      <c r="AL64">
        <v>5.07</v>
      </c>
      <c r="AM64">
        <v>0.72</v>
      </c>
      <c r="AN64">
        <v>0.05</v>
      </c>
      <c r="AO64">
        <v>0.21</v>
      </c>
      <c r="AP64">
        <v>0</v>
      </c>
      <c r="AQ64" t="s">
        <v>133</v>
      </c>
      <c r="AR64" t="s">
        <v>142</v>
      </c>
      <c r="AS64" t="s">
        <v>441</v>
      </c>
      <c r="AT64" t="s">
        <v>465</v>
      </c>
      <c r="AU64">
        <v>41.3</v>
      </c>
      <c r="AV64">
        <v>0</v>
      </c>
      <c r="AW64">
        <v>13.9</v>
      </c>
      <c r="AX64">
        <v>0</v>
      </c>
      <c r="AY64">
        <v>0</v>
      </c>
      <c r="BA64">
        <v>0</v>
      </c>
      <c r="BB64">
        <v>0</v>
      </c>
      <c r="BC64" s="18" t="s">
        <v>487</v>
      </c>
    </row>
    <row r="65" spans="1:55" x14ac:dyDescent="0.2">
      <c r="A65" t="s">
        <v>143</v>
      </c>
      <c r="B65" s="12" t="s">
        <v>144</v>
      </c>
      <c r="C65" s="7" t="s">
        <v>249</v>
      </c>
      <c r="D65" s="14">
        <v>1</v>
      </c>
      <c r="E65" s="14">
        <v>1325</v>
      </c>
      <c r="H65">
        <v>8.8000000000000007</v>
      </c>
      <c r="I65" t="s">
        <v>18</v>
      </c>
      <c r="L65" s="14">
        <v>87.8</v>
      </c>
      <c r="M65" s="14" t="s">
        <v>248</v>
      </c>
      <c r="N65" t="s">
        <v>374</v>
      </c>
      <c r="S65" s="12">
        <v>48.99</v>
      </c>
      <c r="T65" s="12">
        <v>0.28000000000000003</v>
      </c>
      <c r="U65" s="12">
        <v>15.37</v>
      </c>
      <c r="V65" s="12">
        <v>0.22</v>
      </c>
      <c r="W65" s="12">
        <v>7.91</v>
      </c>
      <c r="X65" s="12">
        <v>0.09</v>
      </c>
      <c r="Y65" s="12">
        <v>12.6</v>
      </c>
      <c r="Z65" s="12">
        <v>13.66</v>
      </c>
      <c r="AA65" s="12">
        <v>0.81</v>
      </c>
      <c r="AB65" s="12">
        <v>7.0000000000000007E-2</v>
      </c>
      <c r="AC65" s="12">
        <v>0</v>
      </c>
      <c r="AD65" s="12">
        <v>0</v>
      </c>
      <c r="AE65" s="14">
        <v>44.91</v>
      </c>
      <c r="AF65" s="14">
        <v>0.04</v>
      </c>
      <c r="AG65" s="14">
        <v>2.38</v>
      </c>
      <c r="AH65" s="14">
        <v>0.39</v>
      </c>
      <c r="AI65" s="14">
        <v>8.34</v>
      </c>
      <c r="AJ65" s="14">
        <v>0.13</v>
      </c>
      <c r="AK65" s="14">
        <v>41.59</v>
      </c>
      <c r="AL65" s="14">
        <v>2.14</v>
      </c>
      <c r="AM65" s="14">
        <v>5.5E-2</v>
      </c>
      <c r="AN65" s="14">
        <v>6.0000000000000001E-3</v>
      </c>
      <c r="AO65" s="14">
        <v>0.28000000000000003</v>
      </c>
      <c r="AP65">
        <v>0</v>
      </c>
      <c r="AQ65" t="s">
        <v>135</v>
      </c>
      <c r="AR65" t="s">
        <v>247</v>
      </c>
      <c r="AS65" t="s">
        <v>445</v>
      </c>
      <c r="AT65" t="s">
        <v>448</v>
      </c>
      <c r="AU65">
        <v>66.5</v>
      </c>
      <c r="AV65">
        <v>1.2</v>
      </c>
      <c r="AW65">
        <v>23.5</v>
      </c>
      <c r="AX65">
        <v>0</v>
      </c>
      <c r="AY65">
        <v>0</v>
      </c>
      <c r="BA65">
        <v>0</v>
      </c>
      <c r="BB65">
        <v>0</v>
      </c>
      <c r="BC65" t="s">
        <v>488</v>
      </c>
    </row>
    <row r="66" spans="1:55" x14ac:dyDescent="0.2">
      <c r="A66" t="s">
        <v>143</v>
      </c>
      <c r="B66" s="12">
        <v>22</v>
      </c>
      <c r="C66" s="7" t="s">
        <v>249</v>
      </c>
      <c r="D66" s="14">
        <v>1</v>
      </c>
      <c r="E66" s="14">
        <v>1300</v>
      </c>
      <c r="H66">
        <v>6.6</v>
      </c>
      <c r="I66" t="s">
        <v>18</v>
      </c>
      <c r="L66" s="14">
        <v>231.1</v>
      </c>
      <c r="M66" s="14" t="s">
        <v>248</v>
      </c>
      <c r="N66" t="s">
        <v>374</v>
      </c>
      <c r="S66" s="12">
        <v>48.08</v>
      </c>
      <c r="T66" s="12">
        <v>0.39</v>
      </c>
      <c r="U66" s="12">
        <v>17.73</v>
      </c>
      <c r="V66" s="12">
        <v>0.17</v>
      </c>
      <c r="W66" s="12">
        <v>7.07</v>
      </c>
      <c r="X66" s="12">
        <v>0.18</v>
      </c>
      <c r="Y66" s="12">
        <v>12.02</v>
      </c>
      <c r="Z66" s="12">
        <v>13.32</v>
      </c>
      <c r="AA66" s="12">
        <v>0.96</v>
      </c>
      <c r="AB66" s="12">
        <v>0.08</v>
      </c>
      <c r="AC66" s="12">
        <v>0</v>
      </c>
      <c r="AD66" s="12">
        <v>0</v>
      </c>
      <c r="AE66" s="14">
        <v>44.91</v>
      </c>
      <c r="AF66" s="14">
        <v>0.04</v>
      </c>
      <c r="AG66" s="14">
        <v>2.38</v>
      </c>
      <c r="AH66" s="14">
        <v>0.39</v>
      </c>
      <c r="AI66" s="14">
        <v>8.34</v>
      </c>
      <c r="AJ66" s="14">
        <v>0.13</v>
      </c>
      <c r="AK66" s="14">
        <v>41.59</v>
      </c>
      <c r="AL66" s="14">
        <v>2.14</v>
      </c>
      <c r="AM66" s="14">
        <v>5.5E-2</v>
      </c>
      <c r="AN66" s="14">
        <v>6.0000000000000001E-3</v>
      </c>
      <c r="AO66" s="14">
        <v>0.28000000000000003</v>
      </c>
      <c r="AP66">
        <v>0</v>
      </c>
      <c r="AQ66" t="s">
        <v>133</v>
      </c>
      <c r="AR66" t="s">
        <v>247</v>
      </c>
      <c r="AS66" t="s">
        <v>445</v>
      </c>
      <c r="AT66" t="s">
        <v>448</v>
      </c>
      <c r="AU66">
        <v>65</v>
      </c>
      <c r="AV66">
        <v>4.2</v>
      </c>
      <c r="AW66">
        <v>24</v>
      </c>
      <c r="AX66">
        <v>0.3</v>
      </c>
      <c r="AY66">
        <v>0</v>
      </c>
      <c r="BA66">
        <v>0</v>
      </c>
      <c r="BB66">
        <v>0</v>
      </c>
      <c r="BC66" t="s">
        <v>488</v>
      </c>
    </row>
    <row r="67" spans="1:55" x14ac:dyDescent="0.2">
      <c r="A67" s="13" t="s">
        <v>143</v>
      </c>
      <c r="B67" s="12" t="s">
        <v>145</v>
      </c>
      <c r="C67" s="7" t="s">
        <v>249</v>
      </c>
      <c r="D67" s="14">
        <v>1</v>
      </c>
      <c r="E67" s="14">
        <v>1300</v>
      </c>
      <c r="H67">
        <v>3.2</v>
      </c>
      <c r="I67" t="s">
        <v>18</v>
      </c>
      <c r="L67" s="14">
        <v>117.2</v>
      </c>
      <c r="M67" s="14" t="s">
        <v>248</v>
      </c>
      <c r="N67" t="s">
        <v>374</v>
      </c>
      <c r="S67" s="12">
        <v>48.81</v>
      </c>
      <c r="T67" s="12">
        <v>0.39</v>
      </c>
      <c r="U67" s="12">
        <v>16.89</v>
      </c>
      <c r="V67" s="12">
        <v>0.19</v>
      </c>
      <c r="W67" s="12">
        <v>7.28</v>
      </c>
      <c r="X67" s="12">
        <v>0.14000000000000001</v>
      </c>
      <c r="Y67" s="12">
        <v>12.14</v>
      </c>
      <c r="Z67" s="12">
        <v>12.85</v>
      </c>
      <c r="AA67" s="12">
        <v>1.1399999999999999</v>
      </c>
      <c r="AB67" s="12">
        <v>0.17</v>
      </c>
      <c r="AC67" s="12">
        <v>0</v>
      </c>
      <c r="AD67" s="12">
        <v>0</v>
      </c>
      <c r="AE67" s="14">
        <v>44.91</v>
      </c>
      <c r="AF67" s="14">
        <v>0.04</v>
      </c>
      <c r="AG67" s="14">
        <v>2.38</v>
      </c>
      <c r="AH67" s="14">
        <v>0.39</v>
      </c>
      <c r="AI67" s="14">
        <v>8.34</v>
      </c>
      <c r="AJ67" s="14">
        <v>0.13</v>
      </c>
      <c r="AK67" s="14">
        <v>41.59</v>
      </c>
      <c r="AL67" s="14">
        <v>2.14</v>
      </c>
      <c r="AM67" s="14">
        <v>5.5E-2</v>
      </c>
      <c r="AN67" s="14">
        <v>6.0000000000000001E-3</v>
      </c>
      <c r="AO67" s="14">
        <v>0.28000000000000003</v>
      </c>
      <c r="AP67">
        <v>0</v>
      </c>
      <c r="AQ67" t="s">
        <v>135</v>
      </c>
      <c r="AR67" t="s">
        <v>247</v>
      </c>
      <c r="AS67" t="s">
        <v>445</v>
      </c>
      <c r="AT67" t="s">
        <v>448</v>
      </c>
      <c r="AU67">
        <v>65.5</v>
      </c>
      <c r="AV67">
        <v>5.8</v>
      </c>
      <c r="AW67">
        <v>25.3</v>
      </c>
      <c r="AX67">
        <v>0.3</v>
      </c>
      <c r="AY67">
        <v>0</v>
      </c>
      <c r="BA67">
        <v>0</v>
      </c>
      <c r="BB67">
        <v>0</v>
      </c>
      <c r="BC67" t="s">
        <v>488</v>
      </c>
    </row>
    <row r="68" spans="1:55" x14ac:dyDescent="0.2">
      <c r="A68" s="13" t="s">
        <v>143</v>
      </c>
      <c r="B68" s="12">
        <v>12</v>
      </c>
      <c r="C68" s="7" t="s">
        <v>249</v>
      </c>
      <c r="D68" s="14">
        <v>1</v>
      </c>
      <c r="E68" s="14">
        <v>1290</v>
      </c>
      <c r="H68">
        <v>6.4</v>
      </c>
      <c r="I68" t="s">
        <v>18</v>
      </c>
      <c r="L68" s="14">
        <v>163.4</v>
      </c>
      <c r="M68" s="14" t="s">
        <v>248</v>
      </c>
      <c r="N68" t="s">
        <v>374</v>
      </c>
      <c r="S68" s="12">
        <v>48.88</v>
      </c>
      <c r="T68" s="12">
        <v>0.41</v>
      </c>
      <c r="U68" s="12">
        <v>17.61</v>
      </c>
      <c r="V68" s="12">
        <v>0.19</v>
      </c>
      <c r="W68" s="12">
        <v>6.84</v>
      </c>
      <c r="X68" s="12">
        <v>0.16</v>
      </c>
      <c r="Y68" s="12">
        <v>11.72</v>
      </c>
      <c r="Z68" s="12">
        <v>13.21</v>
      </c>
      <c r="AA68" s="12">
        <v>0.84</v>
      </c>
      <c r="AB68" s="12">
        <v>0.14000000000000001</v>
      </c>
      <c r="AC68" s="12">
        <v>0</v>
      </c>
      <c r="AD68" s="12">
        <v>0</v>
      </c>
      <c r="AE68" s="14">
        <v>44.91</v>
      </c>
      <c r="AF68" s="14">
        <v>0.04</v>
      </c>
      <c r="AG68" s="14">
        <v>2.38</v>
      </c>
      <c r="AH68" s="14">
        <v>0.39</v>
      </c>
      <c r="AI68" s="14">
        <v>8.34</v>
      </c>
      <c r="AJ68" s="14">
        <v>0.13</v>
      </c>
      <c r="AK68" s="14">
        <v>41.59</v>
      </c>
      <c r="AL68" s="14">
        <v>2.14</v>
      </c>
      <c r="AM68" s="14">
        <v>5.5E-2</v>
      </c>
      <c r="AN68" s="14">
        <v>6.0000000000000001E-3</v>
      </c>
      <c r="AO68" s="14">
        <v>0.28000000000000003</v>
      </c>
      <c r="AP68">
        <v>0</v>
      </c>
      <c r="AQ68" t="s">
        <v>133</v>
      </c>
      <c r="AR68" t="s">
        <v>247</v>
      </c>
      <c r="AS68" t="s">
        <v>445</v>
      </c>
      <c r="AT68" t="s">
        <v>448</v>
      </c>
      <c r="AU68">
        <v>66.400000000000006</v>
      </c>
      <c r="AV68">
        <v>3.4</v>
      </c>
      <c r="AW68">
        <v>23.5</v>
      </c>
      <c r="AX68">
        <v>0.3</v>
      </c>
      <c r="AY68">
        <v>0</v>
      </c>
      <c r="BA68">
        <v>0</v>
      </c>
      <c r="BB68">
        <v>0</v>
      </c>
      <c r="BC68" t="s">
        <v>488</v>
      </c>
    </row>
    <row r="69" spans="1:55" x14ac:dyDescent="0.2">
      <c r="A69" s="13" t="s">
        <v>143</v>
      </c>
      <c r="B69" s="12" t="s">
        <v>146</v>
      </c>
      <c r="C69" s="7" t="s">
        <v>249</v>
      </c>
      <c r="D69" s="14">
        <v>1</v>
      </c>
      <c r="E69" s="14">
        <v>1290</v>
      </c>
      <c r="H69">
        <v>5.4</v>
      </c>
      <c r="I69" t="s">
        <v>18</v>
      </c>
      <c r="L69" s="14">
        <v>126.8</v>
      </c>
      <c r="M69" s="14" t="s">
        <v>248</v>
      </c>
      <c r="N69" t="s">
        <v>374</v>
      </c>
      <c r="S69" s="12">
        <v>48.22</v>
      </c>
      <c r="T69" s="12">
        <v>0.48</v>
      </c>
      <c r="U69" s="12">
        <v>15.95</v>
      </c>
      <c r="V69" s="12">
        <v>0.12</v>
      </c>
      <c r="W69" s="12">
        <v>7.3</v>
      </c>
      <c r="X69" s="12">
        <v>0.09</v>
      </c>
      <c r="Y69" s="12">
        <v>12.75</v>
      </c>
      <c r="Z69" s="12">
        <v>13.89</v>
      </c>
      <c r="AA69" s="12">
        <v>1.1200000000000001</v>
      </c>
      <c r="AB69" s="12">
        <v>0.09</v>
      </c>
      <c r="AC69" s="12">
        <v>0</v>
      </c>
      <c r="AD69" s="12">
        <v>0</v>
      </c>
      <c r="AE69" s="14">
        <v>44.91</v>
      </c>
      <c r="AF69" s="14">
        <v>0.04</v>
      </c>
      <c r="AG69" s="14">
        <v>2.38</v>
      </c>
      <c r="AH69" s="14">
        <v>0.39</v>
      </c>
      <c r="AI69" s="14">
        <v>8.34</v>
      </c>
      <c r="AJ69" s="14">
        <v>0.13</v>
      </c>
      <c r="AK69" s="14">
        <v>41.59</v>
      </c>
      <c r="AL69" s="14">
        <v>2.14</v>
      </c>
      <c r="AM69" s="14">
        <v>5.5E-2</v>
      </c>
      <c r="AN69" s="14">
        <v>6.0000000000000001E-3</v>
      </c>
      <c r="AO69" s="14">
        <v>0.28000000000000003</v>
      </c>
      <c r="AP69">
        <v>0</v>
      </c>
      <c r="AQ69" t="s">
        <v>135</v>
      </c>
      <c r="AR69" t="s">
        <v>247</v>
      </c>
      <c r="AS69" t="s">
        <v>446</v>
      </c>
      <c r="AT69" t="s">
        <v>448</v>
      </c>
      <c r="AU69">
        <v>64.099999999999994</v>
      </c>
      <c r="AV69">
        <v>3.7</v>
      </c>
      <c r="AW69">
        <v>26.3</v>
      </c>
      <c r="AX69">
        <v>0.5</v>
      </c>
      <c r="AY69">
        <v>0</v>
      </c>
      <c r="BA69">
        <v>0</v>
      </c>
      <c r="BB69">
        <v>0</v>
      </c>
      <c r="BC69" t="s">
        <v>488</v>
      </c>
    </row>
    <row r="70" spans="1:55" x14ac:dyDescent="0.2">
      <c r="A70" s="13" t="s">
        <v>143</v>
      </c>
      <c r="B70" s="12" t="s">
        <v>147</v>
      </c>
      <c r="C70" s="7" t="s">
        <v>249</v>
      </c>
      <c r="D70" s="14">
        <v>1</v>
      </c>
      <c r="E70" s="14">
        <v>1290</v>
      </c>
      <c r="H70">
        <v>2.6</v>
      </c>
      <c r="I70" t="s">
        <v>18</v>
      </c>
      <c r="L70" s="14">
        <v>141.5</v>
      </c>
      <c r="M70" s="14" t="s">
        <v>248</v>
      </c>
      <c r="N70" t="s">
        <v>374</v>
      </c>
      <c r="S70" s="12">
        <v>48.07</v>
      </c>
      <c r="T70" s="12">
        <v>0.57999999999999996</v>
      </c>
      <c r="U70" s="12">
        <v>15.92</v>
      </c>
      <c r="V70" s="12">
        <v>0.15</v>
      </c>
      <c r="W70" s="12">
        <v>7.54</v>
      </c>
      <c r="X70" s="12">
        <v>0.15</v>
      </c>
      <c r="Y70" s="12">
        <v>12.35</v>
      </c>
      <c r="Z70" s="12">
        <v>13.72</v>
      </c>
      <c r="AA70" s="12">
        <v>1.38</v>
      </c>
      <c r="AB70" s="12">
        <v>0.14000000000000001</v>
      </c>
      <c r="AC70" s="12">
        <v>0</v>
      </c>
      <c r="AD70" s="12">
        <v>0</v>
      </c>
      <c r="AE70" s="14">
        <v>44.91</v>
      </c>
      <c r="AF70" s="14">
        <v>0.04</v>
      </c>
      <c r="AG70" s="14">
        <v>2.38</v>
      </c>
      <c r="AH70" s="14">
        <v>0.39</v>
      </c>
      <c r="AI70" s="14">
        <v>8.34</v>
      </c>
      <c r="AJ70" s="14">
        <v>0.13</v>
      </c>
      <c r="AK70" s="14">
        <v>41.59</v>
      </c>
      <c r="AL70" s="14">
        <v>2.14</v>
      </c>
      <c r="AM70" s="14">
        <v>5.5E-2</v>
      </c>
      <c r="AN70" s="14">
        <v>6.0000000000000001E-3</v>
      </c>
      <c r="AO70" s="14">
        <v>0.28000000000000003</v>
      </c>
      <c r="AP70">
        <v>0</v>
      </c>
      <c r="AQ70" t="s">
        <v>133</v>
      </c>
      <c r="AR70" t="s">
        <v>247</v>
      </c>
      <c r="AS70" t="s">
        <v>446</v>
      </c>
      <c r="AT70" t="s">
        <v>448</v>
      </c>
      <c r="AU70">
        <v>64.5</v>
      </c>
      <c r="AV70">
        <v>5.8</v>
      </c>
      <c r="AW70">
        <v>26.8</v>
      </c>
      <c r="AX70">
        <v>0.4</v>
      </c>
      <c r="AY70">
        <v>0</v>
      </c>
      <c r="BA70">
        <v>0</v>
      </c>
      <c r="BB70">
        <v>0</v>
      </c>
      <c r="BC70" t="s">
        <v>488</v>
      </c>
    </row>
    <row r="71" spans="1:55" x14ac:dyDescent="0.2">
      <c r="A71" s="13" t="s">
        <v>143</v>
      </c>
      <c r="B71" s="12" t="s">
        <v>148</v>
      </c>
      <c r="C71" s="7" t="s">
        <v>249</v>
      </c>
      <c r="D71" s="14">
        <v>1</v>
      </c>
      <c r="E71" s="14">
        <v>1275</v>
      </c>
      <c r="H71">
        <v>1.6</v>
      </c>
      <c r="I71" t="s">
        <v>18</v>
      </c>
      <c r="L71" s="14">
        <v>161.69999999999999</v>
      </c>
      <c r="M71" s="14" t="s">
        <v>248</v>
      </c>
      <c r="N71" t="s">
        <v>374</v>
      </c>
      <c r="S71" s="12">
        <v>47.96</v>
      </c>
      <c r="T71" s="12">
        <v>0.63</v>
      </c>
      <c r="U71" s="12">
        <v>17.77</v>
      </c>
      <c r="V71" s="12">
        <v>0.09</v>
      </c>
      <c r="W71" s="12">
        <v>7.29</v>
      </c>
      <c r="X71" s="12">
        <v>0.1</v>
      </c>
      <c r="Y71" s="12">
        <v>10.35</v>
      </c>
      <c r="Z71" s="12">
        <v>13.19</v>
      </c>
      <c r="AA71" s="12">
        <v>2.08</v>
      </c>
      <c r="AB71" s="12">
        <v>0.51</v>
      </c>
      <c r="AC71" s="12">
        <v>0</v>
      </c>
      <c r="AD71" s="12">
        <v>0</v>
      </c>
      <c r="AE71" s="14">
        <v>44.91</v>
      </c>
      <c r="AF71" s="14">
        <v>0.04</v>
      </c>
      <c r="AG71" s="14">
        <v>2.38</v>
      </c>
      <c r="AH71" s="14">
        <v>0.39</v>
      </c>
      <c r="AI71" s="14">
        <v>8.34</v>
      </c>
      <c r="AJ71" s="14">
        <v>0.13</v>
      </c>
      <c r="AK71" s="14">
        <v>41.59</v>
      </c>
      <c r="AL71" s="14">
        <v>2.14</v>
      </c>
      <c r="AM71" s="14">
        <v>5.5E-2</v>
      </c>
      <c r="AN71" s="14">
        <v>6.0000000000000001E-3</v>
      </c>
      <c r="AO71" s="14">
        <v>0.28000000000000003</v>
      </c>
      <c r="AP71">
        <v>0</v>
      </c>
      <c r="AQ71" t="s">
        <v>135</v>
      </c>
      <c r="AR71" t="s">
        <v>247</v>
      </c>
      <c r="AS71" t="s">
        <v>446</v>
      </c>
      <c r="AT71" t="s">
        <v>448</v>
      </c>
      <c r="AU71">
        <v>64.7</v>
      </c>
      <c r="AV71">
        <v>6.8</v>
      </c>
      <c r="AW71">
        <v>26.5</v>
      </c>
      <c r="AX71">
        <v>0.5</v>
      </c>
      <c r="AY71">
        <v>0</v>
      </c>
      <c r="BA71">
        <v>0</v>
      </c>
      <c r="BB71">
        <v>0</v>
      </c>
      <c r="BC71" t="s">
        <v>488</v>
      </c>
    </row>
    <row r="72" spans="1:55" x14ac:dyDescent="0.2">
      <c r="A72" s="13" t="s">
        <v>143</v>
      </c>
      <c r="B72" s="12" t="s">
        <v>149</v>
      </c>
      <c r="C72" s="7" t="s">
        <v>249</v>
      </c>
      <c r="D72" s="14">
        <v>1</v>
      </c>
      <c r="E72" s="14">
        <v>1275</v>
      </c>
      <c r="H72">
        <v>4</v>
      </c>
      <c r="I72" t="s">
        <v>18</v>
      </c>
      <c r="L72" s="14">
        <v>188.5</v>
      </c>
      <c r="M72" s="14" t="s">
        <v>248</v>
      </c>
      <c r="N72" t="s">
        <v>374</v>
      </c>
      <c r="S72" s="12">
        <v>48.83</v>
      </c>
      <c r="T72" s="12">
        <v>0.5</v>
      </c>
      <c r="U72" s="12">
        <v>16.87</v>
      </c>
      <c r="V72" s="12">
        <v>0.11</v>
      </c>
      <c r="W72" s="12">
        <v>7.19</v>
      </c>
      <c r="X72" s="12">
        <v>0.18</v>
      </c>
      <c r="Y72" s="12">
        <v>11.51</v>
      </c>
      <c r="Z72" s="12">
        <v>13.04</v>
      </c>
      <c r="AA72" s="12">
        <v>1.43</v>
      </c>
      <c r="AB72" s="12">
        <v>0.33</v>
      </c>
      <c r="AC72" s="12">
        <v>0</v>
      </c>
      <c r="AD72" s="12">
        <v>0</v>
      </c>
      <c r="AE72" s="14">
        <v>44.91</v>
      </c>
      <c r="AF72" s="14">
        <v>0.04</v>
      </c>
      <c r="AG72" s="14">
        <v>2.38</v>
      </c>
      <c r="AH72" s="14">
        <v>0.39</v>
      </c>
      <c r="AI72" s="14">
        <v>8.34</v>
      </c>
      <c r="AJ72" s="14">
        <v>0.13</v>
      </c>
      <c r="AK72" s="14">
        <v>41.59</v>
      </c>
      <c r="AL72" s="14">
        <v>2.14</v>
      </c>
      <c r="AM72" s="14">
        <v>5.5E-2</v>
      </c>
      <c r="AN72" s="14">
        <v>6.0000000000000001E-3</v>
      </c>
      <c r="AO72" s="14">
        <v>0.28000000000000003</v>
      </c>
      <c r="AP72">
        <v>0</v>
      </c>
      <c r="AQ72" t="s">
        <v>133</v>
      </c>
      <c r="AR72" t="s">
        <v>247</v>
      </c>
      <c r="AS72" t="s">
        <v>446</v>
      </c>
      <c r="AT72" t="s">
        <v>448</v>
      </c>
      <c r="AU72">
        <v>64.7</v>
      </c>
      <c r="AV72">
        <v>5</v>
      </c>
      <c r="AW72">
        <v>26</v>
      </c>
      <c r="AX72">
        <v>0.3</v>
      </c>
      <c r="AY72">
        <v>0</v>
      </c>
      <c r="BA72">
        <v>0</v>
      </c>
      <c r="BB72">
        <v>0</v>
      </c>
      <c r="BC72" t="s">
        <v>488</v>
      </c>
    </row>
    <row r="73" spans="1:55" x14ac:dyDescent="0.2">
      <c r="A73" s="13" t="s">
        <v>143</v>
      </c>
      <c r="B73" s="12" t="s">
        <v>150</v>
      </c>
      <c r="C73" s="7" t="s">
        <v>249</v>
      </c>
      <c r="D73" s="14">
        <v>1</v>
      </c>
      <c r="E73" s="14">
        <v>1270</v>
      </c>
      <c r="H73">
        <v>3.3</v>
      </c>
      <c r="I73" t="s">
        <v>18</v>
      </c>
      <c r="L73" s="14">
        <v>184.3</v>
      </c>
      <c r="M73" s="14" t="s">
        <v>248</v>
      </c>
      <c r="N73" t="s">
        <v>374</v>
      </c>
      <c r="S73" s="12">
        <v>47.93</v>
      </c>
      <c r="T73" s="12">
        <v>0.59</v>
      </c>
      <c r="U73" s="12">
        <v>17.54</v>
      </c>
      <c r="V73" s="12">
        <v>0.11</v>
      </c>
      <c r="W73" s="12">
        <v>7.28</v>
      </c>
      <c r="X73" s="12">
        <v>0.13</v>
      </c>
      <c r="Y73" s="12">
        <v>11.42</v>
      </c>
      <c r="Z73" s="12">
        <v>13.25</v>
      </c>
      <c r="AA73" s="12">
        <v>1.6</v>
      </c>
      <c r="AB73" s="12">
        <v>0.14000000000000001</v>
      </c>
      <c r="AC73" s="12">
        <v>0</v>
      </c>
      <c r="AD73" s="12">
        <v>0</v>
      </c>
      <c r="AE73" s="14">
        <v>44.91</v>
      </c>
      <c r="AF73" s="14">
        <v>0.04</v>
      </c>
      <c r="AG73" s="14">
        <v>2.38</v>
      </c>
      <c r="AH73" s="14">
        <v>0.39</v>
      </c>
      <c r="AI73" s="14">
        <v>8.34</v>
      </c>
      <c r="AJ73" s="14">
        <v>0.13</v>
      </c>
      <c r="AK73" s="14">
        <v>41.59</v>
      </c>
      <c r="AL73" s="14">
        <v>2.14</v>
      </c>
      <c r="AM73" s="14">
        <v>5.5E-2</v>
      </c>
      <c r="AN73" s="14">
        <v>6.0000000000000001E-3</v>
      </c>
      <c r="AO73" s="14">
        <v>0.28000000000000003</v>
      </c>
      <c r="AP73">
        <v>0</v>
      </c>
      <c r="AQ73" t="s">
        <v>133</v>
      </c>
      <c r="AR73" t="s">
        <v>247</v>
      </c>
      <c r="AS73" t="s">
        <v>446</v>
      </c>
      <c r="AT73" t="s">
        <v>448</v>
      </c>
      <c r="AU73">
        <v>62.6</v>
      </c>
      <c r="AV73">
        <v>5.4</v>
      </c>
      <c r="AW73">
        <v>27.9</v>
      </c>
      <c r="AX73">
        <v>0.8</v>
      </c>
      <c r="AY73">
        <v>0</v>
      </c>
      <c r="BA73">
        <v>0</v>
      </c>
      <c r="BB73">
        <v>0</v>
      </c>
      <c r="BC73" t="s">
        <v>488</v>
      </c>
    </row>
    <row r="74" spans="1:55" x14ac:dyDescent="0.2">
      <c r="A74" s="13" t="s">
        <v>17</v>
      </c>
      <c r="B74" s="14">
        <v>24</v>
      </c>
      <c r="C74" t="s">
        <v>14</v>
      </c>
      <c r="D74" s="14">
        <v>1</v>
      </c>
      <c r="E74" s="14">
        <v>1330</v>
      </c>
      <c r="H74">
        <v>17.600000000000001</v>
      </c>
      <c r="I74" t="s">
        <v>18</v>
      </c>
      <c r="J74">
        <v>0</v>
      </c>
      <c r="L74" s="14">
        <v>71.900000000000006</v>
      </c>
      <c r="M74" s="14" t="s">
        <v>248</v>
      </c>
      <c r="N74" t="s">
        <v>375</v>
      </c>
      <c r="S74" s="12">
        <v>50.3</v>
      </c>
      <c r="T74" s="12">
        <v>0.47</v>
      </c>
      <c r="U74" s="12">
        <v>14.7</v>
      </c>
      <c r="V74" s="12">
        <v>0.34</v>
      </c>
      <c r="W74" s="12">
        <v>6.7</v>
      </c>
      <c r="X74" s="12">
        <v>0.13</v>
      </c>
      <c r="Y74" s="12">
        <v>13.1</v>
      </c>
      <c r="Z74" s="12">
        <v>12.8</v>
      </c>
      <c r="AA74" s="12">
        <v>1.5</v>
      </c>
      <c r="AB74" s="12">
        <v>0</v>
      </c>
      <c r="AC74" s="12">
        <v>0</v>
      </c>
      <c r="AD74" s="12">
        <v>0</v>
      </c>
      <c r="AE74" s="14">
        <v>45.5</v>
      </c>
      <c r="AF74" s="14">
        <v>0.11</v>
      </c>
      <c r="AG74" s="14">
        <v>3.98</v>
      </c>
      <c r="AH74" s="14">
        <v>0.68</v>
      </c>
      <c r="AI74" s="14">
        <v>7.18</v>
      </c>
      <c r="AJ74" s="14">
        <v>0.13</v>
      </c>
      <c r="AK74" s="14">
        <v>38.299999999999997</v>
      </c>
      <c r="AL74" s="14">
        <v>3.57</v>
      </c>
      <c r="AM74" s="14">
        <v>0.31</v>
      </c>
      <c r="AN74" s="14">
        <v>0</v>
      </c>
      <c r="AO74" s="14">
        <v>0.23</v>
      </c>
      <c r="AP74">
        <v>0</v>
      </c>
      <c r="AQ74" t="s">
        <v>133</v>
      </c>
      <c r="AR74" t="s">
        <v>247</v>
      </c>
      <c r="AS74" t="s">
        <v>444</v>
      </c>
      <c r="AT74" t="s">
        <v>448</v>
      </c>
      <c r="AU74">
        <v>54.5</v>
      </c>
      <c r="AV74">
        <v>4</v>
      </c>
      <c r="AW74">
        <v>23.4</v>
      </c>
      <c r="AX74">
        <v>0.48</v>
      </c>
      <c r="AY74">
        <v>0</v>
      </c>
      <c r="BA74">
        <v>0</v>
      </c>
      <c r="BB74">
        <v>0</v>
      </c>
      <c r="BC74" t="s">
        <v>488</v>
      </c>
    </row>
    <row r="75" spans="1:55" x14ac:dyDescent="0.2">
      <c r="A75" s="13" t="s">
        <v>17</v>
      </c>
      <c r="B75" s="14">
        <v>16</v>
      </c>
      <c r="C75" t="s">
        <v>14</v>
      </c>
      <c r="D75" s="14">
        <v>1</v>
      </c>
      <c r="E75" s="14">
        <v>1300</v>
      </c>
      <c r="H75">
        <v>13.4</v>
      </c>
      <c r="I75" t="s">
        <v>18</v>
      </c>
      <c r="J75">
        <v>0</v>
      </c>
      <c r="L75" s="14">
        <v>72</v>
      </c>
      <c r="M75" s="14" t="s">
        <v>248</v>
      </c>
      <c r="N75" t="s">
        <v>375</v>
      </c>
      <c r="S75" s="12">
        <v>50</v>
      </c>
      <c r="T75" s="12">
        <v>0.54</v>
      </c>
      <c r="U75" s="12">
        <v>16.100000000000001</v>
      </c>
      <c r="V75" s="12">
        <v>0.24</v>
      </c>
      <c r="W75" s="12">
        <v>6.5</v>
      </c>
      <c r="X75" s="12">
        <v>0.12</v>
      </c>
      <c r="Y75" s="12">
        <v>12.1</v>
      </c>
      <c r="Z75" s="12">
        <v>12.5</v>
      </c>
      <c r="AA75" s="12">
        <v>1.9</v>
      </c>
      <c r="AB75" s="12">
        <v>0</v>
      </c>
      <c r="AC75" s="12">
        <v>0</v>
      </c>
      <c r="AD75" s="12">
        <v>0</v>
      </c>
      <c r="AE75" s="14">
        <v>45.5</v>
      </c>
      <c r="AF75" s="14">
        <v>0.11</v>
      </c>
      <c r="AG75" s="14">
        <v>3.98</v>
      </c>
      <c r="AH75" s="14">
        <v>0.68</v>
      </c>
      <c r="AI75" s="14">
        <v>7.18</v>
      </c>
      <c r="AJ75" s="14">
        <v>0.13</v>
      </c>
      <c r="AK75" s="14">
        <v>38.299999999999997</v>
      </c>
      <c r="AL75" s="14">
        <v>3.57</v>
      </c>
      <c r="AM75" s="14">
        <v>0.31</v>
      </c>
      <c r="AN75" s="14">
        <v>0</v>
      </c>
      <c r="AO75" s="14">
        <v>0.23</v>
      </c>
      <c r="AP75">
        <v>0</v>
      </c>
      <c r="AQ75" t="s">
        <v>133</v>
      </c>
      <c r="AR75" t="s">
        <v>247</v>
      </c>
      <c r="AS75" t="s">
        <v>444</v>
      </c>
      <c r="AT75" t="s">
        <v>448</v>
      </c>
      <c r="AU75">
        <v>54.2</v>
      </c>
      <c r="AV75">
        <v>7.3</v>
      </c>
      <c r="AW75">
        <v>24.4</v>
      </c>
      <c r="AX75">
        <v>0.67</v>
      </c>
      <c r="AY75">
        <v>0</v>
      </c>
      <c r="BA75">
        <v>0</v>
      </c>
      <c r="BB75">
        <v>0</v>
      </c>
      <c r="BC75" t="s">
        <v>488</v>
      </c>
    </row>
    <row r="76" spans="1:55" x14ac:dyDescent="0.2">
      <c r="A76" s="13" t="s">
        <v>17</v>
      </c>
      <c r="B76" s="14">
        <v>15</v>
      </c>
      <c r="C76" t="s">
        <v>14</v>
      </c>
      <c r="D76" s="14">
        <v>1</v>
      </c>
      <c r="E76" s="14">
        <v>1280</v>
      </c>
      <c r="H76">
        <v>9.1999999999999993</v>
      </c>
      <c r="I76" t="s">
        <v>18</v>
      </c>
      <c r="J76">
        <v>0</v>
      </c>
      <c r="L76" s="14">
        <v>51.6</v>
      </c>
      <c r="M76" s="14" t="s">
        <v>248</v>
      </c>
      <c r="N76" t="s">
        <v>375</v>
      </c>
      <c r="S76" s="12">
        <v>50.9</v>
      </c>
      <c r="T76" s="12">
        <v>0.69</v>
      </c>
      <c r="U76" s="12">
        <v>17</v>
      </c>
      <c r="V76" s="12">
        <v>0.16</v>
      </c>
      <c r="W76" s="12">
        <v>6.1</v>
      </c>
      <c r="X76" s="12">
        <v>0.09</v>
      </c>
      <c r="Y76" s="12">
        <v>11.1</v>
      </c>
      <c r="Z76" s="12">
        <v>11.6</v>
      </c>
      <c r="AA76" s="12">
        <v>2.4</v>
      </c>
      <c r="AB76" s="12">
        <v>0</v>
      </c>
      <c r="AC76" s="12">
        <v>0</v>
      </c>
      <c r="AD76" s="12">
        <v>0</v>
      </c>
      <c r="AE76" s="14">
        <v>45.5</v>
      </c>
      <c r="AF76" s="14">
        <v>0.11</v>
      </c>
      <c r="AG76" s="14">
        <v>3.98</v>
      </c>
      <c r="AH76" s="14">
        <v>0.68</v>
      </c>
      <c r="AI76" s="14">
        <v>7.18</v>
      </c>
      <c r="AJ76" s="14">
        <v>0.13</v>
      </c>
      <c r="AK76" s="14">
        <v>38.299999999999997</v>
      </c>
      <c r="AL76" s="14">
        <v>3.57</v>
      </c>
      <c r="AM76" s="14">
        <v>0.31</v>
      </c>
      <c r="AN76" s="14">
        <v>0</v>
      </c>
      <c r="AO76" s="14">
        <v>0.23</v>
      </c>
      <c r="AP76">
        <v>0</v>
      </c>
      <c r="AQ76" t="s">
        <v>133</v>
      </c>
      <c r="AR76" t="s">
        <v>247</v>
      </c>
      <c r="AS76" t="s">
        <v>444</v>
      </c>
      <c r="AT76" t="s">
        <v>448</v>
      </c>
      <c r="AU76">
        <v>54.8</v>
      </c>
      <c r="AV76">
        <v>11.2</v>
      </c>
      <c r="AW76">
        <v>23.5</v>
      </c>
      <c r="AX76">
        <v>1.3</v>
      </c>
      <c r="AY76">
        <v>0</v>
      </c>
      <c r="BA76">
        <v>0</v>
      </c>
      <c r="BB76">
        <v>0</v>
      </c>
      <c r="BC76" t="s">
        <v>488</v>
      </c>
    </row>
    <row r="77" spans="1:55" x14ac:dyDescent="0.2">
      <c r="A77" s="13" t="s">
        <v>17</v>
      </c>
      <c r="B77" s="14">
        <v>20</v>
      </c>
      <c r="C77" t="s">
        <v>14</v>
      </c>
      <c r="D77" s="14">
        <v>1</v>
      </c>
      <c r="E77" s="14">
        <v>1270</v>
      </c>
      <c r="H77">
        <v>7.4</v>
      </c>
      <c r="I77" t="s">
        <v>18</v>
      </c>
      <c r="J77">
        <v>0</v>
      </c>
      <c r="L77" s="14">
        <v>97.9</v>
      </c>
      <c r="M77" s="14" t="s">
        <v>248</v>
      </c>
      <c r="N77" t="s">
        <v>375</v>
      </c>
      <c r="S77" s="12">
        <v>50.9</v>
      </c>
      <c r="T77" s="12">
        <v>0.66</v>
      </c>
      <c r="U77" s="12">
        <v>17.899999999999999</v>
      </c>
      <c r="V77" s="12">
        <v>0.12</v>
      </c>
      <c r="W77" s="12">
        <v>5.9</v>
      </c>
      <c r="X77" s="12">
        <v>0.14000000000000001</v>
      </c>
      <c r="Y77" s="12">
        <v>10.4</v>
      </c>
      <c r="Z77" s="12">
        <v>11.2</v>
      </c>
      <c r="AA77" s="12">
        <v>2.7</v>
      </c>
      <c r="AB77" s="12">
        <v>0</v>
      </c>
      <c r="AC77" s="12">
        <v>0</v>
      </c>
      <c r="AD77" s="12">
        <v>0</v>
      </c>
      <c r="AE77" s="14">
        <v>45.5</v>
      </c>
      <c r="AF77" s="14">
        <v>0.11</v>
      </c>
      <c r="AG77" s="14">
        <v>3.98</v>
      </c>
      <c r="AH77" s="14">
        <v>0.68</v>
      </c>
      <c r="AI77" s="14">
        <v>7.18</v>
      </c>
      <c r="AJ77" s="14">
        <v>0.13</v>
      </c>
      <c r="AK77" s="14">
        <v>38.299999999999997</v>
      </c>
      <c r="AL77" s="14">
        <v>3.57</v>
      </c>
      <c r="AM77" s="14">
        <v>0.31</v>
      </c>
      <c r="AN77" s="14">
        <v>0</v>
      </c>
      <c r="AO77" s="14">
        <v>0.23</v>
      </c>
      <c r="AP77">
        <v>0</v>
      </c>
      <c r="AQ77" t="s">
        <v>133</v>
      </c>
      <c r="AR77" t="s">
        <v>247</v>
      </c>
      <c r="AS77" t="s">
        <v>444</v>
      </c>
      <c r="AT77" t="s">
        <v>448</v>
      </c>
      <c r="AU77">
        <v>51.9</v>
      </c>
      <c r="AV77">
        <v>12.2</v>
      </c>
      <c r="AW77">
        <v>27.2</v>
      </c>
      <c r="AX77">
        <v>1.2</v>
      </c>
      <c r="AY77">
        <v>0</v>
      </c>
      <c r="BA77">
        <v>0</v>
      </c>
      <c r="BB77">
        <v>0</v>
      </c>
      <c r="BC77" t="s">
        <v>488</v>
      </c>
    </row>
    <row r="78" spans="1:55" x14ac:dyDescent="0.2">
      <c r="A78" s="13" t="s">
        <v>151</v>
      </c>
      <c r="B78" s="14" t="s">
        <v>253</v>
      </c>
      <c r="C78" t="s">
        <v>250</v>
      </c>
      <c r="D78" s="14">
        <v>1</v>
      </c>
      <c r="E78" s="14">
        <v>1390</v>
      </c>
      <c r="H78">
        <v>21.3</v>
      </c>
      <c r="I78" t="s">
        <v>18</v>
      </c>
      <c r="L78" s="14">
        <v>48</v>
      </c>
      <c r="M78" s="14" t="s">
        <v>248</v>
      </c>
      <c r="N78" t="s">
        <v>376</v>
      </c>
      <c r="S78" s="12">
        <v>51.29</v>
      </c>
      <c r="T78" s="12">
        <v>0.15</v>
      </c>
      <c r="U78" s="12">
        <v>10.79</v>
      </c>
      <c r="V78" s="12">
        <v>1.17</v>
      </c>
      <c r="W78" s="12">
        <v>6.82</v>
      </c>
      <c r="X78" s="12">
        <v>0.13</v>
      </c>
      <c r="Y78" s="12">
        <v>16.22</v>
      </c>
      <c r="Z78" s="12">
        <v>12.9</v>
      </c>
      <c r="AA78" s="12">
        <v>0.52</v>
      </c>
      <c r="AB78" s="12">
        <v>0.16</v>
      </c>
      <c r="AC78" s="12">
        <v>0</v>
      </c>
      <c r="AD78" s="12">
        <v>0</v>
      </c>
      <c r="AE78" s="14">
        <v>46.19</v>
      </c>
      <c r="AF78" s="14">
        <v>0</v>
      </c>
      <c r="AG78" s="14">
        <v>2.58</v>
      </c>
      <c r="AH78" s="14">
        <v>1.28</v>
      </c>
      <c r="AI78" s="14">
        <v>6.85</v>
      </c>
      <c r="AJ78" s="14">
        <v>0.12</v>
      </c>
      <c r="AK78" s="14">
        <v>38.43</v>
      </c>
      <c r="AL78" s="14">
        <v>4</v>
      </c>
      <c r="AM78" s="14">
        <v>0.1</v>
      </c>
      <c r="AN78" s="14">
        <v>0</v>
      </c>
      <c r="AO78" s="14">
        <v>0.21</v>
      </c>
      <c r="AP78" s="14">
        <v>0</v>
      </c>
      <c r="AQ78" t="s">
        <v>133</v>
      </c>
      <c r="AR78" t="s">
        <v>247</v>
      </c>
      <c r="AS78" t="s">
        <v>445</v>
      </c>
      <c r="AT78" t="s">
        <v>448</v>
      </c>
      <c r="AU78">
        <v>53.6</v>
      </c>
      <c r="AV78">
        <v>0</v>
      </c>
      <c r="AW78">
        <v>24.6</v>
      </c>
      <c r="AX78">
        <v>0.5</v>
      </c>
      <c r="AY78">
        <v>0</v>
      </c>
      <c r="BA78">
        <v>0</v>
      </c>
      <c r="BB78">
        <v>0</v>
      </c>
      <c r="BC78" t="s">
        <v>488</v>
      </c>
    </row>
    <row r="79" spans="1:55" x14ac:dyDescent="0.2">
      <c r="A79" s="13" t="s">
        <v>151</v>
      </c>
      <c r="B79" s="14" t="s">
        <v>254</v>
      </c>
      <c r="C79" t="s">
        <v>250</v>
      </c>
      <c r="D79" s="14">
        <v>1</v>
      </c>
      <c r="E79" s="14">
        <v>1360</v>
      </c>
      <c r="H79">
        <v>17.399999999999999</v>
      </c>
      <c r="I79" t="s">
        <v>18</v>
      </c>
      <c r="L79" s="14">
        <v>72</v>
      </c>
      <c r="M79" s="14" t="s">
        <v>248</v>
      </c>
      <c r="N79" t="s">
        <v>376</v>
      </c>
      <c r="S79" s="12">
        <v>50.31</v>
      </c>
      <c r="T79" s="12">
        <v>0.11</v>
      </c>
      <c r="U79" s="12">
        <v>12.02</v>
      </c>
      <c r="V79" s="12">
        <v>0.75</v>
      </c>
      <c r="W79" s="12">
        <v>6.52</v>
      </c>
      <c r="X79" s="12">
        <v>0.12</v>
      </c>
      <c r="Y79" s="12">
        <v>14.8</v>
      </c>
      <c r="Z79" s="12">
        <v>13.87</v>
      </c>
      <c r="AA79" s="12">
        <v>0.57999999999999996</v>
      </c>
      <c r="AB79" s="12">
        <v>0.2</v>
      </c>
      <c r="AC79" s="12">
        <v>0</v>
      </c>
      <c r="AD79" s="12">
        <v>0</v>
      </c>
      <c r="AE79" s="14">
        <v>46.19</v>
      </c>
      <c r="AF79" s="14">
        <v>0</v>
      </c>
      <c r="AG79" s="14">
        <v>2.58</v>
      </c>
      <c r="AH79" s="14">
        <v>1.28</v>
      </c>
      <c r="AI79" s="14">
        <v>6.85</v>
      </c>
      <c r="AJ79" s="14">
        <v>0.12</v>
      </c>
      <c r="AK79" s="14">
        <v>38.43</v>
      </c>
      <c r="AL79" s="14">
        <v>4</v>
      </c>
      <c r="AM79" s="14">
        <v>0.1</v>
      </c>
      <c r="AN79" s="14">
        <v>0</v>
      </c>
      <c r="AO79" s="14">
        <v>0.21</v>
      </c>
      <c r="AP79" s="14">
        <v>0</v>
      </c>
      <c r="AQ79" t="s">
        <v>133</v>
      </c>
      <c r="AR79" t="s">
        <v>247</v>
      </c>
      <c r="AS79" t="s">
        <v>445</v>
      </c>
      <c r="AT79" t="s">
        <v>448</v>
      </c>
      <c r="AU79">
        <v>53</v>
      </c>
      <c r="AV79">
        <v>0</v>
      </c>
      <c r="AW79">
        <v>28.6</v>
      </c>
      <c r="AX79">
        <v>1</v>
      </c>
      <c r="AY79">
        <v>0</v>
      </c>
      <c r="BA79">
        <v>0</v>
      </c>
      <c r="BB79">
        <v>0</v>
      </c>
      <c r="BC79" t="s">
        <v>488</v>
      </c>
    </row>
    <row r="80" spans="1:55" x14ac:dyDescent="0.2">
      <c r="A80" s="13" t="s">
        <v>151</v>
      </c>
      <c r="B80" s="14" t="s">
        <v>152</v>
      </c>
      <c r="C80" t="s">
        <v>250</v>
      </c>
      <c r="D80" s="14">
        <v>1</v>
      </c>
      <c r="E80" s="14">
        <v>1330</v>
      </c>
      <c r="H80">
        <v>12.2</v>
      </c>
      <c r="I80" t="s">
        <v>18</v>
      </c>
      <c r="L80" s="14">
        <v>72</v>
      </c>
      <c r="M80" s="14" t="s">
        <v>248</v>
      </c>
      <c r="N80" t="s">
        <v>376</v>
      </c>
      <c r="S80" s="15">
        <v>50.68</v>
      </c>
      <c r="T80" s="15">
        <v>0.15</v>
      </c>
      <c r="U80" s="15">
        <v>12.27</v>
      </c>
      <c r="V80" s="15">
        <v>1.06</v>
      </c>
      <c r="W80" s="15">
        <v>6.49</v>
      </c>
      <c r="X80" s="15">
        <v>0.12</v>
      </c>
      <c r="Y80" s="15">
        <v>15.03</v>
      </c>
      <c r="Z80" s="15">
        <v>13.65</v>
      </c>
      <c r="AA80" s="15">
        <v>0.62</v>
      </c>
      <c r="AB80" s="15">
        <v>0.17</v>
      </c>
      <c r="AC80" s="12">
        <v>0</v>
      </c>
      <c r="AD80" s="12">
        <v>0</v>
      </c>
      <c r="AE80" s="14">
        <v>46.19</v>
      </c>
      <c r="AF80" s="14">
        <v>0</v>
      </c>
      <c r="AG80" s="14">
        <v>2.58</v>
      </c>
      <c r="AH80" s="14">
        <v>1.28</v>
      </c>
      <c r="AI80" s="14">
        <v>6.85</v>
      </c>
      <c r="AJ80" s="14">
        <v>0.12</v>
      </c>
      <c r="AK80" s="14">
        <v>38.43</v>
      </c>
      <c r="AL80" s="14">
        <v>4</v>
      </c>
      <c r="AM80" s="14">
        <v>0.1</v>
      </c>
      <c r="AN80" s="14">
        <v>0</v>
      </c>
      <c r="AO80" s="14">
        <v>0.21</v>
      </c>
      <c r="AP80">
        <v>0</v>
      </c>
      <c r="AQ80" t="s">
        <v>133</v>
      </c>
      <c r="AR80" t="s">
        <v>247</v>
      </c>
      <c r="AS80" t="s">
        <v>445</v>
      </c>
      <c r="AT80" t="s">
        <v>448</v>
      </c>
      <c r="AU80">
        <v>55.4</v>
      </c>
      <c r="AV80">
        <v>10.7</v>
      </c>
      <c r="AW80">
        <v>21.3</v>
      </c>
      <c r="AX80">
        <v>0.5</v>
      </c>
      <c r="AY80">
        <v>0</v>
      </c>
      <c r="BA80">
        <v>0</v>
      </c>
      <c r="BB80">
        <v>0</v>
      </c>
      <c r="BC80" t="s">
        <v>488</v>
      </c>
    </row>
    <row r="81" spans="1:55" x14ac:dyDescent="0.2">
      <c r="A81" s="13" t="s">
        <v>151</v>
      </c>
      <c r="B81" s="14" t="s">
        <v>153</v>
      </c>
      <c r="C81" t="s">
        <v>250</v>
      </c>
      <c r="D81" s="14">
        <v>1</v>
      </c>
      <c r="E81" s="14">
        <v>1315</v>
      </c>
      <c r="H81">
        <v>6.9</v>
      </c>
      <c r="I81" t="s">
        <v>18</v>
      </c>
      <c r="L81" s="14">
        <v>120</v>
      </c>
      <c r="M81" s="14" t="s">
        <v>248</v>
      </c>
      <c r="N81" t="s">
        <v>376</v>
      </c>
      <c r="S81" s="15">
        <v>50.33</v>
      </c>
      <c r="T81" s="15">
        <v>0.24</v>
      </c>
      <c r="U81" s="15">
        <v>14.16</v>
      </c>
      <c r="V81" s="15">
        <v>0.56999999999999995</v>
      </c>
      <c r="W81" s="15">
        <v>6.43</v>
      </c>
      <c r="X81" s="15">
        <v>0.12</v>
      </c>
      <c r="Y81" s="15">
        <v>13</v>
      </c>
      <c r="Z81" s="15">
        <v>13.32</v>
      </c>
      <c r="AA81" s="15">
        <v>0.86</v>
      </c>
      <c r="AB81" s="15">
        <v>0.31</v>
      </c>
      <c r="AC81" s="12">
        <v>0</v>
      </c>
      <c r="AD81" s="12">
        <v>0</v>
      </c>
      <c r="AE81" s="14">
        <v>46.19</v>
      </c>
      <c r="AF81" s="14">
        <v>0</v>
      </c>
      <c r="AG81" s="14">
        <v>2.58</v>
      </c>
      <c r="AH81" s="14">
        <v>1.28</v>
      </c>
      <c r="AI81" s="14">
        <v>6.85</v>
      </c>
      <c r="AJ81" s="14">
        <v>0.12</v>
      </c>
      <c r="AK81" s="14">
        <v>38.43</v>
      </c>
      <c r="AL81" s="14">
        <v>4</v>
      </c>
      <c r="AM81" s="14">
        <v>0.1</v>
      </c>
      <c r="AN81" s="14">
        <v>0</v>
      </c>
      <c r="AO81" s="14">
        <v>0.21</v>
      </c>
      <c r="AP81">
        <v>0</v>
      </c>
      <c r="AQ81" t="s">
        <v>133</v>
      </c>
      <c r="AR81" t="s">
        <v>247</v>
      </c>
      <c r="AS81" t="s">
        <v>445</v>
      </c>
      <c r="AT81" t="s">
        <v>448</v>
      </c>
      <c r="AU81">
        <v>53.7</v>
      </c>
      <c r="AV81">
        <v>13.4</v>
      </c>
      <c r="AW81">
        <v>25</v>
      </c>
      <c r="AX81">
        <v>1</v>
      </c>
      <c r="AY81">
        <v>0</v>
      </c>
      <c r="BA81">
        <v>0</v>
      </c>
      <c r="BB81">
        <v>0</v>
      </c>
      <c r="BC81" t="s">
        <v>488</v>
      </c>
    </row>
    <row r="82" spans="1:55" x14ac:dyDescent="0.2">
      <c r="A82" s="13" t="s">
        <v>151</v>
      </c>
      <c r="B82" s="14" t="s">
        <v>154</v>
      </c>
      <c r="C82" t="s">
        <v>250</v>
      </c>
      <c r="D82" s="14">
        <v>1</v>
      </c>
      <c r="E82" s="14">
        <v>1300</v>
      </c>
      <c r="H82">
        <v>3.3</v>
      </c>
      <c r="I82" t="s">
        <v>18</v>
      </c>
      <c r="L82" s="14">
        <v>97.5</v>
      </c>
      <c r="M82" s="14" t="s">
        <v>248</v>
      </c>
      <c r="N82" t="s">
        <v>376</v>
      </c>
      <c r="S82" s="15">
        <v>50.75</v>
      </c>
      <c r="T82" s="15">
        <v>0.28000000000000003</v>
      </c>
      <c r="U82" s="15">
        <v>16.100000000000001</v>
      </c>
      <c r="V82" s="15">
        <v>0.42</v>
      </c>
      <c r="W82" s="15">
        <v>5.39</v>
      </c>
      <c r="X82" s="15">
        <v>0.11</v>
      </c>
      <c r="Y82" s="15">
        <v>11.11</v>
      </c>
      <c r="Z82" s="15">
        <v>12.93</v>
      </c>
      <c r="AA82" s="15">
        <v>1.38</v>
      </c>
      <c r="AB82" s="15">
        <v>0.45</v>
      </c>
      <c r="AC82" s="12">
        <v>0</v>
      </c>
      <c r="AD82" s="12">
        <v>0</v>
      </c>
      <c r="AE82" s="14">
        <v>46.19</v>
      </c>
      <c r="AF82" s="14">
        <v>0</v>
      </c>
      <c r="AG82" s="14">
        <v>2.58</v>
      </c>
      <c r="AH82" s="14">
        <v>1.28</v>
      </c>
      <c r="AI82" s="14">
        <v>6.85</v>
      </c>
      <c r="AJ82" s="14">
        <v>0.12</v>
      </c>
      <c r="AK82" s="14">
        <v>38.43</v>
      </c>
      <c r="AL82" s="14">
        <v>4</v>
      </c>
      <c r="AM82" s="14">
        <v>0.1</v>
      </c>
      <c r="AN82" s="14">
        <v>0</v>
      </c>
      <c r="AO82" s="14">
        <v>0.21</v>
      </c>
      <c r="AP82">
        <v>0</v>
      </c>
      <c r="AQ82" t="s">
        <v>133</v>
      </c>
      <c r="AR82" t="s">
        <v>247</v>
      </c>
      <c r="AS82" t="s">
        <v>445</v>
      </c>
      <c r="AT82" t="s">
        <v>448</v>
      </c>
      <c r="AU82">
        <v>51.9</v>
      </c>
      <c r="AV82">
        <v>15.9</v>
      </c>
      <c r="AW82">
        <v>27.5</v>
      </c>
      <c r="AX82">
        <v>1.4</v>
      </c>
      <c r="AY82">
        <v>0</v>
      </c>
      <c r="BA82">
        <v>0</v>
      </c>
      <c r="BB82">
        <v>0</v>
      </c>
      <c r="BC82" t="s">
        <v>488</v>
      </c>
    </row>
    <row r="83" spans="1:55" x14ac:dyDescent="0.2">
      <c r="A83" s="13" t="s">
        <v>151</v>
      </c>
      <c r="B83" s="14" t="s">
        <v>155</v>
      </c>
      <c r="C83" t="s">
        <v>250</v>
      </c>
      <c r="D83" s="14">
        <v>1</v>
      </c>
      <c r="E83" s="14">
        <v>1285</v>
      </c>
      <c r="H83">
        <v>2.9</v>
      </c>
      <c r="I83" t="s">
        <v>18</v>
      </c>
      <c r="L83" s="14">
        <v>96</v>
      </c>
      <c r="M83" s="14" t="s">
        <v>248</v>
      </c>
      <c r="N83" t="s">
        <v>376</v>
      </c>
      <c r="S83" s="15">
        <v>50.3</v>
      </c>
      <c r="T83" s="15">
        <v>0.3</v>
      </c>
      <c r="U83" s="15">
        <v>17.420000000000002</v>
      </c>
      <c r="V83" s="15">
        <v>0.33</v>
      </c>
      <c r="W83" s="15">
        <v>5.85</v>
      </c>
      <c r="X83" s="15">
        <v>0.11</v>
      </c>
      <c r="Y83" s="15">
        <v>11.51</v>
      </c>
      <c r="Z83" s="15">
        <v>12.4</v>
      </c>
      <c r="AA83" s="15">
        <v>1.49</v>
      </c>
      <c r="AB83" s="15">
        <v>0.82</v>
      </c>
      <c r="AC83" s="12">
        <v>0</v>
      </c>
      <c r="AD83" s="12">
        <v>0</v>
      </c>
      <c r="AE83" s="14">
        <v>46.19</v>
      </c>
      <c r="AF83" s="14">
        <v>0</v>
      </c>
      <c r="AG83" s="14">
        <v>2.58</v>
      </c>
      <c r="AH83" s="14">
        <v>1.28</v>
      </c>
      <c r="AI83" s="14">
        <v>6.85</v>
      </c>
      <c r="AJ83" s="14">
        <v>0.12</v>
      </c>
      <c r="AK83" s="14">
        <v>38.43</v>
      </c>
      <c r="AL83" s="14">
        <v>4</v>
      </c>
      <c r="AM83" s="14">
        <v>0.1</v>
      </c>
      <c r="AN83" s="14">
        <v>0</v>
      </c>
      <c r="AO83" s="14">
        <v>0.21</v>
      </c>
      <c r="AP83">
        <v>0</v>
      </c>
      <c r="AQ83" t="s">
        <v>133</v>
      </c>
      <c r="AR83" t="s">
        <v>247</v>
      </c>
      <c r="AS83" t="s">
        <v>445</v>
      </c>
      <c r="AT83" t="s">
        <v>448</v>
      </c>
      <c r="AU83">
        <v>52.9</v>
      </c>
      <c r="AV83">
        <v>15.6</v>
      </c>
      <c r="AW83">
        <v>27</v>
      </c>
      <c r="AX83">
        <v>1.7</v>
      </c>
      <c r="AY83">
        <v>0</v>
      </c>
      <c r="BA83">
        <v>0</v>
      </c>
      <c r="BB83">
        <v>0</v>
      </c>
      <c r="BC83" t="s">
        <v>488</v>
      </c>
    </row>
    <row r="84" spans="1:55" x14ac:dyDescent="0.2">
      <c r="A84" s="13" t="s">
        <v>151</v>
      </c>
      <c r="B84" s="14" t="s">
        <v>156</v>
      </c>
      <c r="C84" t="s">
        <v>250</v>
      </c>
      <c r="D84" s="14">
        <v>1</v>
      </c>
      <c r="E84" s="14">
        <v>1270</v>
      </c>
      <c r="H84">
        <v>2.4</v>
      </c>
      <c r="I84" t="s">
        <v>18</v>
      </c>
      <c r="L84" s="14">
        <v>96</v>
      </c>
      <c r="M84" s="14" t="s">
        <v>248</v>
      </c>
      <c r="N84" t="s">
        <v>376</v>
      </c>
      <c r="S84" s="15">
        <v>53.75</v>
      </c>
      <c r="T84" s="15">
        <v>0.3</v>
      </c>
      <c r="U84" s="15">
        <v>18.11</v>
      </c>
      <c r="V84" s="15">
        <v>0.15</v>
      </c>
      <c r="W84" s="15">
        <v>3.81</v>
      </c>
      <c r="X84" s="15">
        <v>0.06</v>
      </c>
      <c r="Y84" s="15">
        <v>8.3800000000000008</v>
      </c>
      <c r="Z84" s="15">
        <v>10.91</v>
      </c>
      <c r="AA84" s="15">
        <v>2.21</v>
      </c>
      <c r="AB84" s="15">
        <v>1.08</v>
      </c>
      <c r="AC84" s="12">
        <v>0</v>
      </c>
      <c r="AD84" s="12">
        <v>0</v>
      </c>
      <c r="AE84" s="14">
        <v>46.19</v>
      </c>
      <c r="AF84" s="14">
        <v>0</v>
      </c>
      <c r="AG84" s="14">
        <v>2.58</v>
      </c>
      <c r="AH84" s="14">
        <v>1.28</v>
      </c>
      <c r="AI84" s="14">
        <v>6.85</v>
      </c>
      <c r="AJ84" s="14">
        <v>0.12</v>
      </c>
      <c r="AK84" s="14">
        <v>38.43</v>
      </c>
      <c r="AL84" s="14">
        <v>4</v>
      </c>
      <c r="AM84" s="14">
        <v>0.1</v>
      </c>
      <c r="AN84" s="14">
        <v>0</v>
      </c>
      <c r="AO84" s="14">
        <v>0.21</v>
      </c>
      <c r="AP84">
        <v>0</v>
      </c>
      <c r="AQ84" t="s">
        <v>133</v>
      </c>
      <c r="AR84" t="s">
        <v>247</v>
      </c>
      <c r="AS84" t="s">
        <v>445</v>
      </c>
      <c r="AT84" t="s">
        <v>448</v>
      </c>
      <c r="AU84">
        <v>51.6</v>
      </c>
      <c r="AV84">
        <v>15.7</v>
      </c>
      <c r="AW84">
        <v>27.8</v>
      </c>
      <c r="AX84">
        <v>2.6</v>
      </c>
      <c r="AY84">
        <v>0</v>
      </c>
      <c r="BA84">
        <v>0</v>
      </c>
      <c r="BB84">
        <v>0</v>
      </c>
      <c r="BC84" t="s">
        <v>488</v>
      </c>
    </row>
    <row r="85" spans="1:55" x14ac:dyDescent="0.2">
      <c r="A85" s="13" t="s">
        <v>151</v>
      </c>
      <c r="B85" s="14" t="s">
        <v>255</v>
      </c>
      <c r="C85" t="s">
        <v>251</v>
      </c>
      <c r="D85" s="14">
        <v>1</v>
      </c>
      <c r="E85" s="14">
        <v>1390</v>
      </c>
      <c r="H85">
        <v>27.9</v>
      </c>
      <c r="I85" t="s">
        <v>18</v>
      </c>
      <c r="L85" s="14">
        <v>48</v>
      </c>
      <c r="M85" s="14" t="s">
        <v>248</v>
      </c>
      <c r="N85" t="s">
        <v>377</v>
      </c>
      <c r="S85" s="15">
        <v>50.39</v>
      </c>
      <c r="T85" s="15">
        <v>0.12</v>
      </c>
      <c r="U85" s="15">
        <v>13.51</v>
      </c>
      <c r="V85" s="15">
        <v>1.01</v>
      </c>
      <c r="W85" s="15">
        <v>7.55</v>
      </c>
      <c r="X85" s="15">
        <v>0.15</v>
      </c>
      <c r="Y85" s="15">
        <v>18.55</v>
      </c>
      <c r="Z85" s="15">
        <v>7.78</v>
      </c>
      <c r="AA85" s="15">
        <v>0.33</v>
      </c>
      <c r="AB85" s="15">
        <v>0.17</v>
      </c>
      <c r="AC85" s="12">
        <v>0</v>
      </c>
      <c r="AD85" s="12">
        <v>0</v>
      </c>
      <c r="AE85" s="14">
        <v>42.38</v>
      </c>
      <c r="AF85" s="14">
        <v>0</v>
      </c>
      <c r="AG85" s="14">
        <v>5.07</v>
      </c>
      <c r="AH85" s="14">
        <v>3.41</v>
      </c>
      <c r="AI85" s="14">
        <v>7.58</v>
      </c>
      <c r="AJ85" s="14">
        <v>0.11</v>
      </c>
      <c r="AK85" s="14">
        <v>38.46</v>
      </c>
      <c r="AL85" s="14">
        <v>2.46</v>
      </c>
      <c r="AM85" s="14">
        <v>0.06</v>
      </c>
      <c r="AN85" s="14">
        <v>0</v>
      </c>
      <c r="AO85" s="14">
        <v>0.21</v>
      </c>
      <c r="AP85" s="14">
        <v>0</v>
      </c>
      <c r="AQ85" t="s">
        <v>133</v>
      </c>
      <c r="AR85" t="s">
        <v>247</v>
      </c>
      <c r="AS85" t="s">
        <v>445</v>
      </c>
      <c r="AT85" t="s">
        <v>448</v>
      </c>
      <c r="AU85">
        <v>62.2</v>
      </c>
      <c r="AV85">
        <v>0</v>
      </c>
      <c r="AW85">
        <v>4.8</v>
      </c>
      <c r="AX85">
        <v>5</v>
      </c>
      <c r="AY85">
        <v>0</v>
      </c>
      <c r="BA85">
        <v>0</v>
      </c>
      <c r="BB85">
        <v>0</v>
      </c>
      <c r="BC85" t="s">
        <v>488</v>
      </c>
    </row>
    <row r="86" spans="1:55" x14ac:dyDescent="0.2">
      <c r="A86" s="13" t="s">
        <v>151</v>
      </c>
      <c r="B86" s="14" t="s">
        <v>256</v>
      </c>
      <c r="C86" t="s">
        <v>251</v>
      </c>
      <c r="D86" s="14">
        <v>1</v>
      </c>
      <c r="E86" s="14">
        <v>1360</v>
      </c>
      <c r="H86">
        <v>15.5</v>
      </c>
      <c r="I86" t="s">
        <v>18</v>
      </c>
      <c r="L86" s="14">
        <v>77</v>
      </c>
      <c r="M86" s="14" t="s">
        <v>248</v>
      </c>
      <c r="N86" t="s">
        <v>377</v>
      </c>
      <c r="S86" s="15">
        <v>49.56</v>
      </c>
      <c r="T86" s="15">
        <v>0.26</v>
      </c>
      <c r="U86" s="15">
        <v>15.4</v>
      </c>
      <c r="V86" s="15">
        <v>0.87</v>
      </c>
      <c r="W86" s="15">
        <v>6.77</v>
      </c>
      <c r="X86" s="15">
        <v>0.15</v>
      </c>
      <c r="Y86" s="15">
        <v>15.14</v>
      </c>
      <c r="Z86" s="15">
        <v>11.53</v>
      </c>
      <c r="AA86" s="15">
        <v>0.53</v>
      </c>
      <c r="AB86" s="15">
        <v>0.27</v>
      </c>
      <c r="AC86" s="12">
        <v>0</v>
      </c>
      <c r="AD86" s="12">
        <v>0</v>
      </c>
      <c r="AE86" s="14">
        <v>42.38</v>
      </c>
      <c r="AF86" s="14">
        <v>0</v>
      </c>
      <c r="AG86" s="14">
        <v>5.07</v>
      </c>
      <c r="AH86" s="14">
        <v>3.41</v>
      </c>
      <c r="AI86" s="14">
        <v>7.58</v>
      </c>
      <c r="AJ86" s="14">
        <v>0.11</v>
      </c>
      <c r="AK86" s="14">
        <v>38.46</v>
      </c>
      <c r="AL86" s="14">
        <v>2.46</v>
      </c>
      <c r="AM86" s="14">
        <v>0.06</v>
      </c>
      <c r="AN86" s="14">
        <v>0</v>
      </c>
      <c r="AO86" s="14">
        <v>0.21</v>
      </c>
      <c r="AP86" s="14">
        <v>0</v>
      </c>
      <c r="AQ86" t="s">
        <v>133</v>
      </c>
      <c r="AR86" t="s">
        <v>247</v>
      </c>
      <c r="AS86" t="s">
        <v>445</v>
      </c>
      <c r="AT86" t="s">
        <v>448</v>
      </c>
      <c r="AU86">
        <v>57</v>
      </c>
      <c r="AV86">
        <v>0</v>
      </c>
      <c r="AW86">
        <v>20.8</v>
      </c>
      <c r="AX86">
        <v>6.6</v>
      </c>
      <c r="AY86">
        <v>0</v>
      </c>
      <c r="BA86">
        <v>0</v>
      </c>
      <c r="BB86">
        <v>0</v>
      </c>
      <c r="BC86" t="s">
        <v>488</v>
      </c>
    </row>
    <row r="87" spans="1:55" x14ac:dyDescent="0.2">
      <c r="A87" s="13" t="s">
        <v>151</v>
      </c>
      <c r="B87" s="14" t="s">
        <v>257</v>
      </c>
      <c r="C87" t="s">
        <v>251</v>
      </c>
      <c r="D87" s="14">
        <v>1</v>
      </c>
      <c r="E87" s="14">
        <v>1330</v>
      </c>
      <c r="H87">
        <v>8</v>
      </c>
      <c r="I87" t="s">
        <v>18</v>
      </c>
      <c r="L87" s="14">
        <v>48</v>
      </c>
      <c r="M87" s="14" t="s">
        <v>248</v>
      </c>
      <c r="N87" t="s">
        <v>377</v>
      </c>
      <c r="S87" s="15">
        <v>50.25</v>
      </c>
      <c r="T87" s="15">
        <v>0.21</v>
      </c>
      <c r="U87" s="15">
        <v>15.6</v>
      </c>
      <c r="V87" s="15">
        <v>0.46</v>
      </c>
      <c r="W87" s="15">
        <v>6.5</v>
      </c>
      <c r="X87" s="15">
        <v>0.12</v>
      </c>
      <c r="Y87" s="15">
        <v>12.68</v>
      </c>
      <c r="Z87" s="15">
        <v>13.39</v>
      </c>
      <c r="AA87" s="15">
        <v>0.77</v>
      </c>
      <c r="AB87" s="15">
        <v>0.41</v>
      </c>
      <c r="AC87" s="12">
        <v>0</v>
      </c>
      <c r="AD87" s="12">
        <v>0</v>
      </c>
      <c r="AE87" s="14">
        <v>42.38</v>
      </c>
      <c r="AF87" s="14">
        <v>0</v>
      </c>
      <c r="AG87" s="14">
        <v>5.07</v>
      </c>
      <c r="AH87" s="14">
        <v>3.41</v>
      </c>
      <c r="AI87" s="14">
        <v>7.58</v>
      </c>
      <c r="AJ87" s="14">
        <v>0.11</v>
      </c>
      <c r="AK87" s="14">
        <v>38.46</v>
      </c>
      <c r="AL87" s="14">
        <v>2.46</v>
      </c>
      <c r="AM87" s="14">
        <v>0.06</v>
      </c>
      <c r="AN87" s="14">
        <v>0</v>
      </c>
      <c r="AO87" s="14">
        <v>0.21</v>
      </c>
      <c r="AP87" s="14">
        <v>0</v>
      </c>
      <c r="AQ87" t="s">
        <v>133</v>
      </c>
      <c r="AR87" t="s">
        <v>247</v>
      </c>
      <c r="AS87" t="s">
        <v>445</v>
      </c>
      <c r="AT87" t="s">
        <v>448</v>
      </c>
      <c r="AU87">
        <v>52.9</v>
      </c>
      <c r="AV87">
        <v>0</v>
      </c>
      <c r="AW87">
        <v>30.9</v>
      </c>
      <c r="AX87">
        <v>8.1</v>
      </c>
      <c r="AY87">
        <v>0</v>
      </c>
      <c r="BA87">
        <v>0</v>
      </c>
      <c r="BB87">
        <v>0</v>
      </c>
      <c r="BC87" t="s">
        <v>488</v>
      </c>
    </row>
    <row r="88" spans="1:55" x14ac:dyDescent="0.2">
      <c r="A88" s="13" t="s">
        <v>151</v>
      </c>
      <c r="B88" s="14" t="s">
        <v>157</v>
      </c>
      <c r="C88" t="s">
        <v>251</v>
      </c>
      <c r="D88" s="14">
        <v>1</v>
      </c>
      <c r="E88" s="14">
        <v>1300</v>
      </c>
      <c r="H88">
        <v>1.9</v>
      </c>
      <c r="I88" t="s">
        <v>18</v>
      </c>
      <c r="L88" s="14">
        <v>96</v>
      </c>
      <c r="M88" s="14" t="s">
        <v>248</v>
      </c>
      <c r="N88" t="s">
        <v>377</v>
      </c>
      <c r="S88" s="15">
        <v>50.17</v>
      </c>
      <c r="T88" s="15">
        <v>0.3</v>
      </c>
      <c r="U88" s="15">
        <v>17.12</v>
      </c>
      <c r="V88" s="15">
        <v>0.33</v>
      </c>
      <c r="W88" s="15">
        <v>5.96</v>
      </c>
      <c r="X88" s="15">
        <v>0.12</v>
      </c>
      <c r="Y88" s="15">
        <v>11.26</v>
      </c>
      <c r="Z88" s="15">
        <v>12.4</v>
      </c>
      <c r="AA88" s="15">
        <v>1.47</v>
      </c>
      <c r="AB88" s="15">
        <v>0.99</v>
      </c>
      <c r="AC88" s="12">
        <v>0</v>
      </c>
      <c r="AD88" s="12">
        <v>0</v>
      </c>
      <c r="AE88" s="14">
        <v>42.38</v>
      </c>
      <c r="AF88" s="14">
        <v>0</v>
      </c>
      <c r="AG88" s="14">
        <v>5.07</v>
      </c>
      <c r="AH88" s="14">
        <v>3.41</v>
      </c>
      <c r="AI88" s="14">
        <v>7.58</v>
      </c>
      <c r="AJ88" s="14">
        <v>0.11</v>
      </c>
      <c r="AK88" s="14">
        <v>38.46</v>
      </c>
      <c r="AL88" s="14">
        <v>2.46</v>
      </c>
      <c r="AM88" s="14">
        <v>0.06</v>
      </c>
      <c r="AN88" s="14">
        <v>0</v>
      </c>
      <c r="AO88" s="14">
        <v>0.21</v>
      </c>
      <c r="AP88">
        <v>0</v>
      </c>
      <c r="AQ88" t="s">
        <v>133</v>
      </c>
      <c r="AR88" t="s">
        <v>247</v>
      </c>
      <c r="AS88" t="s">
        <v>445</v>
      </c>
      <c r="AT88" t="s">
        <v>448</v>
      </c>
      <c r="AU88">
        <v>54.9</v>
      </c>
      <c r="AV88">
        <v>10.1</v>
      </c>
      <c r="AW88">
        <v>24.2</v>
      </c>
      <c r="AX88">
        <v>8.9</v>
      </c>
      <c r="AY88">
        <v>0</v>
      </c>
      <c r="BA88">
        <v>0</v>
      </c>
      <c r="BB88">
        <v>0</v>
      </c>
      <c r="BC88" t="s">
        <v>488</v>
      </c>
    </row>
    <row r="89" spans="1:55" x14ac:dyDescent="0.2">
      <c r="A89" s="13" t="s">
        <v>151</v>
      </c>
      <c r="B89" s="14" t="s">
        <v>158</v>
      </c>
      <c r="C89" t="s">
        <v>251</v>
      </c>
      <c r="D89" s="14">
        <v>1</v>
      </c>
      <c r="E89" s="14">
        <v>1270</v>
      </c>
      <c r="H89">
        <v>1.4</v>
      </c>
      <c r="I89" t="s">
        <v>18</v>
      </c>
      <c r="L89" s="14">
        <v>143</v>
      </c>
      <c r="M89" s="14" t="s">
        <v>248</v>
      </c>
      <c r="N89" t="s">
        <v>377</v>
      </c>
      <c r="S89" s="15">
        <v>52.08</v>
      </c>
      <c r="T89" s="15">
        <v>0.41</v>
      </c>
      <c r="U89" s="15">
        <v>18.28</v>
      </c>
      <c r="V89" s="15">
        <v>0.24</v>
      </c>
      <c r="W89" s="15">
        <v>4.74</v>
      </c>
      <c r="X89" s="15">
        <v>0.08</v>
      </c>
      <c r="Y89" s="15">
        <v>9.2799999999999994</v>
      </c>
      <c r="Z89" s="15">
        <v>11.37</v>
      </c>
      <c r="AA89" s="15">
        <v>2.04</v>
      </c>
      <c r="AB89" s="15">
        <v>1.58</v>
      </c>
      <c r="AC89" s="12">
        <v>0</v>
      </c>
      <c r="AD89" s="12">
        <v>0</v>
      </c>
      <c r="AE89" s="14">
        <v>42.38</v>
      </c>
      <c r="AF89" s="14">
        <v>0</v>
      </c>
      <c r="AG89" s="14">
        <v>5.07</v>
      </c>
      <c r="AH89" s="14">
        <v>3.41</v>
      </c>
      <c r="AI89" s="14">
        <v>7.58</v>
      </c>
      <c r="AJ89" s="14">
        <v>0.11</v>
      </c>
      <c r="AK89" s="14">
        <v>38.46</v>
      </c>
      <c r="AL89" s="14">
        <v>2.46</v>
      </c>
      <c r="AM89" s="14">
        <v>0.06</v>
      </c>
      <c r="AN89" s="14">
        <v>0</v>
      </c>
      <c r="AO89" s="14">
        <v>0.21</v>
      </c>
      <c r="AP89">
        <v>0</v>
      </c>
      <c r="AQ89" t="s">
        <v>133</v>
      </c>
      <c r="AR89" t="s">
        <v>247</v>
      </c>
      <c r="AS89" t="s">
        <v>445</v>
      </c>
      <c r="AT89" t="s">
        <v>448</v>
      </c>
      <c r="AU89">
        <v>55.4</v>
      </c>
      <c r="AV89">
        <v>10.8</v>
      </c>
      <c r="AW89">
        <v>23.1</v>
      </c>
      <c r="AX89">
        <v>9.3000000000000007</v>
      </c>
      <c r="AY89">
        <v>0</v>
      </c>
      <c r="BA89">
        <v>0</v>
      </c>
      <c r="BB89">
        <v>0</v>
      </c>
      <c r="BC89" t="s">
        <v>488</v>
      </c>
    </row>
    <row r="90" spans="1:55" x14ac:dyDescent="0.2">
      <c r="A90" s="13" t="s">
        <v>151</v>
      </c>
      <c r="B90" s="14" t="s">
        <v>159</v>
      </c>
      <c r="C90" t="s">
        <v>252</v>
      </c>
      <c r="D90" s="14">
        <v>1</v>
      </c>
      <c r="E90" s="14">
        <v>1360</v>
      </c>
      <c r="H90">
        <v>12.5</v>
      </c>
      <c r="I90" t="s">
        <v>18</v>
      </c>
      <c r="L90" s="14">
        <v>93.5</v>
      </c>
      <c r="M90" s="14" t="s">
        <v>248</v>
      </c>
      <c r="N90" t="s">
        <v>378</v>
      </c>
      <c r="S90" s="15">
        <v>51.09</v>
      </c>
      <c r="T90" s="15">
        <v>0.18</v>
      </c>
      <c r="U90" s="15">
        <v>12.58</v>
      </c>
      <c r="V90" s="15">
        <v>0.83</v>
      </c>
      <c r="W90" s="15">
        <v>6.36</v>
      </c>
      <c r="X90" s="15">
        <v>0.11</v>
      </c>
      <c r="Y90" s="15">
        <v>14.18</v>
      </c>
      <c r="Z90" s="15">
        <v>13.35</v>
      </c>
      <c r="AA90" s="15">
        <v>0.78</v>
      </c>
      <c r="AB90" s="15">
        <v>0.23</v>
      </c>
      <c r="AC90" s="12">
        <v>0</v>
      </c>
      <c r="AD90" s="12">
        <v>0</v>
      </c>
      <c r="AE90" s="14">
        <v>46.04</v>
      </c>
      <c r="AF90" s="14">
        <v>0</v>
      </c>
      <c r="AG90" s="14">
        <v>2.59</v>
      </c>
      <c r="AH90" s="14">
        <v>1.3</v>
      </c>
      <c r="AI90" s="14">
        <v>6.64</v>
      </c>
      <c r="AJ90" s="14">
        <v>0.11</v>
      </c>
      <c r="AK90" s="14">
        <v>37.35</v>
      </c>
      <c r="AL90" s="14">
        <v>5.39</v>
      </c>
      <c r="AM90" s="14">
        <v>0.13</v>
      </c>
      <c r="AN90" s="14">
        <v>0</v>
      </c>
      <c r="AO90" s="14">
        <v>0.21</v>
      </c>
      <c r="AP90">
        <v>0</v>
      </c>
      <c r="AQ90" t="s">
        <v>133</v>
      </c>
      <c r="AR90" t="s">
        <v>247</v>
      </c>
      <c r="AS90" t="s">
        <v>445</v>
      </c>
      <c r="AT90" t="s">
        <v>448</v>
      </c>
      <c r="AU90">
        <v>54.5</v>
      </c>
      <c r="AV90">
        <v>32.5</v>
      </c>
      <c r="AW90">
        <v>0</v>
      </c>
      <c r="AX90">
        <v>0.6</v>
      </c>
      <c r="AY90">
        <v>0</v>
      </c>
      <c r="BA90">
        <v>0</v>
      </c>
      <c r="BB90">
        <v>0</v>
      </c>
      <c r="BC90" t="s">
        <v>488</v>
      </c>
    </row>
    <row r="91" spans="1:55" x14ac:dyDescent="0.2">
      <c r="A91" s="13" t="s">
        <v>151</v>
      </c>
      <c r="B91" s="14" t="s">
        <v>160</v>
      </c>
      <c r="C91" t="s">
        <v>252</v>
      </c>
      <c r="D91" s="14">
        <v>1</v>
      </c>
      <c r="E91" s="14">
        <v>1345</v>
      </c>
      <c r="H91">
        <v>7.2</v>
      </c>
      <c r="I91" t="s">
        <v>18</v>
      </c>
      <c r="L91" s="14">
        <v>116</v>
      </c>
      <c r="M91" s="14" t="s">
        <v>248</v>
      </c>
      <c r="N91" t="s">
        <v>378</v>
      </c>
      <c r="S91" s="15">
        <v>50.79</v>
      </c>
      <c r="T91" s="15">
        <v>0.17</v>
      </c>
      <c r="U91" s="15">
        <v>14.1</v>
      </c>
      <c r="V91" s="15">
        <v>0.74</v>
      </c>
      <c r="W91" s="15">
        <v>6.26</v>
      </c>
      <c r="X91" s="15">
        <v>0.12</v>
      </c>
      <c r="Y91" s="15">
        <v>13.74</v>
      </c>
      <c r="Z91" s="15">
        <v>13.01</v>
      </c>
      <c r="AA91" s="15">
        <v>0.99</v>
      </c>
      <c r="AB91" s="15">
        <v>0.28999999999999998</v>
      </c>
      <c r="AC91" s="12">
        <v>0</v>
      </c>
      <c r="AD91" s="12">
        <v>0</v>
      </c>
      <c r="AE91" s="14">
        <v>46.04</v>
      </c>
      <c r="AF91" s="14">
        <v>0</v>
      </c>
      <c r="AG91" s="14">
        <v>2.59</v>
      </c>
      <c r="AH91" s="14">
        <v>1.3</v>
      </c>
      <c r="AI91" s="14">
        <v>6.64</v>
      </c>
      <c r="AJ91" s="14">
        <v>0.11</v>
      </c>
      <c r="AK91" s="14">
        <v>37.35</v>
      </c>
      <c r="AL91" s="14">
        <v>5.39</v>
      </c>
      <c r="AM91" s="14">
        <v>0.13</v>
      </c>
      <c r="AN91" s="14">
        <v>0</v>
      </c>
      <c r="AO91" s="14">
        <v>0.21</v>
      </c>
      <c r="AP91">
        <v>0</v>
      </c>
      <c r="AQ91" t="s">
        <v>133</v>
      </c>
      <c r="AR91" t="s">
        <v>247</v>
      </c>
      <c r="AS91" t="s">
        <v>445</v>
      </c>
      <c r="AT91" t="s">
        <v>448</v>
      </c>
      <c r="AU91">
        <v>56.7</v>
      </c>
      <c r="AV91">
        <v>30.7</v>
      </c>
      <c r="AW91">
        <v>4.5999999999999996</v>
      </c>
      <c r="AX91">
        <v>0.8</v>
      </c>
      <c r="AY91">
        <v>0</v>
      </c>
      <c r="BA91">
        <v>0</v>
      </c>
      <c r="BB91">
        <v>0</v>
      </c>
      <c r="BC91" t="s">
        <v>488</v>
      </c>
    </row>
    <row r="92" spans="1:55" x14ac:dyDescent="0.2">
      <c r="A92" s="13" t="s">
        <v>151</v>
      </c>
      <c r="B92" s="14" t="s">
        <v>161</v>
      </c>
      <c r="C92" t="s">
        <v>252</v>
      </c>
      <c r="D92" s="14">
        <v>1</v>
      </c>
      <c r="E92" s="14">
        <v>1330</v>
      </c>
      <c r="H92">
        <v>4.4000000000000004</v>
      </c>
      <c r="I92" t="s">
        <v>18</v>
      </c>
      <c r="L92" s="14">
        <v>93</v>
      </c>
      <c r="M92" s="14" t="s">
        <v>248</v>
      </c>
      <c r="N92" t="s">
        <v>378</v>
      </c>
      <c r="S92" s="15">
        <v>49.83</v>
      </c>
      <c r="T92" s="15">
        <v>0.18</v>
      </c>
      <c r="U92" s="15">
        <v>14.87</v>
      </c>
      <c r="V92" s="15">
        <v>0.45</v>
      </c>
      <c r="W92" s="15">
        <v>6.32</v>
      </c>
      <c r="X92" s="15">
        <v>0.13</v>
      </c>
      <c r="Y92" s="15">
        <v>12.7</v>
      </c>
      <c r="Z92" s="15">
        <v>12.8</v>
      </c>
      <c r="AA92" s="15">
        <v>1.0900000000000001</v>
      </c>
      <c r="AB92" s="15">
        <v>0.42</v>
      </c>
      <c r="AC92" s="12">
        <v>0</v>
      </c>
      <c r="AD92" s="12">
        <v>0</v>
      </c>
      <c r="AE92" s="14">
        <v>46.04</v>
      </c>
      <c r="AF92" s="14">
        <v>0</v>
      </c>
      <c r="AG92" s="14">
        <v>2.59</v>
      </c>
      <c r="AH92" s="14">
        <v>1.3</v>
      </c>
      <c r="AI92" s="14">
        <v>6.64</v>
      </c>
      <c r="AJ92" s="14">
        <v>0.11</v>
      </c>
      <c r="AK92" s="14">
        <v>37.35</v>
      </c>
      <c r="AL92" s="14">
        <v>5.39</v>
      </c>
      <c r="AM92" s="14">
        <v>0.13</v>
      </c>
      <c r="AN92" s="14">
        <v>0</v>
      </c>
      <c r="AO92" s="14">
        <v>0.21</v>
      </c>
      <c r="AP92">
        <v>0</v>
      </c>
      <c r="AQ92" t="s">
        <v>133</v>
      </c>
      <c r="AR92" t="s">
        <v>247</v>
      </c>
      <c r="AS92" t="s">
        <v>445</v>
      </c>
      <c r="AT92" t="s">
        <v>448</v>
      </c>
      <c r="AU92">
        <v>57.1</v>
      </c>
      <c r="AV92">
        <v>30.6</v>
      </c>
      <c r="AW92">
        <v>6.6</v>
      </c>
      <c r="AX92">
        <v>1.3</v>
      </c>
      <c r="AY92">
        <v>0</v>
      </c>
      <c r="BA92">
        <v>0</v>
      </c>
      <c r="BB92">
        <v>0</v>
      </c>
      <c r="BC92" t="s">
        <v>488</v>
      </c>
    </row>
    <row r="93" spans="1:55" x14ac:dyDescent="0.2">
      <c r="A93" s="13" t="s">
        <v>151</v>
      </c>
      <c r="B93" s="14" t="s">
        <v>162</v>
      </c>
      <c r="C93" t="s">
        <v>252</v>
      </c>
      <c r="D93" s="14">
        <v>1</v>
      </c>
      <c r="E93" s="14">
        <v>1300</v>
      </c>
      <c r="H93">
        <v>1.7</v>
      </c>
      <c r="I93" t="s">
        <v>18</v>
      </c>
      <c r="L93" s="14">
        <v>103</v>
      </c>
      <c r="M93" s="14" t="s">
        <v>248</v>
      </c>
      <c r="N93" t="s">
        <v>378</v>
      </c>
      <c r="S93" s="15">
        <v>50.28</v>
      </c>
      <c r="T93" s="15">
        <v>0.26</v>
      </c>
      <c r="U93" s="15">
        <v>16.38</v>
      </c>
      <c r="V93" s="15">
        <v>0.47</v>
      </c>
      <c r="W93" s="15">
        <v>5.75</v>
      </c>
      <c r="X93" s="15">
        <v>0.1</v>
      </c>
      <c r="Y93" s="15">
        <v>11.97</v>
      </c>
      <c r="Z93" s="15">
        <v>12.41</v>
      </c>
      <c r="AA93" s="15">
        <v>1.54</v>
      </c>
      <c r="AB93" s="15">
        <v>0.5</v>
      </c>
      <c r="AC93" s="12">
        <v>0</v>
      </c>
      <c r="AD93" s="12">
        <v>0</v>
      </c>
      <c r="AE93" s="14">
        <v>46.04</v>
      </c>
      <c r="AF93" s="14">
        <v>0</v>
      </c>
      <c r="AG93" s="14">
        <v>2.59</v>
      </c>
      <c r="AH93" s="14">
        <v>1.3</v>
      </c>
      <c r="AI93" s="14">
        <v>6.64</v>
      </c>
      <c r="AJ93" s="14">
        <v>0.11</v>
      </c>
      <c r="AK93" s="14">
        <v>37.35</v>
      </c>
      <c r="AL93" s="14">
        <v>5.39</v>
      </c>
      <c r="AM93" s="14">
        <v>0.13</v>
      </c>
      <c r="AN93" s="14">
        <v>0</v>
      </c>
      <c r="AO93" s="14">
        <v>0.21</v>
      </c>
      <c r="AP93">
        <v>0</v>
      </c>
      <c r="AQ93" t="s">
        <v>133</v>
      </c>
      <c r="AR93" t="s">
        <v>247</v>
      </c>
      <c r="AS93" t="s">
        <v>445</v>
      </c>
      <c r="AT93" t="s">
        <v>448</v>
      </c>
      <c r="AU93">
        <v>56</v>
      </c>
      <c r="AV93">
        <v>30.8</v>
      </c>
      <c r="AW93">
        <v>9.8000000000000007</v>
      </c>
      <c r="AX93">
        <v>1.7</v>
      </c>
      <c r="AY93">
        <v>0</v>
      </c>
      <c r="BA93">
        <v>0</v>
      </c>
      <c r="BB93">
        <v>0</v>
      </c>
      <c r="BC93" t="s">
        <v>488</v>
      </c>
    </row>
    <row r="94" spans="1:55" x14ac:dyDescent="0.2">
      <c r="A94" s="13" t="s">
        <v>151</v>
      </c>
      <c r="B94" s="14" t="s">
        <v>163</v>
      </c>
      <c r="C94" t="s">
        <v>252</v>
      </c>
      <c r="D94" s="14">
        <v>1</v>
      </c>
      <c r="E94" s="14">
        <v>1300</v>
      </c>
      <c r="H94">
        <v>1.5</v>
      </c>
      <c r="I94" t="s">
        <v>18</v>
      </c>
      <c r="L94" s="14">
        <v>120</v>
      </c>
      <c r="M94" s="14" t="s">
        <v>248</v>
      </c>
      <c r="N94" t="s">
        <v>378</v>
      </c>
      <c r="S94" s="15">
        <v>51.21</v>
      </c>
      <c r="T94" s="15">
        <v>0.24</v>
      </c>
      <c r="U94" s="15">
        <v>16.739999999999998</v>
      </c>
      <c r="V94" s="15">
        <v>0.25</v>
      </c>
      <c r="W94" s="15">
        <v>5.79</v>
      </c>
      <c r="X94" s="15">
        <v>0.1</v>
      </c>
      <c r="Y94" s="15">
        <v>11.45</v>
      </c>
      <c r="Z94" s="15">
        <v>11.95</v>
      </c>
      <c r="AA94" s="15">
        <v>1.8</v>
      </c>
      <c r="AB94" s="15">
        <v>0.85</v>
      </c>
      <c r="AC94" s="12">
        <v>0</v>
      </c>
      <c r="AD94" s="12">
        <v>0</v>
      </c>
      <c r="AE94" s="14">
        <v>46.04</v>
      </c>
      <c r="AF94" s="14">
        <v>0</v>
      </c>
      <c r="AG94" s="14">
        <v>2.59</v>
      </c>
      <c r="AH94" s="14">
        <v>1.3</v>
      </c>
      <c r="AI94" s="14">
        <v>6.64</v>
      </c>
      <c r="AJ94" s="14">
        <v>0.11</v>
      </c>
      <c r="AK94" s="14">
        <v>37.35</v>
      </c>
      <c r="AL94" s="14">
        <v>5.39</v>
      </c>
      <c r="AM94" s="14">
        <v>0.13</v>
      </c>
      <c r="AN94" s="14">
        <v>0</v>
      </c>
      <c r="AO94" s="14">
        <v>0.21</v>
      </c>
      <c r="AP94">
        <v>0</v>
      </c>
      <c r="AQ94" t="s">
        <v>133</v>
      </c>
      <c r="AR94" t="s">
        <v>247</v>
      </c>
      <c r="AS94" t="s">
        <v>445</v>
      </c>
      <c r="AT94" t="s">
        <v>448</v>
      </c>
      <c r="AU94">
        <v>55.6</v>
      </c>
      <c r="AV94">
        <v>29.3</v>
      </c>
      <c r="AW94">
        <v>11.9</v>
      </c>
      <c r="AX94">
        <v>1.8</v>
      </c>
      <c r="AY94">
        <v>0</v>
      </c>
      <c r="BA94">
        <v>0</v>
      </c>
      <c r="BB94">
        <v>0</v>
      </c>
      <c r="BC94" t="s">
        <v>488</v>
      </c>
    </row>
    <row r="95" spans="1:55" x14ac:dyDescent="0.2">
      <c r="A95" s="13" t="s">
        <v>151</v>
      </c>
      <c r="B95" s="14" t="s">
        <v>164</v>
      </c>
      <c r="C95" t="s">
        <v>252</v>
      </c>
      <c r="D95" s="14">
        <v>1</v>
      </c>
      <c r="E95" s="14">
        <v>1270</v>
      </c>
      <c r="H95">
        <v>0</v>
      </c>
      <c r="I95" t="s">
        <v>18</v>
      </c>
      <c r="L95" s="14">
        <v>140</v>
      </c>
      <c r="M95" s="14" t="s">
        <v>248</v>
      </c>
      <c r="N95" t="s">
        <v>378</v>
      </c>
      <c r="S95" s="15">
        <v>52.58</v>
      </c>
      <c r="T95" s="15">
        <v>0.3</v>
      </c>
      <c r="U95" s="15">
        <v>18.190000000000001</v>
      </c>
      <c r="V95" s="15">
        <v>0.16</v>
      </c>
      <c r="W95" s="15">
        <v>4.75</v>
      </c>
      <c r="X95" s="15">
        <v>0.1</v>
      </c>
      <c r="Y95" s="15">
        <v>8.92</v>
      </c>
      <c r="Z95" s="15">
        <v>10.220000000000001</v>
      </c>
      <c r="AA95" s="15">
        <v>2.67</v>
      </c>
      <c r="AB95" s="15">
        <v>1.81</v>
      </c>
      <c r="AC95" s="12">
        <v>0</v>
      </c>
      <c r="AD95" s="12">
        <v>0</v>
      </c>
      <c r="AE95" s="14">
        <v>46.04</v>
      </c>
      <c r="AF95" s="14">
        <v>0</v>
      </c>
      <c r="AG95" s="14">
        <v>2.59</v>
      </c>
      <c r="AH95" s="14">
        <v>1.3</v>
      </c>
      <c r="AI95" s="14">
        <v>6.64</v>
      </c>
      <c r="AJ95" s="14">
        <v>0.11</v>
      </c>
      <c r="AK95" s="14">
        <v>37.35</v>
      </c>
      <c r="AL95" s="14">
        <v>5.39</v>
      </c>
      <c r="AM95" s="14">
        <v>0.13</v>
      </c>
      <c r="AN95" s="14">
        <v>0</v>
      </c>
      <c r="AO95" s="14">
        <v>0.21</v>
      </c>
      <c r="AP95">
        <v>0</v>
      </c>
      <c r="AQ95" t="s">
        <v>133</v>
      </c>
      <c r="AR95" t="s">
        <v>247</v>
      </c>
      <c r="AS95" t="s">
        <v>445</v>
      </c>
      <c r="AT95" t="s">
        <v>448</v>
      </c>
      <c r="AU95">
        <v>54</v>
      </c>
      <c r="AV95">
        <v>27.9</v>
      </c>
      <c r="AW95">
        <v>16.2</v>
      </c>
      <c r="AX95">
        <v>2</v>
      </c>
      <c r="AY95">
        <v>0</v>
      </c>
      <c r="BA95">
        <v>0</v>
      </c>
      <c r="BB95">
        <v>0</v>
      </c>
      <c r="BC95" t="s">
        <v>488</v>
      </c>
    </row>
    <row r="96" spans="1:55" x14ac:dyDescent="0.2">
      <c r="A96" s="13" t="s">
        <v>165</v>
      </c>
      <c r="B96" s="14" t="s">
        <v>260</v>
      </c>
      <c r="C96" t="s">
        <v>258</v>
      </c>
      <c r="D96" s="14">
        <v>1</v>
      </c>
      <c r="E96" s="14">
        <v>1390</v>
      </c>
      <c r="H96">
        <v>30.1</v>
      </c>
      <c r="I96" t="s">
        <v>18</v>
      </c>
      <c r="L96" s="14">
        <v>52</v>
      </c>
      <c r="M96" s="14" t="s">
        <v>248</v>
      </c>
      <c r="N96" t="s">
        <v>379</v>
      </c>
      <c r="S96" s="15">
        <v>48.69</v>
      </c>
      <c r="T96" s="15">
        <v>0.32</v>
      </c>
      <c r="U96" s="15">
        <v>17.22</v>
      </c>
      <c r="V96" s="15">
        <v>0.82</v>
      </c>
      <c r="W96" s="15">
        <v>7.62</v>
      </c>
      <c r="X96" s="15">
        <v>0.15</v>
      </c>
      <c r="Y96" s="15">
        <v>17.5</v>
      </c>
      <c r="Z96" s="15">
        <v>6.89</v>
      </c>
      <c r="AA96" s="15">
        <v>0.69</v>
      </c>
      <c r="AB96" s="15">
        <v>0.1</v>
      </c>
      <c r="AC96" s="12">
        <v>0</v>
      </c>
      <c r="AD96" s="12">
        <v>0</v>
      </c>
      <c r="AE96" s="14">
        <v>41.95</v>
      </c>
      <c r="AF96" s="14">
        <v>0.1</v>
      </c>
      <c r="AG96" s="14">
        <v>7.48</v>
      </c>
      <c r="AH96" s="14">
        <v>1.6</v>
      </c>
      <c r="AI96" s="14">
        <v>7.6</v>
      </c>
      <c r="AJ96" s="14">
        <v>0.12</v>
      </c>
      <c r="AK96" s="14">
        <v>38.06</v>
      </c>
      <c r="AL96" s="14">
        <v>2.25</v>
      </c>
      <c r="AM96" s="14">
        <v>0.19</v>
      </c>
      <c r="AN96" s="14">
        <v>0</v>
      </c>
      <c r="AO96" s="14">
        <v>0.2</v>
      </c>
      <c r="AP96" s="14">
        <v>0</v>
      </c>
      <c r="AQ96" t="s">
        <v>133</v>
      </c>
      <c r="AR96" t="s">
        <v>247</v>
      </c>
      <c r="AS96" t="s">
        <v>445</v>
      </c>
      <c r="AT96" t="s">
        <v>448</v>
      </c>
      <c r="AU96">
        <v>57.7</v>
      </c>
      <c r="AV96">
        <v>0</v>
      </c>
      <c r="AW96">
        <v>8.3000000000000007</v>
      </c>
      <c r="AX96">
        <v>3.9</v>
      </c>
      <c r="AY96">
        <v>0</v>
      </c>
      <c r="BA96">
        <v>0</v>
      </c>
      <c r="BB96">
        <v>0</v>
      </c>
      <c r="BC96" t="s">
        <v>488</v>
      </c>
    </row>
    <row r="97" spans="1:55" x14ac:dyDescent="0.2">
      <c r="A97" s="13" t="s">
        <v>165</v>
      </c>
      <c r="B97" s="14" t="s">
        <v>261</v>
      </c>
      <c r="C97" t="s">
        <v>258</v>
      </c>
      <c r="D97" s="14">
        <v>1</v>
      </c>
      <c r="E97" s="14">
        <v>1360</v>
      </c>
      <c r="H97">
        <v>19.100000000000001</v>
      </c>
      <c r="I97" t="s">
        <v>18</v>
      </c>
      <c r="L97" s="14">
        <v>72</v>
      </c>
      <c r="M97" s="14" t="s">
        <v>248</v>
      </c>
      <c r="N97" t="s">
        <v>379</v>
      </c>
      <c r="S97" s="15">
        <v>40.090000000000003</v>
      </c>
      <c r="T97" s="15">
        <v>0.44</v>
      </c>
      <c r="U97" s="15">
        <v>17.59</v>
      </c>
      <c r="V97" s="15">
        <v>0.43</v>
      </c>
      <c r="W97" s="15">
        <v>7.01</v>
      </c>
      <c r="X97" s="15">
        <v>0.17</v>
      </c>
      <c r="Y97" s="15">
        <v>14.16</v>
      </c>
      <c r="Z97" s="15">
        <v>9.8000000000000007</v>
      </c>
      <c r="AA97" s="15">
        <v>1.07</v>
      </c>
      <c r="AB97" s="15">
        <v>0.16</v>
      </c>
      <c r="AC97" s="12">
        <v>0</v>
      </c>
      <c r="AD97" s="12">
        <v>0</v>
      </c>
      <c r="AE97" s="14">
        <v>41.95</v>
      </c>
      <c r="AF97" s="14">
        <v>0.1</v>
      </c>
      <c r="AG97" s="14">
        <v>7.48</v>
      </c>
      <c r="AH97" s="14">
        <v>1.6</v>
      </c>
      <c r="AI97" s="14">
        <v>7.6</v>
      </c>
      <c r="AJ97" s="14">
        <v>0.12</v>
      </c>
      <c r="AK97" s="14">
        <v>38.06</v>
      </c>
      <c r="AL97" s="14">
        <v>2.25</v>
      </c>
      <c r="AM97" s="14">
        <v>0.19</v>
      </c>
      <c r="AN97" s="14">
        <v>0</v>
      </c>
      <c r="AO97" s="14">
        <v>0.2</v>
      </c>
      <c r="AP97" s="14">
        <v>0</v>
      </c>
      <c r="AQ97" t="s">
        <v>133</v>
      </c>
      <c r="AR97" t="s">
        <v>247</v>
      </c>
      <c r="AS97" t="s">
        <v>445</v>
      </c>
      <c r="AT97" t="s">
        <v>448</v>
      </c>
      <c r="AU97">
        <v>55</v>
      </c>
      <c r="AV97">
        <v>0</v>
      </c>
      <c r="AW97">
        <v>20.2</v>
      </c>
      <c r="AX97">
        <v>5.7</v>
      </c>
      <c r="AY97">
        <v>0</v>
      </c>
      <c r="BA97">
        <v>0</v>
      </c>
      <c r="BB97">
        <v>0</v>
      </c>
      <c r="BC97" t="s">
        <v>488</v>
      </c>
    </row>
    <row r="98" spans="1:55" x14ac:dyDescent="0.2">
      <c r="A98" s="13" t="s">
        <v>165</v>
      </c>
      <c r="B98" s="14" t="s">
        <v>262</v>
      </c>
      <c r="C98" t="s">
        <v>258</v>
      </c>
      <c r="D98" s="14">
        <v>1</v>
      </c>
      <c r="E98" s="14">
        <v>1330</v>
      </c>
      <c r="H98">
        <v>15.2</v>
      </c>
      <c r="I98" t="s">
        <v>18</v>
      </c>
      <c r="L98" s="14">
        <v>72</v>
      </c>
      <c r="M98" s="14" t="s">
        <v>248</v>
      </c>
      <c r="N98" t="s">
        <v>379</v>
      </c>
      <c r="S98" s="15">
        <v>49.34</v>
      </c>
      <c r="T98" s="15">
        <v>0.48</v>
      </c>
      <c r="U98" s="15">
        <v>17.27</v>
      </c>
      <c r="V98" s="15">
        <v>0.3</v>
      </c>
      <c r="W98" s="15">
        <v>6.85</v>
      </c>
      <c r="X98" s="15">
        <v>0.13</v>
      </c>
      <c r="Y98" s="15">
        <v>12.44</v>
      </c>
      <c r="Z98" s="15">
        <v>11.89</v>
      </c>
      <c r="AA98" s="15">
        <v>1.37</v>
      </c>
      <c r="AB98" s="15">
        <v>0.21</v>
      </c>
      <c r="AC98" s="12">
        <v>0</v>
      </c>
      <c r="AD98" s="12">
        <v>0</v>
      </c>
      <c r="AE98" s="14">
        <v>41.95</v>
      </c>
      <c r="AF98" s="14">
        <v>0.1</v>
      </c>
      <c r="AG98" s="14">
        <v>7.48</v>
      </c>
      <c r="AH98" s="14">
        <v>1.6</v>
      </c>
      <c r="AI98" s="14">
        <v>7.6</v>
      </c>
      <c r="AJ98" s="14">
        <v>0.12</v>
      </c>
      <c r="AK98" s="14">
        <v>38.06</v>
      </c>
      <c r="AL98" s="14">
        <v>2.25</v>
      </c>
      <c r="AM98" s="14">
        <v>0.19</v>
      </c>
      <c r="AN98" s="14">
        <v>0</v>
      </c>
      <c r="AO98" s="14">
        <v>0.2</v>
      </c>
      <c r="AP98" s="14">
        <v>0</v>
      </c>
      <c r="AQ98" t="s">
        <v>133</v>
      </c>
      <c r="AR98" t="s">
        <v>247</v>
      </c>
      <c r="AS98" t="s">
        <v>445</v>
      </c>
      <c r="AT98" t="s">
        <v>448</v>
      </c>
      <c r="AU98">
        <v>53.3</v>
      </c>
      <c r="AV98">
        <v>0</v>
      </c>
      <c r="AW98">
        <v>24.5</v>
      </c>
      <c r="AX98">
        <v>7</v>
      </c>
      <c r="AY98">
        <v>0</v>
      </c>
      <c r="BA98">
        <v>0</v>
      </c>
      <c r="BB98">
        <v>0</v>
      </c>
      <c r="BC98" t="s">
        <v>488</v>
      </c>
    </row>
    <row r="99" spans="1:55" x14ac:dyDescent="0.2">
      <c r="A99" s="13" t="s">
        <v>165</v>
      </c>
      <c r="B99" s="14" t="s">
        <v>263</v>
      </c>
      <c r="C99" t="s">
        <v>258</v>
      </c>
      <c r="D99" s="14">
        <v>1</v>
      </c>
      <c r="E99" s="14">
        <v>1315</v>
      </c>
      <c r="H99">
        <v>14.6</v>
      </c>
      <c r="I99" t="s">
        <v>18</v>
      </c>
      <c r="L99" s="14">
        <v>76</v>
      </c>
      <c r="M99" s="14" t="s">
        <v>248</v>
      </c>
      <c r="N99" t="s">
        <v>379</v>
      </c>
      <c r="S99" s="15">
        <v>49.46</v>
      </c>
      <c r="T99" s="15">
        <v>0.51</v>
      </c>
      <c r="U99" s="15">
        <v>17.3</v>
      </c>
      <c r="V99" s="15">
        <v>0.35</v>
      </c>
      <c r="W99" s="15">
        <v>6.57</v>
      </c>
      <c r="X99" s="15">
        <v>0.15</v>
      </c>
      <c r="Y99" s="15">
        <v>11.48</v>
      </c>
      <c r="Z99" s="15">
        <v>12.22</v>
      </c>
      <c r="AA99" s="15">
        <v>1.45</v>
      </c>
      <c r="AB99" s="15">
        <v>0.21</v>
      </c>
      <c r="AC99" s="12">
        <v>0</v>
      </c>
      <c r="AD99" s="12">
        <v>0</v>
      </c>
      <c r="AE99" s="14">
        <v>41.95</v>
      </c>
      <c r="AF99" s="14">
        <v>0.1</v>
      </c>
      <c r="AG99" s="14">
        <v>7.48</v>
      </c>
      <c r="AH99" s="14">
        <v>1.6</v>
      </c>
      <c r="AI99" s="14">
        <v>7.6</v>
      </c>
      <c r="AJ99" s="14">
        <v>0.12</v>
      </c>
      <c r="AK99" s="14">
        <v>38.06</v>
      </c>
      <c r="AL99" s="14">
        <v>2.25</v>
      </c>
      <c r="AM99" s="14">
        <v>0.19</v>
      </c>
      <c r="AN99" s="14">
        <v>0</v>
      </c>
      <c r="AO99" s="14">
        <v>0.2</v>
      </c>
      <c r="AP99" s="14">
        <v>0</v>
      </c>
      <c r="AQ99" t="s">
        <v>133</v>
      </c>
      <c r="AR99" t="s">
        <v>247</v>
      </c>
      <c r="AS99" t="s">
        <v>445</v>
      </c>
      <c r="AT99" t="s">
        <v>448</v>
      </c>
      <c r="AU99">
        <v>53.1</v>
      </c>
      <c r="AV99">
        <v>0</v>
      </c>
      <c r="AW99">
        <v>25.4</v>
      </c>
      <c r="AX99">
        <v>6.9</v>
      </c>
      <c r="AY99">
        <v>0</v>
      </c>
      <c r="BA99">
        <v>0</v>
      </c>
      <c r="BB99">
        <v>0</v>
      </c>
      <c r="BC99" t="s">
        <v>488</v>
      </c>
    </row>
    <row r="100" spans="1:55" x14ac:dyDescent="0.2">
      <c r="A100" s="13" t="s">
        <v>165</v>
      </c>
      <c r="B100" s="14" t="s">
        <v>166</v>
      </c>
      <c r="C100" t="s">
        <v>258</v>
      </c>
      <c r="D100" s="14">
        <v>1</v>
      </c>
      <c r="E100" s="14">
        <v>1300</v>
      </c>
      <c r="H100">
        <v>6.6</v>
      </c>
      <c r="I100" t="s">
        <v>18</v>
      </c>
      <c r="L100" s="14">
        <v>72.5</v>
      </c>
      <c r="M100" s="14" t="s">
        <v>248</v>
      </c>
      <c r="N100" t="s">
        <v>379</v>
      </c>
      <c r="S100" s="15">
        <v>49.08</v>
      </c>
      <c r="T100" s="15">
        <v>0.63</v>
      </c>
      <c r="U100" s="15">
        <v>18.25</v>
      </c>
      <c r="V100" s="15">
        <v>0.2</v>
      </c>
      <c r="W100" s="15">
        <v>6.29</v>
      </c>
      <c r="X100" s="15">
        <v>0.13</v>
      </c>
      <c r="Y100" s="15">
        <v>10.66</v>
      </c>
      <c r="Z100" s="15">
        <v>11.86</v>
      </c>
      <c r="AA100" s="15">
        <v>2.25</v>
      </c>
      <c r="AB100" s="15">
        <v>0.33</v>
      </c>
      <c r="AC100" s="12">
        <v>0</v>
      </c>
      <c r="AD100" s="12">
        <v>0</v>
      </c>
      <c r="AE100" s="14">
        <v>41.95</v>
      </c>
      <c r="AF100" s="14">
        <v>0.1</v>
      </c>
      <c r="AG100" s="14">
        <v>7.48</v>
      </c>
      <c r="AH100" s="14">
        <v>1.6</v>
      </c>
      <c r="AI100" s="14">
        <v>7.6</v>
      </c>
      <c r="AJ100" s="14">
        <v>0.12</v>
      </c>
      <c r="AK100" s="14">
        <v>38.06</v>
      </c>
      <c r="AL100" s="14">
        <v>2.25</v>
      </c>
      <c r="AM100" s="14">
        <v>0.19</v>
      </c>
      <c r="AN100" s="14">
        <v>0</v>
      </c>
      <c r="AO100" s="14">
        <v>0.2</v>
      </c>
      <c r="AP100">
        <v>0</v>
      </c>
      <c r="AQ100" t="s">
        <v>133</v>
      </c>
      <c r="AR100" t="s">
        <v>247</v>
      </c>
      <c r="AS100" t="s">
        <v>445</v>
      </c>
      <c r="AT100" t="s">
        <v>448</v>
      </c>
      <c r="AU100">
        <v>53.4</v>
      </c>
      <c r="AV100">
        <v>6.1</v>
      </c>
      <c r="AW100">
        <v>25.6</v>
      </c>
      <c r="AX100">
        <v>8.3000000000000007</v>
      </c>
      <c r="AY100">
        <v>0</v>
      </c>
      <c r="BA100">
        <v>0</v>
      </c>
      <c r="BB100">
        <v>0</v>
      </c>
      <c r="BC100" t="s">
        <v>488</v>
      </c>
    </row>
    <row r="101" spans="1:55" x14ac:dyDescent="0.2">
      <c r="A101" s="13" t="s">
        <v>165</v>
      </c>
      <c r="B101" s="14" t="s">
        <v>167</v>
      </c>
      <c r="C101" t="s">
        <v>258</v>
      </c>
      <c r="D101" s="14">
        <v>1</v>
      </c>
      <c r="E101" s="14">
        <v>1270</v>
      </c>
      <c r="H101">
        <v>3.5</v>
      </c>
      <c r="I101" t="s">
        <v>18</v>
      </c>
      <c r="L101" s="14">
        <v>120</v>
      </c>
      <c r="M101" s="14" t="s">
        <v>248</v>
      </c>
      <c r="N101" t="s">
        <v>379</v>
      </c>
      <c r="S101" s="15">
        <v>50.43</v>
      </c>
      <c r="T101" s="15">
        <v>0.71</v>
      </c>
      <c r="U101" s="15">
        <v>19.190000000000001</v>
      </c>
      <c r="V101" s="15">
        <v>0.16</v>
      </c>
      <c r="W101" s="15">
        <v>5.22</v>
      </c>
      <c r="X101" s="15">
        <v>0.11</v>
      </c>
      <c r="Y101" s="15">
        <v>9.57</v>
      </c>
      <c r="Z101" s="15">
        <v>10.87</v>
      </c>
      <c r="AA101" s="15">
        <v>3.38</v>
      </c>
      <c r="AB101" s="15">
        <v>0.5</v>
      </c>
      <c r="AC101" s="12">
        <v>0</v>
      </c>
      <c r="AD101" s="12">
        <v>0</v>
      </c>
      <c r="AE101" s="14">
        <v>41.95</v>
      </c>
      <c r="AF101" s="14">
        <v>0.1</v>
      </c>
      <c r="AG101" s="14">
        <v>7.48</v>
      </c>
      <c r="AH101" s="14">
        <v>1.6</v>
      </c>
      <c r="AI101" s="14">
        <v>7.6</v>
      </c>
      <c r="AJ101" s="14">
        <v>0.12</v>
      </c>
      <c r="AK101" s="14">
        <v>38.06</v>
      </c>
      <c r="AL101" s="14">
        <v>2.25</v>
      </c>
      <c r="AM101" s="14">
        <v>0.19</v>
      </c>
      <c r="AN101" s="14">
        <v>0</v>
      </c>
      <c r="AO101" s="14">
        <v>0.2</v>
      </c>
      <c r="AP101">
        <v>0</v>
      </c>
      <c r="AQ101" t="s">
        <v>133</v>
      </c>
      <c r="AR101" t="s">
        <v>247</v>
      </c>
      <c r="AS101" t="s">
        <v>445</v>
      </c>
      <c r="AT101" t="s">
        <v>448</v>
      </c>
      <c r="AU101">
        <v>52.2</v>
      </c>
      <c r="AV101">
        <v>8.1</v>
      </c>
      <c r="AW101">
        <v>27.3</v>
      </c>
      <c r="AX101">
        <v>8.6999999999999993</v>
      </c>
      <c r="AY101">
        <v>0</v>
      </c>
      <c r="BA101">
        <v>0</v>
      </c>
      <c r="BB101">
        <v>0</v>
      </c>
      <c r="BC101" t="s">
        <v>488</v>
      </c>
    </row>
    <row r="102" spans="1:55" x14ac:dyDescent="0.2">
      <c r="A102" s="13" t="s">
        <v>165</v>
      </c>
      <c r="B102" s="14" t="s">
        <v>265</v>
      </c>
      <c r="C102" t="s">
        <v>259</v>
      </c>
      <c r="D102" s="14">
        <v>1</v>
      </c>
      <c r="E102" s="14">
        <v>1390</v>
      </c>
      <c r="H102">
        <v>35.9</v>
      </c>
      <c r="I102" t="s">
        <v>18</v>
      </c>
      <c r="L102" s="14">
        <v>50</v>
      </c>
      <c r="M102" s="14" t="s">
        <v>248</v>
      </c>
      <c r="N102" t="s">
        <v>380</v>
      </c>
      <c r="S102" s="15">
        <v>50.66</v>
      </c>
      <c r="T102" s="15">
        <v>0.3</v>
      </c>
      <c r="U102" s="15">
        <v>11.57</v>
      </c>
      <c r="V102" s="15">
        <v>0.79</v>
      </c>
      <c r="W102" s="15">
        <v>6.79</v>
      </c>
      <c r="X102" s="15">
        <v>0.16</v>
      </c>
      <c r="Y102" s="15">
        <v>15.84</v>
      </c>
      <c r="Z102" s="15">
        <v>12.17</v>
      </c>
      <c r="AA102" s="15">
        <v>1.1499999999999999</v>
      </c>
      <c r="AB102" s="15">
        <v>0.05</v>
      </c>
      <c r="AC102" s="12">
        <v>0</v>
      </c>
      <c r="AD102" s="12">
        <v>0</v>
      </c>
      <c r="AE102" s="14">
        <v>45.4</v>
      </c>
      <c r="AF102" s="14">
        <v>0.13</v>
      </c>
      <c r="AG102" s="14">
        <v>4.26</v>
      </c>
      <c r="AH102" s="14">
        <v>0.82</v>
      </c>
      <c r="AI102" s="14">
        <v>7.08</v>
      </c>
      <c r="AJ102" s="14">
        <v>0.12</v>
      </c>
      <c r="AK102" s="14">
        <v>36.520000000000003</v>
      </c>
      <c r="AL102" s="14">
        <v>4.82</v>
      </c>
      <c r="AM102" s="14">
        <v>0.39</v>
      </c>
      <c r="AN102" s="14">
        <v>0</v>
      </c>
      <c r="AO102" s="14">
        <v>0.2</v>
      </c>
      <c r="AP102" s="14">
        <v>0</v>
      </c>
      <c r="AQ102" t="s">
        <v>133</v>
      </c>
      <c r="AR102" t="s">
        <v>247</v>
      </c>
      <c r="AS102" t="s">
        <v>445</v>
      </c>
      <c r="AT102" t="s">
        <v>448</v>
      </c>
      <c r="AU102">
        <v>55</v>
      </c>
      <c r="AV102">
        <v>0</v>
      </c>
      <c r="AW102">
        <v>9.1</v>
      </c>
      <c r="AX102">
        <v>0</v>
      </c>
      <c r="AY102">
        <v>0</v>
      </c>
      <c r="BA102">
        <v>0</v>
      </c>
      <c r="BB102">
        <v>0</v>
      </c>
      <c r="BC102" t="s">
        <v>488</v>
      </c>
    </row>
    <row r="103" spans="1:55" x14ac:dyDescent="0.2">
      <c r="A103" s="13" t="s">
        <v>165</v>
      </c>
      <c r="B103" s="14" t="s">
        <v>264</v>
      </c>
      <c r="C103" t="s">
        <v>259</v>
      </c>
      <c r="D103" s="14">
        <v>1</v>
      </c>
      <c r="E103" s="14">
        <v>1375</v>
      </c>
      <c r="H103">
        <v>32.200000000000003</v>
      </c>
      <c r="I103" t="s">
        <v>18</v>
      </c>
      <c r="L103" s="14">
        <v>75</v>
      </c>
      <c r="M103" s="14" t="s">
        <v>248</v>
      </c>
      <c r="N103" t="s">
        <v>380</v>
      </c>
      <c r="S103" s="15">
        <v>50.21</v>
      </c>
      <c r="T103" s="15">
        <v>0.39</v>
      </c>
      <c r="U103" s="15">
        <v>12.4</v>
      </c>
      <c r="V103" s="15">
        <v>0.78</v>
      </c>
      <c r="W103" s="15">
        <v>6.5</v>
      </c>
      <c r="X103" s="15">
        <v>0.14000000000000001</v>
      </c>
      <c r="Y103" s="15">
        <v>14.65</v>
      </c>
      <c r="Z103" s="15">
        <v>12.96</v>
      </c>
      <c r="AA103" s="15">
        <v>1.23</v>
      </c>
      <c r="AB103" s="15">
        <v>0.09</v>
      </c>
      <c r="AC103" s="12">
        <v>0</v>
      </c>
      <c r="AD103" s="12">
        <v>0</v>
      </c>
      <c r="AE103" s="14">
        <v>45.4</v>
      </c>
      <c r="AF103" s="14">
        <v>0.13</v>
      </c>
      <c r="AG103" s="14">
        <v>4.26</v>
      </c>
      <c r="AH103" s="14">
        <v>0.82</v>
      </c>
      <c r="AI103" s="14">
        <v>7.08</v>
      </c>
      <c r="AJ103" s="14">
        <v>0.12</v>
      </c>
      <c r="AK103" s="14">
        <v>36.520000000000003</v>
      </c>
      <c r="AL103" s="14">
        <v>4.82</v>
      </c>
      <c r="AM103" s="14">
        <v>0.39</v>
      </c>
      <c r="AN103" s="14">
        <v>0</v>
      </c>
      <c r="AO103" s="14">
        <v>0.2</v>
      </c>
      <c r="AP103" s="14">
        <v>0</v>
      </c>
      <c r="AQ103" t="s">
        <v>133</v>
      </c>
      <c r="AR103" t="s">
        <v>247</v>
      </c>
      <c r="AS103" t="s">
        <v>445</v>
      </c>
      <c r="AT103" t="s">
        <v>448</v>
      </c>
      <c r="AU103">
        <v>53.4</v>
      </c>
      <c r="AV103">
        <v>0</v>
      </c>
      <c r="AW103">
        <v>14.4</v>
      </c>
      <c r="AX103">
        <v>0</v>
      </c>
      <c r="AY103">
        <v>0</v>
      </c>
      <c r="BA103">
        <v>0</v>
      </c>
      <c r="BB103">
        <v>0</v>
      </c>
      <c r="BC103" t="s">
        <v>488</v>
      </c>
    </row>
    <row r="104" spans="1:55" x14ac:dyDescent="0.2">
      <c r="A104" s="13" t="s">
        <v>165</v>
      </c>
      <c r="B104" s="14" t="s">
        <v>168</v>
      </c>
      <c r="C104" t="s">
        <v>259</v>
      </c>
      <c r="D104" s="14">
        <v>1</v>
      </c>
      <c r="E104" s="14">
        <v>1360</v>
      </c>
      <c r="H104">
        <v>29.7</v>
      </c>
      <c r="I104" t="s">
        <v>18</v>
      </c>
      <c r="L104" s="14">
        <v>76</v>
      </c>
      <c r="M104" s="14" t="s">
        <v>248</v>
      </c>
      <c r="N104" t="s">
        <v>380</v>
      </c>
      <c r="S104" s="15">
        <v>50.73</v>
      </c>
      <c r="T104" s="15">
        <v>0.4</v>
      </c>
      <c r="U104" s="15">
        <v>12.97</v>
      </c>
      <c r="V104" s="15">
        <v>0.73</v>
      </c>
      <c r="W104" s="15">
        <v>6.4</v>
      </c>
      <c r="X104" s="15">
        <v>0.12</v>
      </c>
      <c r="Y104" s="15">
        <v>14.59</v>
      </c>
      <c r="Z104" s="15">
        <v>13.07</v>
      </c>
      <c r="AA104" s="15">
        <v>1.29</v>
      </c>
      <c r="AB104" s="15">
        <v>7.0000000000000007E-2</v>
      </c>
      <c r="AC104" s="12">
        <v>0</v>
      </c>
      <c r="AD104" s="12">
        <v>0</v>
      </c>
      <c r="AE104" s="14">
        <v>45.4</v>
      </c>
      <c r="AF104" s="14">
        <v>0.13</v>
      </c>
      <c r="AG104" s="14">
        <v>4.26</v>
      </c>
      <c r="AH104" s="14">
        <v>0.82</v>
      </c>
      <c r="AI104" s="14">
        <v>7.08</v>
      </c>
      <c r="AJ104" s="14">
        <v>0.12</v>
      </c>
      <c r="AK104" s="14">
        <v>36.520000000000003</v>
      </c>
      <c r="AL104" s="14">
        <v>4.82</v>
      </c>
      <c r="AM104" s="14">
        <v>0.39</v>
      </c>
      <c r="AN104" s="14">
        <v>0</v>
      </c>
      <c r="AO104" s="14">
        <v>0.2</v>
      </c>
      <c r="AP104">
        <v>0</v>
      </c>
      <c r="AQ104" t="s">
        <v>133</v>
      </c>
      <c r="AR104" t="s">
        <v>247</v>
      </c>
      <c r="AS104" t="s">
        <v>445</v>
      </c>
      <c r="AT104" t="s">
        <v>448</v>
      </c>
      <c r="AU104">
        <v>56</v>
      </c>
      <c r="AV104">
        <v>5.8</v>
      </c>
      <c r="AW104">
        <v>8.4</v>
      </c>
      <c r="AX104">
        <v>0.1</v>
      </c>
      <c r="AY104">
        <v>0</v>
      </c>
      <c r="BA104">
        <v>0</v>
      </c>
      <c r="BB104">
        <v>0</v>
      </c>
      <c r="BC104" t="s">
        <v>488</v>
      </c>
    </row>
    <row r="105" spans="1:55" x14ac:dyDescent="0.2">
      <c r="A105" s="13" t="s">
        <v>165</v>
      </c>
      <c r="B105" s="14" t="s">
        <v>169</v>
      </c>
      <c r="C105" t="s">
        <v>259</v>
      </c>
      <c r="D105" s="14">
        <v>1</v>
      </c>
      <c r="E105" s="14">
        <v>1330</v>
      </c>
      <c r="H105">
        <v>22.4</v>
      </c>
      <c r="I105" t="s">
        <v>18</v>
      </c>
      <c r="L105" s="14">
        <v>75</v>
      </c>
      <c r="M105" s="14" t="s">
        <v>248</v>
      </c>
      <c r="N105" t="s">
        <v>380</v>
      </c>
      <c r="S105" s="15">
        <v>50.06</v>
      </c>
      <c r="T105" s="15">
        <v>0.5</v>
      </c>
      <c r="U105" s="15">
        <v>14.83</v>
      </c>
      <c r="V105" s="15">
        <v>0.6</v>
      </c>
      <c r="W105" s="15">
        <v>6.36</v>
      </c>
      <c r="X105" s="15">
        <v>0.13</v>
      </c>
      <c r="Y105" s="15">
        <v>13.01</v>
      </c>
      <c r="Z105" s="15">
        <v>12.73</v>
      </c>
      <c r="AA105" s="15">
        <v>1.58</v>
      </c>
      <c r="AB105" s="15">
        <v>0.09</v>
      </c>
      <c r="AC105" s="12">
        <v>0</v>
      </c>
      <c r="AD105" s="12">
        <v>0</v>
      </c>
      <c r="AE105" s="14">
        <v>45.4</v>
      </c>
      <c r="AF105" s="14">
        <v>0.13</v>
      </c>
      <c r="AG105" s="14">
        <v>4.26</v>
      </c>
      <c r="AH105" s="14">
        <v>0.82</v>
      </c>
      <c r="AI105" s="14">
        <v>7.08</v>
      </c>
      <c r="AJ105" s="14">
        <v>0.12</v>
      </c>
      <c r="AK105" s="14">
        <v>36.520000000000003</v>
      </c>
      <c r="AL105" s="14">
        <v>4.82</v>
      </c>
      <c r="AM105" s="14">
        <v>0.39</v>
      </c>
      <c r="AN105" s="14">
        <v>0</v>
      </c>
      <c r="AO105" s="14">
        <v>0.2</v>
      </c>
      <c r="AP105">
        <v>0</v>
      </c>
      <c r="AQ105" t="s">
        <v>133</v>
      </c>
      <c r="AR105" t="s">
        <v>247</v>
      </c>
      <c r="AS105" t="s">
        <v>445</v>
      </c>
      <c r="AT105" t="s">
        <v>448</v>
      </c>
      <c r="AU105">
        <v>56.1</v>
      </c>
      <c r="AV105">
        <v>11.9</v>
      </c>
      <c r="AW105">
        <v>9.5</v>
      </c>
      <c r="AX105">
        <v>0.1</v>
      </c>
      <c r="AY105">
        <v>0</v>
      </c>
      <c r="BA105">
        <v>0</v>
      </c>
      <c r="BB105">
        <v>0</v>
      </c>
      <c r="BC105" t="s">
        <v>488</v>
      </c>
    </row>
    <row r="106" spans="1:55" x14ac:dyDescent="0.2">
      <c r="A106" s="13" t="s">
        <v>165</v>
      </c>
      <c r="B106" s="14" t="s">
        <v>170</v>
      </c>
      <c r="C106" t="s">
        <v>259</v>
      </c>
      <c r="D106" s="14">
        <v>1</v>
      </c>
      <c r="E106" s="14">
        <v>1300</v>
      </c>
      <c r="H106">
        <v>10.3</v>
      </c>
      <c r="I106" t="s">
        <v>18</v>
      </c>
      <c r="L106" s="14">
        <v>74.5</v>
      </c>
      <c r="M106" s="14" t="s">
        <v>248</v>
      </c>
      <c r="N106" t="s">
        <v>380</v>
      </c>
      <c r="S106" s="15">
        <v>50.09</v>
      </c>
      <c r="T106" s="15">
        <v>0.63</v>
      </c>
      <c r="U106" s="15">
        <v>17.71</v>
      </c>
      <c r="V106" s="15">
        <v>0.3</v>
      </c>
      <c r="W106" s="15">
        <v>6.29</v>
      </c>
      <c r="X106" s="15">
        <v>0.09</v>
      </c>
      <c r="Y106" s="15">
        <v>10.84</v>
      </c>
      <c r="Z106" s="15">
        <v>11.77</v>
      </c>
      <c r="AA106" s="15">
        <v>2.67</v>
      </c>
      <c r="AB106" s="15">
        <v>0.16</v>
      </c>
      <c r="AC106" s="12">
        <v>0</v>
      </c>
      <c r="AD106" s="12">
        <v>0</v>
      </c>
      <c r="AE106" s="14">
        <v>45.4</v>
      </c>
      <c r="AF106" s="14">
        <v>0.13</v>
      </c>
      <c r="AG106" s="14">
        <v>4.26</v>
      </c>
      <c r="AH106" s="14">
        <v>0.82</v>
      </c>
      <c r="AI106" s="14">
        <v>7.08</v>
      </c>
      <c r="AJ106" s="14">
        <v>0.12</v>
      </c>
      <c r="AK106" s="14">
        <v>36.520000000000003</v>
      </c>
      <c r="AL106" s="14">
        <v>4.82</v>
      </c>
      <c r="AM106" s="14">
        <v>0.39</v>
      </c>
      <c r="AN106" s="14">
        <v>0</v>
      </c>
      <c r="AO106" s="14">
        <v>0.2</v>
      </c>
      <c r="AP106">
        <v>0</v>
      </c>
      <c r="AQ106" t="s">
        <v>133</v>
      </c>
      <c r="AR106" t="s">
        <v>247</v>
      </c>
      <c r="AS106" t="s">
        <v>445</v>
      </c>
      <c r="AT106" t="s">
        <v>448</v>
      </c>
      <c r="AU106">
        <v>54.9</v>
      </c>
      <c r="AV106">
        <v>21.9</v>
      </c>
      <c r="AW106">
        <v>11.8</v>
      </c>
      <c r="AX106">
        <v>1.1000000000000001</v>
      </c>
      <c r="AY106">
        <v>0</v>
      </c>
      <c r="BA106">
        <v>0</v>
      </c>
      <c r="BB106">
        <v>0</v>
      </c>
      <c r="BC106" t="s">
        <v>488</v>
      </c>
    </row>
    <row r="107" spans="1:55" x14ac:dyDescent="0.2">
      <c r="A107" s="13" t="s">
        <v>165</v>
      </c>
      <c r="B107" s="14" t="s">
        <v>171</v>
      </c>
      <c r="C107" t="s">
        <v>259</v>
      </c>
      <c r="D107" s="14">
        <v>1</v>
      </c>
      <c r="E107" s="14">
        <v>1270</v>
      </c>
      <c r="H107">
        <v>4.8</v>
      </c>
      <c r="I107" t="s">
        <v>18</v>
      </c>
      <c r="L107" s="14">
        <v>121</v>
      </c>
      <c r="M107" s="14" t="s">
        <v>248</v>
      </c>
      <c r="N107" t="s">
        <v>380</v>
      </c>
      <c r="S107" s="15">
        <v>50.88</v>
      </c>
      <c r="T107" s="15">
        <v>0.64</v>
      </c>
      <c r="U107" s="15">
        <v>19.09</v>
      </c>
      <c r="V107" s="15">
        <v>0</v>
      </c>
      <c r="W107" s="15">
        <v>5.39</v>
      </c>
      <c r="X107" s="15">
        <v>0.11</v>
      </c>
      <c r="Y107" s="15">
        <v>8.52</v>
      </c>
      <c r="Z107" s="15">
        <v>9.8000000000000007</v>
      </c>
      <c r="AA107" s="15">
        <v>4.3899999999999997</v>
      </c>
      <c r="AB107" s="15">
        <v>0.41</v>
      </c>
      <c r="AC107" s="12">
        <v>0</v>
      </c>
      <c r="AD107" s="12">
        <v>0</v>
      </c>
      <c r="AE107" s="14">
        <v>45.4</v>
      </c>
      <c r="AF107" s="14">
        <v>0.13</v>
      </c>
      <c r="AG107" s="14">
        <v>4.26</v>
      </c>
      <c r="AH107" s="14">
        <v>0.82</v>
      </c>
      <c r="AI107" s="14">
        <v>7.08</v>
      </c>
      <c r="AJ107" s="14">
        <v>0.12</v>
      </c>
      <c r="AK107" s="14">
        <v>36.520000000000003</v>
      </c>
      <c r="AL107" s="14">
        <v>4.82</v>
      </c>
      <c r="AM107" s="14">
        <v>0.39</v>
      </c>
      <c r="AN107" s="14">
        <v>0</v>
      </c>
      <c r="AO107" s="14">
        <v>0.2</v>
      </c>
      <c r="AP107">
        <v>0</v>
      </c>
      <c r="AQ107" t="s">
        <v>133</v>
      </c>
      <c r="AR107" t="s">
        <v>247</v>
      </c>
      <c r="AS107" t="s">
        <v>445</v>
      </c>
      <c r="AT107" t="s">
        <v>448</v>
      </c>
      <c r="AU107">
        <v>53.3</v>
      </c>
      <c r="AV107">
        <v>24.9</v>
      </c>
      <c r="AW107">
        <v>15.6</v>
      </c>
      <c r="AX107">
        <v>1.4</v>
      </c>
      <c r="AY107">
        <v>0</v>
      </c>
      <c r="BA107">
        <v>0</v>
      </c>
      <c r="BB107">
        <v>0</v>
      </c>
      <c r="BC107" t="s">
        <v>488</v>
      </c>
    </row>
    <row r="108" spans="1:55" x14ac:dyDescent="0.2">
      <c r="A108" s="13" t="s">
        <v>183</v>
      </c>
      <c r="B108" s="14" t="s">
        <v>266</v>
      </c>
      <c r="C108" t="s">
        <v>270</v>
      </c>
      <c r="D108" s="14">
        <v>1.7</v>
      </c>
      <c r="E108" s="14">
        <v>1366</v>
      </c>
      <c r="H108">
        <v>11</v>
      </c>
      <c r="I108" t="s">
        <v>18</v>
      </c>
      <c r="L108" s="14">
        <v>68</v>
      </c>
      <c r="M108" s="14" t="s">
        <v>248</v>
      </c>
      <c r="N108" t="s">
        <v>381</v>
      </c>
      <c r="S108" s="15">
        <v>46.1</v>
      </c>
      <c r="T108" s="15">
        <v>1.08</v>
      </c>
      <c r="U108" s="15">
        <v>16.3</v>
      </c>
      <c r="V108" s="15">
        <v>0.02</v>
      </c>
      <c r="W108" s="15">
        <v>11</v>
      </c>
      <c r="X108" s="15">
        <v>0.09</v>
      </c>
      <c r="Y108" s="15">
        <v>9.3699999999999992</v>
      </c>
      <c r="Z108" s="15">
        <v>8.81</v>
      </c>
      <c r="AA108" s="15">
        <v>4.82</v>
      </c>
      <c r="AB108" s="15">
        <v>0.48</v>
      </c>
      <c r="AC108" s="15">
        <v>0</v>
      </c>
      <c r="AD108" s="15">
        <v>0.08</v>
      </c>
      <c r="AE108" s="15">
        <v>45.4</v>
      </c>
      <c r="AF108" s="15">
        <v>0.28999999999999998</v>
      </c>
      <c r="AG108" s="15">
        <v>13</v>
      </c>
      <c r="AH108" s="15">
        <v>0</v>
      </c>
      <c r="AI108" s="15">
        <v>8.83</v>
      </c>
      <c r="AJ108" s="15">
        <v>0.03</v>
      </c>
      <c r="AK108" s="15">
        <v>23.2</v>
      </c>
      <c r="AL108" s="15">
        <v>7.97</v>
      </c>
      <c r="AM108" s="15">
        <v>1.47</v>
      </c>
      <c r="AN108" s="15">
        <v>0.04</v>
      </c>
      <c r="AO108" s="15">
        <v>0</v>
      </c>
      <c r="AP108" s="15">
        <v>0.06</v>
      </c>
      <c r="AQ108" t="s">
        <v>133</v>
      </c>
      <c r="AR108" t="s">
        <v>247</v>
      </c>
      <c r="AS108" t="s">
        <v>443</v>
      </c>
      <c r="AT108" t="s">
        <v>450</v>
      </c>
      <c r="AU108">
        <v>16</v>
      </c>
      <c r="AV108">
        <v>60</v>
      </c>
      <c r="AW108">
        <v>6</v>
      </c>
      <c r="AX108">
        <v>7</v>
      </c>
      <c r="AY108">
        <v>0</v>
      </c>
      <c r="BA108">
        <v>0</v>
      </c>
      <c r="BB108">
        <v>0</v>
      </c>
      <c r="BC108" t="s">
        <v>493</v>
      </c>
    </row>
    <row r="109" spans="1:55" x14ac:dyDescent="0.2">
      <c r="A109" s="13" t="s">
        <v>183</v>
      </c>
      <c r="B109" s="14" t="s">
        <v>267</v>
      </c>
      <c r="C109" t="s">
        <v>270</v>
      </c>
      <c r="D109" s="14">
        <v>1.7</v>
      </c>
      <c r="E109" s="14">
        <v>1381</v>
      </c>
      <c r="H109">
        <v>40</v>
      </c>
      <c r="I109" t="s">
        <v>18</v>
      </c>
      <c r="L109" s="14">
        <v>69</v>
      </c>
      <c r="M109" s="14" t="s">
        <v>248</v>
      </c>
      <c r="N109" t="s">
        <v>381</v>
      </c>
      <c r="S109" s="15">
        <v>46.1</v>
      </c>
      <c r="T109" s="15">
        <v>0.71</v>
      </c>
      <c r="U109" s="15">
        <v>16.2</v>
      </c>
      <c r="V109" s="15">
        <v>0</v>
      </c>
      <c r="W109" s="15">
        <v>9.7200000000000006</v>
      </c>
      <c r="X109" s="15">
        <v>0.08</v>
      </c>
      <c r="Y109" s="15">
        <v>13.5</v>
      </c>
      <c r="Z109" s="15">
        <v>9.31</v>
      </c>
      <c r="AA109" s="15">
        <v>2.97</v>
      </c>
      <c r="AB109" s="15">
        <v>0.14000000000000001</v>
      </c>
      <c r="AC109" s="15">
        <v>0</v>
      </c>
      <c r="AD109" s="15">
        <v>0.06</v>
      </c>
      <c r="AE109" s="15">
        <v>45.4</v>
      </c>
      <c r="AF109" s="15">
        <v>0.28999999999999998</v>
      </c>
      <c r="AG109" s="15">
        <v>13</v>
      </c>
      <c r="AH109" s="15">
        <v>0</v>
      </c>
      <c r="AI109" s="15">
        <v>8.83</v>
      </c>
      <c r="AJ109" s="15">
        <v>0.03</v>
      </c>
      <c r="AK109" s="15">
        <v>23.2</v>
      </c>
      <c r="AL109" s="15">
        <v>7.97</v>
      </c>
      <c r="AM109" s="15">
        <v>1.47</v>
      </c>
      <c r="AN109" s="15">
        <v>0.04</v>
      </c>
      <c r="AO109" s="15">
        <v>0</v>
      </c>
      <c r="AP109" s="15">
        <v>0.06</v>
      </c>
      <c r="AQ109" t="s">
        <v>133</v>
      </c>
      <c r="AR109" t="s">
        <v>247</v>
      </c>
      <c r="AS109" t="s">
        <v>443</v>
      </c>
      <c r="AT109" t="s">
        <v>450</v>
      </c>
      <c r="AU109">
        <v>18</v>
      </c>
      <c r="AV109">
        <v>33</v>
      </c>
      <c r="AW109">
        <v>4</v>
      </c>
      <c r="AX109">
        <v>4</v>
      </c>
      <c r="AY109">
        <v>0</v>
      </c>
      <c r="BA109">
        <v>0</v>
      </c>
      <c r="BB109">
        <v>0</v>
      </c>
      <c r="BC109" t="s">
        <v>493</v>
      </c>
    </row>
    <row r="110" spans="1:55" x14ac:dyDescent="0.2">
      <c r="A110" s="13" t="s">
        <v>183</v>
      </c>
      <c r="B110" s="14" t="s">
        <v>268</v>
      </c>
      <c r="C110" t="s">
        <v>270</v>
      </c>
      <c r="D110" s="14">
        <v>1.7</v>
      </c>
      <c r="E110" s="14">
        <v>1396</v>
      </c>
      <c r="H110">
        <v>57</v>
      </c>
      <c r="I110" t="s">
        <v>18</v>
      </c>
      <c r="L110" s="14">
        <v>20</v>
      </c>
      <c r="M110" s="14" t="s">
        <v>248</v>
      </c>
      <c r="N110" t="s">
        <v>381</v>
      </c>
      <c r="S110" s="15">
        <v>45.2</v>
      </c>
      <c r="T110" s="15">
        <v>0.56000000000000005</v>
      </c>
      <c r="U110" s="15">
        <v>16.5</v>
      </c>
      <c r="V110" s="15">
        <v>0.04</v>
      </c>
      <c r="W110" s="15">
        <v>9.0399999999999991</v>
      </c>
      <c r="X110" s="15">
        <v>0.01</v>
      </c>
      <c r="Y110" s="15">
        <v>13.5</v>
      </c>
      <c r="Z110" s="15">
        <v>10.5</v>
      </c>
      <c r="AA110" s="15">
        <v>2.48</v>
      </c>
      <c r="AB110" s="15">
        <v>0.1</v>
      </c>
      <c r="AC110" s="15">
        <v>0</v>
      </c>
      <c r="AD110" s="15">
        <v>0.05</v>
      </c>
      <c r="AE110" s="15">
        <v>45.4</v>
      </c>
      <c r="AF110" s="15">
        <v>0.28999999999999998</v>
      </c>
      <c r="AG110" s="15">
        <v>13</v>
      </c>
      <c r="AH110" s="15">
        <v>0</v>
      </c>
      <c r="AI110" s="15">
        <v>8.83</v>
      </c>
      <c r="AJ110" s="15">
        <v>0.03</v>
      </c>
      <c r="AK110" s="15">
        <v>23.2</v>
      </c>
      <c r="AL110" s="15">
        <v>7.97</v>
      </c>
      <c r="AM110" s="15">
        <v>1.47</v>
      </c>
      <c r="AN110" s="15">
        <v>0.04</v>
      </c>
      <c r="AO110" s="15">
        <v>0</v>
      </c>
      <c r="AP110" s="15">
        <v>0.06</v>
      </c>
      <c r="AQ110" t="s">
        <v>133</v>
      </c>
      <c r="AR110" t="s">
        <v>247</v>
      </c>
      <c r="AS110" t="s">
        <v>443</v>
      </c>
      <c r="AT110" t="s">
        <v>450</v>
      </c>
      <c r="AU110">
        <v>20</v>
      </c>
      <c r="AV110">
        <v>12</v>
      </c>
      <c r="AW110">
        <v>10</v>
      </c>
      <c r="AX110">
        <v>2</v>
      </c>
      <c r="AY110">
        <v>0</v>
      </c>
      <c r="BA110">
        <v>0</v>
      </c>
      <c r="BB110">
        <v>0</v>
      </c>
      <c r="BC110" t="s">
        <v>493</v>
      </c>
    </row>
    <row r="111" spans="1:55" x14ac:dyDescent="0.2">
      <c r="A111" s="13" t="s">
        <v>183</v>
      </c>
      <c r="B111" s="14" t="s">
        <v>269</v>
      </c>
      <c r="C111" t="s">
        <v>270</v>
      </c>
      <c r="D111" s="14">
        <v>1.7</v>
      </c>
      <c r="E111" s="14">
        <v>1411</v>
      </c>
      <c r="H111">
        <v>76</v>
      </c>
      <c r="I111" t="s">
        <v>18</v>
      </c>
      <c r="L111" s="14">
        <v>43</v>
      </c>
      <c r="M111" s="14" t="s">
        <v>248</v>
      </c>
      <c r="N111" t="s">
        <v>381</v>
      </c>
      <c r="S111" s="15">
        <v>45.8</v>
      </c>
      <c r="T111" s="15">
        <v>0.48</v>
      </c>
      <c r="U111" s="15">
        <v>16.7</v>
      </c>
      <c r="V111" s="15">
        <v>0.01</v>
      </c>
      <c r="W111" s="15">
        <v>7.52</v>
      </c>
      <c r="X111" s="15">
        <v>0.05</v>
      </c>
      <c r="Y111" s="15">
        <v>14.5</v>
      </c>
      <c r="Z111" s="15">
        <v>10.8</v>
      </c>
      <c r="AA111" s="15">
        <v>2.16</v>
      </c>
      <c r="AB111" s="15">
        <v>7.0000000000000007E-2</v>
      </c>
      <c r="AC111" s="15">
        <v>0</v>
      </c>
      <c r="AD111" s="15">
        <v>0.05</v>
      </c>
      <c r="AE111" s="15">
        <v>45.4</v>
      </c>
      <c r="AF111" s="15">
        <v>0.28999999999999998</v>
      </c>
      <c r="AG111" s="15">
        <v>13</v>
      </c>
      <c r="AH111" s="15">
        <v>0</v>
      </c>
      <c r="AI111" s="15">
        <v>8.83</v>
      </c>
      <c r="AJ111" s="15">
        <v>0.03</v>
      </c>
      <c r="AK111" s="15">
        <v>23.2</v>
      </c>
      <c r="AL111" s="15">
        <v>7.97</v>
      </c>
      <c r="AM111" s="15">
        <v>1.47</v>
      </c>
      <c r="AN111" s="15">
        <v>0.04</v>
      </c>
      <c r="AO111" s="15">
        <v>0</v>
      </c>
      <c r="AP111" s="15">
        <v>0.06</v>
      </c>
      <c r="AQ111" t="s">
        <v>135</v>
      </c>
      <c r="AR111" t="s">
        <v>247</v>
      </c>
      <c r="AS111" t="s">
        <v>443</v>
      </c>
      <c r="AT111" t="s">
        <v>450</v>
      </c>
      <c r="AU111">
        <v>24</v>
      </c>
      <c r="AV111">
        <v>0</v>
      </c>
      <c r="AW111" t="s">
        <v>464</v>
      </c>
      <c r="AX111" t="s">
        <v>464</v>
      </c>
      <c r="AY111">
        <v>0</v>
      </c>
      <c r="BA111">
        <v>0</v>
      </c>
      <c r="BB111">
        <v>0</v>
      </c>
      <c r="BC111" t="s">
        <v>493</v>
      </c>
    </row>
    <row r="112" spans="1:55" x14ac:dyDescent="0.2">
      <c r="A112" s="13" t="s">
        <v>183</v>
      </c>
      <c r="B112" s="15" t="s">
        <v>172</v>
      </c>
      <c r="C112" t="s">
        <v>270</v>
      </c>
      <c r="D112" s="15">
        <v>1.9</v>
      </c>
      <c r="E112" s="15">
        <v>1416</v>
      </c>
      <c r="H112">
        <v>65</v>
      </c>
      <c r="I112" t="s">
        <v>18</v>
      </c>
      <c r="L112" s="15">
        <v>72</v>
      </c>
      <c r="M112" s="14" t="s">
        <v>61</v>
      </c>
      <c r="N112" t="s">
        <v>382</v>
      </c>
      <c r="S112" s="15">
        <v>45.4</v>
      </c>
      <c r="T112" s="15">
        <v>0.48</v>
      </c>
      <c r="U112" s="15">
        <v>16.3</v>
      </c>
      <c r="V112" s="15">
        <v>0.03</v>
      </c>
      <c r="W112" s="15">
        <v>8.9499999999999993</v>
      </c>
      <c r="X112" s="15">
        <v>0.06</v>
      </c>
      <c r="Y112" s="15">
        <v>14.3</v>
      </c>
      <c r="Z112" s="15">
        <v>11</v>
      </c>
      <c r="AA112" s="15">
        <v>2.16</v>
      </c>
      <c r="AB112" s="15">
        <v>0.08</v>
      </c>
      <c r="AC112" s="15">
        <v>0</v>
      </c>
      <c r="AD112" s="15">
        <v>0.11</v>
      </c>
      <c r="AE112" s="15">
        <v>45.4</v>
      </c>
      <c r="AF112" s="15">
        <v>0.28999999999999998</v>
      </c>
      <c r="AG112" s="15">
        <v>13</v>
      </c>
      <c r="AH112" s="15">
        <v>0</v>
      </c>
      <c r="AI112" s="15">
        <v>8.83</v>
      </c>
      <c r="AJ112" s="15">
        <v>0.03</v>
      </c>
      <c r="AK112" s="15">
        <v>23.2</v>
      </c>
      <c r="AL112" s="15">
        <v>7.97</v>
      </c>
      <c r="AM112" s="15">
        <v>1.47</v>
      </c>
      <c r="AN112" s="15">
        <v>0.04</v>
      </c>
      <c r="AO112" s="15">
        <v>0</v>
      </c>
      <c r="AP112" s="15">
        <v>0.06</v>
      </c>
      <c r="AQ112" t="s">
        <v>133</v>
      </c>
      <c r="AR112" t="s">
        <v>247</v>
      </c>
      <c r="AS112" t="s">
        <v>443</v>
      </c>
      <c r="AT112" t="s">
        <v>450</v>
      </c>
      <c r="AU112">
        <v>21</v>
      </c>
      <c r="AV112">
        <v>2</v>
      </c>
      <c r="AW112">
        <v>5</v>
      </c>
      <c r="AX112">
        <v>7</v>
      </c>
      <c r="AY112">
        <v>0</v>
      </c>
      <c r="BA112">
        <v>0</v>
      </c>
      <c r="BB112">
        <v>0</v>
      </c>
      <c r="BC112" t="s">
        <v>493</v>
      </c>
    </row>
    <row r="113" spans="1:55" x14ac:dyDescent="0.2">
      <c r="A113" s="13" t="s">
        <v>183</v>
      </c>
      <c r="B113" s="15" t="s">
        <v>281</v>
      </c>
      <c r="C113" t="s">
        <v>271</v>
      </c>
      <c r="D113" s="15">
        <v>1.7</v>
      </c>
      <c r="E113" s="15">
        <v>1366</v>
      </c>
      <c r="H113">
        <v>48</v>
      </c>
      <c r="I113" t="s">
        <v>18</v>
      </c>
      <c r="L113" s="15">
        <v>96</v>
      </c>
      <c r="M113" s="14" t="s">
        <v>61</v>
      </c>
      <c r="N113" t="s">
        <v>383</v>
      </c>
      <c r="S113" s="15">
        <v>45.7</v>
      </c>
      <c r="T113" s="15">
        <v>0.75</v>
      </c>
      <c r="U113" s="15">
        <v>15.5</v>
      </c>
      <c r="V113" s="15">
        <v>0.01</v>
      </c>
      <c r="W113" s="15">
        <v>9.16</v>
      </c>
      <c r="X113" s="15">
        <v>0.06</v>
      </c>
      <c r="Y113" s="15">
        <v>13.5</v>
      </c>
      <c r="Z113" s="15">
        <v>10.6</v>
      </c>
      <c r="AA113" s="15">
        <v>2.1800000000000002</v>
      </c>
      <c r="AB113" s="15">
        <v>0.17</v>
      </c>
      <c r="AC113" s="15">
        <v>0</v>
      </c>
      <c r="AD113" s="15">
        <v>0.09</v>
      </c>
      <c r="AE113" s="15">
        <v>43.8</v>
      </c>
      <c r="AF113" s="15">
        <v>0.28999999999999998</v>
      </c>
      <c r="AG113" s="15">
        <v>14.82</v>
      </c>
      <c r="AH113" s="15">
        <v>0.34</v>
      </c>
      <c r="AI113" s="15">
        <v>8.86</v>
      </c>
      <c r="AJ113" s="15">
        <v>0.03</v>
      </c>
      <c r="AK113" s="15">
        <v>22.8</v>
      </c>
      <c r="AL113" s="15">
        <v>7.85</v>
      </c>
      <c r="AM113" s="15">
        <v>1.46</v>
      </c>
      <c r="AN113" s="15">
        <v>0.04</v>
      </c>
      <c r="AO113" s="15">
        <v>0</v>
      </c>
      <c r="AP113" s="15">
        <v>0.05</v>
      </c>
      <c r="AQ113" t="s">
        <v>133</v>
      </c>
      <c r="AR113" t="s">
        <v>247</v>
      </c>
      <c r="AS113" t="s">
        <v>443</v>
      </c>
      <c r="AT113" t="s">
        <v>450</v>
      </c>
      <c r="AU113">
        <v>17</v>
      </c>
      <c r="AV113">
        <v>16</v>
      </c>
      <c r="AW113">
        <v>12</v>
      </c>
      <c r="AX113">
        <v>7</v>
      </c>
      <c r="AY113">
        <v>0</v>
      </c>
      <c r="BA113">
        <v>0</v>
      </c>
      <c r="BB113">
        <v>0</v>
      </c>
      <c r="BC113" t="s">
        <v>493</v>
      </c>
    </row>
    <row r="114" spans="1:55" x14ac:dyDescent="0.2">
      <c r="A114" s="13" t="s">
        <v>183</v>
      </c>
      <c r="B114" s="15" t="s">
        <v>282</v>
      </c>
      <c r="C114" t="s">
        <v>271</v>
      </c>
      <c r="D114" s="15">
        <v>1.7</v>
      </c>
      <c r="E114" s="15">
        <v>1381</v>
      </c>
      <c r="H114">
        <v>66</v>
      </c>
      <c r="I114" t="s">
        <v>18</v>
      </c>
      <c r="L114" s="15">
        <v>72</v>
      </c>
      <c r="M114" s="14" t="s">
        <v>61</v>
      </c>
      <c r="N114" t="s">
        <v>383</v>
      </c>
      <c r="S114" s="15">
        <v>46.3</v>
      </c>
      <c r="T114" s="15">
        <v>0.6</v>
      </c>
      <c r="U114" s="15">
        <v>15.7</v>
      </c>
      <c r="V114" s="15">
        <v>0.1</v>
      </c>
      <c r="W114" s="15">
        <v>8.61</v>
      </c>
      <c r="X114" s="15">
        <v>0.06</v>
      </c>
      <c r="Y114" s="15">
        <v>15</v>
      </c>
      <c r="Z114" s="15">
        <v>10.6</v>
      </c>
      <c r="AA114" s="15">
        <v>2.42</v>
      </c>
      <c r="AB114" s="15">
        <v>0.15</v>
      </c>
      <c r="AC114" s="15">
        <v>0</v>
      </c>
      <c r="AD114" s="15">
        <v>0.06</v>
      </c>
      <c r="AE114" s="15">
        <v>43.8</v>
      </c>
      <c r="AF114" s="15">
        <v>0.28999999999999998</v>
      </c>
      <c r="AG114" s="15">
        <v>14.82</v>
      </c>
      <c r="AH114" s="15">
        <v>0.34</v>
      </c>
      <c r="AI114" s="15">
        <v>8.86</v>
      </c>
      <c r="AJ114" s="15">
        <v>0.03</v>
      </c>
      <c r="AK114" s="15">
        <v>22.8</v>
      </c>
      <c r="AL114" s="15">
        <v>7.85</v>
      </c>
      <c r="AM114" s="15">
        <v>1.46</v>
      </c>
      <c r="AN114" s="15">
        <v>0.04</v>
      </c>
      <c r="AO114" s="15">
        <v>0</v>
      </c>
      <c r="AP114" s="15">
        <v>0.05</v>
      </c>
      <c r="AQ114" t="s">
        <v>133</v>
      </c>
      <c r="AR114" t="s">
        <v>247</v>
      </c>
      <c r="AS114" t="s">
        <v>443</v>
      </c>
      <c r="AT114" t="s">
        <v>450</v>
      </c>
      <c r="AU114">
        <v>18</v>
      </c>
      <c r="AV114">
        <v>4</v>
      </c>
      <c r="AW114">
        <v>7</v>
      </c>
      <c r="AX114">
        <v>5</v>
      </c>
      <c r="AY114">
        <v>0</v>
      </c>
      <c r="BA114">
        <v>0</v>
      </c>
      <c r="BB114">
        <v>0</v>
      </c>
      <c r="BC114" t="s">
        <v>493</v>
      </c>
    </row>
    <row r="115" spans="1:55" x14ac:dyDescent="0.2">
      <c r="A115" s="13" t="s">
        <v>183</v>
      </c>
      <c r="B115" s="15" t="s">
        <v>173</v>
      </c>
      <c r="C115" t="s">
        <v>272</v>
      </c>
      <c r="D115" s="15">
        <v>1.5</v>
      </c>
      <c r="E115" s="15">
        <v>1365</v>
      </c>
      <c r="H115">
        <v>22</v>
      </c>
      <c r="I115" t="s">
        <v>18</v>
      </c>
      <c r="L115" s="15">
        <v>62</v>
      </c>
      <c r="M115" s="14" t="s">
        <v>61</v>
      </c>
      <c r="N115" t="s">
        <v>384</v>
      </c>
      <c r="S115" s="15">
        <v>49.5</v>
      </c>
      <c r="T115" s="15">
        <v>0.76</v>
      </c>
      <c r="U115" s="15">
        <v>17.739999999999998</v>
      </c>
      <c r="V115" s="15">
        <v>0.09</v>
      </c>
      <c r="W115" s="15">
        <v>9.89</v>
      </c>
      <c r="X115" s="15">
        <v>0.09</v>
      </c>
      <c r="Y115" s="15">
        <v>8.59</v>
      </c>
      <c r="Z115" s="15">
        <v>9.5399999999999991</v>
      </c>
      <c r="AA115" s="15">
        <v>3.67</v>
      </c>
      <c r="AB115" s="15">
        <v>0.23</v>
      </c>
      <c r="AC115" s="15">
        <v>0</v>
      </c>
      <c r="AD115" s="15">
        <v>7.0000000000000007E-2</v>
      </c>
      <c r="AE115" s="15">
        <v>43.6</v>
      </c>
      <c r="AF115" s="15">
        <v>0.28999999999999998</v>
      </c>
      <c r="AG115" s="15">
        <v>14.75</v>
      </c>
      <c r="AH115" s="15">
        <v>0.79</v>
      </c>
      <c r="AI115" s="15">
        <v>8.82</v>
      </c>
      <c r="AJ115" s="15">
        <v>0.03</v>
      </c>
      <c r="AK115" s="15">
        <v>22.7</v>
      </c>
      <c r="AL115" s="15">
        <v>7.81</v>
      </c>
      <c r="AM115" s="15">
        <v>1.45</v>
      </c>
      <c r="AN115" s="15">
        <v>0.04</v>
      </c>
      <c r="AO115" s="15">
        <v>0</v>
      </c>
      <c r="AP115" s="15">
        <v>0.05</v>
      </c>
      <c r="AQ115" t="s">
        <v>135</v>
      </c>
      <c r="AR115" t="s">
        <v>247</v>
      </c>
      <c r="AS115" t="s">
        <v>443</v>
      </c>
      <c r="AT115" t="s">
        <v>450</v>
      </c>
      <c r="AU115">
        <v>19</v>
      </c>
      <c r="AV115">
        <v>50</v>
      </c>
      <c r="AW115" t="s">
        <v>464</v>
      </c>
      <c r="AX115">
        <v>10</v>
      </c>
      <c r="AY115">
        <v>0</v>
      </c>
      <c r="BA115">
        <v>0</v>
      </c>
      <c r="BB115">
        <v>0</v>
      </c>
      <c r="BC115" t="s">
        <v>493</v>
      </c>
    </row>
    <row r="116" spans="1:55" x14ac:dyDescent="0.2">
      <c r="A116" s="13" t="s">
        <v>183</v>
      </c>
      <c r="B116" s="15" t="s">
        <v>273</v>
      </c>
      <c r="C116" t="s">
        <v>272</v>
      </c>
      <c r="D116" s="15">
        <v>1.5</v>
      </c>
      <c r="E116" s="15">
        <v>1380</v>
      </c>
      <c r="H116">
        <v>25</v>
      </c>
      <c r="I116" t="s">
        <v>18</v>
      </c>
      <c r="L116" s="15">
        <v>62</v>
      </c>
      <c r="M116" s="14" t="s">
        <v>61</v>
      </c>
      <c r="N116" t="s">
        <v>384</v>
      </c>
      <c r="S116" s="15">
        <v>45.8</v>
      </c>
      <c r="T116" s="15">
        <v>0.72</v>
      </c>
      <c r="U116" s="15">
        <v>16.399999999999999</v>
      </c>
      <c r="V116" s="15">
        <v>0.03</v>
      </c>
      <c r="W116" s="15">
        <v>10</v>
      </c>
      <c r="X116" s="15">
        <v>0.04</v>
      </c>
      <c r="Y116" s="15">
        <v>11.6</v>
      </c>
      <c r="Z116" s="15">
        <v>9.74</v>
      </c>
      <c r="AA116" s="15">
        <v>3.55</v>
      </c>
      <c r="AB116" s="15">
        <v>0.2</v>
      </c>
      <c r="AC116" s="15">
        <v>0</v>
      </c>
      <c r="AD116" s="15">
        <v>0.06</v>
      </c>
      <c r="AE116" s="15">
        <v>43.6</v>
      </c>
      <c r="AF116" s="15">
        <v>0.28999999999999998</v>
      </c>
      <c r="AG116" s="15">
        <v>14.75</v>
      </c>
      <c r="AH116" s="15">
        <v>0.79</v>
      </c>
      <c r="AI116" s="15">
        <v>8.82</v>
      </c>
      <c r="AJ116" s="15">
        <v>0.03</v>
      </c>
      <c r="AK116" s="15">
        <v>22.7</v>
      </c>
      <c r="AL116" s="15">
        <v>7.81</v>
      </c>
      <c r="AM116" s="15">
        <v>1.45</v>
      </c>
      <c r="AN116" s="15">
        <v>0.04</v>
      </c>
      <c r="AO116" s="15">
        <v>0</v>
      </c>
      <c r="AP116" s="15">
        <v>0.05</v>
      </c>
      <c r="AQ116" t="s">
        <v>133</v>
      </c>
      <c r="AR116" t="s">
        <v>247</v>
      </c>
      <c r="AS116" t="s">
        <v>443</v>
      </c>
      <c r="AT116" t="s">
        <v>450</v>
      </c>
      <c r="AU116">
        <v>16</v>
      </c>
      <c r="AV116">
        <v>43</v>
      </c>
      <c r="AW116">
        <v>6</v>
      </c>
      <c r="AX116">
        <v>10</v>
      </c>
      <c r="AY116">
        <v>0</v>
      </c>
      <c r="BA116">
        <v>0</v>
      </c>
      <c r="BB116">
        <v>0</v>
      </c>
      <c r="BC116" t="s">
        <v>493</v>
      </c>
    </row>
    <row r="117" spans="1:55" x14ac:dyDescent="0.2">
      <c r="A117" s="13" t="s">
        <v>183</v>
      </c>
      <c r="B117" s="15" t="s">
        <v>274</v>
      </c>
      <c r="C117" t="s">
        <v>272</v>
      </c>
      <c r="D117" s="15">
        <v>1.5</v>
      </c>
      <c r="E117" s="15">
        <v>1395</v>
      </c>
      <c r="H117">
        <v>29</v>
      </c>
      <c r="I117" t="s">
        <v>18</v>
      </c>
      <c r="L117" s="15">
        <v>73</v>
      </c>
      <c r="M117" s="14" t="s">
        <v>61</v>
      </c>
      <c r="N117" t="s">
        <v>384</v>
      </c>
      <c r="S117" s="15">
        <v>47.2</v>
      </c>
      <c r="T117" s="15">
        <v>0.81</v>
      </c>
      <c r="U117" s="15">
        <v>16.7</v>
      </c>
      <c r="V117" s="15">
        <v>0.1</v>
      </c>
      <c r="W117" s="15">
        <v>10.5</v>
      </c>
      <c r="X117" s="15">
        <v>0.04</v>
      </c>
      <c r="Y117" s="15">
        <v>12.5</v>
      </c>
      <c r="Z117" s="15">
        <v>9.3699999999999992</v>
      </c>
      <c r="AA117" s="15">
        <v>3.3</v>
      </c>
      <c r="AB117" s="15">
        <v>0.23</v>
      </c>
      <c r="AC117" s="15">
        <v>0</v>
      </c>
      <c r="AD117" s="15">
        <v>0.06</v>
      </c>
      <c r="AE117" s="15">
        <v>43.6</v>
      </c>
      <c r="AF117" s="15">
        <v>0.28999999999999998</v>
      </c>
      <c r="AG117" s="15">
        <v>14.75</v>
      </c>
      <c r="AH117" s="15">
        <v>0.79</v>
      </c>
      <c r="AI117" s="15">
        <v>8.82</v>
      </c>
      <c r="AJ117" s="15">
        <v>0.03</v>
      </c>
      <c r="AK117" s="15">
        <v>22.7</v>
      </c>
      <c r="AL117" s="15">
        <v>7.81</v>
      </c>
      <c r="AM117" s="15">
        <v>1.45</v>
      </c>
      <c r="AN117" s="15">
        <v>0.04</v>
      </c>
      <c r="AO117" s="15">
        <v>0</v>
      </c>
      <c r="AP117" s="15">
        <v>0.05</v>
      </c>
      <c r="AQ117" t="s">
        <v>133</v>
      </c>
      <c r="AR117" t="s">
        <v>247</v>
      </c>
      <c r="AS117" t="s">
        <v>443</v>
      </c>
      <c r="AT117" t="s">
        <v>450</v>
      </c>
      <c r="AU117">
        <v>13</v>
      </c>
      <c r="AV117">
        <v>44</v>
      </c>
      <c r="AW117">
        <v>5</v>
      </c>
      <c r="AX117">
        <v>9</v>
      </c>
      <c r="AY117">
        <v>0</v>
      </c>
      <c r="BA117">
        <v>0</v>
      </c>
      <c r="BB117">
        <v>0</v>
      </c>
      <c r="BC117" t="s">
        <v>493</v>
      </c>
    </row>
    <row r="118" spans="1:55" x14ac:dyDescent="0.2">
      <c r="A118" s="13" t="s">
        <v>183</v>
      </c>
      <c r="B118" s="15" t="s">
        <v>174</v>
      </c>
      <c r="C118" t="s">
        <v>272</v>
      </c>
      <c r="D118" s="15">
        <v>1.5</v>
      </c>
      <c r="E118" s="15">
        <v>1410</v>
      </c>
      <c r="H118">
        <v>49</v>
      </c>
      <c r="I118" t="s">
        <v>18</v>
      </c>
      <c r="L118" s="15">
        <v>72</v>
      </c>
      <c r="M118" s="14" t="s">
        <v>61</v>
      </c>
      <c r="N118" t="s">
        <v>384</v>
      </c>
      <c r="S118" s="15">
        <v>46.7</v>
      </c>
      <c r="T118" s="15">
        <v>0.66</v>
      </c>
      <c r="U118" s="15">
        <v>16.5</v>
      </c>
      <c r="V118" s="15">
        <v>7.0000000000000007E-2</v>
      </c>
      <c r="W118" s="15">
        <v>9.11</v>
      </c>
      <c r="X118" s="15">
        <v>0.01</v>
      </c>
      <c r="Y118" s="15">
        <v>13.1</v>
      </c>
      <c r="Z118" s="15">
        <v>10.3</v>
      </c>
      <c r="AA118" s="15">
        <v>2.62</v>
      </c>
      <c r="AB118" s="15">
        <v>0.14000000000000001</v>
      </c>
      <c r="AC118" s="15">
        <v>0</v>
      </c>
      <c r="AD118" s="15">
        <v>0.08</v>
      </c>
      <c r="AE118" s="15">
        <v>43.6</v>
      </c>
      <c r="AF118" s="15">
        <v>0.28999999999999998</v>
      </c>
      <c r="AG118" s="15">
        <v>14.75</v>
      </c>
      <c r="AH118" s="15">
        <v>0.79</v>
      </c>
      <c r="AI118" s="15">
        <v>8.82</v>
      </c>
      <c r="AJ118" s="15">
        <v>0.03</v>
      </c>
      <c r="AK118" s="15">
        <v>22.7</v>
      </c>
      <c r="AL118" s="15">
        <v>7.81</v>
      </c>
      <c r="AM118" s="15">
        <v>1.45</v>
      </c>
      <c r="AN118" s="15">
        <v>0.04</v>
      </c>
      <c r="AO118" s="15">
        <v>0</v>
      </c>
      <c r="AP118" s="15">
        <v>0.05</v>
      </c>
      <c r="AQ118" t="s">
        <v>133</v>
      </c>
      <c r="AR118" t="s">
        <v>247</v>
      </c>
      <c r="AS118" t="s">
        <v>443</v>
      </c>
      <c r="AT118" t="s">
        <v>450</v>
      </c>
      <c r="AU118">
        <v>19</v>
      </c>
      <c r="AV118">
        <v>23</v>
      </c>
      <c r="AW118">
        <v>2</v>
      </c>
      <c r="AX118">
        <v>7</v>
      </c>
      <c r="AY118">
        <v>0</v>
      </c>
      <c r="BA118">
        <v>0</v>
      </c>
      <c r="BB118">
        <v>0</v>
      </c>
      <c r="BC118" t="s">
        <v>493</v>
      </c>
    </row>
    <row r="119" spans="1:55" x14ac:dyDescent="0.2">
      <c r="A119" s="13" t="s">
        <v>183</v>
      </c>
      <c r="B119" s="15" t="s">
        <v>175</v>
      </c>
      <c r="C119" t="s">
        <v>272</v>
      </c>
      <c r="D119" s="15">
        <v>1.9</v>
      </c>
      <c r="E119" s="15">
        <v>1386</v>
      </c>
      <c r="H119">
        <v>62</v>
      </c>
      <c r="I119" t="s">
        <v>18</v>
      </c>
      <c r="L119" s="15">
        <v>64</v>
      </c>
      <c r="M119" s="14" t="s">
        <v>61</v>
      </c>
      <c r="N119" t="s">
        <v>385</v>
      </c>
      <c r="S119" s="15">
        <v>44.1</v>
      </c>
      <c r="T119" s="15">
        <v>0.66</v>
      </c>
      <c r="U119" s="15">
        <v>15.2</v>
      </c>
      <c r="V119" s="15">
        <v>0.09</v>
      </c>
      <c r="W119" s="15">
        <v>8.7200000000000006</v>
      </c>
      <c r="X119" s="15">
        <v>0.11</v>
      </c>
      <c r="Y119" s="15">
        <v>14.4</v>
      </c>
      <c r="Z119" s="15">
        <v>11</v>
      </c>
      <c r="AA119" s="15">
        <v>2.67</v>
      </c>
      <c r="AB119" s="15">
        <v>0.16</v>
      </c>
      <c r="AC119" s="15">
        <v>0</v>
      </c>
      <c r="AD119" s="15">
        <v>7.0000000000000007E-2</v>
      </c>
      <c r="AE119" s="15">
        <v>43.6</v>
      </c>
      <c r="AF119" s="15">
        <v>0.28999999999999998</v>
      </c>
      <c r="AG119" s="15">
        <v>14.75</v>
      </c>
      <c r="AH119" s="15">
        <v>0.79</v>
      </c>
      <c r="AI119" s="15">
        <v>8.82</v>
      </c>
      <c r="AJ119" s="15">
        <v>0.03</v>
      </c>
      <c r="AK119" s="15">
        <v>22.7</v>
      </c>
      <c r="AL119" s="15">
        <v>7.81</v>
      </c>
      <c r="AM119" s="15">
        <v>1.45</v>
      </c>
      <c r="AN119" s="15">
        <v>0.04</v>
      </c>
      <c r="AO119" s="15">
        <v>0</v>
      </c>
      <c r="AP119" s="15">
        <v>0.05</v>
      </c>
      <c r="AQ119" t="s">
        <v>133</v>
      </c>
      <c r="AR119" t="s">
        <v>247</v>
      </c>
      <c r="AS119" t="s">
        <v>443</v>
      </c>
      <c r="AT119" t="s">
        <v>450</v>
      </c>
      <c r="AU119">
        <v>14</v>
      </c>
      <c r="AV119">
        <v>4</v>
      </c>
      <c r="AW119">
        <v>15</v>
      </c>
      <c r="AX119">
        <v>6</v>
      </c>
      <c r="AY119">
        <v>0</v>
      </c>
      <c r="BA119">
        <v>0</v>
      </c>
      <c r="BB119">
        <v>0</v>
      </c>
      <c r="BC119" t="s">
        <v>493</v>
      </c>
    </row>
    <row r="120" spans="1:55" x14ac:dyDescent="0.2">
      <c r="A120" s="13" t="s">
        <v>183</v>
      </c>
      <c r="B120" s="15" t="s">
        <v>176</v>
      </c>
      <c r="C120" t="s">
        <v>272</v>
      </c>
      <c r="D120" s="15">
        <v>1.9</v>
      </c>
      <c r="E120" s="15">
        <v>1396</v>
      </c>
      <c r="H120">
        <v>45</v>
      </c>
      <c r="I120" t="s">
        <v>18</v>
      </c>
      <c r="L120" s="15">
        <v>66</v>
      </c>
      <c r="M120" s="14" t="s">
        <v>61</v>
      </c>
      <c r="N120" t="s">
        <v>385</v>
      </c>
      <c r="S120" s="15">
        <v>44.5</v>
      </c>
      <c r="T120" s="15">
        <v>0.63</v>
      </c>
      <c r="U120" s="15">
        <v>15.6</v>
      </c>
      <c r="V120" s="15">
        <v>0.14000000000000001</v>
      </c>
      <c r="W120" s="15">
        <v>6.94</v>
      </c>
      <c r="X120" s="15">
        <v>0</v>
      </c>
      <c r="Y120" s="15">
        <v>15</v>
      </c>
      <c r="Z120" s="15">
        <v>11.5</v>
      </c>
      <c r="AA120" s="15">
        <v>2.85</v>
      </c>
      <c r="AB120" s="15">
        <v>0.14000000000000001</v>
      </c>
      <c r="AC120" s="15">
        <v>0</v>
      </c>
      <c r="AD120" s="15">
        <v>0.12</v>
      </c>
      <c r="AE120" s="15">
        <v>43.6</v>
      </c>
      <c r="AF120" s="15">
        <v>0.28999999999999998</v>
      </c>
      <c r="AG120" s="15">
        <v>14.75</v>
      </c>
      <c r="AH120" s="15">
        <v>0.79</v>
      </c>
      <c r="AI120" s="15">
        <v>8.82</v>
      </c>
      <c r="AJ120" s="15">
        <v>0.03</v>
      </c>
      <c r="AK120" s="15">
        <v>22.7</v>
      </c>
      <c r="AL120" s="15">
        <v>7.81</v>
      </c>
      <c r="AM120" s="15">
        <v>1.45</v>
      </c>
      <c r="AN120" s="15">
        <v>0.04</v>
      </c>
      <c r="AO120" s="15">
        <v>0</v>
      </c>
      <c r="AP120" s="15">
        <v>0.05</v>
      </c>
      <c r="AQ120" t="s">
        <v>133</v>
      </c>
      <c r="AR120" t="s">
        <v>247</v>
      </c>
      <c r="AS120" t="s">
        <v>443</v>
      </c>
      <c r="AT120" t="s">
        <v>450</v>
      </c>
      <c r="AU120">
        <v>10</v>
      </c>
      <c r="AV120">
        <v>11</v>
      </c>
      <c r="AW120">
        <v>18</v>
      </c>
      <c r="AX120">
        <v>6</v>
      </c>
      <c r="AY120">
        <v>8</v>
      </c>
      <c r="BA120">
        <v>0</v>
      </c>
      <c r="BB120">
        <v>0</v>
      </c>
      <c r="BC120" t="s">
        <v>493</v>
      </c>
    </row>
    <row r="121" spans="1:55" x14ac:dyDescent="0.2">
      <c r="A121" s="13" t="s">
        <v>183</v>
      </c>
      <c r="B121" s="15" t="s">
        <v>177</v>
      </c>
      <c r="C121" t="s">
        <v>272</v>
      </c>
      <c r="D121" s="15">
        <v>1.9</v>
      </c>
      <c r="E121" s="15">
        <v>1401</v>
      </c>
      <c r="H121">
        <v>11</v>
      </c>
      <c r="I121" t="s">
        <v>18</v>
      </c>
      <c r="L121" s="15">
        <v>64</v>
      </c>
      <c r="M121" s="14" t="s">
        <v>61</v>
      </c>
      <c r="N121" t="s">
        <v>385</v>
      </c>
      <c r="S121" s="15">
        <v>48.8</v>
      </c>
      <c r="T121" s="15">
        <v>1.1200000000000001</v>
      </c>
      <c r="U121" s="15">
        <v>16.7</v>
      </c>
      <c r="V121" s="15">
        <v>0.16</v>
      </c>
      <c r="W121" s="15">
        <v>10.1</v>
      </c>
      <c r="X121" s="15">
        <v>0</v>
      </c>
      <c r="Y121" s="15">
        <v>9.52</v>
      </c>
      <c r="Z121" s="15">
        <v>8.98</v>
      </c>
      <c r="AA121" s="15">
        <v>3.74</v>
      </c>
      <c r="AB121" s="15">
        <v>0.6</v>
      </c>
      <c r="AC121" s="15">
        <v>0</v>
      </c>
      <c r="AD121" s="15">
        <v>0.11</v>
      </c>
      <c r="AE121" s="15">
        <v>43.6</v>
      </c>
      <c r="AF121" s="15">
        <v>0.28999999999999998</v>
      </c>
      <c r="AG121" s="15">
        <v>14.75</v>
      </c>
      <c r="AH121" s="15">
        <v>0.79</v>
      </c>
      <c r="AI121" s="15">
        <v>8.82</v>
      </c>
      <c r="AJ121" s="15">
        <v>0.03</v>
      </c>
      <c r="AK121" s="15">
        <v>22.7</v>
      </c>
      <c r="AL121" s="15">
        <v>7.81</v>
      </c>
      <c r="AM121" s="15">
        <v>1.45</v>
      </c>
      <c r="AN121" s="15">
        <v>0.04</v>
      </c>
      <c r="AO121" s="15">
        <v>0</v>
      </c>
      <c r="AP121" s="15">
        <v>0.05</v>
      </c>
      <c r="AQ121" t="s">
        <v>135</v>
      </c>
      <c r="AR121" t="s">
        <v>247</v>
      </c>
      <c r="AS121" t="s">
        <v>443</v>
      </c>
      <c r="AT121" t="s">
        <v>450</v>
      </c>
      <c r="AU121">
        <v>13</v>
      </c>
      <c r="AV121">
        <v>65</v>
      </c>
      <c r="AW121" t="s">
        <v>464</v>
      </c>
      <c r="AX121">
        <v>11</v>
      </c>
      <c r="AY121">
        <v>0</v>
      </c>
      <c r="BA121">
        <v>0</v>
      </c>
      <c r="BB121">
        <v>0</v>
      </c>
      <c r="BC121" t="s">
        <v>493</v>
      </c>
    </row>
    <row r="122" spans="1:55" x14ac:dyDescent="0.2">
      <c r="A122" s="13" t="s">
        <v>183</v>
      </c>
      <c r="B122" s="15" t="s">
        <v>178</v>
      </c>
      <c r="C122" t="s">
        <v>272</v>
      </c>
      <c r="D122" s="15">
        <v>1.9</v>
      </c>
      <c r="E122" s="15">
        <v>1416</v>
      </c>
      <c r="H122">
        <v>58</v>
      </c>
      <c r="I122" t="s">
        <v>18</v>
      </c>
      <c r="L122" s="15">
        <v>69</v>
      </c>
      <c r="M122" s="14" t="s">
        <v>61</v>
      </c>
      <c r="N122" t="s">
        <v>385</v>
      </c>
      <c r="S122" s="15">
        <v>46.1</v>
      </c>
      <c r="T122" s="15">
        <v>0.85</v>
      </c>
      <c r="U122" s="15">
        <v>14.6</v>
      </c>
      <c r="V122" s="15">
        <v>0.1</v>
      </c>
      <c r="W122" s="15">
        <v>8.66</v>
      </c>
      <c r="X122" s="15">
        <v>0</v>
      </c>
      <c r="Y122" s="15">
        <v>15.1</v>
      </c>
      <c r="Z122" s="15">
        <v>10.1</v>
      </c>
      <c r="AA122" s="15">
        <v>3.02</v>
      </c>
      <c r="AB122" s="15">
        <v>0.24</v>
      </c>
      <c r="AC122" s="15">
        <v>0</v>
      </c>
      <c r="AD122" s="15">
        <v>0.11</v>
      </c>
      <c r="AE122" s="15">
        <v>43.6</v>
      </c>
      <c r="AF122" s="15">
        <v>0.28999999999999998</v>
      </c>
      <c r="AG122" s="15">
        <v>14.75</v>
      </c>
      <c r="AH122" s="15">
        <v>0.79</v>
      </c>
      <c r="AI122" s="15">
        <v>8.82</v>
      </c>
      <c r="AJ122" s="15">
        <v>0.03</v>
      </c>
      <c r="AK122" s="15">
        <v>22.7</v>
      </c>
      <c r="AL122" s="15">
        <v>7.81</v>
      </c>
      <c r="AM122" s="15">
        <v>1.45</v>
      </c>
      <c r="AN122" s="15">
        <v>0.04</v>
      </c>
      <c r="AO122" s="15">
        <v>0</v>
      </c>
      <c r="AP122" s="15">
        <v>0.05</v>
      </c>
      <c r="AQ122" t="s">
        <v>133</v>
      </c>
      <c r="AR122" t="s">
        <v>247</v>
      </c>
      <c r="AS122" t="s">
        <v>443</v>
      </c>
      <c r="AT122" t="s">
        <v>450</v>
      </c>
      <c r="AU122">
        <v>15</v>
      </c>
      <c r="AV122">
        <v>15</v>
      </c>
      <c r="AW122">
        <v>5</v>
      </c>
      <c r="AX122">
        <v>7</v>
      </c>
      <c r="AY122">
        <v>0</v>
      </c>
      <c r="BA122">
        <v>0</v>
      </c>
      <c r="BB122">
        <v>0</v>
      </c>
      <c r="BC122" t="s">
        <v>493</v>
      </c>
    </row>
    <row r="123" spans="1:55" x14ac:dyDescent="0.2">
      <c r="A123" s="13" t="s">
        <v>183</v>
      </c>
      <c r="B123" s="15" t="s">
        <v>275</v>
      </c>
      <c r="C123" t="s">
        <v>272</v>
      </c>
      <c r="D123" s="15">
        <v>1.9</v>
      </c>
      <c r="E123" s="15">
        <v>1421</v>
      </c>
      <c r="H123">
        <v>69</v>
      </c>
      <c r="I123" t="s">
        <v>18</v>
      </c>
      <c r="L123" s="15">
        <v>69</v>
      </c>
      <c r="M123" s="14" t="s">
        <v>61</v>
      </c>
      <c r="N123" t="s">
        <v>385</v>
      </c>
      <c r="S123" s="15">
        <v>45.6</v>
      </c>
      <c r="T123" s="15">
        <v>0.5</v>
      </c>
      <c r="U123" s="15">
        <v>15.4</v>
      </c>
      <c r="V123" s="15">
        <v>0.1</v>
      </c>
      <c r="W123" s="15">
        <v>9.4499999999999993</v>
      </c>
      <c r="X123" s="15">
        <v>0</v>
      </c>
      <c r="Y123" s="15">
        <v>15.5</v>
      </c>
      <c r="Z123" s="15">
        <v>10.199999999999999</v>
      </c>
      <c r="AA123" s="15">
        <v>2.09</v>
      </c>
      <c r="AB123" s="15">
        <v>0.1</v>
      </c>
      <c r="AC123" s="15">
        <v>0</v>
      </c>
      <c r="AD123" s="15">
        <v>0</v>
      </c>
      <c r="AE123" s="15">
        <v>43.6</v>
      </c>
      <c r="AF123" s="15">
        <v>0.28999999999999998</v>
      </c>
      <c r="AG123" s="15">
        <v>14.75</v>
      </c>
      <c r="AH123" s="15">
        <v>0.79</v>
      </c>
      <c r="AI123" s="15">
        <v>8.82</v>
      </c>
      <c r="AJ123" s="15">
        <v>0.03</v>
      </c>
      <c r="AK123" s="15">
        <v>22.7</v>
      </c>
      <c r="AL123" s="15">
        <v>7.81</v>
      </c>
      <c r="AM123" s="15">
        <v>1.45</v>
      </c>
      <c r="AN123" s="15">
        <v>0.04</v>
      </c>
      <c r="AO123" s="15">
        <v>0</v>
      </c>
      <c r="AP123" s="15">
        <v>0.05</v>
      </c>
      <c r="AQ123" t="s">
        <v>135</v>
      </c>
      <c r="AR123" t="s">
        <v>247</v>
      </c>
      <c r="AS123" t="s">
        <v>443</v>
      </c>
      <c r="AT123" t="s">
        <v>450</v>
      </c>
      <c r="AU123">
        <v>15</v>
      </c>
      <c r="AV123">
        <v>0</v>
      </c>
      <c r="AW123">
        <v>11</v>
      </c>
      <c r="AX123">
        <v>5</v>
      </c>
      <c r="AY123">
        <v>0</v>
      </c>
      <c r="BA123">
        <v>0</v>
      </c>
      <c r="BB123">
        <v>0</v>
      </c>
      <c r="BC123" t="s">
        <v>493</v>
      </c>
    </row>
    <row r="124" spans="1:55" x14ac:dyDescent="0.2">
      <c r="A124" s="13" t="s">
        <v>183</v>
      </c>
      <c r="B124" s="15" t="s">
        <v>276</v>
      </c>
      <c r="C124" t="s">
        <v>272</v>
      </c>
      <c r="D124" s="15">
        <v>2.1</v>
      </c>
      <c r="E124" s="15">
        <v>1415</v>
      </c>
      <c r="H124">
        <v>46</v>
      </c>
      <c r="I124" t="s">
        <v>18</v>
      </c>
      <c r="L124" s="15">
        <v>61</v>
      </c>
      <c r="M124" s="14" t="s">
        <v>61</v>
      </c>
      <c r="N124" t="s">
        <v>386</v>
      </c>
      <c r="S124" s="15">
        <v>44.3</v>
      </c>
      <c r="T124" s="15">
        <v>0.56999999999999995</v>
      </c>
      <c r="U124" s="15">
        <v>14.4</v>
      </c>
      <c r="V124" s="15">
        <v>0.18</v>
      </c>
      <c r="W124" s="15">
        <v>10.1</v>
      </c>
      <c r="X124" s="15">
        <v>0</v>
      </c>
      <c r="Y124" s="15">
        <v>15</v>
      </c>
      <c r="Z124" s="15">
        <v>9.76</v>
      </c>
      <c r="AA124" s="15">
        <v>2.85</v>
      </c>
      <c r="AB124" s="15">
        <v>0.17</v>
      </c>
      <c r="AC124" s="15">
        <v>0</v>
      </c>
      <c r="AD124" s="15">
        <v>0</v>
      </c>
      <c r="AE124" s="15">
        <v>43.6</v>
      </c>
      <c r="AF124" s="15">
        <v>0.28999999999999998</v>
      </c>
      <c r="AG124" s="15">
        <v>14.75</v>
      </c>
      <c r="AH124" s="15">
        <v>0.79</v>
      </c>
      <c r="AI124" s="15">
        <v>8.82</v>
      </c>
      <c r="AJ124" s="15">
        <v>0.03</v>
      </c>
      <c r="AK124" s="15">
        <v>22.7</v>
      </c>
      <c r="AL124" s="15">
        <v>7.81</v>
      </c>
      <c r="AM124" s="15">
        <v>1.45</v>
      </c>
      <c r="AN124" s="15">
        <v>0.04</v>
      </c>
      <c r="AO124" s="15">
        <v>0</v>
      </c>
      <c r="AP124" s="15">
        <v>0.05</v>
      </c>
      <c r="AQ124" t="s">
        <v>135</v>
      </c>
      <c r="AR124" t="s">
        <v>247</v>
      </c>
      <c r="AS124" t="s">
        <v>443</v>
      </c>
      <c r="AT124" t="s">
        <v>450</v>
      </c>
      <c r="AU124">
        <v>18</v>
      </c>
      <c r="AV124">
        <v>15</v>
      </c>
      <c r="AW124" t="s">
        <v>464</v>
      </c>
      <c r="AX124">
        <v>30</v>
      </c>
      <c r="AY124">
        <v>3</v>
      </c>
      <c r="BA124">
        <v>0</v>
      </c>
      <c r="BB124">
        <v>0</v>
      </c>
      <c r="BC124" t="s">
        <v>493</v>
      </c>
    </row>
    <row r="125" spans="1:55" x14ac:dyDescent="0.2">
      <c r="A125" s="13" t="s">
        <v>183</v>
      </c>
      <c r="B125" s="15" t="s">
        <v>277</v>
      </c>
      <c r="C125" t="s">
        <v>272</v>
      </c>
      <c r="D125" s="15">
        <v>2.1</v>
      </c>
      <c r="E125" s="15">
        <v>1440</v>
      </c>
      <c r="H125">
        <v>34</v>
      </c>
      <c r="I125" t="s">
        <v>18</v>
      </c>
      <c r="L125" s="15">
        <v>66</v>
      </c>
      <c r="M125" s="14" t="s">
        <v>61</v>
      </c>
      <c r="N125" t="s">
        <v>386</v>
      </c>
      <c r="S125" s="15">
        <v>45.7</v>
      </c>
      <c r="T125" s="15">
        <v>0.79</v>
      </c>
      <c r="U125" s="15">
        <v>15.5</v>
      </c>
      <c r="V125" s="15">
        <v>0.16</v>
      </c>
      <c r="W125" s="15">
        <v>10.7</v>
      </c>
      <c r="X125" s="15">
        <v>7.0000000000000007E-2</v>
      </c>
      <c r="Y125" s="15">
        <v>14.3</v>
      </c>
      <c r="Z125" s="15">
        <v>9.43</v>
      </c>
      <c r="AA125" s="15">
        <v>3.49</v>
      </c>
      <c r="AB125" s="15">
        <v>0.23</v>
      </c>
      <c r="AC125" s="15">
        <v>0</v>
      </c>
      <c r="AD125" s="15">
        <v>7.0000000000000007E-2</v>
      </c>
      <c r="AE125" s="15">
        <v>43.6</v>
      </c>
      <c r="AF125" s="15">
        <v>0.28999999999999998</v>
      </c>
      <c r="AG125" s="15">
        <v>14.75</v>
      </c>
      <c r="AH125" s="15">
        <v>0.79</v>
      </c>
      <c r="AI125" s="15">
        <v>8.82</v>
      </c>
      <c r="AJ125" s="15">
        <v>0.03</v>
      </c>
      <c r="AK125" s="15">
        <v>22.7</v>
      </c>
      <c r="AL125" s="15">
        <v>7.81</v>
      </c>
      <c r="AM125" s="15">
        <v>1.45</v>
      </c>
      <c r="AN125" s="15">
        <v>0.04</v>
      </c>
      <c r="AO125" s="15">
        <v>0</v>
      </c>
      <c r="AP125" s="15">
        <v>0.05</v>
      </c>
      <c r="AQ125" t="s">
        <v>135</v>
      </c>
      <c r="AR125" t="s">
        <v>247</v>
      </c>
      <c r="AS125" t="s">
        <v>443</v>
      </c>
      <c r="AT125" t="s">
        <v>450</v>
      </c>
      <c r="AU125">
        <v>15</v>
      </c>
      <c r="AV125">
        <v>12</v>
      </c>
      <c r="AW125">
        <v>0</v>
      </c>
      <c r="AX125">
        <v>34</v>
      </c>
      <c r="AY125">
        <v>6</v>
      </c>
      <c r="BA125">
        <v>0</v>
      </c>
      <c r="BB125">
        <v>0</v>
      </c>
      <c r="BC125" t="s">
        <v>493</v>
      </c>
    </row>
    <row r="126" spans="1:55" x14ac:dyDescent="0.2">
      <c r="A126" s="13" t="s">
        <v>183</v>
      </c>
      <c r="B126" s="15" t="s">
        <v>278</v>
      </c>
      <c r="C126" t="s">
        <v>272</v>
      </c>
      <c r="D126" s="15">
        <v>2.2999999999999998</v>
      </c>
      <c r="E126" s="15">
        <v>1465</v>
      </c>
      <c r="H126">
        <v>22</v>
      </c>
      <c r="I126" t="s">
        <v>18</v>
      </c>
      <c r="L126" s="15">
        <v>65</v>
      </c>
      <c r="M126" s="14" t="s">
        <v>61</v>
      </c>
      <c r="N126" t="s">
        <v>387</v>
      </c>
      <c r="S126" s="15">
        <v>44.8</v>
      </c>
      <c r="T126" s="15">
        <v>0.88</v>
      </c>
      <c r="U126" s="15">
        <v>14.9</v>
      </c>
      <c r="V126" s="15">
        <v>0.16</v>
      </c>
      <c r="W126" s="15">
        <v>11.4</v>
      </c>
      <c r="X126" s="15">
        <v>0</v>
      </c>
      <c r="Y126" s="15">
        <v>13.4</v>
      </c>
      <c r="Z126" s="15">
        <v>9.02</v>
      </c>
      <c r="AA126" s="15">
        <v>3.9</v>
      </c>
      <c r="AB126" s="15">
        <v>0.28999999999999998</v>
      </c>
      <c r="AC126" s="15">
        <v>0</v>
      </c>
      <c r="AD126" s="15">
        <v>0.13</v>
      </c>
      <c r="AE126" s="15">
        <v>43.6</v>
      </c>
      <c r="AF126" s="15">
        <v>0.28999999999999998</v>
      </c>
      <c r="AG126" s="15">
        <v>14.75</v>
      </c>
      <c r="AH126" s="15">
        <v>0.79</v>
      </c>
      <c r="AI126" s="15">
        <v>8.82</v>
      </c>
      <c r="AJ126" s="15">
        <v>0.03</v>
      </c>
      <c r="AK126" s="15">
        <v>22.7</v>
      </c>
      <c r="AL126" s="15">
        <v>7.81</v>
      </c>
      <c r="AM126" s="15">
        <v>1.45</v>
      </c>
      <c r="AN126" s="15">
        <v>0.04</v>
      </c>
      <c r="AO126" s="15">
        <v>0</v>
      </c>
      <c r="AP126" s="15">
        <v>0.05</v>
      </c>
      <c r="AQ126" t="s">
        <v>135</v>
      </c>
      <c r="AR126" t="s">
        <v>247</v>
      </c>
      <c r="AS126" t="s">
        <v>443</v>
      </c>
      <c r="AT126" t="s">
        <v>450</v>
      </c>
      <c r="AU126">
        <v>17</v>
      </c>
      <c r="AV126">
        <v>26</v>
      </c>
      <c r="AW126">
        <v>0</v>
      </c>
      <c r="AX126">
        <v>32</v>
      </c>
      <c r="AY126">
        <v>4</v>
      </c>
      <c r="BA126">
        <v>0</v>
      </c>
      <c r="BB126">
        <v>0</v>
      </c>
      <c r="BC126" t="s">
        <v>493</v>
      </c>
    </row>
    <row r="127" spans="1:55" x14ac:dyDescent="0.2">
      <c r="A127" s="13" t="s">
        <v>183</v>
      </c>
      <c r="B127" s="15" t="s">
        <v>279</v>
      </c>
      <c r="C127" t="s">
        <v>272</v>
      </c>
      <c r="D127" s="15">
        <v>2.2999999999999998</v>
      </c>
      <c r="E127" s="15">
        <v>1480</v>
      </c>
      <c r="H127">
        <v>43</v>
      </c>
      <c r="I127" t="s">
        <v>18</v>
      </c>
      <c r="L127" s="15">
        <v>116</v>
      </c>
      <c r="M127" s="14" t="s">
        <v>61</v>
      </c>
      <c r="N127" t="s">
        <v>387</v>
      </c>
      <c r="S127" s="15">
        <v>45.5</v>
      </c>
      <c r="T127" s="15">
        <v>0.68</v>
      </c>
      <c r="U127" s="15">
        <v>15</v>
      </c>
      <c r="V127" s="15">
        <v>0.22</v>
      </c>
      <c r="W127" s="15">
        <v>10.7</v>
      </c>
      <c r="X127" s="15">
        <v>0</v>
      </c>
      <c r="Y127" s="15">
        <v>15.3</v>
      </c>
      <c r="Z127" s="15">
        <v>9.93</v>
      </c>
      <c r="AA127" s="15">
        <v>2.83</v>
      </c>
      <c r="AB127" s="15">
        <v>0.17</v>
      </c>
      <c r="AC127" s="15">
        <v>0</v>
      </c>
      <c r="AD127" s="15">
        <v>0.13</v>
      </c>
      <c r="AE127" s="15">
        <v>43.6</v>
      </c>
      <c r="AF127" s="15">
        <v>0.28999999999999998</v>
      </c>
      <c r="AG127" s="15">
        <v>14.75</v>
      </c>
      <c r="AH127" s="15">
        <v>0.79</v>
      </c>
      <c r="AI127" s="15">
        <v>8.82</v>
      </c>
      <c r="AJ127" s="15">
        <v>0.03</v>
      </c>
      <c r="AK127" s="15">
        <v>22.7</v>
      </c>
      <c r="AL127" s="15">
        <v>7.81</v>
      </c>
      <c r="AM127" s="15">
        <v>1.45</v>
      </c>
      <c r="AN127" s="15">
        <v>0.04</v>
      </c>
      <c r="AO127" s="15">
        <v>0</v>
      </c>
      <c r="AP127" s="15">
        <v>0.05</v>
      </c>
      <c r="AQ127" t="s">
        <v>135</v>
      </c>
      <c r="AR127" t="s">
        <v>247</v>
      </c>
      <c r="AS127" t="s">
        <v>443</v>
      </c>
      <c r="AT127" t="s">
        <v>450</v>
      </c>
      <c r="AU127">
        <v>14</v>
      </c>
      <c r="AV127">
        <v>15</v>
      </c>
      <c r="AW127">
        <v>0</v>
      </c>
      <c r="AX127">
        <v>24</v>
      </c>
      <c r="AY127">
        <v>5</v>
      </c>
      <c r="BA127">
        <v>0</v>
      </c>
      <c r="BB127">
        <v>0</v>
      </c>
      <c r="BC127" t="s">
        <v>493</v>
      </c>
    </row>
    <row r="128" spans="1:55" x14ac:dyDescent="0.2">
      <c r="A128" s="13" t="s">
        <v>183</v>
      </c>
      <c r="B128" s="15" t="s">
        <v>280</v>
      </c>
      <c r="C128" t="s">
        <v>272</v>
      </c>
      <c r="D128" s="15">
        <v>2.2999999999999998</v>
      </c>
      <c r="E128" s="15">
        <v>1496</v>
      </c>
      <c r="H128">
        <v>46</v>
      </c>
      <c r="I128" t="s">
        <v>18</v>
      </c>
      <c r="L128" s="15">
        <v>62</v>
      </c>
      <c r="M128" s="14" t="s">
        <v>61</v>
      </c>
      <c r="N128" t="s">
        <v>387</v>
      </c>
      <c r="S128" s="15">
        <v>45.5</v>
      </c>
      <c r="T128" s="15">
        <v>0.62</v>
      </c>
      <c r="U128" s="15">
        <v>15.1</v>
      </c>
      <c r="V128" s="15">
        <v>0.21</v>
      </c>
      <c r="W128" s="15">
        <v>10.4</v>
      </c>
      <c r="X128" s="15">
        <v>0</v>
      </c>
      <c r="Y128" s="15">
        <v>15.3</v>
      </c>
      <c r="Z128" s="15">
        <v>9.7100000000000009</v>
      </c>
      <c r="AA128" s="15">
        <v>2.73</v>
      </c>
      <c r="AB128" s="15">
        <v>0.16</v>
      </c>
      <c r="AC128" s="15">
        <v>0</v>
      </c>
      <c r="AD128" s="15">
        <v>0.16</v>
      </c>
      <c r="AE128" s="15">
        <v>43.6</v>
      </c>
      <c r="AF128" s="15">
        <v>0.28999999999999998</v>
      </c>
      <c r="AG128" s="15">
        <v>14.75</v>
      </c>
      <c r="AH128" s="15">
        <v>0.79</v>
      </c>
      <c r="AI128" s="15">
        <v>8.82</v>
      </c>
      <c r="AJ128" s="15">
        <v>0.03</v>
      </c>
      <c r="AK128" s="15">
        <v>22.7</v>
      </c>
      <c r="AL128" s="15">
        <v>7.81</v>
      </c>
      <c r="AM128" s="15">
        <v>1.45</v>
      </c>
      <c r="AN128" s="15">
        <v>0.04</v>
      </c>
      <c r="AO128" s="15">
        <v>0</v>
      </c>
      <c r="AP128" s="15">
        <v>0.05</v>
      </c>
      <c r="AQ128" t="s">
        <v>135</v>
      </c>
      <c r="AR128" t="s">
        <v>247</v>
      </c>
      <c r="AS128" t="s">
        <v>443</v>
      </c>
      <c r="AT128" t="s">
        <v>450</v>
      </c>
      <c r="AU128">
        <v>15</v>
      </c>
      <c r="AV128">
        <v>9</v>
      </c>
      <c r="AW128">
        <v>0</v>
      </c>
      <c r="AX128">
        <v>24</v>
      </c>
      <c r="AY128">
        <v>6</v>
      </c>
      <c r="BA128">
        <v>0</v>
      </c>
      <c r="BB128">
        <v>0</v>
      </c>
      <c r="BC128" t="s">
        <v>493</v>
      </c>
    </row>
    <row r="129" spans="1:55" x14ac:dyDescent="0.2">
      <c r="A129" s="13" t="s">
        <v>183</v>
      </c>
      <c r="B129" s="15" t="s">
        <v>179</v>
      </c>
      <c r="C129" t="s">
        <v>297</v>
      </c>
      <c r="D129" s="15">
        <v>1.5</v>
      </c>
      <c r="E129" s="15">
        <v>1355</v>
      </c>
      <c r="H129">
        <v>24</v>
      </c>
      <c r="I129" t="s">
        <v>18</v>
      </c>
      <c r="L129" s="15">
        <v>112</v>
      </c>
      <c r="M129" s="14" t="s">
        <v>61</v>
      </c>
      <c r="N129" t="s">
        <v>388</v>
      </c>
      <c r="S129" s="15">
        <v>47.4</v>
      </c>
      <c r="T129" s="15">
        <v>0.97</v>
      </c>
      <c r="U129" s="15">
        <v>18</v>
      </c>
      <c r="V129" s="15">
        <v>0</v>
      </c>
      <c r="W129" s="15">
        <v>8.8800000000000008</v>
      </c>
      <c r="X129" s="15">
        <v>0.04</v>
      </c>
      <c r="Y129" s="15">
        <v>8.24</v>
      </c>
      <c r="Z129" s="15">
        <v>8.9</v>
      </c>
      <c r="AA129" s="15">
        <v>5.52</v>
      </c>
      <c r="AB129" s="15">
        <v>0.21</v>
      </c>
      <c r="AC129" s="15">
        <v>0</v>
      </c>
      <c r="AD129" s="15">
        <v>7.0000000000000007E-2</v>
      </c>
      <c r="AE129" s="15">
        <v>45.6</v>
      </c>
      <c r="AF129" s="15">
        <v>0.28000000000000003</v>
      </c>
      <c r="AG129" s="15">
        <v>12.3</v>
      </c>
      <c r="AH129" s="15">
        <v>0</v>
      </c>
      <c r="AI129" s="15">
        <v>8.7200000000000006</v>
      </c>
      <c r="AJ129" s="15">
        <v>0.03</v>
      </c>
      <c r="AK129" s="15">
        <v>23.38</v>
      </c>
      <c r="AL129" s="15">
        <v>7.79</v>
      </c>
      <c r="AM129" s="15">
        <v>1.91</v>
      </c>
      <c r="AN129" s="15">
        <v>0.02</v>
      </c>
      <c r="AO129" s="15">
        <v>0</v>
      </c>
      <c r="AP129" s="15">
        <v>0</v>
      </c>
      <c r="AQ129" t="s">
        <v>133</v>
      </c>
      <c r="AR129" t="s">
        <v>247</v>
      </c>
      <c r="AS129" t="s">
        <v>443</v>
      </c>
      <c r="AT129" t="s">
        <v>450</v>
      </c>
      <c r="AU129">
        <v>24</v>
      </c>
      <c r="AV129">
        <v>45</v>
      </c>
      <c r="AW129">
        <v>4</v>
      </c>
      <c r="AX129">
        <v>5</v>
      </c>
      <c r="AY129">
        <v>0</v>
      </c>
      <c r="BA129">
        <v>0</v>
      </c>
      <c r="BB129">
        <v>0</v>
      </c>
      <c r="BC129" t="s">
        <v>493</v>
      </c>
    </row>
    <row r="130" spans="1:55" x14ac:dyDescent="0.2">
      <c r="A130" s="13" t="s">
        <v>183</v>
      </c>
      <c r="B130" s="15" t="s">
        <v>180</v>
      </c>
      <c r="C130" t="s">
        <v>297</v>
      </c>
      <c r="D130" s="15">
        <v>1.5</v>
      </c>
      <c r="E130" s="15">
        <v>1370</v>
      </c>
      <c r="H130">
        <v>38</v>
      </c>
      <c r="I130" t="s">
        <v>18</v>
      </c>
      <c r="L130" s="15">
        <v>72</v>
      </c>
      <c r="M130" s="14" t="s">
        <v>61</v>
      </c>
      <c r="N130" t="s">
        <v>388</v>
      </c>
      <c r="S130" s="15">
        <v>47.1</v>
      </c>
      <c r="T130" s="15">
        <v>0.76</v>
      </c>
      <c r="U130" s="15">
        <v>17.3</v>
      </c>
      <c r="V130" s="15">
        <v>0.03</v>
      </c>
      <c r="W130" s="15">
        <v>9.4700000000000006</v>
      </c>
      <c r="X130" s="15">
        <v>0</v>
      </c>
      <c r="Y130" s="15">
        <v>11.3</v>
      </c>
      <c r="Z130" s="15">
        <v>9.41</v>
      </c>
      <c r="AA130" s="15">
        <v>4.1980000000000004</v>
      </c>
      <c r="AB130" s="15">
        <v>0.12</v>
      </c>
      <c r="AC130" s="15">
        <v>0</v>
      </c>
      <c r="AD130" s="15">
        <v>0.08</v>
      </c>
      <c r="AE130" s="15">
        <v>45.6</v>
      </c>
      <c r="AF130" s="15">
        <v>0.28000000000000003</v>
      </c>
      <c r="AG130" s="15">
        <v>12.3</v>
      </c>
      <c r="AH130" s="15">
        <v>0</v>
      </c>
      <c r="AI130" s="15">
        <v>8.7200000000000006</v>
      </c>
      <c r="AJ130" s="15">
        <v>0.03</v>
      </c>
      <c r="AK130" s="15">
        <v>23.38</v>
      </c>
      <c r="AL130" s="15">
        <v>7.79</v>
      </c>
      <c r="AM130" s="15">
        <v>1.91</v>
      </c>
      <c r="AN130" s="15">
        <v>0.02</v>
      </c>
      <c r="AO130" s="15">
        <v>0</v>
      </c>
      <c r="AP130" s="15">
        <v>0</v>
      </c>
      <c r="AQ130" t="s">
        <v>133</v>
      </c>
      <c r="AR130" t="s">
        <v>247</v>
      </c>
      <c r="AS130" t="s">
        <v>443</v>
      </c>
      <c r="AT130" t="s">
        <v>450</v>
      </c>
      <c r="AU130">
        <v>21</v>
      </c>
      <c r="AV130">
        <v>33</v>
      </c>
      <c r="AW130">
        <v>5</v>
      </c>
      <c r="AX130">
        <v>3</v>
      </c>
      <c r="AY130">
        <v>0</v>
      </c>
      <c r="BA130">
        <v>0</v>
      </c>
      <c r="BB130">
        <v>0</v>
      </c>
      <c r="BC130" t="s">
        <v>493</v>
      </c>
    </row>
    <row r="131" spans="1:55" x14ac:dyDescent="0.2">
      <c r="A131" s="13" t="s">
        <v>183</v>
      </c>
      <c r="B131" s="15" t="s">
        <v>283</v>
      </c>
      <c r="C131" t="s">
        <v>297</v>
      </c>
      <c r="D131" s="15">
        <v>1.5</v>
      </c>
      <c r="E131" s="15">
        <v>1385</v>
      </c>
      <c r="H131">
        <v>56</v>
      </c>
      <c r="I131" t="s">
        <v>18</v>
      </c>
      <c r="L131" s="15">
        <v>69</v>
      </c>
      <c r="M131" s="14" t="s">
        <v>61</v>
      </c>
      <c r="N131" t="s">
        <v>388</v>
      </c>
      <c r="S131" s="15">
        <v>47.4</v>
      </c>
      <c r="T131" s="15">
        <v>0.66</v>
      </c>
      <c r="U131" s="15">
        <v>17.8</v>
      </c>
      <c r="V131" s="15">
        <v>0.05</v>
      </c>
      <c r="W131" s="15">
        <v>8.69</v>
      </c>
      <c r="X131" s="15">
        <v>0.09</v>
      </c>
      <c r="Y131" s="15">
        <v>12.5</v>
      </c>
      <c r="Z131" s="15">
        <v>10.199999999999999</v>
      </c>
      <c r="AA131" s="15">
        <v>3.33</v>
      </c>
      <c r="AB131" s="15">
        <v>7.0000000000000007E-2</v>
      </c>
      <c r="AC131" s="15">
        <v>0</v>
      </c>
      <c r="AD131" s="15">
        <v>0.11</v>
      </c>
      <c r="AE131" s="15">
        <v>45.6</v>
      </c>
      <c r="AF131" s="15">
        <v>0.28000000000000003</v>
      </c>
      <c r="AG131" s="15">
        <v>12.3</v>
      </c>
      <c r="AH131" s="15">
        <v>0</v>
      </c>
      <c r="AI131" s="15">
        <v>8.7200000000000006</v>
      </c>
      <c r="AJ131" s="15">
        <v>0.03</v>
      </c>
      <c r="AK131" s="15">
        <v>23.38</v>
      </c>
      <c r="AL131" s="15">
        <v>7.79</v>
      </c>
      <c r="AM131" s="15">
        <v>1.91</v>
      </c>
      <c r="AN131" s="15">
        <v>0.02</v>
      </c>
      <c r="AO131" s="15">
        <v>0</v>
      </c>
      <c r="AP131" s="15">
        <v>0</v>
      </c>
      <c r="AQ131" t="s">
        <v>133</v>
      </c>
      <c r="AR131" t="s">
        <v>247</v>
      </c>
      <c r="AS131" t="s">
        <v>443</v>
      </c>
      <c r="AT131" t="s">
        <v>450</v>
      </c>
      <c r="AU131">
        <v>25</v>
      </c>
      <c r="AV131">
        <v>17</v>
      </c>
      <c r="AW131">
        <v>2</v>
      </c>
      <c r="AX131">
        <v>1</v>
      </c>
      <c r="AY131">
        <v>0</v>
      </c>
      <c r="BA131">
        <v>0</v>
      </c>
      <c r="BB131">
        <v>0</v>
      </c>
      <c r="BC131" t="s">
        <v>493</v>
      </c>
    </row>
    <row r="132" spans="1:55" x14ac:dyDescent="0.2">
      <c r="A132" s="13" t="s">
        <v>183</v>
      </c>
      <c r="B132" s="15" t="s">
        <v>284</v>
      </c>
      <c r="C132" t="s">
        <v>297</v>
      </c>
      <c r="D132" s="15">
        <v>1.7</v>
      </c>
      <c r="E132" s="15">
        <v>1366</v>
      </c>
      <c r="H132">
        <v>27</v>
      </c>
      <c r="I132" t="s">
        <v>18</v>
      </c>
      <c r="L132" s="15">
        <v>69</v>
      </c>
      <c r="M132" s="14" t="s">
        <v>61</v>
      </c>
      <c r="N132" t="s">
        <v>389</v>
      </c>
      <c r="S132" s="15">
        <v>47.3</v>
      </c>
      <c r="T132" s="15">
        <v>0.88</v>
      </c>
      <c r="U132" s="15">
        <v>15</v>
      </c>
      <c r="V132" s="15">
        <v>0</v>
      </c>
      <c r="W132" s="15">
        <v>9.5399999999999991</v>
      </c>
      <c r="X132" s="15">
        <v>0.03</v>
      </c>
      <c r="Y132" s="15">
        <v>13.6</v>
      </c>
      <c r="Z132" s="15">
        <v>9.08</v>
      </c>
      <c r="AA132" s="15">
        <v>4.01</v>
      </c>
      <c r="AB132" s="15">
        <v>0.13</v>
      </c>
      <c r="AC132" s="15">
        <v>0</v>
      </c>
      <c r="AD132" s="15">
        <v>7.0000000000000007E-2</v>
      </c>
      <c r="AE132" s="15">
        <v>45.6</v>
      </c>
      <c r="AF132" s="15">
        <v>0.28000000000000003</v>
      </c>
      <c r="AG132" s="15">
        <v>12.3</v>
      </c>
      <c r="AH132" s="15">
        <v>0</v>
      </c>
      <c r="AI132" s="15">
        <v>8.7200000000000006</v>
      </c>
      <c r="AJ132" s="15">
        <v>0.03</v>
      </c>
      <c r="AK132" s="15">
        <v>23.38</v>
      </c>
      <c r="AL132" s="15">
        <v>7.79</v>
      </c>
      <c r="AM132" s="15">
        <v>1.91</v>
      </c>
      <c r="AN132" s="15">
        <v>0.02</v>
      </c>
      <c r="AO132" s="15">
        <v>0</v>
      </c>
      <c r="AP132" s="15">
        <v>0</v>
      </c>
      <c r="AQ132" t="s">
        <v>133</v>
      </c>
      <c r="AR132" t="s">
        <v>247</v>
      </c>
      <c r="AS132" t="s">
        <v>443</v>
      </c>
      <c r="AT132" t="s">
        <v>450</v>
      </c>
      <c r="AU132">
        <v>22</v>
      </c>
      <c r="AV132">
        <v>41</v>
      </c>
      <c r="AW132">
        <v>5</v>
      </c>
      <c r="AX132">
        <v>5</v>
      </c>
      <c r="AY132">
        <v>0</v>
      </c>
      <c r="BA132">
        <v>0</v>
      </c>
      <c r="BB132">
        <v>0</v>
      </c>
      <c r="BC132" t="s">
        <v>493</v>
      </c>
    </row>
    <row r="133" spans="1:55" x14ac:dyDescent="0.2">
      <c r="A133" s="13" t="s">
        <v>183</v>
      </c>
      <c r="B133" s="15" t="s">
        <v>285</v>
      </c>
      <c r="C133" t="s">
        <v>297</v>
      </c>
      <c r="D133" s="15">
        <v>1.7</v>
      </c>
      <c r="E133" s="15">
        <v>1381</v>
      </c>
      <c r="H133">
        <v>41</v>
      </c>
      <c r="I133" t="s">
        <v>18</v>
      </c>
      <c r="L133" s="15">
        <v>86</v>
      </c>
      <c r="M133" s="14" t="s">
        <v>61</v>
      </c>
      <c r="N133" t="s">
        <v>389</v>
      </c>
      <c r="S133" s="15">
        <v>45.3</v>
      </c>
      <c r="T133" s="15">
        <v>0.84</v>
      </c>
      <c r="U133" s="15">
        <v>15.3</v>
      </c>
      <c r="V133" s="15">
        <v>0.09</v>
      </c>
      <c r="W133" s="15">
        <v>9.2200000000000006</v>
      </c>
      <c r="X133" s="15">
        <v>0</v>
      </c>
      <c r="Y133" s="15">
        <v>13.4</v>
      </c>
      <c r="Z133" s="15">
        <v>9.39</v>
      </c>
      <c r="AA133" s="15">
        <v>4.09</v>
      </c>
      <c r="AB133" s="15">
        <v>0.12</v>
      </c>
      <c r="AC133" s="15">
        <v>0</v>
      </c>
      <c r="AD133" s="15">
        <v>0.11</v>
      </c>
      <c r="AE133" s="15">
        <v>45.6</v>
      </c>
      <c r="AF133" s="15">
        <v>0.28000000000000003</v>
      </c>
      <c r="AG133" s="15">
        <v>12.3</v>
      </c>
      <c r="AH133" s="15">
        <v>0</v>
      </c>
      <c r="AI133" s="15">
        <v>8.7200000000000006</v>
      </c>
      <c r="AJ133" s="15">
        <v>0.03</v>
      </c>
      <c r="AK133" s="15">
        <v>23.38</v>
      </c>
      <c r="AL133" s="15">
        <v>7.79</v>
      </c>
      <c r="AM133" s="15">
        <v>1.91</v>
      </c>
      <c r="AN133" s="15">
        <v>0.02</v>
      </c>
      <c r="AO133" s="15">
        <v>0</v>
      </c>
      <c r="AP133" s="15">
        <v>0</v>
      </c>
      <c r="AQ133" t="s">
        <v>135</v>
      </c>
      <c r="AR133" t="s">
        <v>247</v>
      </c>
      <c r="AS133" t="s">
        <v>443</v>
      </c>
      <c r="AT133" t="s">
        <v>450</v>
      </c>
      <c r="AU133">
        <v>19</v>
      </c>
      <c r="AV133">
        <v>30</v>
      </c>
      <c r="AW133">
        <v>6</v>
      </c>
      <c r="AX133">
        <v>4</v>
      </c>
      <c r="AY133">
        <v>0</v>
      </c>
      <c r="BA133">
        <v>0</v>
      </c>
      <c r="BB133">
        <v>0</v>
      </c>
      <c r="BC133" t="s">
        <v>493</v>
      </c>
    </row>
    <row r="134" spans="1:55" x14ac:dyDescent="0.2">
      <c r="A134" s="13" t="s">
        <v>183</v>
      </c>
      <c r="B134" s="15" t="s">
        <v>286</v>
      </c>
      <c r="C134" t="s">
        <v>297</v>
      </c>
      <c r="D134" s="15">
        <v>1.7</v>
      </c>
      <c r="E134" s="15">
        <v>1381</v>
      </c>
      <c r="H134">
        <v>30</v>
      </c>
      <c r="I134" t="s">
        <v>18</v>
      </c>
      <c r="L134" s="15">
        <v>95</v>
      </c>
      <c r="M134" s="14" t="s">
        <v>61</v>
      </c>
      <c r="N134" t="s">
        <v>389</v>
      </c>
      <c r="S134" s="15">
        <v>46</v>
      </c>
      <c r="T134" s="15">
        <v>0.88</v>
      </c>
      <c r="U134" s="15">
        <v>16.899999999999999</v>
      </c>
      <c r="V134" s="15">
        <v>0</v>
      </c>
      <c r="W134" s="15">
        <v>9.51</v>
      </c>
      <c r="X134" s="15">
        <v>0.04</v>
      </c>
      <c r="Y134" s="15">
        <v>11.5</v>
      </c>
      <c r="Z134" s="15">
        <v>8.57</v>
      </c>
      <c r="AA134" s="15">
        <v>4.55</v>
      </c>
      <c r="AB134" s="15">
        <v>0.15</v>
      </c>
      <c r="AC134" s="15">
        <v>0</v>
      </c>
      <c r="AD134" s="15">
        <v>0.06</v>
      </c>
      <c r="AE134" s="15">
        <v>45.6</v>
      </c>
      <c r="AF134" s="15">
        <v>0.28000000000000003</v>
      </c>
      <c r="AG134" s="15">
        <v>12.3</v>
      </c>
      <c r="AH134" s="15">
        <v>0</v>
      </c>
      <c r="AI134" s="15">
        <v>8.7200000000000006</v>
      </c>
      <c r="AJ134" s="15">
        <v>0.03</v>
      </c>
      <c r="AK134" s="15">
        <v>23.38</v>
      </c>
      <c r="AL134" s="15">
        <v>7.79</v>
      </c>
      <c r="AM134" s="15">
        <v>1.91</v>
      </c>
      <c r="AN134" s="15">
        <v>0.02</v>
      </c>
      <c r="AO134" s="15">
        <v>0</v>
      </c>
      <c r="AP134" s="15">
        <v>0</v>
      </c>
      <c r="AQ134" t="s">
        <v>135</v>
      </c>
      <c r="AR134" t="s">
        <v>247</v>
      </c>
      <c r="AS134" t="s">
        <v>443</v>
      </c>
      <c r="AT134" t="s">
        <v>450</v>
      </c>
      <c r="AU134">
        <v>21</v>
      </c>
      <c r="AV134">
        <v>45</v>
      </c>
      <c r="AW134" t="s">
        <v>464</v>
      </c>
      <c r="AX134">
        <v>4</v>
      </c>
      <c r="AY134">
        <v>0</v>
      </c>
      <c r="BA134">
        <v>0</v>
      </c>
      <c r="BB134">
        <v>0</v>
      </c>
      <c r="BC134" t="s">
        <v>493</v>
      </c>
    </row>
    <row r="135" spans="1:55" x14ac:dyDescent="0.2">
      <c r="A135" s="13" t="s">
        <v>183</v>
      </c>
      <c r="B135" s="15" t="s">
        <v>287</v>
      </c>
      <c r="C135" t="s">
        <v>297</v>
      </c>
      <c r="D135" s="15">
        <v>1.7</v>
      </c>
      <c r="E135" s="15">
        <v>1411</v>
      </c>
      <c r="H135">
        <v>29</v>
      </c>
      <c r="I135" t="s">
        <v>18</v>
      </c>
      <c r="L135" s="15">
        <v>108</v>
      </c>
      <c r="M135" s="14" t="s">
        <v>61</v>
      </c>
      <c r="N135" t="s">
        <v>389</v>
      </c>
      <c r="S135" s="15">
        <v>46.2</v>
      </c>
      <c r="T135" s="15">
        <v>0.84</v>
      </c>
      <c r="U135" s="15">
        <v>16.399999999999999</v>
      </c>
      <c r="V135" s="15">
        <v>0</v>
      </c>
      <c r="W135" s="15">
        <v>9.84</v>
      </c>
      <c r="X135" s="15">
        <v>0</v>
      </c>
      <c r="Y135" s="15">
        <v>12.3</v>
      </c>
      <c r="Z135" s="15">
        <v>8.2100000000000009</v>
      </c>
      <c r="AA135" s="15">
        <v>4.51</v>
      </c>
      <c r="AB135" s="15">
        <v>0.17</v>
      </c>
      <c r="AC135" s="15">
        <v>0</v>
      </c>
      <c r="AD135" s="15">
        <v>0.05</v>
      </c>
      <c r="AE135" s="15">
        <v>45.6</v>
      </c>
      <c r="AF135" s="15">
        <v>0.28000000000000003</v>
      </c>
      <c r="AG135" s="15">
        <v>12.3</v>
      </c>
      <c r="AH135" s="15">
        <v>0</v>
      </c>
      <c r="AI135" s="15">
        <v>8.7200000000000006</v>
      </c>
      <c r="AJ135" s="15">
        <v>0.03</v>
      </c>
      <c r="AK135" s="15">
        <v>23.38</v>
      </c>
      <c r="AL135" s="15">
        <v>7.79</v>
      </c>
      <c r="AM135" s="15">
        <v>1.91</v>
      </c>
      <c r="AN135" s="15">
        <v>0.02</v>
      </c>
      <c r="AO135" s="15">
        <v>0</v>
      </c>
      <c r="AP135" s="15">
        <v>0</v>
      </c>
      <c r="AQ135" t="s">
        <v>135</v>
      </c>
      <c r="AR135" t="s">
        <v>247</v>
      </c>
      <c r="AS135" t="s">
        <v>443</v>
      </c>
      <c r="AT135" t="s">
        <v>450</v>
      </c>
      <c r="AU135">
        <v>20</v>
      </c>
      <c r="AV135">
        <v>47</v>
      </c>
      <c r="AW135" t="s">
        <v>464</v>
      </c>
      <c r="AX135">
        <v>4</v>
      </c>
      <c r="AY135">
        <v>0</v>
      </c>
      <c r="BA135">
        <v>0</v>
      </c>
      <c r="BB135">
        <v>0</v>
      </c>
      <c r="BC135" t="s">
        <v>493</v>
      </c>
    </row>
    <row r="136" spans="1:55" x14ac:dyDescent="0.2">
      <c r="A136" s="13" t="s">
        <v>183</v>
      </c>
      <c r="B136" s="15" t="s">
        <v>288</v>
      </c>
      <c r="C136" t="s">
        <v>297</v>
      </c>
      <c r="D136" s="15">
        <v>1.9</v>
      </c>
      <c r="E136" s="15">
        <v>1406</v>
      </c>
      <c r="H136">
        <v>32</v>
      </c>
      <c r="I136" t="s">
        <v>18</v>
      </c>
      <c r="L136" s="15">
        <v>62</v>
      </c>
      <c r="M136" s="14" t="s">
        <v>61</v>
      </c>
      <c r="N136" t="s">
        <v>390</v>
      </c>
      <c r="S136" s="15">
        <v>44.9</v>
      </c>
      <c r="T136" s="15">
        <v>0.93</v>
      </c>
      <c r="U136" s="15">
        <v>15.5</v>
      </c>
      <c r="V136" s="15">
        <v>0</v>
      </c>
      <c r="W136" s="15">
        <v>9.8699999999999992</v>
      </c>
      <c r="X136" s="15">
        <v>0</v>
      </c>
      <c r="Y136" s="15">
        <v>13.4</v>
      </c>
      <c r="Z136" s="15">
        <v>8.15</v>
      </c>
      <c r="AA136" s="15">
        <v>4.34</v>
      </c>
      <c r="AB136" s="15">
        <v>0.19</v>
      </c>
      <c r="AC136" s="15">
        <v>0</v>
      </c>
      <c r="AD136" s="15">
        <v>0.08</v>
      </c>
      <c r="AE136" s="15">
        <v>45.6</v>
      </c>
      <c r="AF136" s="15">
        <v>0.28000000000000003</v>
      </c>
      <c r="AG136" s="15">
        <v>12.3</v>
      </c>
      <c r="AH136" s="15">
        <v>0</v>
      </c>
      <c r="AI136" s="15">
        <v>8.7200000000000006</v>
      </c>
      <c r="AJ136" s="15">
        <v>0.03</v>
      </c>
      <c r="AK136" s="15">
        <v>23.38</v>
      </c>
      <c r="AL136" s="15">
        <v>7.79</v>
      </c>
      <c r="AM136" s="15">
        <v>1.91</v>
      </c>
      <c r="AN136" s="15">
        <v>0.02</v>
      </c>
      <c r="AO136" s="15">
        <v>0</v>
      </c>
      <c r="AP136" s="15">
        <v>0</v>
      </c>
      <c r="AQ136" t="s">
        <v>135</v>
      </c>
      <c r="AR136" t="s">
        <v>247</v>
      </c>
      <c r="AS136" t="s">
        <v>443</v>
      </c>
      <c r="AT136" t="s">
        <v>450</v>
      </c>
      <c r="AU136">
        <v>19</v>
      </c>
      <c r="AV136">
        <v>48</v>
      </c>
      <c r="AW136" t="s">
        <v>464</v>
      </c>
      <c r="AX136">
        <v>5</v>
      </c>
      <c r="AY136">
        <v>0</v>
      </c>
      <c r="BA136">
        <v>0</v>
      </c>
      <c r="BB136">
        <v>0</v>
      </c>
      <c r="BC136" t="s">
        <v>493</v>
      </c>
    </row>
    <row r="137" spans="1:55" x14ac:dyDescent="0.2">
      <c r="A137" s="13" t="s">
        <v>183</v>
      </c>
      <c r="B137" s="15" t="s">
        <v>289</v>
      </c>
      <c r="C137" t="s">
        <v>297</v>
      </c>
      <c r="D137" s="15">
        <v>1.9</v>
      </c>
      <c r="E137" s="15">
        <v>1415</v>
      </c>
      <c r="H137">
        <v>30</v>
      </c>
      <c r="I137" t="s">
        <v>18</v>
      </c>
      <c r="L137" s="15">
        <v>69</v>
      </c>
      <c r="M137" s="14" t="s">
        <v>61</v>
      </c>
      <c r="N137" t="s">
        <v>390</v>
      </c>
      <c r="S137" s="15">
        <v>45.5</v>
      </c>
      <c r="T137" s="15">
        <v>0.93</v>
      </c>
      <c r="U137" s="15">
        <v>16</v>
      </c>
      <c r="V137" s="15">
        <v>0</v>
      </c>
      <c r="W137" s="15">
        <v>10.199999999999999</v>
      </c>
      <c r="X137" s="15">
        <v>0</v>
      </c>
      <c r="Y137" s="15">
        <v>13</v>
      </c>
      <c r="Z137" s="15">
        <v>8.36</v>
      </c>
      <c r="AA137" s="15">
        <v>4.1900000000000004</v>
      </c>
      <c r="AB137" s="15">
        <v>0.17</v>
      </c>
      <c r="AC137" s="15">
        <v>0</v>
      </c>
      <c r="AD137" s="15">
        <v>0.1</v>
      </c>
      <c r="AE137" s="15">
        <v>45.6</v>
      </c>
      <c r="AF137" s="15">
        <v>0.28000000000000003</v>
      </c>
      <c r="AG137" s="15">
        <v>12.3</v>
      </c>
      <c r="AH137" s="15">
        <v>0</v>
      </c>
      <c r="AI137" s="15">
        <v>8.7200000000000006</v>
      </c>
      <c r="AJ137" s="15">
        <v>0.03</v>
      </c>
      <c r="AK137" s="15">
        <v>23.38</v>
      </c>
      <c r="AL137" s="15">
        <v>7.79</v>
      </c>
      <c r="AM137" s="15">
        <v>1.91</v>
      </c>
      <c r="AN137" s="15">
        <v>0.02</v>
      </c>
      <c r="AO137" s="15">
        <v>0</v>
      </c>
      <c r="AP137" s="15">
        <v>0</v>
      </c>
      <c r="AQ137" t="s">
        <v>133</v>
      </c>
      <c r="AR137" t="s">
        <v>247</v>
      </c>
      <c r="AS137" t="s">
        <v>443</v>
      </c>
      <c r="AT137" t="s">
        <v>450</v>
      </c>
      <c r="AU137">
        <v>19</v>
      </c>
      <c r="AV137">
        <v>46</v>
      </c>
      <c r="AW137">
        <v>1</v>
      </c>
      <c r="AX137">
        <v>4</v>
      </c>
      <c r="AY137">
        <v>0</v>
      </c>
      <c r="BA137">
        <v>0</v>
      </c>
      <c r="BB137">
        <v>0</v>
      </c>
      <c r="BC137" t="s">
        <v>493</v>
      </c>
    </row>
    <row r="138" spans="1:55" x14ac:dyDescent="0.2">
      <c r="A138" s="13" t="s">
        <v>183</v>
      </c>
      <c r="B138" s="15" t="s">
        <v>290</v>
      </c>
      <c r="C138" t="s">
        <v>297</v>
      </c>
      <c r="D138" s="15">
        <v>1.9</v>
      </c>
      <c r="E138" s="15">
        <v>1421</v>
      </c>
      <c r="H138">
        <v>73</v>
      </c>
      <c r="I138" t="s">
        <v>18</v>
      </c>
      <c r="L138" s="15">
        <v>46</v>
      </c>
      <c r="M138" s="14" t="s">
        <v>61</v>
      </c>
      <c r="N138" t="s">
        <v>390</v>
      </c>
      <c r="S138" s="15">
        <v>46.6</v>
      </c>
      <c r="T138" s="15">
        <v>0.55000000000000004</v>
      </c>
      <c r="U138" s="15">
        <v>17.399999999999999</v>
      </c>
      <c r="V138" s="15">
        <v>0</v>
      </c>
      <c r="W138" s="15">
        <v>8.2200000000000006</v>
      </c>
      <c r="X138" s="15">
        <v>0</v>
      </c>
      <c r="Y138" s="15">
        <v>13.5</v>
      </c>
      <c r="Z138" s="15">
        <v>10.9</v>
      </c>
      <c r="AA138" s="15">
        <v>2.6</v>
      </c>
      <c r="AB138" s="15">
        <v>0.06</v>
      </c>
      <c r="AC138" s="15">
        <v>0</v>
      </c>
      <c r="AD138" s="15">
        <v>0.12</v>
      </c>
      <c r="AE138" s="15">
        <v>45.6</v>
      </c>
      <c r="AF138" s="15">
        <v>0.28000000000000003</v>
      </c>
      <c r="AG138" s="15">
        <v>12.3</v>
      </c>
      <c r="AH138" s="15">
        <v>0</v>
      </c>
      <c r="AI138" s="15">
        <v>8.7200000000000006</v>
      </c>
      <c r="AJ138" s="15">
        <v>0.03</v>
      </c>
      <c r="AK138" s="15">
        <v>23.38</v>
      </c>
      <c r="AL138" s="15">
        <v>7.79</v>
      </c>
      <c r="AM138" s="15">
        <v>1.91</v>
      </c>
      <c r="AN138" s="15">
        <v>0.02</v>
      </c>
      <c r="AO138" s="15">
        <v>0</v>
      </c>
      <c r="AP138" s="15">
        <v>0</v>
      </c>
      <c r="AQ138" t="s">
        <v>133</v>
      </c>
      <c r="AR138" t="s">
        <v>247</v>
      </c>
      <c r="AS138" t="s">
        <v>443</v>
      </c>
      <c r="AT138" t="s">
        <v>450</v>
      </c>
      <c r="AU138">
        <v>25</v>
      </c>
      <c r="AV138">
        <v>3</v>
      </c>
      <c r="AW138" t="s">
        <v>464</v>
      </c>
      <c r="AX138" t="s">
        <v>464</v>
      </c>
      <c r="AY138">
        <v>0</v>
      </c>
      <c r="BA138">
        <v>0</v>
      </c>
      <c r="BB138">
        <v>0</v>
      </c>
      <c r="BC138" t="s">
        <v>493</v>
      </c>
    </row>
    <row r="139" spans="1:55" x14ac:dyDescent="0.2">
      <c r="A139" s="13" t="s">
        <v>183</v>
      </c>
      <c r="B139" s="15" t="s">
        <v>291</v>
      </c>
      <c r="C139" t="s">
        <v>297</v>
      </c>
      <c r="D139" s="15">
        <v>2.1</v>
      </c>
      <c r="E139" s="15">
        <v>1410</v>
      </c>
      <c r="H139">
        <v>28</v>
      </c>
      <c r="I139" t="s">
        <v>18</v>
      </c>
      <c r="L139" s="15">
        <v>88</v>
      </c>
      <c r="M139" s="14" t="s">
        <v>61</v>
      </c>
      <c r="N139" t="s">
        <v>391</v>
      </c>
      <c r="S139" s="15">
        <v>45.3</v>
      </c>
      <c r="T139" s="15">
        <v>0.9</v>
      </c>
      <c r="U139" s="15">
        <v>15.7</v>
      </c>
      <c r="V139" s="15">
        <v>0</v>
      </c>
      <c r="W139" s="15">
        <v>8.83</v>
      </c>
      <c r="X139" s="15">
        <v>0.06</v>
      </c>
      <c r="Y139" s="15">
        <v>13.2</v>
      </c>
      <c r="Z139" s="15">
        <v>8.9499999999999993</v>
      </c>
      <c r="AA139" s="15">
        <v>4.92</v>
      </c>
      <c r="AB139" s="15">
        <v>0.15</v>
      </c>
      <c r="AC139" s="15">
        <v>0</v>
      </c>
      <c r="AD139" s="15">
        <v>7.0000000000000007E-2</v>
      </c>
      <c r="AE139" s="15">
        <v>45.6</v>
      </c>
      <c r="AF139" s="15">
        <v>0.28000000000000003</v>
      </c>
      <c r="AG139" s="15">
        <v>12.3</v>
      </c>
      <c r="AH139" s="15">
        <v>0</v>
      </c>
      <c r="AI139" s="15">
        <v>8.7200000000000006</v>
      </c>
      <c r="AJ139" s="15">
        <v>0.03</v>
      </c>
      <c r="AK139" s="15">
        <v>23.38</v>
      </c>
      <c r="AL139" s="15">
        <v>7.79</v>
      </c>
      <c r="AM139" s="15">
        <v>1.91</v>
      </c>
      <c r="AN139" s="15">
        <v>0.02</v>
      </c>
      <c r="AO139" s="15">
        <v>0</v>
      </c>
      <c r="AP139" s="15">
        <v>0</v>
      </c>
      <c r="AQ139" t="s">
        <v>135</v>
      </c>
      <c r="AR139" t="s">
        <v>247</v>
      </c>
      <c r="AS139" t="s">
        <v>443</v>
      </c>
      <c r="AT139" t="s">
        <v>450</v>
      </c>
      <c r="AU139">
        <v>19</v>
      </c>
      <c r="AV139">
        <v>32</v>
      </c>
      <c r="AX139" t="s">
        <v>464</v>
      </c>
      <c r="AY139">
        <v>23</v>
      </c>
      <c r="BA139">
        <v>0</v>
      </c>
      <c r="BB139">
        <v>0</v>
      </c>
      <c r="BC139" t="s">
        <v>493</v>
      </c>
    </row>
    <row r="140" spans="1:55" x14ac:dyDescent="0.2">
      <c r="A140" s="13" t="s">
        <v>183</v>
      </c>
      <c r="B140" s="15" t="s">
        <v>292</v>
      </c>
      <c r="C140" t="s">
        <v>297</v>
      </c>
      <c r="D140" s="15">
        <v>2.1</v>
      </c>
      <c r="E140" s="15">
        <v>1418</v>
      </c>
      <c r="H140">
        <v>29</v>
      </c>
      <c r="I140" t="s">
        <v>18</v>
      </c>
      <c r="L140" s="15">
        <v>67</v>
      </c>
      <c r="M140" s="14" t="s">
        <v>61</v>
      </c>
      <c r="N140" t="s">
        <v>391</v>
      </c>
      <c r="S140" s="15">
        <v>48.1</v>
      </c>
      <c r="T140" s="15">
        <v>1.01</v>
      </c>
      <c r="U140" s="15">
        <v>15.5</v>
      </c>
      <c r="V140" s="15">
        <v>0</v>
      </c>
      <c r="W140" s="15">
        <v>9.93</v>
      </c>
      <c r="X140" s="15">
        <v>0.06</v>
      </c>
      <c r="Y140" s="15">
        <v>12.1</v>
      </c>
      <c r="Z140" s="15">
        <v>8.7799999999999994</v>
      </c>
      <c r="AA140" s="15">
        <v>3.31</v>
      </c>
      <c r="AB140" s="15">
        <v>0.16</v>
      </c>
      <c r="AC140" s="15">
        <v>0</v>
      </c>
      <c r="AD140" s="15">
        <v>7.0000000000000007E-2</v>
      </c>
      <c r="AE140" s="15">
        <v>45.6</v>
      </c>
      <c r="AF140" s="15">
        <v>0.28000000000000003</v>
      </c>
      <c r="AG140" s="15">
        <v>12.3</v>
      </c>
      <c r="AH140" s="15">
        <v>0</v>
      </c>
      <c r="AI140" s="15">
        <v>8.7200000000000006</v>
      </c>
      <c r="AJ140" s="15">
        <v>0.03</v>
      </c>
      <c r="AK140" s="15">
        <v>23.38</v>
      </c>
      <c r="AL140" s="15">
        <v>7.79</v>
      </c>
      <c r="AM140" s="15">
        <v>1.91</v>
      </c>
      <c r="AN140" s="15">
        <v>0.02</v>
      </c>
      <c r="AO140" s="15">
        <v>0</v>
      </c>
      <c r="AP140" s="15">
        <v>0</v>
      </c>
      <c r="AQ140" t="s">
        <v>135</v>
      </c>
      <c r="AR140" t="s">
        <v>247</v>
      </c>
      <c r="AS140" t="s">
        <v>443</v>
      </c>
      <c r="AT140" t="s">
        <v>450</v>
      </c>
      <c r="AU140">
        <v>21</v>
      </c>
      <c r="AV140">
        <v>46</v>
      </c>
      <c r="AW140" t="s">
        <v>464</v>
      </c>
      <c r="AX140">
        <v>4</v>
      </c>
      <c r="AY140">
        <v>0</v>
      </c>
      <c r="BA140">
        <v>0</v>
      </c>
      <c r="BB140">
        <v>0</v>
      </c>
      <c r="BC140" t="s">
        <v>493</v>
      </c>
    </row>
    <row r="141" spans="1:55" x14ac:dyDescent="0.2">
      <c r="A141" s="13" t="s">
        <v>183</v>
      </c>
      <c r="B141" s="15" t="s">
        <v>293</v>
      </c>
      <c r="C141" t="s">
        <v>298</v>
      </c>
      <c r="D141" s="15">
        <v>2</v>
      </c>
      <c r="E141" s="15">
        <v>1465</v>
      </c>
      <c r="H141">
        <v>74</v>
      </c>
      <c r="I141" t="s">
        <v>18</v>
      </c>
      <c r="L141" s="15">
        <v>23</v>
      </c>
      <c r="M141" s="14" t="s">
        <v>61</v>
      </c>
      <c r="N141" t="s">
        <v>392</v>
      </c>
      <c r="S141" s="15">
        <v>44.8</v>
      </c>
      <c r="T141" s="15">
        <v>0.21</v>
      </c>
      <c r="U141" s="15">
        <v>16</v>
      </c>
      <c r="V141" s="15">
        <v>0.24</v>
      </c>
      <c r="W141" s="15">
        <v>9.65</v>
      </c>
      <c r="X141" s="15">
        <v>0.06</v>
      </c>
      <c r="Y141" s="15">
        <v>17.2</v>
      </c>
      <c r="Z141" s="15">
        <v>9.56</v>
      </c>
      <c r="AA141" s="15">
        <v>0.93</v>
      </c>
      <c r="AB141" s="15">
        <v>0.03</v>
      </c>
      <c r="AC141" s="15">
        <v>0</v>
      </c>
      <c r="AD141" s="15">
        <v>7.0000000000000007E-2</v>
      </c>
      <c r="AE141" s="15">
        <v>43.42</v>
      </c>
      <c r="AF141" s="15">
        <v>0.18</v>
      </c>
      <c r="AG141" s="15">
        <v>11.53</v>
      </c>
      <c r="AH141" s="15">
        <v>0</v>
      </c>
      <c r="AI141" s="15">
        <v>9.31</v>
      </c>
      <c r="AJ141" s="15">
        <v>0.01</v>
      </c>
      <c r="AK141" s="15">
        <v>27.85</v>
      </c>
      <c r="AL141" s="15">
        <v>6.96</v>
      </c>
      <c r="AM141" s="15">
        <v>0.65</v>
      </c>
      <c r="AN141" s="15">
        <v>0.02</v>
      </c>
      <c r="AO141" s="15">
        <v>0</v>
      </c>
      <c r="AP141" s="15">
        <v>0</v>
      </c>
      <c r="AQ141" t="s">
        <v>135</v>
      </c>
      <c r="AR141" t="s">
        <v>247</v>
      </c>
      <c r="AS141" t="s">
        <v>443</v>
      </c>
      <c r="AT141" t="s">
        <v>450</v>
      </c>
      <c r="AU141">
        <v>15</v>
      </c>
      <c r="AV141">
        <v>0</v>
      </c>
      <c r="AW141" t="s">
        <v>464</v>
      </c>
      <c r="AX141" t="s">
        <v>464</v>
      </c>
      <c r="AY141">
        <v>11</v>
      </c>
      <c r="BA141">
        <v>0</v>
      </c>
      <c r="BB141">
        <v>0</v>
      </c>
      <c r="BC141" t="s">
        <v>493</v>
      </c>
    </row>
    <row r="142" spans="1:55" x14ac:dyDescent="0.2">
      <c r="A142" s="13" t="s">
        <v>183</v>
      </c>
      <c r="B142" s="15" t="s">
        <v>294</v>
      </c>
      <c r="C142" t="s">
        <v>298</v>
      </c>
      <c r="D142" s="15">
        <v>2.1</v>
      </c>
      <c r="E142" s="15">
        <v>1440</v>
      </c>
      <c r="H142">
        <v>39</v>
      </c>
      <c r="I142" t="s">
        <v>18</v>
      </c>
      <c r="L142" s="15">
        <v>18</v>
      </c>
      <c r="M142" s="14" t="s">
        <v>61</v>
      </c>
      <c r="N142" t="s">
        <v>393</v>
      </c>
      <c r="S142" s="15">
        <v>43.3</v>
      </c>
      <c r="T142" s="15">
        <v>0.43</v>
      </c>
      <c r="U142" s="15">
        <v>14.6</v>
      </c>
      <c r="V142" s="15">
        <v>0</v>
      </c>
      <c r="W142" s="15">
        <v>8.94</v>
      </c>
      <c r="X142" s="15">
        <v>0</v>
      </c>
      <c r="Y142" s="15">
        <v>16.100000000000001</v>
      </c>
      <c r="Z142" s="15">
        <v>11.7</v>
      </c>
      <c r="AA142" s="15">
        <v>1.44</v>
      </c>
      <c r="AB142" s="15">
        <v>0.03</v>
      </c>
      <c r="AC142" s="15">
        <v>0</v>
      </c>
      <c r="AD142" s="15">
        <v>0.09</v>
      </c>
      <c r="AE142" s="15">
        <v>43.42</v>
      </c>
      <c r="AF142" s="15">
        <v>0.18</v>
      </c>
      <c r="AG142" s="15">
        <v>11.53</v>
      </c>
      <c r="AH142" s="15">
        <v>0</v>
      </c>
      <c r="AI142" s="15">
        <v>9.31</v>
      </c>
      <c r="AJ142" s="15">
        <v>0.01</v>
      </c>
      <c r="AK142" s="15">
        <v>27.85</v>
      </c>
      <c r="AL142" s="15">
        <v>6.96</v>
      </c>
      <c r="AM142" s="15">
        <v>0.65</v>
      </c>
      <c r="AN142" s="15">
        <v>0.02</v>
      </c>
      <c r="AO142" s="15">
        <v>0</v>
      </c>
      <c r="AP142" s="15">
        <v>0</v>
      </c>
      <c r="AQ142" t="s">
        <v>133</v>
      </c>
      <c r="AR142" t="s">
        <v>247</v>
      </c>
      <c r="AS142" t="s">
        <v>443</v>
      </c>
      <c r="AT142" t="s">
        <v>450</v>
      </c>
      <c r="AU142">
        <v>10</v>
      </c>
      <c r="AV142">
        <v>20</v>
      </c>
      <c r="AW142">
        <v>27</v>
      </c>
      <c r="AX142">
        <v>4</v>
      </c>
      <c r="AY142" t="s">
        <v>464</v>
      </c>
      <c r="BA142">
        <v>0</v>
      </c>
      <c r="BB142">
        <v>0</v>
      </c>
      <c r="BC142" t="s">
        <v>493</v>
      </c>
    </row>
    <row r="143" spans="1:55" x14ac:dyDescent="0.2">
      <c r="A143" s="13" t="s">
        <v>183</v>
      </c>
      <c r="B143" s="15" t="s">
        <v>295</v>
      </c>
      <c r="C143" t="s">
        <v>298</v>
      </c>
      <c r="D143" s="15">
        <v>2.1</v>
      </c>
      <c r="E143" s="15">
        <v>1430</v>
      </c>
      <c r="H143">
        <v>28</v>
      </c>
      <c r="I143" t="s">
        <v>18</v>
      </c>
      <c r="L143" s="15">
        <v>18</v>
      </c>
      <c r="M143" s="14" t="s">
        <v>61</v>
      </c>
      <c r="N143" t="s">
        <v>393</v>
      </c>
      <c r="S143" s="15">
        <v>44.4</v>
      </c>
      <c r="T143" s="15">
        <v>0.48</v>
      </c>
      <c r="U143" s="15">
        <v>14.4</v>
      </c>
      <c r="V143" s="15">
        <v>0</v>
      </c>
      <c r="W143" s="15">
        <v>10.7</v>
      </c>
      <c r="X143" s="15">
        <v>0.11</v>
      </c>
      <c r="Y143" s="15">
        <v>12</v>
      </c>
      <c r="Z143" s="15">
        <v>11.7</v>
      </c>
      <c r="AA143" s="15">
        <v>2.21</v>
      </c>
      <c r="AB143" s="15">
        <v>7.0000000000000007E-2</v>
      </c>
      <c r="AC143" s="15">
        <v>0</v>
      </c>
      <c r="AD143" s="15">
        <v>0.06</v>
      </c>
      <c r="AE143" s="15">
        <v>43.42</v>
      </c>
      <c r="AF143" s="15">
        <v>0.18</v>
      </c>
      <c r="AG143" s="15">
        <v>11.53</v>
      </c>
      <c r="AH143" s="15">
        <v>0</v>
      </c>
      <c r="AI143" s="15">
        <v>9.31</v>
      </c>
      <c r="AJ143" s="15">
        <v>0.01</v>
      </c>
      <c r="AK143" s="15">
        <v>27.85</v>
      </c>
      <c r="AL143" s="15">
        <v>6.96</v>
      </c>
      <c r="AM143" s="15">
        <v>0.65</v>
      </c>
      <c r="AN143" s="15">
        <v>0.02</v>
      </c>
      <c r="AO143" s="15">
        <v>0</v>
      </c>
      <c r="AP143" s="15">
        <v>0</v>
      </c>
      <c r="AQ143" t="s">
        <v>133</v>
      </c>
      <c r="AR143" t="s">
        <v>247</v>
      </c>
      <c r="AS143" t="s">
        <v>443</v>
      </c>
      <c r="AT143" t="s">
        <v>450</v>
      </c>
      <c r="AU143">
        <v>25</v>
      </c>
      <c r="AV143">
        <v>15</v>
      </c>
      <c r="AW143">
        <v>3</v>
      </c>
      <c r="AY143">
        <v>11</v>
      </c>
      <c r="BA143">
        <v>0</v>
      </c>
      <c r="BB143">
        <v>0</v>
      </c>
      <c r="BC143" t="s">
        <v>493</v>
      </c>
    </row>
    <row r="144" spans="1:55" x14ac:dyDescent="0.2">
      <c r="A144" s="13" t="s">
        <v>183</v>
      </c>
      <c r="B144" s="15" t="s">
        <v>181</v>
      </c>
      <c r="C144" t="s">
        <v>299</v>
      </c>
      <c r="D144" s="15">
        <v>2.2999999999999998</v>
      </c>
      <c r="E144" s="15">
        <v>1496</v>
      </c>
      <c r="H144">
        <v>23</v>
      </c>
      <c r="I144" t="s">
        <v>18</v>
      </c>
      <c r="L144" s="15">
        <v>64</v>
      </c>
      <c r="M144" s="14" t="s">
        <v>61</v>
      </c>
      <c r="N144" t="s">
        <v>394</v>
      </c>
      <c r="S144" s="15">
        <v>43</v>
      </c>
      <c r="T144" s="15">
        <v>0.52</v>
      </c>
      <c r="U144" s="15">
        <v>13.5</v>
      </c>
      <c r="V144" s="15">
        <v>0.11</v>
      </c>
      <c r="W144" s="15">
        <v>8.51</v>
      </c>
      <c r="X144" s="15">
        <v>0</v>
      </c>
      <c r="Y144" s="15">
        <v>17</v>
      </c>
      <c r="Z144" s="15">
        <v>12</v>
      </c>
      <c r="AA144" s="15">
        <v>1.93</v>
      </c>
      <c r="AB144" s="15">
        <v>7.0000000000000007E-2</v>
      </c>
      <c r="AC144" s="15">
        <v>0</v>
      </c>
      <c r="AD144" s="15">
        <v>0.14000000000000001</v>
      </c>
      <c r="AE144" s="15">
        <v>45.04</v>
      </c>
      <c r="AF144" s="15">
        <v>0.2</v>
      </c>
      <c r="AG144" s="15">
        <v>11.2</v>
      </c>
      <c r="AH144" s="15">
        <v>0.67</v>
      </c>
      <c r="AI144" s="15">
        <v>9.26</v>
      </c>
      <c r="AJ144" s="15">
        <v>0.01</v>
      </c>
      <c r="AK144" s="15">
        <v>24.68</v>
      </c>
      <c r="AL144" s="15">
        <v>8.14</v>
      </c>
      <c r="AM144" s="15">
        <v>0.76</v>
      </c>
      <c r="AN144" s="15">
        <v>0.02</v>
      </c>
      <c r="AO144" s="15">
        <v>0</v>
      </c>
      <c r="AP144" s="15">
        <v>0.05</v>
      </c>
      <c r="AQ144" t="s">
        <v>133</v>
      </c>
      <c r="AR144" t="s">
        <v>247</v>
      </c>
      <c r="AS144" t="s">
        <v>443</v>
      </c>
      <c r="AT144" t="s">
        <v>450</v>
      </c>
      <c r="AU144">
        <v>19</v>
      </c>
      <c r="AV144">
        <v>45</v>
      </c>
      <c r="AW144">
        <v>17</v>
      </c>
      <c r="AX144">
        <v>5</v>
      </c>
      <c r="AY144">
        <v>0</v>
      </c>
      <c r="BA144">
        <v>0</v>
      </c>
      <c r="BB144">
        <v>0</v>
      </c>
      <c r="BC144" t="s">
        <v>493</v>
      </c>
    </row>
    <row r="145" spans="1:55" x14ac:dyDescent="0.2">
      <c r="A145" s="13" t="s">
        <v>183</v>
      </c>
      <c r="B145" s="15" t="s">
        <v>182</v>
      </c>
      <c r="C145" t="s">
        <v>299</v>
      </c>
      <c r="D145" s="15">
        <v>2.2999999999999998</v>
      </c>
      <c r="E145" s="15">
        <v>1511</v>
      </c>
      <c r="H145">
        <v>35</v>
      </c>
      <c r="I145" t="s">
        <v>18</v>
      </c>
      <c r="L145" s="15">
        <v>69</v>
      </c>
      <c r="M145" s="14" t="s">
        <v>61</v>
      </c>
      <c r="N145" t="s">
        <v>394</v>
      </c>
      <c r="S145" s="15">
        <v>43.8</v>
      </c>
      <c r="T145" s="15">
        <v>0.41</v>
      </c>
      <c r="U145" s="15">
        <v>13.8</v>
      </c>
      <c r="V145" s="15">
        <v>0.14000000000000001</v>
      </c>
      <c r="W145" s="15">
        <v>8.07</v>
      </c>
      <c r="X145" s="15">
        <v>0</v>
      </c>
      <c r="Y145" s="15">
        <v>17.600000000000001</v>
      </c>
      <c r="Z145" s="15">
        <v>11.8</v>
      </c>
      <c r="AA145" s="15">
        <v>1.62</v>
      </c>
      <c r="AB145" s="15">
        <v>0.06</v>
      </c>
      <c r="AC145" s="15">
        <v>0</v>
      </c>
      <c r="AD145" s="15">
        <v>0.12</v>
      </c>
      <c r="AE145" s="15">
        <v>45.04</v>
      </c>
      <c r="AF145" s="15">
        <v>0.2</v>
      </c>
      <c r="AG145" s="15">
        <v>11.2</v>
      </c>
      <c r="AH145" s="15">
        <v>0.67</v>
      </c>
      <c r="AI145" s="15">
        <v>9.26</v>
      </c>
      <c r="AJ145" s="15">
        <v>0.01</v>
      </c>
      <c r="AK145" s="15">
        <v>24.68</v>
      </c>
      <c r="AL145" s="15">
        <v>8.14</v>
      </c>
      <c r="AM145" s="15">
        <v>0.76</v>
      </c>
      <c r="AN145" s="15">
        <v>0.02</v>
      </c>
      <c r="AO145" s="15">
        <v>0</v>
      </c>
      <c r="AP145" s="15">
        <v>0.05</v>
      </c>
      <c r="AQ145" t="s">
        <v>133</v>
      </c>
      <c r="AR145" t="s">
        <v>247</v>
      </c>
      <c r="AS145" t="s">
        <v>443</v>
      </c>
      <c r="AT145" t="s">
        <v>450</v>
      </c>
      <c r="AU145">
        <v>11</v>
      </c>
      <c r="AV145">
        <v>34</v>
      </c>
      <c r="AW145">
        <v>16</v>
      </c>
      <c r="AX145">
        <v>4</v>
      </c>
      <c r="AY145">
        <v>0</v>
      </c>
      <c r="BA145">
        <v>0</v>
      </c>
      <c r="BB145">
        <v>0</v>
      </c>
      <c r="BC145" t="s">
        <v>493</v>
      </c>
    </row>
    <row r="146" spans="1:55" x14ac:dyDescent="0.2">
      <c r="A146" s="13" t="s">
        <v>183</v>
      </c>
      <c r="B146" s="15" t="s">
        <v>296</v>
      </c>
      <c r="C146" t="s">
        <v>299</v>
      </c>
      <c r="D146" s="15">
        <v>2.2999999999999998</v>
      </c>
      <c r="E146" s="15">
        <v>1511</v>
      </c>
      <c r="H146">
        <v>65</v>
      </c>
      <c r="I146" t="s">
        <v>18</v>
      </c>
      <c r="L146" s="15">
        <v>72</v>
      </c>
      <c r="M146" s="14" t="s">
        <v>61</v>
      </c>
      <c r="N146" t="s">
        <v>394</v>
      </c>
      <c r="S146" s="15">
        <v>44.5</v>
      </c>
      <c r="T146" s="15">
        <v>0.26</v>
      </c>
      <c r="U146" s="15">
        <v>14.3</v>
      </c>
      <c r="V146" s="15">
        <v>0.25</v>
      </c>
      <c r="W146" s="15">
        <v>7.87</v>
      </c>
      <c r="X146" s="15">
        <v>0</v>
      </c>
      <c r="Y146" s="15">
        <v>17.8</v>
      </c>
      <c r="Z146" s="15">
        <v>11.6</v>
      </c>
      <c r="AA146" s="15">
        <v>1.1100000000000001</v>
      </c>
      <c r="AB146" s="15">
        <v>0.03</v>
      </c>
      <c r="AC146" s="15">
        <v>0</v>
      </c>
      <c r="AD146" s="15">
        <v>0.09</v>
      </c>
      <c r="AE146" s="15">
        <v>45.04</v>
      </c>
      <c r="AF146" s="15">
        <v>0.2</v>
      </c>
      <c r="AG146" s="15">
        <v>11.2</v>
      </c>
      <c r="AH146" s="15">
        <v>0.67</v>
      </c>
      <c r="AI146" s="15">
        <v>9.26</v>
      </c>
      <c r="AJ146" s="15">
        <v>0.01</v>
      </c>
      <c r="AK146" s="15">
        <v>24.68</v>
      </c>
      <c r="AL146" s="15">
        <v>8.14</v>
      </c>
      <c r="AM146" s="15">
        <v>0.76</v>
      </c>
      <c r="AN146" s="15">
        <v>0.02</v>
      </c>
      <c r="AO146" s="15">
        <v>0</v>
      </c>
      <c r="AP146" s="15">
        <v>0.05</v>
      </c>
      <c r="AQ146" t="s">
        <v>135</v>
      </c>
      <c r="AR146" t="s">
        <v>247</v>
      </c>
      <c r="AS146" t="s">
        <v>443</v>
      </c>
      <c r="AT146" t="s">
        <v>450</v>
      </c>
      <c r="AU146">
        <v>11</v>
      </c>
      <c r="AV146">
        <v>0</v>
      </c>
      <c r="AW146">
        <v>20</v>
      </c>
      <c r="AX146">
        <v>3</v>
      </c>
      <c r="AY146" t="s">
        <v>464</v>
      </c>
      <c r="BA146">
        <v>0</v>
      </c>
      <c r="BB146">
        <v>0</v>
      </c>
      <c r="BC146" t="s">
        <v>493</v>
      </c>
    </row>
    <row r="147" spans="1:55" x14ac:dyDescent="0.2">
      <c r="A147" s="13" t="s">
        <v>9</v>
      </c>
      <c r="B147" s="16" t="s">
        <v>184</v>
      </c>
      <c r="C147" t="s">
        <v>469</v>
      </c>
      <c r="D147" s="16">
        <v>1</v>
      </c>
      <c r="E147" s="16">
        <v>1325</v>
      </c>
      <c r="H147">
        <v>33</v>
      </c>
      <c r="I147" t="s">
        <v>18</v>
      </c>
      <c r="L147" s="16">
        <v>94</v>
      </c>
      <c r="M147" s="14" t="s">
        <v>61</v>
      </c>
      <c r="N147" t="s">
        <v>395</v>
      </c>
      <c r="S147" s="12">
        <v>50.1</v>
      </c>
      <c r="T147" s="12">
        <v>0.76</v>
      </c>
      <c r="U147" s="12">
        <v>16.93</v>
      </c>
      <c r="V147" s="12">
        <v>0.2</v>
      </c>
      <c r="W147" s="12">
        <v>6.44</v>
      </c>
      <c r="X147" s="15">
        <v>0</v>
      </c>
      <c r="Y147" s="12">
        <v>11.19</v>
      </c>
      <c r="Z147" s="12">
        <v>12.18</v>
      </c>
      <c r="AA147" s="12">
        <v>2.15</v>
      </c>
      <c r="AB147" s="15">
        <v>0</v>
      </c>
      <c r="AC147" s="15">
        <v>0</v>
      </c>
      <c r="AD147" s="15">
        <v>0</v>
      </c>
      <c r="AE147">
        <v>50.7</v>
      </c>
      <c r="AF147">
        <v>0.72</v>
      </c>
      <c r="AG147">
        <v>17.899999999999999</v>
      </c>
      <c r="AH147">
        <v>0</v>
      </c>
      <c r="AI147">
        <v>6.2</v>
      </c>
      <c r="AJ147">
        <v>0</v>
      </c>
      <c r="AK147">
        <v>10.1</v>
      </c>
      <c r="AL147">
        <v>11.7</v>
      </c>
      <c r="AM147">
        <v>2.8</v>
      </c>
      <c r="AN147">
        <v>0</v>
      </c>
      <c r="AO147">
        <v>0</v>
      </c>
      <c r="AP147">
        <v>0</v>
      </c>
      <c r="AQ147" t="s">
        <v>133</v>
      </c>
      <c r="AR147" t="s">
        <v>247</v>
      </c>
      <c r="AS147" t="s">
        <v>442</v>
      </c>
      <c r="AT147" t="s">
        <v>451</v>
      </c>
      <c r="AU147">
        <v>44</v>
      </c>
      <c r="AV147">
        <v>4</v>
      </c>
      <c r="AW147">
        <v>17</v>
      </c>
      <c r="AX147">
        <v>0.6</v>
      </c>
      <c r="AY147">
        <v>0</v>
      </c>
      <c r="BA147">
        <v>0</v>
      </c>
      <c r="BB147">
        <v>0</v>
      </c>
      <c r="BC147" t="s">
        <v>487</v>
      </c>
    </row>
    <row r="148" spans="1:55" x14ac:dyDescent="0.2">
      <c r="A148" s="13" t="s">
        <v>9</v>
      </c>
      <c r="B148" s="16" t="s">
        <v>185</v>
      </c>
      <c r="C148" t="s">
        <v>470</v>
      </c>
      <c r="D148" s="16">
        <v>1</v>
      </c>
      <c r="E148" s="16">
        <v>1330</v>
      </c>
      <c r="H148">
        <v>32</v>
      </c>
      <c r="I148" t="s">
        <v>18</v>
      </c>
      <c r="L148" s="16">
        <v>52</v>
      </c>
      <c r="M148" s="14" t="s">
        <v>61</v>
      </c>
      <c r="N148" t="s">
        <v>396</v>
      </c>
      <c r="S148" s="12">
        <v>49.6</v>
      </c>
      <c r="T148" s="12">
        <v>0.69</v>
      </c>
      <c r="U148" s="12">
        <v>16.45</v>
      </c>
      <c r="V148" s="12">
        <v>0.23</v>
      </c>
      <c r="W148" s="12">
        <v>6.73</v>
      </c>
      <c r="X148" s="12">
        <v>0.16</v>
      </c>
      <c r="Y148" s="12">
        <v>11.73</v>
      </c>
      <c r="Z148" s="12">
        <v>12.68</v>
      </c>
      <c r="AA148" s="12">
        <v>1.73</v>
      </c>
      <c r="AB148" s="15">
        <v>0</v>
      </c>
      <c r="AC148" s="15">
        <v>0</v>
      </c>
      <c r="AD148" s="15">
        <v>0</v>
      </c>
      <c r="AE148">
        <v>50.5</v>
      </c>
      <c r="AF148">
        <v>0.52</v>
      </c>
      <c r="AG148">
        <v>14.72</v>
      </c>
      <c r="AH148">
        <v>0.35</v>
      </c>
      <c r="AI148">
        <v>6.67</v>
      </c>
      <c r="AJ148">
        <v>0.12</v>
      </c>
      <c r="AK148">
        <v>12.67</v>
      </c>
      <c r="AL148">
        <v>13</v>
      </c>
      <c r="AM148">
        <v>1.46</v>
      </c>
      <c r="AN148">
        <v>0</v>
      </c>
      <c r="AO148">
        <v>0</v>
      </c>
      <c r="AP148">
        <v>0</v>
      </c>
      <c r="AQ148" t="s">
        <v>133</v>
      </c>
      <c r="AR148" t="s">
        <v>247</v>
      </c>
      <c r="AS148" t="s">
        <v>442</v>
      </c>
      <c r="AT148" t="s">
        <v>451</v>
      </c>
      <c r="AU148">
        <v>49</v>
      </c>
      <c r="AV148">
        <v>3</v>
      </c>
      <c r="AW148">
        <v>17</v>
      </c>
      <c r="AX148">
        <v>0</v>
      </c>
      <c r="AY148">
        <v>0</v>
      </c>
      <c r="BA148">
        <v>0</v>
      </c>
      <c r="BB148">
        <v>0</v>
      </c>
      <c r="BC148" t="s">
        <v>487</v>
      </c>
    </row>
    <row r="149" spans="1:55" x14ac:dyDescent="0.2">
      <c r="A149" s="13" t="s">
        <v>9</v>
      </c>
      <c r="B149" s="16" t="s">
        <v>186</v>
      </c>
      <c r="C149" t="s">
        <v>470</v>
      </c>
      <c r="D149" s="16">
        <v>1</v>
      </c>
      <c r="E149" s="16">
        <v>1350</v>
      </c>
      <c r="H149">
        <v>32.299999999999997</v>
      </c>
      <c r="I149" t="s">
        <v>18</v>
      </c>
      <c r="L149" s="16">
        <v>71</v>
      </c>
      <c r="M149" s="14" t="s">
        <v>61</v>
      </c>
      <c r="N149" t="s">
        <v>396</v>
      </c>
      <c r="S149" s="12">
        <v>50.2</v>
      </c>
      <c r="T149" s="12">
        <v>0.59</v>
      </c>
      <c r="U149" s="12">
        <v>14.6</v>
      </c>
      <c r="V149" s="12">
        <v>0.5</v>
      </c>
      <c r="W149" s="12">
        <v>6.9</v>
      </c>
      <c r="X149" s="12">
        <v>0.13</v>
      </c>
      <c r="Y149" s="12">
        <v>13.2</v>
      </c>
      <c r="Z149" s="12">
        <v>12.8</v>
      </c>
      <c r="AA149" s="12">
        <v>1.1200000000000001</v>
      </c>
      <c r="AB149" s="15">
        <v>0</v>
      </c>
      <c r="AC149" s="15">
        <v>0</v>
      </c>
      <c r="AD149" s="15">
        <v>0</v>
      </c>
      <c r="AE149">
        <v>50.5</v>
      </c>
      <c r="AF149">
        <v>0.52</v>
      </c>
      <c r="AG149">
        <v>14.72</v>
      </c>
      <c r="AH149">
        <v>0.35</v>
      </c>
      <c r="AI149">
        <v>6.67</v>
      </c>
      <c r="AJ149">
        <v>0.12</v>
      </c>
      <c r="AK149">
        <v>12.67</v>
      </c>
      <c r="AL149">
        <v>13</v>
      </c>
      <c r="AM149">
        <v>1.46</v>
      </c>
      <c r="AN149">
        <v>0</v>
      </c>
      <c r="AO149">
        <v>0</v>
      </c>
      <c r="AP149">
        <v>0</v>
      </c>
      <c r="AQ149" t="s">
        <v>133</v>
      </c>
      <c r="AR149" t="s">
        <v>247</v>
      </c>
      <c r="AS149" t="s">
        <v>442</v>
      </c>
      <c r="AT149" t="s">
        <v>451</v>
      </c>
      <c r="AU149">
        <v>50.1</v>
      </c>
      <c r="AV149">
        <v>0.2</v>
      </c>
      <c r="AW149">
        <v>16.8</v>
      </c>
      <c r="AX149">
        <v>0.2</v>
      </c>
      <c r="AY149">
        <v>0</v>
      </c>
      <c r="BA149">
        <v>0</v>
      </c>
      <c r="BB149">
        <v>0</v>
      </c>
      <c r="BC149" t="s">
        <v>487</v>
      </c>
    </row>
    <row r="150" spans="1:55" x14ac:dyDescent="0.2">
      <c r="A150" s="13" t="s">
        <v>9</v>
      </c>
      <c r="B150" s="16" t="s">
        <v>187</v>
      </c>
      <c r="C150" t="s">
        <v>470</v>
      </c>
      <c r="D150" s="16">
        <v>1.5</v>
      </c>
      <c r="E150" s="16">
        <v>1375</v>
      </c>
      <c r="H150">
        <v>16</v>
      </c>
      <c r="I150" t="s">
        <v>18</v>
      </c>
      <c r="L150" s="16">
        <v>98</v>
      </c>
      <c r="M150" s="14" t="s">
        <v>61</v>
      </c>
      <c r="N150" t="s">
        <v>396</v>
      </c>
      <c r="S150" s="12">
        <v>48.1</v>
      </c>
      <c r="T150" s="12">
        <v>0.92</v>
      </c>
      <c r="U150" s="12">
        <v>16.239999999999998</v>
      </c>
      <c r="V150" s="12">
        <v>0.22</v>
      </c>
      <c r="W150" s="12">
        <v>7.62</v>
      </c>
      <c r="X150" s="12">
        <v>0.16</v>
      </c>
      <c r="Y150" s="12">
        <v>12.9</v>
      </c>
      <c r="Z150" s="12">
        <v>12.17</v>
      </c>
      <c r="AA150" s="12">
        <v>1.71</v>
      </c>
      <c r="AB150" s="15">
        <v>0</v>
      </c>
      <c r="AC150" s="15">
        <v>0</v>
      </c>
      <c r="AD150" s="15">
        <v>0</v>
      </c>
      <c r="AE150">
        <v>50.5</v>
      </c>
      <c r="AF150">
        <v>0.52</v>
      </c>
      <c r="AG150">
        <v>14.72</v>
      </c>
      <c r="AH150">
        <v>0.35</v>
      </c>
      <c r="AI150">
        <v>6.67</v>
      </c>
      <c r="AJ150">
        <v>0.12</v>
      </c>
      <c r="AK150">
        <v>12.67</v>
      </c>
      <c r="AL150">
        <v>13</v>
      </c>
      <c r="AM150">
        <v>1.46</v>
      </c>
      <c r="AN150">
        <v>0</v>
      </c>
      <c r="AO150">
        <v>0</v>
      </c>
      <c r="AP150">
        <v>0</v>
      </c>
      <c r="AQ150" t="s">
        <v>133</v>
      </c>
      <c r="AR150" t="s">
        <v>247</v>
      </c>
      <c r="AS150" t="s">
        <v>442</v>
      </c>
      <c r="AT150" t="s">
        <v>451</v>
      </c>
      <c r="AU150">
        <v>39</v>
      </c>
      <c r="AV150">
        <v>17</v>
      </c>
      <c r="AW150">
        <v>27</v>
      </c>
      <c r="AX150">
        <v>0.8</v>
      </c>
      <c r="AY150">
        <v>0</v>
      </c>
      <c r="BA150">
        <v>0</v>
      </c>
      <c r="BB150">
        <v>0</v>
      </c>
      <c r="BC150" t="s">
        <v>487</v>
      </c>
    </row>
    <row r="151" spans="1:55" x14ac:dyDescent="0.2">
      <c r="A151" s="13" t="s">
        <v>9</v>
      </c>
      <c r="B151" s="16" t="s">
        <v>188</v>
      </c>
      <c r="C151" t="s">
        <v>471</v>
      </c>
      <c r="D151" s="16">
        <v>1.5</v>
      </c>
      <c r="E151" s="16">
        <v>1400</v>
      </c>
      <c r="H151">
        <v>26.8</v>
      </c>
      <c r="I151" t="s">
        <v>18</v>
      </c>
      <c r="L151" s="16">
        <v>72</v>
      </c>
      <c r="M151" s="14" t="s">
        <v>61</v>
      </c>
      <c r="N151" t="s">
        <v>397</v>
      </c>
      <c r="S151" s="12">
        <v>48.4</v>
      </c>
      <c r="T151" s="12">
        <v>0.65</v>
      </c>
      <c r="U151" s="12">
        <v>14.4</v>
      </c>
      <c r="V151" s="12">
        <v>0.38</v>
      </c>
      <c r="W151" s="12">
        <v>7.7</v>
      </c>
      <c r="X151" s="12">
        <v>0.15</v>
      </c>
      <c r="Y151" s="12">
        <v>14.45</v>
      </c>
      <c r="Z151" s="12">
        <v>12.6</v>
      </c>
      <c r="AA151" s="12">
        <v>1.25</v>
      </c>
      <c r="AB151" s="15">
        <v>0</v>
      </c>
      <c r="AC151" s="15">
        <v>0</v>
      </c>
      <c r="AD151" s="15">
        <v>0</v>
      </c>
      <c r="AE151">
        <v>51.2</v>
      </c>
      <c r="AF151">
        <v>0.39</v>
      </c>
      <c r="AG151">
        <v>12.2</v>
      </c>
      <c r="AH151">
        <v>0.57999999999999996</v>
      </c>
      <c r="AI151">
        <v>7.58</v>
      </c>
      <c r="AJ151">
        <v>0.18</v>
      </c>
      <c r="AK151">
        <v>15.25</v>
      </c>
      <c r="AL151">
        <v>11.7</v>
      </c>
      <c r="AM151">
        <v>0.9</v>
      </c>
      <c r="AN151">
        <v>0</v>
      </c>
      <c r="AO151">
        <v>0</v>
      </c>
      <c r="AP151">
        <v>0</v>
      </c>
      <c r="AQ151" t="s">
        <v>133</v>
      </c>
      <c r="AR151" t="s">
        <v>247</v>
      </c>
      <c r="AS151" t="s">
        <v>442</v>
      </c>
      <c r="AT151" t="s">
        <v>451</v>
      </c>
      <c r="AU151">
        <v>44.6</v>
      </c>
      <c r="AV151">
        <v>7.0000000000000007E-2</v>
      </c>
      <c r="AW151">
        <v>27.2</v>
      </c>
      <c r="AX151">
        <v>0.1</v>
      </c>
      <c r="AY151">
        <v>0</v>
      </c>
      <c r="BA151">
        <v>0</v>
      </c>
      <c r="BB151">
        <v>0</v>
      </c>
      <c r="BC151" t="s">
        <v>487</v>
      </c>
    </row>
    <row r="152" spans="1:55" x14ac:dyDescent="0.2">
      <c r="A152" s="13" t="s">
        <v>9</v>
      </c>
      <c r="B152" s="16" t="s">
        <v>189</v>
      </c>
      <c r="C152" t="s">
        <v>472</v>
      </c>
      <c r="D152" s="16">
        <v>1.5</v>
      </c>
      <c r="E152" s="16">
        <v>1325</v>
      </c>
      <c r="H152">
        <v>40</v>
      </c>
      <c r="I152" t="s">
        <v>18</v>
      </c>
      <c r="L152" s="16">
        <v>92</v>
      </c>
      <c r="M152" s="14" t="s">
        <v>61</v>
      </c>
      <c r="N152" t="s">
        <v>398</v>
      </c>
      <c r="S152" s="12">
        <v>49.1</v>
      </c>
      <c r="T152" s="12">
        <v>1.08</v>
      </c>
      <c r="U152" s="12">
        <v>18.100000000000001</v>
      </c>
      <c r="V152" s="12">
        <v>0</v>
      </c>
      <c r="W152" s="12">
        <v>6.9</v>
      </c>
      <c r="X152" s="12">
        <v>0</v>
      </c>
      <c r="Y152" s="12">
        <v>10.6</v>
      </c>
      <c r="Z152" s="12">
        <v>10.3</v>
      </c>
      <c r="AA152" s="12">
        <v>3.8</v>
      </c>
      <c r="AB152" s="15">
        <v>0</v>
      </c>
      <c r="AC152" s="15">
        <v>0</v>
      </c>
      <c r="AD152" s="15">
        <v>0</v>
      </c>
      <c r="AE152">
        <v>52.42</v>
      </c>
      <c r="AF152">
        <v>0.76</v>
      </c>
      <c r="AG152">
        <v>18.96</v>
      </c>
      <c r="AH152">
        <v>0</v>
      </c>
      <c r="AI152">
        <v>5.0599999999999996</v>
      </c>
      <c r="AJ152">
        <v>0</v>
      </c>
      <c r="AK152">
        <v>8.1199999999999992</v>
      </c>
      <c r="AL152">
        <v>11.01</v>
      </c>
      <c r="AM152">
        <v>3.67</v>
      </c>
      <c r="AN152">
        <v>0</v>
      </c>
      <c r="AO152">
        <v>0</v>
      </c>
      <c r="AP152">
        <v>0</v>
      </c>
      <c r="AQ152" t="s">
        <v>135</v>
      </c>
      <c r="AR152" t="s">
        <v>247</v>
      </c>
      <c r="AS152" t="s">
        <v>442</v>
      </c>
      <c r="AT152" t="s">
        <v>451</v>
      </c>
      <c r="AU152">
        <v>25</v>
      </c>
      <c r="AV152">
        <v>10</v>
      </c>
      <c r="AW152">
        <v>24</v>
      </c>
      <c r="AX152">
        <v>0</v>
      </c>
      <c r="AY152">
        <v>0</v>
      </c>
      <c r="BA152">
        <v>0</v>
      </c>
      <c r="BB152">
        <v>0</v>
      </c>
      <c r="BC152" t="s">
        <v>487</v>
      </c>
    </row>
    <row r="153" spans="1:55" x14ac:dyDescent="0.2">
      <c r="A153" s="13" t="s">
        <v>9</v>
      </c>
      <c r="B153" s="16" t="s">
        <v>190</v>
      </c>
      <c r="C153" t="s">
        <v>472</v>
      </c>
      <c r="D153" s="16">
        <v>1.5</v>
      </c>
      <c r="E153" s="16">
        <v>1350</v>
      </c>
      <c r="H153">
        <v>40</v>
      </c>
      <c r="I153" t="s">
        <v>18</v>
      </c>
      <c r="L153" s="16">
        <v>98</v>
      </c>
      <c r="M153" s="14" t="s">
        <v>61</v>
      </c>
      <c r="N153" t="s">
        <v>398</v>
      </c>
      <c r="S153" s="12">
        <v>48.9</v>
      </c>
      <c r="T153" s="12">
        <v>0.98</v>
      </c>
      <c r="U153" s="12">
        <v>17.5</v>
      </c>
      <c r="V153" s="12">
        <v>0.11</v>
      </c>
      <c r="W153" s="12">
        <v>7</v>
      </c>
      <c r="X153" s="12">
        <v>0</v>
      </c>
      <c r="Y153" s="12">
        <v>11.5</v>
      </c>
      <c r="Z153" s="12">
        <v>10.57</v>
      </c>
      <c r="AA153" s="12">
        <v>3.4</v>
      </c>
      <c r="AB153" s="15">
        <v>0</v>
      </c>
      <c r="AC153" s="15">
        <v>0</v>
      </c>
      <c r="AD153" s="15">
        <v>0</v>
      </c>
      <c r="AE153">
        <v>52.42</v>
      </c>
      <c r="AF153">
        <v>0.76</v>
      </c>
      <c r="AG153">
        <v>18.96</v>
      </c>
      <c r="AH153">
        <v>0</v>
      </c>
      <c r="AI153">
        <v>5.0599999999999996</v>
      </c>
      <c r="AJ153">
        <v>0</v>
      </c>
      <c r="AK153">
        <v>8.1199999999999992</v>
      </c>
      <c r="AL153">
        <v>11.01</v>
      </c>
      <c r="AM153">
        <v>3.67</v>
      </c>
      <c r="AN153">
        <v>0</v>
      </c>
      <c r="AO153">
        <v>0</v>
      </c>
      <c r="AP153">
        <v>0</v>
      </c>
      <c r="AQ153" t="s">
        <v>135</v>
      </c>
      <c r="AR153" t="s">
        <v>247</v>
      </c>
      <c r="AS153" t="s">
        <v>442</v>
      </c>
      <c r="AT153" t="s">
        <v>451</v>
      </c>
      <c r="AU153">
        <v>24</v>
      </c>
      <c r="AV153">
        <v>11</v>
      </c>
      <c r="AW153">
        <v>25</v>
      </c>
      <c r="AX153">
        <v>0</v>
      </c>
      <c r="AY153">
        <v>0</v>
      </c>
      <c r="BA153">
        <v>0</v>
      </c>
      <c r="BB153">
        <v>0</v>
      </c>
      <c r="BC153" t="s">
        <v>487</v>
      </c>
    </row>
    <row r="154" spans="1:55" x14ac:dyDescent="0.2">
      <c r="A154" s="13" t="s">
        <v>191</v>
      </c>
      <c r="B154" s="15" t="s">
        <v>192</v>
      </c>
      <c r="C154" t="s">
        <v>300</v>
      </c>
      <c r="D154" s="15">
        <v>1</v>
      </c>
      <c r="E154" s="15">
        <v>1295</v>
      </c>
      <c r="H154">
        <v>20</v>
      </c>
      <c r="I154" t="s">
        <v>18</v>
      </c>
      <c r="L154" s="15">
        <v>48.5</v>
      </c>
      <c r="M154" s="14" t="s">
        <v>61</v>
      </c>
      <c r="N154" t="s">
        <v>399</v>
      </c>
      <c r="S154" s="12">
        <v>50.3</v>
      </c>
      <c r="T154" s="12">
        <v>1.1100000000000001</v>
      </c>
      <c r="U154" s="12">
        <v>17.7</v>
      </c>
      <c r="V154" s="12">
        <v>0.21</v>
      </c>
      <c r="W154" s="12">
        <v>5.9</v>
      </c>
      <c r="X154" s="12">
        <v>0.13</v>
      </c>
      <c r="Y154" s="12">
        <v>10.25</v>
      </c>
      <c r="Z154" s="12">
        <v>11.28</v>
      </c>
      <c r="AA154" s="12">
        <v>3.16</v>
      </c>
      <c r="AB154" s="15">
        <v>0</v>
      </c>
      <c r="AC154" s="15">
        <v>0</v>
      </c>
      <c r="AD154" s="15">
        <v>0</v>
      </c>
      <c r="AE154">
        <v>45.5</v>
      </c>
      <c r="AF154">
        <v>0.11</v>
      </c>
      <c r="AG154">
        <v>3.98</v>
      </c>
      <c r="AH154">
        <v>0.68</v>
      </c>
      <c r="AI154">
        <v>7.18</v>
      </c>
      <c r="AJ154">
        <v>0.13</v>
      </c>
      <c r="AK154">
        <v>38.299999999999997</v>
      </c>
      <c r="AL154">
        <v>3.57</v>
      </c>
      <c r="AM154">
        <v>0.31</v>
      </c>
      <c r="AN154">
        <v>0</v>
      </c>
      <c r="AO154">
        <v>0</v>
      </c>
      <c r="AP154">
        <v>0</v>
      </c>
      <c r="AQ154" t="s">
        <v>133</v>
      </c>
      <c r="AR154" t="s">
        <v>247</v>
      </c>
      <c r="AS154" t="s">
        <v>442</v>
      </c>
      <c r="AT154" t="s">
        <v>451</v>
      </c>
      <c r="AU154">
        <v>51.4</v>
      </c>
      <c r="AV154">
        <v>9</v>
      </c>
      <c r="AW154">
        <v>20</v>
      </c>
      <c r="AX154">
        <v>0.2</v>
      </c>
      <c r="AY154">
        <v>0</v>
      </c>
      <c r="BA154">
        <v>0</v>
      </c>
      <c r="BB154">
        <v>0</v>
      </c>
      <c r="BC154" t="s">
        <v>489</v>
      </c>
    </row>
    <row r="155" spans="1:55" x14ac:dyDescent="0.2">
      <c r="A155" s="13" t="s">
        <v>191</v>
      </c>
      <c r="B155" s="15" t="s">
        <v>193</v>
      </c>
      <c r="C155" t="s">
        <v>300</v>
      </c>
      <c r="D155" s="15">
        <v>1</v>
      </c>
      <c r="E155" s="15">
        <v>1270</v>
      </c>
      <c r="H155">
        <v>19</v>
      </c>
      <c r="I155" t="s">
        <v>18</v>
      </c>
      <c r="L155" s="15">
        <v>49</v>
      </c>
      <c r="M155" s="14" t="s">
        <v>61</v>
      </c>
      <c r="N155" t="s">
        <v>399</v>
      </c>
      <c r="S155" s="12">
        <v>51.4</v>
      </c>
      <c r="T155" s="12">
        <v>1.32</v>
      </c>
      <c r="U155" s="12">
        <v>18.600000000000001</v>
      </c>
      <c r="V155" s="12">
        <v>0.11</v>
      </c>
      <c r="W155" s="12">
        <v>5.4</v>
      </c>
      <c r="X155" s="12">
        <v>0.09</v>
      </c>
      <c r="Y155" s="12">
        <v>8.9700000000000006</v>
      </c>
      <c r="Z155" s="12">
        <v>10.01</v>
      </c>
      <c r="AA155" s="12">
        <v>4.07</v>
      </c>
      <c r="AB155" s="15">
        <v>0</v>
      </c>
      <c r="AC155" s="15">
        <v>0</v>
      </c>
      <c r="AD155" s="15">
        <v>0</v>
      </c>
      <c r="AE155">
        <v>45.5</v>
      </c>
      <c r="AF155">
        <v>0.11</v>
      </c>
      <c r="AG155">
        <v>3.98</v>
      </c>
      <c r="AH155">
        <v>0.68</v>
      </c>
      <c r="AI155">
        <v>7.18</v>
      </c>
      <c r="AJ155">
        <v>0.13</v>
      </c>
      <c r="AK155">
        <v>38.299999999999997</v>
      </c>
      <c r="AL155">
        <v>3.57</v>
      </c>
      <c r="AM155">
        <v>0.31</v>
      </c>
      <c r="AN155">
        <v>0</v>
      </c>
      <c r="AO155">
        <v>0</v>
      </c>
      <c r="AP155">
        <v>0</v>
      </c>
      <c r="AQ155" t="s">
        <v>133</v>
      </c>
      <c r="AR155" t="s">
        <v>247</v>
      </c>
      <c r="AS155" t="s">
        <v>442</v>
      </c>
      <c r="AT155" t="s">
        <v>451</v>
      </c>
      <c r="AU155">
        <v>48.1</v>
      </c>
      <c r="AV155">
        <v>10.6</v>
      </c>
      <c r="AW155">
        <v>21</v>
      </c>
      <c r="AX155">
        <v>0.5</v>
      </c>
      <c r="AY155">
        <v>0</v>
      </c>
      <c r="BA155">
        <v>0</v>
      </c>
      <c r="BB155">
        <v>0</v>
      </c>
      <c r="BC155" t="s">
        <v>489</v>
      </c>
    </row>
    <row r="156" spans="1:55" x14ac:dyDescent="0.2">
      <c r="A156" s="13" t="s">
        <v>191</v>
      </c>
      <c r="B156" s="15" t="s">
        <v>194</v>
      </c>
      <c r="C156" t="s">
        <v>300</v>
      </c>
      <c r="D156" s="15">
        <v>1</v>
      </c>
      <c r="E156" s="15">
        <v>1260</v>
      </c>
      <c r="H156">
        <v>18</v>
      </c>
      <c r="I156" t="s">
        <v>18</v>
      </c>
      <c r="L156" s="15">
        <v>96</v>
      </c>
      <c r="M156" s="14" t="s">
        <v>61</v>
      </c>
      <c r="N156" t="s">
        <v>399</v>
      </c>
      <c r="S156" s="12">
        <v>51.1</v>
      </c>
      <c r="T156" s="12">
        <v>1.3</v>
      </c>
      <c r="U156" s="12">
        <v>19.2</v>
      </c>
      <c r="V156" s="12">
        <v>0.1</v>
      </c>
      <c r="W156" s="12">
        <v>5.39</v>
      </c>
      <c r="X156" s="12">
        <v>0.1</v>
      </c>
      <c r="Y156" s="12">
        <v>8.5500000000000007</v>
      </c>
      <c r="Z156" s="12">
        <v>9.9</v>
      </c>
      <c r="AA156" s="12">
        <v>4.43</v>
      </c>
      <c r="AB156" s="15">
        <v>0</v>
      </c>
      <c r="AC156" s="15">
        <v>0</v>
      </c>
      <c r="AD156" s="15">
        <v>0</v>
      </c>
      <c r="AE156">
        <v>45.5</v>
      </c>
      <c r="AF156">
        <v>0.11</v>
      </c>
      <c r="AG156">
        <v>3.98</v>
      </c>
      <c r="AH156">
        <v>0.68</v>
      </c>
      <c r="AI156">
        <v>7.18</v>
      </c>
      <c r="AJ156">
        <v>0.13</v>
      </c>
      <c r="AK156">
        <v>38.299999999999997</v>
      </c>
      <c r="AL156">
        <v>3.57</v>
      </c>
      <c r="AM156">
        <v>0.31</v>
      </c>
      <c r="AN156">
        <v>0</v>
      </c>
      <c r="AO156">
        <v>0</v>
      </c>
      <c r="AP156">
        <v>0</v>
      </c>
      <c r="AQ156" t="s">
        <v>133</v>
      </c>
      <c r="AR156" t="s">
        <v>247</v>
      </c>
      <c r="AS156" t="s">
        <v>442</v>
      </c>
      <c r="AT156" t="s">
        <v>451</v>
      </c>
      <c r="AU156">
        <v>46.6</v>
      </c>
      <c r="AV156">
        <v>12.2</v>
      </c>
      <c r="AW156">
        <v>23</v>
      </c>
      <c r="AX156">
        <v>1</v>
      </c>
      <c r="AY156">
        <v>0</v>
      </c>
      <c r="BA156">
        <v>0</v>
      </c>
      <c r="BB156">
        <v>0</v>
      </c>
      <c r="BC156" t="s">
        <v>489</v>
      </c>
    </row>
    <row r="157" spans="1:55" x14ac:dyDescent="0.2">
      <c r="A157" s="13" t="s">
        <v>191</v>
      </c>
      <c r="B157" s="15" t="s">
        <v>195</v>
      </c>
      <c r="C157" t="s">
        <v>300</v>
      </c>
      <c r="D157" s="15">
        <v>1</v>
      </c>
      <c r="E157" s="15">
        <v>1385</v>
      </c>
      <c r="H157">
        <v>20.5</v>
      </c>
      <c r="I157" t="s">
        <v>18</v>
      </c>
      <c r="L157" s="15">
        <v>47</v>
      </c>
      <c r="M157" s="14" t="s">
        <v>61</v>
      </c>
      <c r="N157" t="s">
        <v>399</v>
      </c>
      <c r="S157" s="12">
        <v>48.5</v>
      </c>
      <c r="T157" s="12">
        <v>0.9</v>
      </c>
      <c r="U157" s="12">
        <v>15.51</v>
      </c>
      <c r="V157" s="12">
        <v>0.32</v>
      </c>
      <c r="W157" s="12">
        <v>7.2</v>
      </c>
      <c r="X157" s="12">
        <v>0.13</v>
      </c>
      <c r="Y157" s="12">
        <v>13.4</v>
      </c>
      <c r="Z157" s="12">
        <v>11.9</v>
      </c>
      <c r="AA157" s="12">
        <v>2.14</v>
      </c>
      <c r="AB157" s="15">
        <v>0</v>
      </c>
      <c r="AC157" s="15">
        <v>0</v>
      </c>
      <c r="AD157" s="15">
        <v>0</v>
      </c>
      <c r="AE157">
        <v>45.5</v>
      </c>
      <c r="AF157">
        <v>0.11</v>
      </c>
      <c r="AG157">
        <v>3.98</v>
      </c>
      <c r="AH157">
        <v>0.68</v>
      </c>
      <c r="AI157">
        <v>7.18</v>
      </c>
      <c r="AJ157">
        <v>0.13</v>
      </c>
      <c r="AK157">
        <v>38.299999999999997</v>
      </c>
      <c r="AL157">
        <v>3.57</v>
      </c>
      <c r="AM157">
        <v>0.31</v>
      </c>
      <c r="AN157">
        <v>0</v>
      </c>
      <c r="AO157">
        <v>0</v>
      </c>
      <c r="AP157">
        <v>0</v>
      </c>
      <c r="AQ157" t="s">
        <v>133</v>
      </c>
      <c r="AR157" t="s">
        <v>247</v>
      </c>
      <c r="AS157" t="s">
        <v>442</v>
      </c>
      <c r="AT157" t="s">
        <v>451</v>
      </c>
      <c r="AU157">
        <v>51.6</v>
      </c>
      <c r="AV157">
        <v>7.5</v>
      </c>
      <c r="AW157">
        <v>20</v>
      </c>
      <c r="AX157">
        <v>0.3</v>
      </c>
      <c r="AY157">
        <v>0</v>
      </c>
      <c r="BA157">
        <v>0</v>
      </c>
      <c r="BB157">
        <v>0</v>
      </c>
      <c r="BC157" t="s">
        <v>489</v>
      </c>
    </row>
    <row r="158" spans="1:55" x14ac:dyDescent="0.2">
      <c r="A158" s="13" t="s">
        <v>191</v>
      </c>
      <c r="B158" s="15" t="s">
        <v>196</v>
      </c>
      <c r="C158" t="s">
        <v>300</v>
      </c>
      <c r="D158" s="15">
        <v>1</v>
      </c>
      <c r="E158" s="15">
        <v>1370</v>
      </c>
      <c r="H158">
        <v>29</v>
      </c>
      <c r="I158" t="s">
        <v>18</v>
      </c>
      <c r="L158" s="15">
        <v>49.5</v>
      </c>
      <c r="M158" s="14" t="s">
        <v>61</v>
      </c>
      <c r="N158" t="s">
        <v>399</v>
      </c>
      <c r="S158" s="12">
        <v>48.6</v>
      </c>
      <c r="T158" s="12">
        <v>1.1100000000000001</v>
      </c>
      <c r="U158" s="12">
        <v>17.190000000000001</v>
      </c>
      <c r="V158" s="12">
        <v>0.17</v>
      </c>
      <c r="W158" s="12">
        <v>6.89</v>
      </c>
      <c r="X158" s="12">
        <v>0.08</v>
      </c>
      <c r="Y158" s="12">
        <v>12</v>
      </c>
      <c r="Z158" s="12">
        <v>10.7</v>
      </c>
      <c r="AA158" s="12">
        <v>3.19</v>
      </c>
      <c r="AB158" s="15">
        <v>0</v>
      </c>
      <c r="AC158" s="15">
        <v>0</v>
      </c>
      <c r="AD158" s="15">
        <v>0</v>
      </c>
      <c r="AE158">
        <v>45.5</v>
      </c>
      <c r="AF158">
        <v>0.11</v>
      </c>
      <c r="AG158">
        <v>3.98</v>
      </c>
      <c r="AH158">
        <v>0.68</v>
      </c>
      <c r="AI158">
        <v>7.18</v>
      </c>
      <c r="AJ158">
        <v>0.13</v>
      </c>
      <c r="AK158">
        <v>38.299999999999997</v>
      </c>
      <c r="AL158">
        <v>3.57</v>
      </c>
      <c r="AM158">
        <v>0.31</v>
      </c>
      <c r="AN158">
        <v>0</v>
      </c>
      <c r="AO158">
        <v>0</v>
      </c>
      <c r="AP158">
        <v>0</v>
      </c>
      <c r="AQ158" t="s">
        <v>133</v>
      </c>
      <c r="AR158" t="s">
        <v>247</v>
      </c>
      <c r="AS158" t="s">
        <v>442</v>
      </c>
      <c r="AT158" t="s">
        <v>451</v>
      </c>
      <c r="AU158">
        <v>41.8</v>
      </c>
      <c r="AV158">
        <v>11</v>
      </c>
      <c r="AW158">
        <v>17</v>
      </c>
      <c r="AX158">
        <v>0.4</v>
      </c>
      <c r="AY158">
        <v>0</v>
      </c>
      <c r="BA158">
        <v>0</v>
      </c>
      <c r="BB158">
        <v>0</v>
      </c>
      <c r="BC158" t="s">
        <v>489</v>
      </c>
    </row>
    <row r="159" spans="1:55" x14ac:dyDescent="0.2">
      <c r="A159" s="13" t="s">
        <v>191</v>
      </c>
      <c r="B159" s="15" t="s">
        <v>197</v>
      </c>
      <c r="C159" t="s">
        <v>300</v>
      </c>
      <c r="D159" s="15">
        <v>1</v>
      </c>
      <c r="E159" s="15">
        <v>1350</v>
      </c>
      <c r="H159">
        <v>25.5</v>
      </c>
      <c r="I159" t="s">
        <v>18</v>
      </c>
      <c r="L159" s="15">
        <v>96</v>
      </c>
      <c r="M159" s="14" t="s">
        <v>61</v>
      </c>
      <c r="N159" t="s">
        <v>399</v>
      </c>
      <c r="S159" s="12">
        <v>48.7</v>
      </c>
      <c r="T159" s="12">
        <v>1.22</v>
      </c>
      <c r="U159" s="12">
        <v>17.600000000000001</v>
      </c>
      <c r="V159" s="12">
        <v>0.12</v>
      </c>
      <c r="W159" s="12">
        <v>6.91</v>
      </c>
      <c r="X159" s="12">
        <v>0.1</v>
      </c>
      <c r="Y159" s="12">
        <v>11.5</v>
      </c>
      <c r="Z159" s="12">
        <v>10.4</v>
      </c>
      <c r="AA159" s="12">
        <v>3.56</v>
      </c>
      <c r="AB159" s="15">
        <v>0</v>
      </c>
      <c r="AC159" s="15">
        <v>0</v>
      </c>
      <c r="AD159" s="15">
        <v>0</v>
      </c>
      <c r="AE159">
        <v>45.5</v>
      </c>
      <c r="AF159">
        <v>0.11</v>
      </c>
      <c r="AG159">
        <v>3.98</v>
      </c>
      <c r="AH159">
        <v>0.68</v>
      </c>
      <c r="AI159">
        <v>7.18</v>
      </c>
      <c r="AJ159">
        <v>0.13</v>
      </c>
      <c r="AK159">
        <v>38.299999999999997</v>
      </c>
      <c r="AL159">
        <v>3.57</v>
      </c>
      <c r="AM159">
        <v>0.31</v>
      </c>
      <c r="AN159">
        <v>0</v>
      </c>
      <c r="AO159">
        <v>0</v>
      </c>
      <c r="AP159">
        <v>0</v>
      </c>
      <c r="AQ159" t="s">
        <v>133</v>
      </c>
      <c r="AR159" t="s">
        <v>247</v>
      </c>
      <c r="AS159" t="s">
        <v>442</v>
      </c>
      <c r="AT159" t="s">
        <v>451</v>
      </c>
      <c r="AU159">
        <v>39.200000000000003</v>
      </c>
      <c r="AV159">
        <v>15.3</v>
      </c>
      <c r="AW159">
        <v>19.2</v>
      </c>
      <c r="AX159">
        <v>0.5</v>
      </c>
      <c r="AY159">
        <v>0</v>
      </c>
      <c r="BA159">
        <v>0</v>
      </c>
      <c r="BB159">
        <v>0</v>
      </c>
      <c r="BC159" t="s">
        <v>489</v>
      </c>
    </row>
    <row r="160" spans="1:55" x14ac:dyDescent="0.2">
      <c r="A160" s="13" t="s">
        <v>191</v>
      </c>
      <c r="B160" s="15" t="s">
        <v>198</v>
      </c>
      <c r="C160" t="s">
        <v>300</v>
      </c>
      <c r="D160" s="15">
        <v>1</v>
      </c>
      <c r="E160" s="15">
        <v>1325</v>
      </c>
      <c r="H160">
        <v>37</v>
      </c>
      <c r="I160" t="s">
        <v>18</v>
      </c>
      <c r="L160" s="15">
        <v>48.333300000000001</v>
      </c>
      <c r="M160" s="14" t="s">
        <v>61</v>
      </c>
      <c r="N160" t="s">
        <v>399</v>
      </c>
      <c r="S160" s="12">
        <v>49.9</v>
      </c>
      <c r="T160" s="12">
        <v>1.41</v>
      </c>
      <c r="U160" s="12">
        <v>18.7</v>
      </c>
      <c r="V160" s="12">
        <v>0.06</v>
      </c>
      <c r="W160" s="12">
        <v>7</v>
      </c>
      <c r="X160" s="12">
        <v>0.05</v>
      </c>
      <c r="Y160" s="12">
        <v>9.1</v>
      </c>
      <c r="Z160" s="12">
        <v>8.7899999999999991</v>
      </c>
      <c r="AA160" s="12">
        <v>5</v>
      </c>
      <c r="AB160" s="15">
        <v>0</v>
      </c>
      <c r="AC160" s="15">
        <v>0</v>
      </c>
      <c r="AD160" s="15">
        <v>0</v>
      </c>
      <c r="AE160">
        <v>45.5</v>
      </c>
      <c r="AF160">
        <v>0.11</v>
      </c>
      <c r="AG160">
        <v>3.98</v>
      </c>
      <c r="AH160">
        <v>0.68</v>
      </c>
      <c r="AI160">
        <v>7.18</v>
      </c>
      <c r="AJ160">
        <v>0.13</v>
      </c>
      <c r="AK160">
        <v>38.299999999999997</v>
      </c>
      <c r="AL160">
        <v>3.57</v>
      </c>
      <c r="AM160">
        <v>0.31</v>
      </c>
      <c r="AN160">
        <v>0</v>
      </c>
      <c r="AO160">
        <v>0</v>
      </c>
      <c r="AP160">
        <v>0</v>
      </c>
      <c r="AQ160" t="s">
        <v>133</v>
      </c>
      <c r="AR160" t="s">
        <v>247</v>
      </c>
      <c r="AS160" t="s">
        <v>442</v>
      </c>
      <c r="AT160" t="s">
        <v>451</v>
      </c>
      <c r="AU160">
        <v>15</v>
      </c>
      <c r="AV160">
        <v>29</v>
      </c>
      <c r="AW160">
        <v>16</v>
      </c>
      <c r="AX160">
        <v>2.5</v>
      </c>
      <c r="AY160">
        <v>0</v>
      </c>
      <c r="BA160">
        <v>0</v>
      </c>
      <c r="BB160">
        <v>0</v>
      </c>
      <c r="BC160" t="s">
        <v>489</v>
      </c>
    </row>
    <row r="161" spans="1:55" x14ac:dyDescent="0.2">
      <c r="A161" s="13" t="s">
        <v>191</v>
      </c>
      <c r="B161" s="15" t="s">
        <v>199</v>
      </c>
      <c r="C161" t="s">
        <v>300</v>
      </c>
      <c r="D161" s="15">
        <v>1</v>
      </c>
      <c r="E161" s="15">
        <v>1260</v>
      </c>
      <c r="H161">
        <v>37</v>
      </c>
      <c r="I161" t="s">
        <v>18</v>
      </c>
      <c r="L161" s="15">
        <v>72.25</v>
      </c>
      <c r="M161" s="14" t="s">
        <v>61</v>
      </c>
      <c r="N161" t="s">
        <v>399</v>
      </c>
      <c r="S161" s="12">
        <v>51.8</v>
      </c>
      <c r="T161" s="12">
        <v>1.59</v>
      </c>
      <c r="U161" s="12">
        <v>18.899999999999999</v>
      </c>
      <c r="V161" s="12">
        <v>0.08</v>
      </c>
      <c r="W161" s="12">
        <v>5.44</v>
      </c>
      <c r="X161" s="12">
        <v>0.05</v>
      </c>
      <c r="Y161" s="12">
        <v>8</v>
      </c>
      <c r="Z161" s="12">
        <v>8.8800000000000008</v>
      </c>
      <c r="AA161" s="12">
        <v>5.27</v>
      </c>
      <c r="AB161" s="15">
        <v>0</v>
      </c>
      <c r="AC161" s="15">
        <v>0</v>
      </c>
      <c r="AD161" s="15">
        <v>0</v>
      </c>
      <c r="AE161">
        <v>45.5</v>
      </c>
      <c r="AF161">
        <v>0.11</v>
      </c>
      <c r="AG161">
        <v>3.98</v>
      </c>
      <c r="AH161">
        <v>0.68</v>
      </c>
      <c r="AI161">
        <v>7.18</v>
      </c>
      <c r="AJ161">
        <v>0.13</v>
      </c>
      <c r="AK161">
        <v>38.299999999999997</v>
      </c>
      <c r="AL161">
        <v>3.57</v>
      </c>
      <c r="AM161">
        <v>0.31</v>
      </c>
      <c r="AN161">
        <v>0</v>
      </c>
      <c r="AO161">
        <v>0</v>
      </c>
      <c r="AP161">
        <v>0</v>
      </c>
      <c r="AQ161" t="s">
        <v>133</v>
      </c>
      <c r="AR161" t="s">
        <v>247</v>
      </c>
      <c r="AS161" t="s">
        <v>442</v>
      </c>
      <c r="AT161" t="s">
        <v>451</v>
      </c>
      <c r="AU161">
        <v>19.7</v>
      </c>
      <c r="AV161">
        <v>7.8</v>
      </c>
      <c r="AW161">
        <v>16.600000000000001</v>
      </c>
      <c r="AX161">
        <v>0</v>
      </c>
      <c r="AY161">
        <v>0</v>
      </c>
      <c r="BA161">
        <v>7.8</v>
      </c>
      <c r="BB161">
        <v>0</v>
      </c>
      <c r="BC161" t="s">
        <v>489</v>
      </c>
    </row>
    <row r="162" spans="1:55" x14ac:dyDescent="0.2">
      <c r="A162" s="13" t="s">
        <v>16</v>
      </c>
      <c r="B162" s="12" t="s">
        <v>200</v>
      </c>
      <c r="C162" t="s">
        <v>22</v>
      </c>
      <c r="D162" s="12">
        <v>1</v>
      </c>
      <c r="E162" s="12">
        <v>1314</v>
      </c>
      <c r="H162">
        <v>24.9</v>
      </c>
      <c r="I162" t="s">
        <v>18</v>
      </c>
      <c r="L162" s="12">
        <v>1</v>
      </c>
      <c r="M162" s="14" t="s">
        <v>61</v>
      </c>
      <c r="N162" t="s">
        <v>400</v>
      </c>
      <c r="S162" s="12">
        <v>50</v>
      </c>
      <c r="T162" s="12">
        <v>0.54</v>
      </c>
      <c r="U162" s="12">
        <v>15.8</v>
      </c>
      <c r="V162" s="12">
        <v>0.38</v>
      </c>
      <c r="W162" s="12">
        <v>7.3</v>
      </c>
      <c r="X162" s="12">
        <v>0.15</v>
      </c>
      <c r="Y162" s="12">
        <v>11.62</v>
      </c>
      <c r="Z162" s="12">
        <v>13.1</v>
      </c>
      <c r="AA162" s="12">
        <v>1.18</v>
      </c>
      <c r="AB162" s="15">
        <v>0</v>
      </c>
      <c r="AC162" s="15">
        <v>0</v>
      </c>
      <c r="AD162" s="15">
        <v>0</v>
      </c>
      <c r="AE162">
        <v>47.5</v>
      </c>
      <c r="AF162">
        <v>0.13</v>
      </c>
      <c r="AG162">
        <v>5.35</v>
      </c>
      <c r="AH162">
        <v>0.75</v>
      </c>
      <c r="AI162">
        <v>7.51</v>
      </c>
      <c r="AJ162">
        <v>0.18</v>
      </c>
      <c r="AK162">
        <v>32.799999999999997</v>
      </c>
      <c r="AL162">
        <v>4.97</v>
      </c>
      <c r="AM162">
        <v>0.3</v>
      </c>
      <c r="AN162">
        <v>0</v>
      </c>
      <c r="AO162">
        <v>0</v>
      </c>
      <c r="AP162">
        <v>0</v>
      </c>
      <c r="AQ162" t="s">
        <v>133</v>
      </c>
      <c r="AR162" t="s">
        <v>247</v>
      </c>
      <c r="AS162" t="s">
        <v>441</v>
      </c>
      <c r="AT162" t="s">
        <v>448</v>
      </c>
      <c r="AU162">
        <v>39.299999999999997</v>
      </c>
      <c r="AV162">
        <v>7.7</v>
      </c>
      <c r="AW162">
        <v>27.6</v>
      </c>
      <c r="AX162" t="s">
        <v>464</v>
      </c>
      <c r="AY162">
        <v>0</v>
      </c>
      <c r="BA162">
        <v>0</v>
      </c>
      <c r="BB162">
        <v>0</v>
      </c>
      <c r="BC162" t="s">
        <v>489</v>
      </c>
    </row>
    <row r="163" spans="1:55" x14ac:dyDescent="0.2">
      <c r="A163" s="13" t="s">
        <v>16</v>
      </c>
      <c r="B163" s="12" t="s">
        <v>201</v>
      </c>
      <c r="C163" t="s">
        <v>301</v>
      </c>
      <c r="D163" s="12">
        <v>1</v>
      </c>
      <c r="E163" s="12">
        <v>1310</v>
      </c>
      <c r="H163">
        <v>31.6</v>
      </c>
      <c r="I163" t="s">
        <v>18</v>
      </c>
      <c r="L163" s="12">
        <v>24</v>
      </c>
      <c r="M163" s="14" t="s">
        <v>61</v>
      </c>
      <c r="N163" t="s">
        <v>401</v>
      </c>
      <c r="S163" s="12">
        <v>49.52</v>
      </c>
      <c r="T163" s="12">
        <v>0.48</v>
      </c>
      <c r="U163" s="12">
        <v>16.8</v>
      </c>
      <c r="V163" s="12">
        <v>0.23</v>
      </c>
      <c r="W163" s="12">
        <v>7.42</v>
      </c>
      <c r="X163" s="12">
        <v>0.16</v>
      </c>
      <c r="Y163" s="12">
        <v>11.3</v>
      </c>
      <c r="Z163" s="12">
        <v>12.79</v>
      </c>
      <c r="AA163" s="12">
        <v>1.36</v>
      </c>
      <c r="AB163" s="15">
        <v>0</v>
      </c>
      <c r="AC163" s="15">
        <v>0</v>
      </c>
      <c r="AD163" s="15">
        <v>0</v>
      </c>
      <c r="AE163">
        <v>47.5</v>
      </c>
      <c r="AF163">
        <v>0.13</v>
      </c>
      <c r="AG163">
        <v>5.35</v>
      </c>
      <c r="AH163">
        <v>0.75</v>
      </c>
      <c r="AI163">
        <v>7.51</v>
      </c>
      <c r="AJ163">
        <v>0.18</v>
      </c>
      <c r="AK163">
        <v>32.799999999999997</v>
      </c>
      <c r="AL163">
        <v>4.97</v>
      </c>
      <c r="AM163">
        <v>0.3</v>
      </c>
      <c r="AN163">
        <v>0</v>
      </c>
      <c r="AO163">
        <v>0</v>
      </c>
      <c r="AP163">
        <v>0</v>
      </c>
      <c r="AQ163" t="s">
        <v>133</v>
      </c>
      <c r="AR163" t="s">
        <v>247</v>
      </c>
      <c r="AS163" t="s">
        <v>442</v>
      </c>
      <c r="AT163" t="s">
        <v>451</v>
      </c>
      <c r="AU163">
        <v>32.9</v>
      </c>
      <c r="AV163">
        <v>6.6</v>
      </c>
      <c r="AW163">
        <v>28.6</v>
      </c>
      <c r="AX163">
        <v>0</v>
      </c>
      <c r="AY163">
        <v>0</v>
      </c>
      <c r="BA163">
        <v>0</v>
      </c>
      <c r="BB163">
        <v>0</v>
      </c>
      <c r="BC163" t="s">
        <v>489</v>
      </c>
    </row>
    <row r="164" spans="1:55" x14ac:dyDescent="0.2">
      <c r="A164" s="13" t="s">
        <v>16</v>
      </c>
      <c r="B164" s="12" t="s">
        <v>202</v>
      </c>
      <c r="C164" t="s">
        <v>301</v>
      </c>
      <c r="D164" s="12">
        <v>1</v>
      </c>
      <c r="E164" s="12">
        <v>1321</v>
      </c>
      <c r="H164">
        <v>35</v>
      </c>
      <c r="I164" t="s">
        <v>18</v>
      </c>
      <c r="L164" s="12">
        <v>24</v>
      </c>
      <c r="M164" s="14" t="s">
        <v>61</v>
      </c>
      <c r="N164" t="s">
        <v>401</v>
      </c>
      <c r="S164" s="12">
        <v>49.8</v>
      </c>
      <c r="T164" s="12">
        <v>0.55000000000000004</v>
      </c>
      <c r="U164" s="12">
        <v>15.53</v>
      </c>
      <c r="V164" s="12">
        <v>0.28999999999999998</v>
      </c>
      <c r="W164" s="12">
        <v>8</v>
      </c>
      <c r="X164" s="12">
        <v>0.14000000000000001</v>
      </c>
      <c r="Y164" s="12">
        <v>11.7</v>
      </c>
      <c r="Z164" s="12">
        <v>12.78</v>
      </c>
      <c r="AA164" s="12">
        <v>1.28</v>
      </c>
      <c r="AB164" s="15">
        <v>0</v>
      </c>
      <c r="AC164" s="15">
        <v>0</v>
      </c>
      <c r="AD164" s="15">
        <v>0</v>
      </c>
      <c r="AE164">
        <v>47.5</v>
      </c>
      <c r="AF164">
        <v>0.13</v>
      </c>
      <c r="AG164">
        <v>5.35</v>
      </c>
      <c r="AH164">
        <v>0.75</v>
      </c>
      <c r="AI164">
        <v>7.51</v>
      </c>
      <c r="AJ164">
        <v>0.18</v>
      </c>
      <c r="AK164">
        <v>32.799999999999997</v>
      </c>
      <c r="AL164">
        <v>4.97</v>
      </c>
      <c r="AM164">
        <v>0.3</v>
      </c>
      <c r="AN164">
        <v>0</v>
      </c>
      <c r="AO164">
        <v>0</v>
      </c>
      <c r="AP164">
        <v>0</v>
      </c>
      <c r="AQ164" t="s">
        <v>133</v>
      </c>
      <c r="AR164" t="s">
        <v>247</v>
      </c>
      <c r="AS164" t="s">
        <v>442</v>
      </c>
      <c r="AT164" t="s">
        <v>451</v>
      </c>
      <c r="AU164">
        <v>35</v>
      </c>
      <c r="AV164">
        <v>3.4</v>
      </c>
      <c r="AW164">
        <v>26.2</v>
      </c>
      <c r="AX164">
        <v>0</v>
      </c>
      <c r="AY164">
        <v>0</v>
      </c>
      <c r="BA164">
        <v>0</v>
      </c>
      <c r="BB164">
        <v>0</v>
      </c>
      <c r="BC164" t="s">
        <v>489</v>
      </c>
    </row>
    <row r="165" spans="1:55" x14ac:dyDescent="0.2">
      <c r="A165" s="13" t="s">
        <v>16</v>
      </c>
      <c r="B165" s="12" t="s">
        <v>203</v>
      </c>
      <c r="C165" t="s">
        <v>301</v>
      </c>
      <c r="D165" s="12">
        <v>1</v>
      </c>
      <c r="E165" s="12">
        <v>1325</v>
      </c>
      <c r="H165">
        <v>52.9</v>
      </c>
      <c r="I165" t="s">
        <v>18</v>
      </c>
      <c r="L165" s="12">
        <v>24</v>
      </c>
      <c r="M165" s="14" t="s">
        <v>61</v>
      </c>
      <c r="N165" t="s">
        <v>401</v>
      </c>
      <c r="S165" s="12">
        <v>49.9</v>
      </c>
      <c r="T165" s="12">
        <v>0.48</v>
      </c>
      <c r="U165" s="12">
        <v>15.32</v>
      </c>
      <c r="V165" s="12">
        <v>0.35</v>
      </c>
      <c r="W165" s="12">
        <v>7.62</v>
      </c>
      <c r="X165" s="12">
        <v>0.09</v>
      </c>
      <c r="Y165" s="12">
        <v>12</v>
      </c>
      <c r="Z165" s="12">
        <v>13.08</v>
      </c>
      <c r="AA165" s="12">
        <v>1.1599999999999999</v>
      </c>
      <c r="AB165" s="15">
        <v>0</v>
      </c>
      <c r="AC165" s="15">
        <v>0</v>
      </c>
      <c r="AD165" s="15">
        <v>0</v>
      </c>
      <c r="AE165">
        <v>47.5</v>
      </c>
      <c r="AF165">
        <v>0.13</v>
      </c>
      <c r="AG165">
        <v>5.35</v>
      </c>
      <c r="AH165">
        <v>0.75</v>
      </c>
      <c r="AI165">
        <v>7.51</v>
      </c>
      <c r="AJ165">
        <v>0.18</v>
      </c>
      <c r="AK165">
        <v>32.799999999999997</v>
      </c>
      <c r="AL165">
        <v>4.97</v>
      </c>
      <c r="AM165">
        <v>0.3</v>
      </c>
      <c r="AN165">
        <v>0</v>
      </c>
      <c r="AO165">
        <v>0</v>
      </c>
      <c r="AP165">
        <v>0</v>
      </c>
      <c r="AQ165" t="s">
        <v>133</v>
      </c>
      <c r="AR165" t="s">
        <v>247</v>
      </c>
      <c r="AS165" t="s">
        <v>442</v>
      </c>
      <c r="AT165" t="s">
        <v>451</v>
      </c>
      <c r="AU165">
        <v>22.3</v>
      </c>
      <c r="AV165">
        <v>2.9</v>
      </c>
      <c r="AW165">
        <v>21.3</v>
      </c>
      <c r="AX165">
        <v>0</v>
      </c>
      <c r="AY165">
        <v>0</v>
      </c>
      <c r="BA165">
        <v>0</v>
      </c>
      <c r="BB165">
        <v>0</v>
      </c>
      <c r="BC165" t="s">
        <v>489</v>
      </c>
    </row>
    <row r="166" spans="1:55" x14ac:dyDescent="0.2">
      <c r="A166" s="13" t="s">
        <v>16</v>
      </c>
      <c r="B166" s="12" t="s">
        <v>204</v>
      </c>
      <c r="C166" t="s">
        <v>22</v>
      </c>
      <c r="D166" s="12">
        <v>1</v>
      </c>
      <c r="E166" s="12">
        <v>1349</v>
      </c>
      <c r="H166">
        <v>30.5</v>
      </c>
      <c r="I166" t="s">
        <v>18</v>
      </c>
      <c r="L166" s="12">
        <v>29.17</v>
      </c>
      <c r="M166" s="14" t="s">
        <v>61</v>
      </c>
      <c r="N166" t="s">
        <v>400</v>
      </c>
      <c r="S166" s="12">
        <v>50.4</v>
      </c>
      <c r="T166" s="12">
        <v>0.48</v>
      </c>
      <c r="U166" s="12">
        <v>13.8</v>
      </c>
      <c r="V166" s="12">
        <v>0.55000000000000004</v>
      </c>
      <c r="W166" s="12">
        <v>7.4</v>
      </c>
      <c r="X166" s="12">
        <v>0.19</v>
      </c>
      <c r="Y166" s="12">
        <v>13.1</v>
      </c>
      <c r="Z166" s="12">
        <v>13</v>
      </c>
      <c r="AA166" s="12">
        <v>1.04</v>
      </c>
      <c r="AB166" s="15">
        <v>0</v>
      </c>
      <c r="AC166" s="15">
        <v>0</v>
      </c>
      <c r="AD166" s="15">
        <v>0</v>
      </c>
      <c r="AE166">
        <v>47.5</v>
      </c>
      <c r="AF166">
        <v>0.13</v>
      </c>
      <c r="AG166">
        <v>5.35</v>
      </c>
      <c r="AH166">
        <v>0.75</v>
      </c>
      <c r="AI166">
        <v>7.51</v>
      </c>
      <c r="AJ166">
        <v>0.18</v>
      </c>
      <c r="AK166">
        <v>32.799999999999997</v>
      </c>
      <c r="AL166">
        <v>4.97</v>
      </c>
      <c r="AM166">
        <v>0.3</v>
      </c>
      <c r="AN166">
        <v>0</v>
      </c>
      <c r="AO166">
        <v>0</v>
      </c>
      <c r="AP166">
        <v>0</v>
      </c>
      <c r="AQ166" t="s">
        <v>133</v>
      </c>
      <c r="AR166" t="s">
        <v>247</v>
      </c>
      <c r="AS166" t="s">
        <v>441</v>
      </c>
      <c r="AT166" t="s">
        <v>448</v>
      </c>
      <c r="AU166">
        <v>40.6</v>
      </c>
      <c r="AV166">
        <v>2</v>
      </c>
      <c r="AW166">
        <v>27.1</v>
      </c>
      <c r="AX166">
        <v>0</v>
      </c>
      <c r="AY166">
        <v>0</v>
      </c>
      <c r="BA166">
        <v>0</v>
      </c>
      <c r="BB166">
        <v>0</v>
      </c>
      <c r="BC166" t="s">
        <v>489</v>
      </c>
    </row>
    <row r="167" spans="1:55" x14ac:dyDescent="0.2">
      <c r="A167" s="13" t="s">
        <v>16</v>
      </c>
      <c r="B167" s="12" t="s">
        <v>205</v>
      </c>
      <c r="C167" t="s">
        <v>302</v>
      </c>
      <c r="D167" s="12">
        <v>1</v>
      </c>
      <c r="E167" s="12">
        <v>1325</v>
      </c>
      <c r="H167">
        <v>32</v>
      </c>
      <c r="I167" t="s">
        <v>18</v>
      </c>
      <c r="L167" s="12">
        <v>72.417000000000002</v>
      </c>
      <c r="M167" s="14" t="s">
        <v>61</v>
      </c>
      <c r="N167" t="s">
        <v>402</v>
      </c>
      <c r="S167" s="12">
        <v>49.2</v>
      </c>
      <c r="T167" s="12">
        <v>0.46</v>
      </c>
      <c r="U167" s="12">
        <v>15.9</v>
      </c>
      <c r="V167" s="12">
        <v>0.3</v>
      </c>
      <c r="W167" s="12">
        <v>8.41</v>
      </c>
      <c r="X167" s="12">
        <v>0.1</v>
      </c>
      <c r="Y167" s="12">
        <v>11.6</v>
      </c>
      <c r="Z167" s="12">
        <v>12.1</v>
      </c>
      <c r="AA167" s="12">
        <v>1.65</v>
      </c>
      <c r="AB167" s="15">
        <v>0</v>
      </c>
      <c r="AC167" s="15">
        <v>0</v>
      </c>
      <c r="AD167" s="15">
        <v>0</v>
      </c>
      <c r="AE167">
        <v>44.32</v>
      </c>
      <c r="AF167">
        <v>0.16</v>
      </c>
      <c r="AG167">
        <v>4.33</v>
      </c>
      <c r="AH167">
        <v>0.44</v>
      </c>
      <c r="AI167">
        <v>9.82</v>
      </c>
      <c r="AJ167">
        <v>0.1</v>
      </c>
      <c r="AK167">
        <v>36.840000000000003</v>
      </c>
      <c r="AL167">
        <v>3.34</v>
      </c>
      <c r="AM167">
        <v>0.39</v>
      </c>
      <c r="AN167">
        <v>0</v>
      </c>
      <c r="AO167">
        <v>0</v>
      </c>
      <c r="AP167">
        <v>0</v>
      </c>
      <c r="AQ167" t="s">
        <v>133</v>
      </c>
      <c r="AR167" t="s">
        <v>247</v>
      </c>
      <c r="AS167" t="s">
        <v>442</v>
      </c>
      <c r="AT167" t="s">
        <v>452</v>
      </c>
      <c r="AU167">
        <v>50.4</v>
      </c>
      <c r="AV167">
        <v>1.8</v>
      </c>
      <c r="AW167">
        <v>16</v>
      </c>
      <c r="AX167" t="s">
        <v>464</v>
      </c>
      <c r="AY167">
        <v>0</v>
      </c>
      <c r="BA167">
        <v>0</v>
      </c>
      <c r="BB167">
        <v>0</v>
      </c>
      <c r="BC167" t="s">
        <v>489</v>
      </c>
    </row>
    <row r="168" spans="1:55" x14ac:dyDescent="0.2">
      <c r="A168" s="13" t="s">
        <v>214</v>
      </c>
      <c r="B168" s="12" t="s">
        <v>206</v>
      </c>
      <c r="C168" t="s">
        <v>303</v>
      </c>
      <c r="D168" s="12">
        <v>1.5</v>
      </c>
      <c r="E168" s="12">
        <v>1269</v>
      </c>
      <c r="H168">
        <v>0.8</v>
      </c>
      <c r="I168" t="s">
        <v>18</v>
      </c>
      <c r="L168" s="12">
        <v>24</v>
      </c>
      <c r="M168" s="14" t="s">
        <v>61</v>
      </c>
      <c r="N168" t="s">
        <v>403</v>
      </c>
      <c r="S168" s="12">
        <v>52.7</v>
      </c>
      <c r="T168" s="12">
        <v>1.1200000000000001</v>
      </c>
      <c r="U168" s="12">
        <v>20.6</v>
      </c>
      <c r="V168" s="12">
        <v>0.02</v>
      </c>
      <c r="W168" s="12">
        <v>4.55</v>
      </c>
      <c r="X168" s="12">
        <v>0</v>
      </c>
      <c r="Y168" s="12">
        <v>7.03</v>
      </c>
      <c r="Z168" s="12">
        <v>6.7</v>
      </c>
      <c r="AA168" s="12">
        <v>7.27</v>
      </c>
      <c r="AB168" s="15">
        <v>0</v>
      </c>
      <c r="AC168" s="15">
        <v>0</v>
      </c>
      <c r="AD168" s="15">
        <v>0</v>
      </c>
      <c r="AE168">
        <v>45.9</v>
      </c>
      <c r="AF168">
        <v>0.17</v>
      </c>
      <c r="AG168">
        <v>4.6500000000000004</v>
      </c>
      <c r="AH168">
        <v>0.56999999999999995</v>
      </c>
      <c r="AI168">
        <v>6.15</v>
      </c>
      <c r="AJ168">
        <v>0</v>
      </c>
      <c r="AK168">
        <v>38.4</v>
      </c>
      <c r="AL168">
        <v>3.61</v>
      </c>
      <c r="AM168">
        <v>0.5</v>
      </c>
      <c r="AN168">
        <v>0</v>
      </c>
      <c r="AO168">
        <v>0</v>
      </c>
      <c r="AP168">
        <v>0</v>
      </c>
      <c r="AQ168" t="s">
        <v>133</v>
      </c>
      <c r="AR168" t="s">
        <v>247</v>
      </c>
      <c r="AS168" t="s">
        <v>442</v>
      </c>
      <c r="AT168" t="s">
        <v>452</v>
      </c>
      <c r="AU168" t="s">
        <v>467</v>
      </c>
      <c r="AV168" t="s">
        <v>467</v>
      </c>
      <c r="AW168" t="s">
        <v>467</v>
      </c>
      <c r="AX168" t="s">
        <v>467</v>
      </c>
      <c r="AY168" t="s">
        <v>467</v>
      </c>
      <c r="BA168" t="s">
        <v>467</v>
      </c>
      <c r="BB168" t="s">
        <v>467</v>
      </c>
      <c r="BC168" t="s">
        <v>487</v>
      </c>
    </row>
    <row r="169" spans="1:55" x14ac:dyDescent="0.2">
      <c r="A169" s="13" t="s">
        <v>214</v>
      </c>
      <c r="B169" s="12" t="s">
        <v>207</v>
      </c>
      <c r="C169" t="s">
        <v>304</v>
      </c>
      <c r="D169" s="12">
        <v>1.5</v>
      </c>
      <c r="E169" s="12">
        <v>1280</v>
      </c>
      <c r="H169">
        <v>5.0999999999999996</v>
      </c>
      <c r="I169" t="s">
        <v>18</v>
      </c>
      <c r="L169" s="12">
        <v>50</v>
      </c>
      <c r="M169" s="14" t="s">
        <v>61</v>
      </c>
      <c r="N169" t="s">
        <v>404</v>
      </c>
      <c r="S169" s="12">
        <v>51.3</v>
      </c>
      <c r="T169" s="12">
        <v>0.98</v>
      </c>
      <c r="U169" s="12">
        <v>19.3</v>
      </c>
      <c r="V169" s="12">
        <v>0.09</v>
      </c>
      <c r="W169" s="12">
        <v>5.9</v>
      </c>
      <c r="X169" s="12">
        <v>0</v>
      </c>
      <c r="Y169" s="12">
        <v>8.1300000000000008</v>
      </c>
      <c r="Z169" s="12">
        <v>7.85</v>
      </c>
      <c r="AA169" s="12">
        <v>6.45</v>
      </c>
      <c r="AB169" s="15">
        <v>0</v>
      </c>
      <c r="AC169" s="15">
        <v>0</v>
      </c>
      <c r="AD169" s="15">
        <v>0</v>
      </c>
      <c r="AE169">
        <v>45.9</v>
      </c>
      <c r="AF169">
        <v>0.17</v>
      </c>
      <c r="AG169">
        <v>4.6500000000000004</v>
      </c>
      <c r="AH169">
        <v>0.56999999999999995</v>
      </c>
      <c r="AI169">
        <v>6.15</v>
      </c>
      <c r="AJ169">
        <v>0</v>
      </c>
      <c r="AK169">
        <v>38.4</v>
      </c>
      <c r="AL169">
        <v>3.61</v>
      </c>
      <c r="AM169">
        <v>0.5</v>
      </c>
      <c r="AN169">
        <v>0</v>
      </c>
      <c r="AO169">
        <v>0</v>
      </c>
      <c r="AP169">
        <v>0</v>
      </c>
      <c r="AQ169" t="s">
        <v>133</v>
      </c>
      <c r="AR169" t="s">
        <v>247</v>
      </c>
      <c r="AS169" t="s">
        <v>442</v>
      </c>
      <c r="AT169" t="s">
        <v>452</v>
      </c>
      <c r="AU169" t="s">
        <v>467</v>
      </c>
      <c r="AV169" t="s">
        <v>467</v>
      </c>
      <c r="AW169" t="s">
        <v>467</v>
      </c>
      <c r="AX169" t="s">
        <v>467</v>
      </c>
      <c r="AY169" t="s">
        <v>467</v>
      </c>
      <c r="BA169" t="s">
        <v>467</v>
      </c>
      <c r="BB169" t="s">
        <v>467</v>
      </c>
      <c r="BC169" t="s">
        <v>487</v>
      </c>
    </row>
    <row r="170" spans="1:55" x14ac:dyDescent="0.2">
      <c r="A170" s="13" t="s">
        <v>214</v>
      </c>
      <c r="B170" s="12" t="s">
        <v>208</v>
      </c>
      <c r="C170" t="s">
        <v>304</v>
      </c>
      <c r="D170" s="12">
        <v>1.5</v>
      </c>
      <c r="E170" s="12">
        <v>1291</v>
      </c>
      <c r="H170">
        <v>8.4</v>
      </c>
      <c r="I170" t="s">
        <v>18</v>
      </c>
      <c r="L170" s="12">
        <v>50</v>
      </c>
      <c r="M170" s="14" t="s">
        <v>61</v>
      </c>
      <c r="N170" t="s">
        <v>404</v>
      </c>
      <c r="S170" s="12">
        <v>49.6</v>
      </c>
      <c r="T170" s="12">
        <v>1.17</v>
      </c>
      <c r="U170" s="12">
        <v>17.899999999999999</v>
      </c>
      <c r="V170" s="12">
        <v>0.31</v>
      </c>
      <c r="W170" s="12">
        <v>5.47</v>
      </c>
      <c r="X170" s="12">
        <v>0</v>
      </c>
      <c r="Y170" s="12">
        <v>11.4</v>
      </c>
      <c r="Z170" s="12">
        <v>10.8</v>
      </c>
      <c r="AA170" s="12">
        <v>3.44</v>
      </c>
      <c r="AB170" s="15">
        <v>0</v>
      </c>
      <c r="AC170" s="15">
        <v>0</v>
      </c>
      <c r="AD170" s="15">
        <v>0</v>
      </c>
      <c r="AE170">
        <v>45.9</v>
      </c>
      <c r="AF170">
        <v>0.17</v>
      </c>
      <c r="AG170">
        <v>4.6500000000000004</v>
      </c>
      <c r="AH170">
        <v>0.56999999999999995</v>
      </c>
      <c r="AI170">
        <v>6.15</v>
      </c>
      <c r="AJ170">
        <v>0</v>
      </c>
      <c r="AK170">
        <v>38.4</v>
      </c>
      <c r="AL170">
        <v>3.61</v>
      </c>
      <c r="AM170">
        <v>0.5</v>
      </c>
      <c r="AN170">
        <v>0</v>
      </c>
      <c r="AO170">
        <v>0</v>
      </c>
      <c r="AP170">
        <v>0</v>
      </c>
      <c r="AQ170" t="s">
        <v>133</v>
      </c>
      <c r="AR170" t="s">
        <v>247</v>
      </c>
      <c r="AS170" t="s">
        <v>442</v>
      </c>
      <c r="AT170" t="s">
        <v>452</v>
      </c>
      <c r="AU170" t="s">
        <v>467</v>
      </c>
      <c r="AV170" t="s">
        <v>467</v>
      </c>
      <c r="AW170" t="s">
        <v>467</v>
      </c>
      <c r="AX170" t="s">
        <v>467</v>
      </c>
      <c r="AY170" t="s">
        <v>467</v>
      </c>
      <c r="BA170" t="s">
        <v>467</v>
      </c>
      <c r="BB170" t="s">
        <v>467</v>
      </c>
      <c r="BC170" t="s">
        <v>487</v>
      </c>
    </row>
    <row r="171" spans="1:55" x14ac:dyDescent="0.2">
      <c r="A171" s="13" t="s">
        <v>214</v>
      </c>
      <c r="B171" s="12" t="s">
        <v>209</v>
      </c>
      <c r="C171" t="s">
        <v>305</v>
      </c>
      <c r="D171" s="12">
        <v>1.5</v>
      </c>
      <c r="E171" s="12">
        <v>1289</v>
      </c>
      <c r="H171">
        <v>7.9</v>
      </c>
      <c r="I171" t="s">
        <v>18</v>
      </c>
      <c r="L171" s="12">
        <v>48</v>
      </c>
      <c r="M171" s="14" t="s">
        <v>61</v>
      </c>
      <c r="N171" t="s">
        <v>405</v>
      </c>
      <c r="S171" s="12">
        <v>48.9</v>
      </c>
      <c r="T171" s="12">
        <v>1.3</v>
      </c>
      <c r="U171" s="12">
        <v>18.600000000000001</v>
      </c>
      <c r="V171" s="12">
        <v>0.14000000000000001</v>
      </c>
      <c r="W171" s="12">
        <v>5.73</v>
      </c>
      <c r="X171" s="12">
        <v>0</v>
      </c>
      <c r="Y171" s="12">
        <v>11.1</v>
      </c>
      <c r="Z171" s="12">
        <v>10.7</v>
      </c>
      <c r="AA171" s="12">
        <v>3.55</v>
      </c>
      <c r="AB171" s="15">
        <v>0</v>
      </c>
      <c r="AC171" s="15">
        <v>0</v>
      </c>
      <c r="AD171" s="15">
        <v>0</v>
      </c>
      <c r="AE171">
        <v>45.9</v>
      </c>
      <c r="AF171">
        <v>0.17</v>
      </c>
      <c r="AG171">
        <v>4.6500000000000004</v>
      </c>
      <c r="AH171">
        <v>0.56999999999999995</v>
      </c>
      <c r="AI171">
        <v>6.15</v>
      </c>
      <c r="AJ171">
        <v>0</v>
      </c>
      <c r="AK171">
        <v>38.4</v>
      </c>
      <c r="AL171">
        <v>3.61</v>
      </c>
      <c r="AM171">
        <v>0.5</v>
      </c>
      <c r="AN171">
        <v>0</v>
      </c>
      <c r="AO171">
        <v>0</v>
      </c>
      <c r="AP171">
        <v>0</v>
      </c>
      <c r="AQ171" t="s">
        <v>133</v>
      </c>
      <c r="AR171" t="s">
        <v>247</v>
      </c>
      <c r="AS171" t="s">
        <v>442</v>
      </c>
      <c r="AT171" t="s">
        <v>452</v>
      </c>
      <c r="AU171" t="s">
        <v>467</v>
      </c>
      <c r="AV171" t="s">
        <v>467</v>
      </c>
      <c r="AW171" t="s">
        <v>467</v>
      </c>
      <c r="AX171" t="s">
        <v>467</v>
      </c>
      <c r="AY171" t="s">
        <v>467</v>
      </c>
      <c r="BA171" t="s">
        <v>467</v>
      </c>
      <c r="BB171" t="s">
        <v>467</v>
      </c>
      <c r="BC171" t="s">
        <v>487</v>
      </c>
    </row>
    <row r="172" spans="1:55" x14ac:dyDescent="0.2">
      <c r="A172" s="13" t="s">
        <v>214</v>
      </c>
      <c r="B172" s="12" t="s">
        <v>210</v>
      </c>
      <c r="C172" t="s">
        <v>304</v>
      </c>
      <c r="D172" s="12">
        <v>1.5</v>
      </c>
      <c r="E172" s="12">
        <v>1318</v>
      </c>
      <c r="H172">
        <v>14.5</v>
      </c>
      <c r="I172" t="s">
        <v>18</v>
      </c>
      <c r="L172" s="12">
        <v>50</v>
      </c>
      <c r="M172" s="14" t="s">
        <v>61</v>
      </c>
      <c r="N172" t="s">
        <v>404</v>
      </c>
      <c r="S172" s="12">
        <v>49.6</v>
      </c>
      <c r="T172" s="12">
        <v>0.94</v>
      </c>
      <c r="U172" s="12">
        <v>16.5</v>
      </c>
      <c r="V172" s="12">
        <v>0.38</v>
      </c>
      <c r="W172" s="12">
        <v>5.5</v>
      </c>
      <c r="X172" s="12">
        <v>0</v>
      </c>
      <c r="Y172" s="12">
        <v>13</v>
      </c>
      <c r="Z172" s="12">
        <v>11</v>
      </c>
      <c r="AA172" s="12">
        <v>3.13</v>
      </c>
      <c r="AB172" s="15">
        <v>0</v>
      </c>
      <c r="AC172" s="15">
        <v>0</v>
      </c>
      <c r="AD172" s="15">
        <v>0</v>
      </c>
      <c r="AE172">
        <v>45.9</v>
      </c>
      <c r="AF172">
        <v>0.17</v>
      </c>
      <c r="AG172">
        <v>4.6500000000000004</v>
      </c>
      <c r="AH172">
        <v>0.56999999999999995</v>
      </c>
      <c r="AI172">
        <v>6.15</v>
      </c>
      <c r="AJ172">
        <v>0</v>
      </c>
      <c r="AK172">
        <v>38.4</v>
      </c>
      <c r="AL172">
        <v>3.61</v>
      </c>
      <c r="AM172">
        <v>0.5</v>
      </c>
      <c r="AN172">
        <v>0</v>
      </c>
      <c r="AO172">
        <v>0</v>
      </c>
      <c r="AP172">
        <v>0</v>
      </c>
      <c r="AQ172" t="s">
        <v>133</v>
      </c>
      <c r="AR172" t="s">
        <v>247</v>
      </c>
      <c r="AS172" t="s">
        <v>442</v>
      </c>
      <c r="AT172" t="s">
        <v>452</v>
      </c>
      <c r="AU172" t="s">
        <v>467</v>
      </c>
      <c r="AV172" t="s">
        <v>467</v>
      </c>
      <c r="AW172" t="s">
        <v>467</v>
      </c>
      <c r="AX172" t="s">
        <v>467</v>
      </c>
      <c r="AY172" t="s">
        <v>467</v>
      </c>
      <c r="BA172" t="s">
        <v>467</v>
      </c>
      <c r="BB172" t="s">
        <v>467</v>
      </c>
      <c r="BC172" t="s">
        <v>487</v>
      </c>
    </row>
    <row r="173" spans="1:55" x14ac:dyDescent="0.2">
      <c r="A173" s="13" t="s">
        <v>214</v>
      </c>
      <c r="B173" s="12" t="s">
        <v>211</v>
      </c>
      <c r="C173" t="s">
        <v>305</v>
      </c>
      <c r="D173" s="12">
        <v>1.5</v>
      </c>
      <c r="E173" s="12">
        <v>1319</v>
      </c>
      <c r="H173">
        <v>17.5</v>
      </c>
      <c r="I173" t="s">
        <v>18</v>
      </c>
      <c r="L173" s="12">
        <v>47</v>
      </c>
      <c r="M173" s="14" t="s">
        <v>61</v>
      </c>
      <c r="N173" t="s">
        <v>406</v>
      </c>
      <c r="S173" s="12">
        <v>48.5</v>
      </c>
      <c r="T173" s="12">
        <v>0.93</v>
      </c>
      <c r="U173" s="12">
        <v>16.2</v>
      </c>
      <c r="V173" s="12">
        <v>0.45</v>
      </c>
      <c r="W173" s="12">
        <v>5.69</v>
      </c>
      <c r="X173" s="12">
        <v>0</v>
      </c>
      <c r="Y173" s="12">
        <v>14.2</v>
      </c>
      <c r="Z173" s="12">
        <v>12.2</v>
      </c>
      <c r="AA173" s="12">
        <v>1.88</v>
      </c>
      <c r="AB173" s="15">
        <v>0</v>
      </c>
      <c r="AC173" s="15">
        <v>0</v>
      </c>
      <c r="AD173" s="15">
        <v>0</v>
      </c>
      <c r="AE173">
        <v>45.9</v>
      </c>
      <c r="AF173">
        <v>0.17</v>
      </c>
      <c r="AG173">
        <v>4.6500000000000004</v>
      </c>
      <c r="AH173">
        <v>0.56999999999999995</v>
      </c>
      <c r="AI173">
        <v>6.15</v>
      </c>
      <c r="AJ173">
        <v>0</v>
      </c>
      <c r="AK173">
        <v>38.4</v>
      </c>
      <c r="AL173">
        <v>3.61</v>
      </c>
      <c r="AM173">
        <v>0.5</v>
      </c>
      <c r="AN173">
        <v>0</v>
      </c>
      <c r="AO173">
        <v>0</v>
      </c>
      <c r="AP173">
        <v>0</v>
      </c>
      <c r="AQ173" t="s">
        <v>133</v>
      </c>
      <c r="AR173" t="s">
        <v>247</v>
      </c>
      <c r="AS173" t="s">
        <v>442</v>
      </c>
      <c r="AT173" t="s">
        <v>452</v>
      </c>
      <c r="AU173" t="s">
        <v>467</v>
      </c>
      <c r="AV173" t="s">
        <v>467</v>
      </c>
      <c r="AW173" t="s">
        <v>467</v>
      </c>
      <c r="AX173" t="s">
        <v>467</v>
      </c>
      <c r="AY173" t="s">
        <v>467</v>
      </c>
      <c r="BA173" t="s">
        <v>467</v>
      </c>
      <c r="BB173" t="s">
        <v>467</v>
      </c>
      <c r="BC173" t="s">
        <v>487</v>
      </c>
    </row>
    <row r="174" spans="1:55" x14ac:dyDescent="0.2">
      <c r="A174" s="13" t="s">
        <v>214</v>
      </c>
      <c r="B174" s="12" t="s">
        <v>212</v>
      </c>
      <c r="C174" s="4" t="s">
        <v>306</v>
      </c>
      <c r="D174" s="12">
        <v>1.5</v>
      </c>
      <c r="E174" s="12">
        <v>1325</v>
      </c>
      <c r="H174">
        <v>2.5</v>
      </c>
      <c r="I174" t="s">
        <v>18</v>
      </c>
      <c r="L174" s="12">
        <v>42</v>
      </c>
      <c r="M174" s="14" t="s">
        <v>61</v>
      </c>
      <c r="N174" t="s">
        <v>407</v>
      </c>
      <c r="S174" s="12">
        <v>49</v>
      </c>
      <c r="T174" s="12">
        <v>1.19</v>
      </c>
      <c r="U174" s="12">
        <v>18.399999999999999</v>
      </c>
      <c r="V174" s="12">
        <v>0.06</v>
      </c>
      <c r="W174" s="12">
        <v>6.47</v>
      </c>
      <c r="X174" s="12">
        <v>0</v>
      </c>
      <c r="Y174" s="12">
        <v>11.1</v>
      </c>
      <c r="Z174" s="12">
        <v>10.199999999999999</v>
      </c>
      <c r="AA174" s="12">
        <v>3.66</v>
      </c>
      <c r="AB174" s="15">
        <v>0</v>
      </c>
      <c r="AC174" s="15">
        <v>0</v>
      </c>
      <c r="AD174" s="15">
        <v>0</v>
      </c>
      <c r="AE174">
        <v>45.4</v>
      </c>
      <c r="AF174">
        <v>0.1</v>
      </c>
      <c r="AG174">
        <v>3.53</v>
      </c>
      <c r="AH174">
        <v>0.26</v>
      </c>
      <c r="AI174">
        <v>7.74</v>
      </c>
      <c r="AJ174">
        <v>0</v>
      </c>
      <c r="AK174">
        <v>39.700000000000003</v>
      </c>
      <c r="AL174">
        <v>3.11</v>
      </c>
      <c r="AM174">
        <v>0.25</v>
      </c>
      <c r="AN174">
        <v>0</v>
      </c>
      <c r="AO174">
        <v>0</v>
      </c>
      <c r="AP174">
        <v>0</v>
      </c>
      <c r="AQ174" t="s">
        <v>133</v>
      </c>
      <c r="AR174" t="s">
        <v>247</v>
      </c>
      <c r="AS174" t="s">
        <v>442</v>
      </c>
      <c r="AT174" t="s">
        <v>451</v>
      </c>
      <c r="AU174" t="s">
        <v>467</v>
      </c>
      <c r="AV174" t="s">
        <v>467</v>
      </c>
      <c r="AW174" t="s">
        <v>467</v>
      </c>
      <c r="AX174" t="s">
        <v>467</v>
      </c>
      <c r="AY174" t="s">
        <v>467</v>
      </c>
      <c r="BA174" t="s">
        <v>467</v>
      </c>
      <c r="BB174" t="s">
        <v>467</v>
      </c>
      <c r="BC174" t="s">
        <v>487</v>
      </c>
    </row>
    <row r="175" spans="1:55" x14ac:dyDescent="0.2">
      <c r="A175" s="13" t="s">
        <v>214</v>
      </c>
      <c r="B175" s="12" t="s">
        <v>213</v>
      </c>
      <c r="C175" s="4" t="s">
        <v>307</v>
      </c>
      <c r="D175" s="12">
        <v>1.5</v>
      </c>
      <c r="E175" s="12">
        <v>1336</v>
      </c>
      <c r="H175">
        <v>3.3</v>
      </c>
      <c r="I175" t="s">
        <v>18</v>
      </c>
      <c r="L175" s="12">
        <v>44</v>
      </c>
      <c r="M175" s="14" t="s">
        <v>61</v>
      </c>
      <c r="N175" t="s">
        <v>407</v>
      </c>
      <c r="S175" s="12">
        <v>48.6</v>
      </c>
      <c r="T175" s="12">
        <v>1.28</v>
      </c>
      <c r="U175" s="12">
        <v>18.5</v>
      </c>
      <c r="V175" s="12">
        <v>0.16</v>
      </c>
      <c r="W175" s="12">
        <v>5.76</v>
      </c>
      <c r="X175" s="12">
        <v>0</v>
      </c>
      <c r="Y175" s="12">
        <v>11.6</v>
      </c>
      <c r="Z175" s="12">
        <v>10.7</v>
      </c>
      <c r="AA175" s="12">
        <v>3.34</v>
      </c>
      <c r="AB175" s="15">
        <v>0</v>
      </c>
      <c r="AC175" s="15">
        <v>0</v>
      </c>
      <c r="AD175" s="15">
        <v>0</v>
      </c>
      <c r="AE175">
        <v>45.4</v>
      </c>
      <c r="AF175">
        <v>0.1</v>
      </c>
      <c r="AG175">
        <v>3.53</v>
      </c>
      <c r="AH175">
        <v>0.26</v>
      </c>
      <c r="AI175">
        <v>7.74</v>
      </c>
      <c r="AJ175">
        <v>0</v>
      </c>
      <c r="AK175">
        <v>39.700000000000003</v>
      </c>
      <c r="AL175">
        <v>3.11</v>
      </c>
      <c r="AM175">
        <v>0.25</v>
      </c>
      <c r="AN175">
        <v>0</v>
      </c>
      <c r="AO175">
        <v>0</v>
      </c>
      <c r="AP175">
        <v>0</v>
      </c>
      <c r="AQ175" t="s">
        <v>133</v>
      </c>
      <c r="AR175" t="s">
        <v>247</v>
      </c>
      <c r="AS175" t="s">
        <v>442</v>
      </c>
      <c r="AT175" t="s">
        <v>451</v>
      </c>
      <c r="AU175" t="s">
        <v>467</v>
      </c>
      <c r="AV175" t="s">
        <v>467</v>
      </c>
      <c r="AW175" t="s">
        <v>467</v>
      </c>
      <c r="AX175" t="s">
        <v>467</v>
      </c>
      <c r="AY175" t="s">
        <v>467</v>
      </c>
      <c r="BA175" t="s">
        <v>467</v>
      </c>
      <c r="BB175" t="s">
        <v>467</v>
      </c>
      <c r="BC175" t="s">
        <v>487</v>
      </c>
    </row>
    <row r="176" spans="1:55" s="8" customFormat="1" x14ac:dyDescent="0.2">
      <c r="A176" s="20" t="s">
        <v>215</v>
      </c>
      <c r="B176" s="8" t="s">
        <v>216</v>
      </c>
      <c r="C176" s="9" t="s">
        <v>308</v>
      </c>
      <c r="D176" s="8">
        <v>1</v>
      </c>
      <c r="E176" s="8">
        <v>1280</v>
      </c>
      <c r="H176" s="8">
        <v>51</v>
      </c>
      <c r="I176" s="8" t="s">
        <v>18</v>
      </c>
      <c r="L176" s="8">
        <v>7</v>
      </c>
      <c r="M176" s="8" t="s">
        <v>61</v>
      </c>
      <c r="N176" s="8" t="s">
        <v>408</v>
      </c>
      <c r="S176" s="8">
        <v>49</v>
      </c>
      <c r="T176" s="8">
        <v>0.88</v>
      </c>
      <c r="U176" s="8">
        <v>17.399999999999999</v>
      </c>
      <c r="V176" s="8">
        <v>0</v>
      </c>
      <c r="W176" s="8">
        <v>11</v>
      </c>
      <c r="X176" s="8">
        <v>0.1</v>
      </c>
      <c r="Y176" s="8">
        <v>8.34</v>
      </c>
      <c r="Z176" s="8">
        <v>10.6</v>
      </c>
      <c r="AA176" s="8">
        <v>2.89</v>
      </c>
      <c r="AB176" s="8">
        <v>0.16</v>
      </c>
      <c r="AC176" s="8">
        <v>0</v>
      </c>
      <c r="AD176" s="8">
        <v>0</v>
      </c>
      <c r="AE176" s="8">
        <v>49.15</v>
      </c>
      <c r="AF176" s="8">
        <v>0.56000000000000005</v>
      </c>
      <c r="AG176" s="8">
        <v>15.64</v>
      </c>
      <c r="AH176" s="8">
        <v>0</v>
      </c>
      <c r="AI176" s="8">
        <v>8.67</v>
      </c>
      <c r="AJ176" s="8">
        <v>0.15</v>
      </c>
      <c r="AK176" s="8">
        <v>13.65</v>
      </c>
      <c r="AL176" s="8">
        <v>10.199999999999999</v>
      </c>
      <c r="AM176" s="8">
        <v>1.89</v>
      </c>
      <c r="AN176" s="8">
        <v>0.06</v>
      </c>
      <c r="AO176" s="8">
        <v>0</v>
      </c>
      <c r="AP176" s="8">
        <v>0.04</v>
      </c>
      <c r="AQ176" s="8" t="s">
        <v>135</v>
      </c>
      <c r="AR176" s="8" t="s">
        <v>247</v>
      </c>
      <c r="AS176" s="8" t="s">
        <v>443</v>
      </c>
      <c r="AT176" s="8" t="s">
        <v>453</v>
      </c>
      <c r="AU176" s="8">
        <v>8</v>
      </c>
      <c r="AV176" s="8">
        <v>12</v>
      </c>
      <c r="AW176" s="8">
        <v>12</v>
      </c>
      <c r="AX176" s="8">
        <v>0</v>
      </c>
      <c r="AY176" s="8">
        <v>0</v>
      </c>
      <c r="BA176" s="8">
        <v>16</v>
      </c>
      <c r="BB176" s="8">
        <v>0</v>
      </c>
    </row>
    <row r="177" spans="1:55" x14ac:dyDescent="0.2">
      <c r="A177" s="13" t="s">
        <v>215</v>
      </c>
      <c r="B177" s="15" t="s">
        <v>217</v>
      </c>
      <c r="C177" s="7" t="s">
        <v>310</v>
      </c>
      <c r="D177" s="15">
        <v>1</v>
      </c>
      <c r="E177" s="15">
        <v>1270</v>
      </c>
      <c r="H177">
        <v>51</v>
      </c>
      <c r="I177" t="s">
        <v>18</v>
      </c>
      <c r="L177" s="15">
        <v>12.5</v>
      </c>
      <c r="M177" s="14" t="s">
        <v>61</v>
      </c>
      <c r="N177" t="s">
        <v>408</v>
      </c>
      <c r="S177" s="12">
        <v>48.9</v>
      </c>
      <c r="T177" s="12">
        <v>0.81</v>
      </c>
      <c r="U177" s="12">
        <v>17.5</v>
      </c>
      <c r="V177" s="12">
        <v>0</v>
      </c>
      <c r="W177" s="12">
        <v>10.8</v>
      </c>
      <c r="X177" s="12">
        <v>0.11</v>
      </c>
      <c r="Y177" s="12">
        <v>8.52</v>
      </c>
      <c r="Z177" s="12">
        <v>10.5</v>
      </c>
      <c r="AA177" s="12">
        <v>2.99</v>
      </c>
      <c r="AB177" s="12">
        <v>0.15</v>
      </c>
      <c r="AC177" s="15">
        <v>0</v>
      </c>
      <c r="AD177" s="15">
        <v>0</v>
      </c>
      <c r="AE177" s="15">
        <v>49.15</v>
      </c>
      <c r="AF177" s="15">
        <v>0.56000000000000005</v>
      </c>
      <c r="AG177" s="15">
        <v>15.64</v>
      </c>
      <c r="AH177" s="15">
        <v>0</v>
      </c>
      <c r="AI177" s="15">
        <v>8.67</v>
      </c>
      <c r="AJ177" s="15">
        <v>0.15</v>
      </c>
      <c r="AK177" s="15">
        <v>13.65</v>
      </c>
      <c r="AL177" s="15">
        <v>10.199999999999999</v>
      </c>
      <c r="AM177" s="15">
        <v>1.89</v>
      </c>
      <c r="AN177" s="15">
        <v>0.06</v>
      </c>
      <c r="AO177">
        <v>0</v>
      </c>
      <c r="AP177" s="15">
        <v>0.04</v>
      </c>
      <c r="AQ177" t="s">
        <v>133</v>
      </c>
      <c r="AR177" t="s">
        <v>247</v>
      </c>
      <c r="AS177" t="s">
        <v>443</v>
      </c>
      <c r="AT177" t="s">
        <v>453</v>
      </c>
      <c r="AU177">
        <v>6</v>
      </c>
      <c r="AV177">
        <v>15</v>
      </c>
      <c r="AW177">
        <v>14</v>
      </c>
      <c r="AX177">
        <v>0</v>
      </c>
      <c r="AY177">
        <v>0</v>
      </c>
      <c r="BA177">
        <v>14</v>
      </c>
      <c r="BB177">
        <v>0</v>
      </c>
      <c r="BC177" t="s">
        <v>490</v>
      </c>
    </row>
    <row r="178" spans="1:55" x14ac:dyDescent="0.2">
      <c r="A178" s="13" t="s">
        <v>215</v>
      </c>
      <c r="B178" s="12" t="s">
        <v>218</v>
      </c>
      <c r="C178" s="7" t="s">
        <v>485</v>
      </c>
      <c r="D178" s="12">
        <v>1.5</v>
      </c>
      <c r="E178" s="12">
        <v>1355</v>
      </c>
      <c r="H178">
        <v>39</v>
      </c>
      <c r="I178" t="s">
        <v>18</v>
      </c>
      <c r="L178" s="12">
        <v>20</v>
      </c>
      <c r="M178" s="14" t="s">
        <v>61</v>
      </c>
      <c r="N178" t="s">
        <v>409</v>
      </c>
      <c r="S178" s="12">
        <v>47.4</v>
      </c>
      <c r="T178" s="12">
        <v>0.8</v>
      </c>
      <c r="U178" s="12">
        <v>17.8</v>
      </c>
      <c r="V178" s="12">
        <v>0.02</v>
      </c>
      <c r="W178" s="12">
        <v>9.99</v>
      </c>
      <c r="X178" s="12">
        <v>0.16</v>
      </c>
      <c r="Y178" s="12">
        <v>9.32</v>
      </c>
      <c r="Z178" s="12">
        <v>8.61</v>
      </c>
      <c r="AA178" s="12">
        <v>4.4400000000000004</v>
      </c>
      <c r="AB178" s="12">
        <v>0.21</v>
      </c>
      <c r="AC178" s="15">
        <v>0</v>
      </c>
      <c r="AD178" s="12">
        <v>0.13</v>
      </c>
      <c r="AE178" s="12">
        <v>46.44</v>
      </c>
      <c r="AF178" s="12">
        <v>0.55000000000000004</v>
      </c>
      <c r="AG178" s="12">
        <v>15.62</v>
      </c>
      <c r="AH178" s="12">
        <v>0</v>
      </c>
      <c r="AI178" s="12">
        <v>8.9600000000000009</v>
      </c>
      <c r="AJ178" s="12">
        <v>0.13</v>
      </c>
      <c r="AK178" s="12">
        <v>16.16</v>
      </c>
      <c r="AL178" s="12">
        <v>10.16</v>
      </c>
      <c r="AM178" s="12">
        <v>1.89</v>
      </c>
      <c r="AN178" s="12">
        <v>0.06</v>
      </c>
      <c r="AO178">
        <v>0</v>
      </c>
      <c r="AP178" s="12">
        <v>0.04</v>
      </c>
      <c r="AQ178" t="s">
        <v>133</v>
      </c>
      <c r="AR178" t="s">
        <v>247</v>
      </c>
      <c r="AS178" t="s">
        <v>443</v>
      </c>
      <c r="AT178" t="s">
        <v>453</v>
      </c>
      <c r="AU178">
        <v>52</v>
      </c>
      <c r="AV178">
        <v>15</v>
      </c>
      <c r="AW178" t="s">
        <v>464</v>
      </c>
      <c r="AX178">
        <v>3</v>
      </c>
      <c r="AY178">
        <v>0</v>
      </c>
      <c r="BA178">
        <v>0</v>
      </c>
      <c r="BB178">
        <v>0</v>
      </c>
      <c r="BC178" t="s">
        <v>490</v>
      </c>
    </row>
    <row r="179" spans="1:55" x14ac:dyDescent="0.2">
      <c r="A179" s="13" t="s">
        <v>215</v>
      </c>
      <c r="B179" s="12" t="s">
        <v>219</v>
      </c>
      <c r="C179" s="7" t="s">
        <v>485</v>
      </c>
      <c r="D179" s="12">
        <v>1.5</v>
      </c>
      <c r="E179" s="12">
        <v>1340</v>
      </c>
      <c r="H179">
        <v>58</v>
      </c>
      <c r="I179" t="s">
        <v>18</v>
      </c>
      <c r="L179" s="12">
        <v>24</v>
      </c>
      <c r="M179" s="14" t="s">
        <v>61</v>
      </c>
      <c r="N179" t="s">
        <v>409</v>
      </c>
      <c r="S179" s="12">
        <v>48</v>
      </c>
      <c r="T179" s="12">
        <v>0.64</v>
      </c>
      <c r="U179" s="12">
        <v>17.899999999999999</v>
      </c>
      <c r="V179" s="12">
        <v>0.03</v>
      </c>
      <c r="W179" s="12">
        <v>9.07</v>
      </c>
      <c r="X179" s="12">
        <v>0.16</v>
      </c>
      <c r="Y179" s="12">
        <v>9.49</v>
      </c>
      <c r="Z179" s="12">
        <v>10.1</v>
      </c>
      <c r="AA179" s="12">
        <v>2.99</v>
      </c>
      <c r="AB179" s="12">
        <v>0.14000000000000001</v>
      </c>
      <c r="AC179" s="15">
        <v>0</v>
      </c>
      <c r="AD179" s="12">
        <v>0.04</v>
      </c>
      <c r="AE179" s="12">
        <v>46.44</v>
      </c>
      <c r="AF179" s="12">
        <v>0.55000000000000004</v>
      </c>
      <c r="AG179" s="12">
        <v>15.62</v>
      </c>
      <c r="AH179" s="12">
        <v>0</v>
      </c>
      <c r="AI179" s="12">
        <v>8.9600000000000009</v>
      </c>
      <c r="AJ179" s="12">
        <v>0.13</v>
      </c>
      <c r="AK179" s="12">
        <v>16.16</v>
      </c>
      <c r="AL179" s="12">
        <v>10.16</v>
      </c>
      <c r="AM179" s="12">
        <v>1.89</v>
      </c>
      <c r="AN179" s="12">
        <v>0.06</v>
      </c>
      <c r="AO179">
        <v>0</v>
      </c>
      <c r="AP179" s="12">
        <v>0.04</v>
      </c>
      <c r="AQ179" t="s">
        <v>133</v>
      </c>
      <c r="AR179" t="s">
        <v>247</v>
      </c>
      <c r="AS179" t="s">
        <v>443</v>
      </c>
      <c r="AT179" t="s">
        <v>453</v>
      </c>
      <c r="AU179">
        <v>28</v>
      </c>
      <c r="AV179">
        <v>16</v>
      </c>
      <c r="AW179" t="s">
        <v>464</v>
      </c>
      <c r="AX179">
        <v>3</v>
      </c>
      <c r="AY179">
        <v>0</v>
      </c>
      <c r="BA179">
        <v>0</v>
      </c>
      <c r="BB179">
        <v>0</v>
      </c>
      <c r="BC179" t="s">
        <v>490</v>
      </c>
    </row>
    <row r="180" spans="1:55" x14ac:dyDescent="0.2">
      <c r="A180" s="13" t="s">
        <v>215</v>
      </c>
      <c r="B180" s="12" t="s">
        <v>309</v>
      </c>
      <c r="C180" s="7" t="s">
        <v>485</v>
      </c>
      <c r="D180" s="12">
        <v>1.5</v>
      </c>
      <c r="E180" s="12">
        <v>1325</v>
      </c>
      <c r="H180">
        <v>37</v>
      </c>
      <c r="I180" t="s">
        <v>18</v>
      </c>
      <c r="L180" s="12">
        <v>24</v>
      </c>
      <c r="M180" s="14" t="s">
        <v>61</v>
      </c>
      <c r="N180" t="s">
        <v>409</v>
      </c>
      <c r="S180" s="12">
        <v>47.2</v>
      </c>
      <c r="T180" s="12">
        <v>0.84</v>
      </c>
      <c r="U180" s="12">
        <v>19.3</v>
      </c>
      <c r="V180" s="12">
        <v>0</v>
      </c>
      <c r="W180" s="12">
        <v>10.8</v>
      </c>
      <c r="X180" s="12">
        <v>0.16</v>
      </c>
      <c r="Y180" s="12">
        <v>6.28</v>
      </c>
      <c r="Z180" s="12">
        <v>8.61</v>
      </c>
      <c r="AA180" s="12">
        <v>4.9800000000000004</v>
      </c>
      <c r="AB180" s="12">
        <v>0.23</v>
      </c>
      <c r="AC180" s="15">
        <v>0</v>
      </c>
      <c r="AD180" s="12">
        <v>0.11</v>
      </c>
      <c r="AE180" s="12">
        <v>46.44</v>
      </c>
      <c r="AF180" s="12">
        <v>0.55000000000000004</v>
      </c>
      <c r="AG180" s="12">
        <v>15.62</v>
      </c>
      <c r="AH180" s="12">
        <v>0</v>
      </c>
      <c r="AI180" s="12">
        <v>8.9600000000000009</v>
      </c>
      <c r="AJ180" s="12">
        <v>0.13</v>
      </c>
      <c r="AK180" s="12">
        <v>16.16</v>
      </c>
      <c r="AL180" s="12">
        <v>10.16</v>
      </c>
      <c r="AM180" s="12">
        <v>1.89</v>
      </c>
      <c r="AN180" s="12">
        <v>0.06</v>
      </c>
      <c r="AO180">
        <v>0</v>
      </c>
      <c r="AP180" s="12">
        <v>0.04</v>
      </c>
      <c r="AQ180" t="s">
        <v>133</v>
      </c>
      <c r="AR180" t="s">
        <v>247</v>
      </c>
      <c r="AS180" t="s">
        <v>443</v>
      </c>
      <c r="AT180" t="s">
        <v>453</v>
      </c>
      <c r="AU180">
        <v>53</v>
      </c>
      <c r="AV180">
        <v>11</v>
      </c>
      <c r="AW180" t="s">
        <v>464</v>
      </c>
      <c r="AX180">
        <v>5</v>
      </c>
      <c r="AY180">
        <v>0</v>
      </c>
      <c r="BA180">
        <v>0</v>
      </c>
      <c r="BB180">
        <v>0</v>
      </c>
      <c r="BC180" t="s">
        <v>490</v>
      </c>
    </row>
    <row r="181" spans="1:55" s="18" customFormat="1" x14ac:dyDescent="0.2">
      <c r="A181" s="17" t="s">
        <v>220</v>
      </c>
      <c r="B181" s="18" t="s">
        <v>474</v>
      </c>
      <c r="C181" s="19" t="s">
        <v>475</v>
      </c>
      <c r="D181" s="18">
        <v>0.9</v>
      </c>
      <c r="E181" s="18">
        <v>1220</v>
      </c>
      <c r="H181" s="18">
        <v>41</v>
      </c>
      <c r="I181" s="18" t="s">
        <v>18</v>
      </c>
      <c r="L181" s="18">
        <v>10</v>
      </c>
      <c r="S181" s="18">
        <v>48.1</v>
      </c>
      <c r="T181" s="18">
        <v>1.35</v>
      </c>
      <c r="U181" s="18">
        <v>14.4</v>
      </c>
      <c r="V181" s="18">
        <v>0.04</v>
      </c>
      <c r="W181" s="18">
        <v>13.4</v>
      </c>
      <c r="X181" s="18">
        <v>0.25</v>
      </c>
      <c r="Y181" s="18">
        <v>7.91</v>
      </c>
      <c r="Z181" s="18">
        <v>10.3</v>
      </c>
      <c r="AA181" s="18">
        <v>0.2</v>
      </c>
      <c r="AB181" s="18">
        <v>2.36</v>
      </c>
      <c r="AC181" s="18">
        <v>0</v>
      </c>
      <c r="AD181" s="18">
        <v>0.11</v>
      </c>
      <c r="AE181" s="18">
        <v>48.8</v>
      </c>
      <c r="AF181" s="18">
        <v>0.8</v>
      </c>
      <c r="AG181" s="18">
        <v>15.7</v>
      </c>
      <c r="AH181" s="18">
        <v>0</v>
      </c>
      <c r="AI181" s="18">
        <v>9.26</v>
      </c>
      <c r="AJ181" s="18">
        <v>0.19</v>
      </c>
      <c r="AK181" s="18">
        <v>10.199999999999999</v>
      </c>
      <c r="AL181" s="18">
        <v>11.9</v>
      </c>
      <c r="AM181" s="18">
        <v>2.09</v>
      </c>
      <c r="AN181" s="18">
        <v>0.1</v>
      </c>
      <c r="AO181" s="18">
        <v>0</v>
      </c>
      <c r="AP181" s="18">
        <v>0</v>
      </c>
      <c r="AQ181" s="18" t="s">
        <v>133</v>
      </c>
      <c r="AR181" s="18" t="s">
        <v>330</v>
      </c>
      <c r="AS181" s="18" t="s">
        <v>443</v>
      </c>
      <c r="AT181" s="18" t="s">
        <v>449</v>
      </c>
      <c r="BC181" s="18" t="s">
        <v>490</v>
      </c>
    </row>
    <row r="182" spans="1:55" s="18" customFormat="1" x14ac:dyDescent="0.2">
      <c r="A182" s="17" t="s">
        <v>220</v>
      </c>
      <c r="B182" s="18" t="s">
        <v>221</v>
      </c>
      <c r="C182" s="19" t="s">
        <v>310</v>
      </c>
      <c r="D182" s="18">
        <v>0.9</v>
      </c>
      <c r="E182" s="18">
        <v>1250</v>
      </c>
      <c r="H182" s="18">
        <v>67</v>
      </c>
      <c r="I182" s="18" t="s">
        <v>18</v>
      </c>
      <c r="L182" s="18">
        <v>18</v>
      </c>
      <c r="M182" s="18" t="s">
        <v>61</v>
      </c>
      <c r="N182" s="18" t="s">
        <v>410</v>
      </c>
      <c r="S182" s="18">
        <v>49.9</v>
      </c>
      <c r="T182" s="18">
        <v>0.74</v>
      </c>
      <c r="U182" s="18">
        <v>16.600000000000001</v>
      </c>
      <c r="V182" s="18">
        <v>0.02</v>
      </c>
      <c r="W182" s="18">
        <v>8.58</v>
      </c>
      <c r="X182" s="18">
        <v>0.21</v>
      </c>
      <c r="Y182" s="18">
        <v>8.49</v>
      </c>
      <c r="Z182" s="18">
        <v>10.5</v>
      </c>
      <c r="AA182" s="18">
        <v>2.84</v>
      </c>
      <c r="AB182" s="18">
        <v>0.12</v>
      </c>
      <c r="AC182" s="18">
        <v>0</v>
      </c>
      <c r="AD182" s="18">
        <v>0.06</v>
      </c>
      <c r="AE182" s="18">
        <v>48.401200000000003</v>
      </c>
      <c r="AF182" s="18">
        <v>0.50692000000000004</v>
      </c>
      <c r="AG182" s="18">
        <v>16.647099999999998</v>
      </c>
      <c r="AH182" s="18">
        <v>3.3779000000000003E-2</v>
      </c>
      <c r="AI182" s="18">
        <v>8.8210300000000004</v>
      </c>
      <c r="AJ182" s="18">
        <v>0.14356099999999999</v>
      </c>
      <c r="AK182" s="18">
        <v>13.4595</v>
      </c>
      <c r="AL182" s="18">
        <v>9.8335299999999997</v>
      </c>
      <c r="AM182" s="18">
        <v>2.0520800000000001</v>
      </c>
      <c r="AN182" s="18">
        <v>7.6002799999999995E-2</v>
      </c>
      <c r="AO182" s="18">
        <v>0</v>
      </c>
      <c r="AP182" s="18">
        <v>2.5334300000000001E-2</v>
      </c>
      <c r="AQ182" s="18" t="s">
        <v>133</v>
      </c>
      <c r="AR182" s="18" t="s">
        <v>247</v>
      </c>
      <c r="AS182" s="18" t="s">
        <v>443</v>
      </c>
      <c r="AT182" s="18" t="s">
        <v>454</v>
      </c>
      <c r="AU182" s="18">
        <v>29</v>
      </c>
      <c r="AV182" s="18">
        <v>12</v>
      </c>
      <c r="AW182" s="18" t="s">
        <v>464</v>
      </c>
      <c r="AX182" s="18">
        <v>0</v>
      </c>
      <c r="AY182" s="18">
        <v>0</v>
      </c>
      <c r="BA182" s="18">
        <v>14</v>
      </c>
      <c r="BB182" s="18">
        <v>0</v>
      </c>
      <c r="BC182" s="18" t="s">
        <v>494</v>
      </c>
    </row>
    <row r="183" spans="1:55" s="8" customFormat="1" x14ac:dyDescent="0.2">
      <c r="A183" s="20" t="s">
        <v>220</v>
      </c>
      <c r="B183" s="8" t="s">
        <v>222</v>
      </c>
      <c r="C183" s="9" t="s">
        <v>311</v>
      </c>
      <c r="D183" s="8">
        <v>0.9</v>
      </c>
      <c r="E183" s="8">
        <v>1230</v>
      </c>
      <c r="H183" s="8">
        <v>66</v>
      </c>
      <c r="I183" s="8" t="s">
        <v>18</v>
      </c>
      <c r="L183" s="8">
        <v>12</v>
      </c>
      <c r="M183" s="8" t="s">
        <v>61</v>
      </c>
      <c r="N183" s="8" t="s">
        <v>411</v>
      </c>
      <c r="S183" s="8">
        <v>50.1</v>
      </c>
      <c r="T183" s="8">
        <v>1.1499999999999999</v>
      </c>
      <c r="U183" s="8">
        <v>16.3</v>
      </c>
      <c r="V183" s="8">
        <v>0.09</v>
      </c>
      <c r="W183" s="8">
        <v>9.1199999999999992</v>
      </c>
      <c r="X183" s="8">
        <v>0.13</v>
      </c>
      <c r="Y183" s="8">
        <v>9.01</v>
      </c>
      <c r="Z183" s="8">
        <v>10.9</v>
      </c>
      <c r="AA183" s="8">
        <v>2.77</v>
      </c>
      <c r="AB183" s="8">
        <v>0.12</v>
      </c>
      <c r="AC183" s="8">
        <v>0</v>
      </c>
      <c r="AD183" s="8">
        <v>0.12</v>
      </c>
      <c r="AE183" s="8">
        <v>50.360700000000001</v>
      </c>
      <c r="AF183" s="8">
        <v>0.97859099999999999</v>
      </c>
      <c r="AG183" s="8">
        <v>14.5501</v>
      </c>
      <c r="AH183" s="8">
        <v>0</v>
      </c>
      <c r="AI183" s="8">
        <v>8.9578699999999998</v>
      </c>
      <c r="AJ183" s="8">
        <v>0.137097</v>
      </c>
      <c r="AK183" s="8">
        <v>13.0412</v>
      </c>
      <c r="AL183" s="8">
        <v>9.6437899999999992</v>
      </c>
      <c r="AM183" s="8">
        <v>2.1532300000000002</v>
      </c>
      <c r="AN183" s="8">
        <v>8.06452E-2</v>
      </c>
      <c r="AO183" s="8">
        <v>0</v>
      </c>
      <c r="AP183" s="8">
        <v>9.6774200000000005E-2</v>
      </c>
      <c r="AQ183" s="8" t="s">
        <v>135</v>
      </c>
      <c r="AR183" s="8" t="s">
        <v>247</v>
      </c>
      <c r="AS183" s="8" t="s">
        <v>443</v>
      </c>
      <c r="AT183" s="8" t="s">
        <v>455</v>
      </c>
      <c r="AU183" s="8">
        <v>8</v>
      </c>
      <c r="AV183" s="8">
        <v>15</v>
      </c>
      <c r="AW183" s="8" t="s">
        <v>464</v>
      </c>
      <c r="AX183" s="8">
        <v>0</v>
      </c>
      <c r="AY183" s="8">
        <v>0</v>
      </c>
      <c r="BA183" s="8" t="s">
        <v>464</v>
      </c>
      <c r="BB183" s="8">
        <v>0</v>
      </c>
      <c r="BC183" s="18" t="s">
        <v>494</v>
      </c>
    </row>
    <row r="184" spans="1:55" s="18" customFormat="1" x14ac:dyDescent="0.2">
      <c r="A184" s="17" t="s">
        <v>220</v>
      </c>
      <c r="B184" s="18" t="s">
        <v>223</v>
      </c>
      <c r="C184" s="19" t="s">
        <v>311</v>
      </c>
      <c r="D184" s="18">
        <v>0.9</v>
      </c>
      <c r="E184" s="18">
        <v>1225</v>
      </c>
      <c r="H184" s="18">
        <v>61</v>
      </c>
      <c r="I184" s="18" t="s">
        <v>18</v>
      </c>
      <c r="L184" s="18">
        <v>9</v>
      </c>
      <c r="M184" s="18" t="s">
        <v>61</v>
      </c>
      <c r="N184" s="18" t="s">
        <v>411</v>
      </c>
      <c r="S184" s="18">
        <v>50.1</v>
      </c>
      <c r="T184" s="18">
        <v>1.1499999999999999</v>
      </c>
      <c r="U184" s="18">
        <v>16.2</v>
      </c>
      <c r="V184" s="18">
        <v>7.0000000000000007E-2</v>
      </c>
      <c r="W184" s="18">
        <v>8.93</v>
      </c>
      <c r="X184" s="18">
        <v>0.12</v>
      </c>
      <c r="Y184" s="18">
        <v>9.26</v>
      </c>
      <c r="Z184" s="18">
        <v>11</v>
      </c>
      <c r="AA184" s="18">
        <v>2.76</v>
      </c>
      <c r="AB184" s="18">
        <v>0.13</v>
      </c>
      <c r="AC184" s="18">
        <v>0</v>
      </c>
      <c r="AD184" s="18">
        <v>0.09</v>
      </c>
      <c r="AE184" s="18">
        <v>50.360700000000001</v>
      </c>
      <c r="AF184" s="18">
        <v>0.97859099999999999</v>
      </c>
      <c r="AG184" s="18">
        <v>14.5501</v>
      </c>
      <c r="AH184" s="18">
        <v>0</v>
      </c>
      <c r="AI184" s="18">
        <v>8.9578699999999998</v>
      </c>
      <c r="AJ184" s="18">
        <v>0.137097</v>
      </c>
      <c r="AK184" s="18">
        <v>13.0412</v>
      </c>
      <c r="AL184" s="18">
        <v>9.6437899999999992</v>
      </c>
      <c r="AM184" s="18">
        <v>2.1532300000000002</v>
      </c>
      <c r="AN184" s="18">
        <v>8.06452E-2</v>
      </c>
      <c r="AO184" s="18">
        <v>0</v>
      </c>
      <c r="AP184" s="18">
        <v>9.6774200000000005E-2</v>
      </c>
      <c r="AQ184" s="18" t="s">
        <v>133</v>
      </c>
      <c r="AR184" s="18" t="s">
        <v>247</v>
      </c>
      <c r="AS184" s="18" t="s">
        <v>443</v>
      </c>
      <c r="AT184" s="18" t="s">
        <v>455</v>
      </c>
      <c r="AU184" s="18">
        <v>9</v>
      </c>
      <c r="AV184" s="18">
        <v>13</v>
      </c>
      <c r="AW184" s="18" t="s">
        <v>464</v>
      </c>
      <c r="AX184" s="18">
        <v>0</v>
      </c>
      <c r="AY184" s="18">
        <v>0</v>
      </c>
      <c r="BA184" s="18" t="s">
        <v>464</v>
      </c>
      <c r="BB184" s="18">
        <v>0</v>
      </c>
      <c r="BC184" s="18" t="s">
        <v>494</v>
      </c>
    </row>
    <row r="185" spans="1:55" s="8" customFormat="1" x14ac:dyDescent="0.2">
      <c r="A185" s="20" t="s">
        <v>220</v>
      </c>
      <c r="B185" s="8" t="s">
        <v>224</v>
      </c>
      <c r="C185" s="9" t="s">
        <v>312</v>
      </c>
      <c r="D185" s="8">
        <v>1.1000000000000001</v>
      </c>
      <c r="E185" s="8">
        <v>1260</v>
      </c>
      <c r="H185" s="8">
        <v>64</v>
      </c>
      <c r="I185" s="8" t="s">
        <v>18</v>
      </c>
      <c r="L185" s="8">
        <v>24</v>
      </c>
      <c r="M185" s="8" t="s">
        <v>61</v>
      </c>
      <c r="N185" s="8" t="s">
        <v>412</v>
      </c>
      <c r="S185" s="8">
        <v>48.7</v>
      </c>
      <c r="T185" s="8">
        <v>1.24</v>
      </c>
      <c r="U185" s="8">
        <v>17.7</v>
      </c>
      <c r="V185" s="8">
        <v>0.03</v>
      </c>
      <c r="W185" s="8">
        <v>8.14</v>
      </c>
      <c r="X185" s="8">
        <v>0.17</v>
      </c>
      <c r="Y185" s="8">
        <v>9.56</v>
      </c>
      <c r="Z185" s="8">
        <v>10.5</v>
      </c>
      <c r="AA185" s="8">
        <v>3.14</v>
      </c>
      <c r="AB185" s="8">
        <v>0.14000000000000001</v>
      </c>
      <c r="AC185" s="8">
        <v>0</v>
      </c>
      <c r="AD185" s="8">
        <v>0.13</v>
      </c>
      <c r="AE185" s="8">
        <v>48.644399999999997</v>
      </c>
      <c r="AF185" s="8">
        <v>1.08226</v>
      </c>
      <c r="AG185" s="8">
        <v>14.824199999999999</v>
      </c>
      <c r="AH185" s="8">
        <v>0</v>
      </c>
      <c r="AI185" s="8">
        <v>8.9868100000000002</v>
      </c>
      <c r="AJ185" s="8">
        <v>8.1851300000000002E-2</v>
      </c>
      <c r="AK185" s="8">
        <v>13.1934</v>
      </c>
      <c r="AL185" s="8">
        <v>10.640700000000001</v>
      </c>
      <c r="AM185" s="8">
        <v>2.4191600000000002</v>
      </c>
      <c r="AN185" s="8">
        <v>9.0945799999999993E-2</v>
      </c>
      <c r="AO185" s="8">
        <v>0</v>
      </c>
      <c r="AP185" s="8">
        <v>3.6378300000000002E-2</v>
      </c>
      <c r="AQ185" s="8" t="s">
        <v>135</v>
      </c>
      <c r="AR185" s="8" t="s">
        <v>247</v>
      </c>
      <c r="AS185" s="8" t="s">
        <v>443</v>
      </c>
      <c r="AT185" s="8" t="s">
        <v>456</v>
      </c>
      <c r="AU185" s="8">
        <v>14</v>
      </c>
      <c r="AV185" s="8">
        <v>6</v>
      </c>
      <c r="AW185" s="8" t="s">
        <v>464</v>
      </c>
      <c r="AX185" s="8">
        <v>0</v>
      </c>
      <c r="AY185" s="8">
        <v>0</v>
      </c>
      <c r="BA185" s="8">
        <v>0</v>
      </c>
      <c r="BB185" s="8">
        <v>0</v>
      </c>
      <c r="BC185" s="18" t="s">
        <v>494</v>
      </c>
    </row>
    <row r="186" spans="1:55" s="18" customFormat="1" x14ac:dyDescent="0.2">
      <c r="A186" s="17" t="s">
        <v>220</v>
      </c>
      <c r="B186" s="18" t="s">
        <v>225</v>
      </c>
      <c r="C186" s="19" t="s">
        <v>312</v>
      </c>
      <c r="D186" s="18">
        <v>1.1000000000000001</v>
      </c>
      <c r="E186" s="18">
        <v>1255</v>
      </c>
      <c r="H186" s="18">
        <v>22</v>
      </c>
      <c r="I186" s="18" t="s">
        <v>18</v>
      </c>
      <c r="L186" s="18">
        <v>18</v>
      </c>
      <c r="M186" s="18" t="s">
        <v>61</v>
      </c>
      <c r="N186" s="18" t="s">
        <v>412</v>
      </c>
      <c r="S186" s="18">
        <v>46.9</v>
      </c>
      <c r="T186" s="18">
        <v>2.56</v>
      </c>
      <c r="U186" s="18">
        <v>17.7</v>
      </c>
      <c r="V186" s="18">
        <v>0</v>
      </c>
      <c r="W186" s="18">
        <v>11.5</v>
      </c>
      <c r="X186" s="18">
        <v>0.28000000000000003</v>
      </c>
      <c r="Y186" s="18">
        <v>6.39</v>
      </c>
      <c r="Z186" s="18">
        <v>7.9</v>
      </c>
      <c r="AA186" s="18">
        <v>5.05</v>
      </c>
      <c r="AB186" s="18">
        <v>0.4</v>
      </c>
      <c r="AC186" s="18">
        <v>0</v>
      </c>
      <c r="AD186" s="18">
        <v>0.4</v>
      </c>
      <c r="AE186" s="18">
        <v>48.644399999999997</v>
      </c>
      <c r="AF186" s="18">
        <v>1.08226</v>
      </c>
      <c r="AG186" s="18">
        <v>14.824199999999999</v>
      </c>
      <c r="AH186" s="18">
        <v>0</v>
      </c>
      <c r="AI186" s="18">
        <v>8.9868100000000002</v>
      </c>
      <c r="AJ186" s="18">
        <v>8.1851300000000002E-2</v>
      </c>
      <c r="AK186" s="18">
        <v>13.1934</v>
      </c>
      <c r="AL186" s="18">
        <v>10.640700000000001</v>
      </c>
      <c r="AM186" s="18">
        <v>2.4191600000000002</v>
      </c>
      <c r="AN186" s="18">
        <v>9.0945799999999993E-2</v>
      </c>
      <c r="AO186" s="18">
        <v>0</v>
      </c>
      <c r="AP186" s="18">
        <v>3.6378300000000002E-2</v>
      </c>
      <c r="AQ186" s="18" t="s">
        <v>133</v>
      </c>
      <c r="AR186" s="18" t="s">
        <v>247</v>
      </c>
      <c r="AS186" s="18" t="s">
        <v>443</v>
      </c>
      <c r="AT186" s="18" t="s">
        <v>456</v>
      </c>
      <c r="AU186" s="18">
        <v>12</v>
      </c>
      <c r="AV186" s="18">
        <v>35</v>
      </c>
      <c r="AW186" s="18" t="s">
        <v>464</v>
      </c>
      <c r="AX186" s="18">
        <v>0</v>
      </c>
      <c r="AY186" s="18">
        <v>0</v>
      </c>
      <c r="BA186" s="18">
        <v>24</v>
      </c>
      <c r="BB186" s="18">
        <v>0</v>
      </c>
      <c r="BC186" s="18" t="s">
        <v>494</v>
      </c>
    </row>
    <row r="187" spans="1:55" s="8" customFormat="1" x14ac:dyDescent="0.2">
      <c r="A187" s="20" t="s">
        <v>220</v>
      </c>
      <c r="B187" s="8" t="s">
        <v>226</v>
      </c>
      <c r="C187" s="9" t="s">
        <v>312</v>
      </c>
      <c r="D187" s="8">
        <v>1.3</v>
      </c>
      <c r="E187" s="8">
        <v>1310</v>
      </c>
      <c r="H187" s="8">
        <v>64</v>
      </c>
      <c r="I187" s="8" t="s">
        <v>18</v>
      </c>
      <c r="L187" s="8">
        <v>12</v>
      </c>
      <c r="M187" s="8" t="s">
        <v>61</v>
      </c>
      <c r="N187" s="8" t="s">
        <v>413</v>
      </c>
      <c r="S187" s="8">
        <v>48.1</v>
      </c>
      <c r="T187" s="8">
        <v>1.3</v>
      </c>
      <c r="U187" s="8">
        <v>18.100000000000001</v>
      </c>
      <c r="V187" s="8">
        <v>0.04</v>
      </c>
      <c r="W187" s="8">
        <v>9.1199999999999992</v>
      </c>
      <c r="X187" s="8">
        <v>0.13</v>
      </c>
      <c r="Y187" s="8">
        <v>9.3800000000000008</v>
      </c>
      <c r="Z187" s="8">
        <v>10.3</v>
      </c>
      <c r="AA187" s="8">
        <v>3.33</v>
      </c>
      <c r="AB187" s="8">
        <v>0.14000000000000001</v>
      </c>
      <c r="AC187" s="8">
        <v>0</v>
      </c>
      <c r="AD187" s="8">
        <v>0.12</v>
      </c>
      <c r="AE187" s="8">
        <v>48.644399999999997</v>
      </c>
      <c r="AF187" s="8">
        <v>1.08226</v>
      </c>
      <c r="AG187" s="8">
        <v>14.824199999999999</v>
      </c>
      <c r="AH187" s="8">
        <v>0</v>
      </c>
      <c r="AI187" s="8">
        <v>8.9868100000000002</v>
      </c>
      <c r="AJ187" s="8">
        <v>8.1851300000000002E-2</v>
      </c>
      <c r="AK187" s="8">
        <v>13.1934</v>
      </c>
      <c r="AL187" s="8">
        <v>10.640700000000001</v>
      </c>
      <c r="AM187" s="8">
        <v>2.4191600000000002</v>
      </c>
      <c r="AN187" s="8">
        <v>9.0945799999999993E-2</v>
      </c>
      <c r="AO187" s="8">
        <v>0</v>
      </c>
      <c r="AP187" s="8">
        <v>3.6378300000000002E-2</v>
      </c>
      <c r="AQ187" s="8" t="s">
        <v>135</v>
      </c>
      <c r="AR187" s="8" t="s">
        <v>247</v>
      </c>
      <c r="AS187" s="8" t="s">
        <v>443</v>
      </c>
      <c r="AT187" s="8" t="s">
        <v>456</v>
      </c>
      <c r="AU187" s="8">
        <v>3</v>
      </c>
      <c r="AV187" s="8">
        <v>23</v>
      </c>
      <c r="AW187" s="8" t="s">
        <v>464</v>
      </c>
      <c r="AX187" s="8">
        <v>0</v>
      </c>
      <c r="AY187" s="8">
        <v>0</v>
      </c>
      <c r="BA187" s="8">
        <v>0</v>
      </c>
      <c r="BB187" s="8">
        <v>0</v>
      </c>
      <c r="BC187" s="18" t="s">
        <v>494</v>
      </c>
    </row>
    <row r="188" spans="1:55" s="8" customFormat="1" x14ac:dyDescent="0.2">
      <c r="A188" s="20" t="s">
        <v>220</v>
      </c>
      <c r="B188" s="8" t="s">
        <v>227</v>
      </c>
      <c r="C188" s="9" t="s">
        <v>312</v>
      </c>
      <c r="D188" s="8">
        <v>1.3</v>
      </c>
      <c r="E188" s="8">
        <v>1295</v>
      </c>
      <c r="H188" s="8">
        <v>73</v>
      </c>
      <c r="I188" s="8" t="s">
        <v>18</v>
      </c>
      <c r="L188" s="8">
        <v>10</v>
      </c>
      <c r="M188" s="8" t="s">
        <v>61</v>
      </c>
      <c r="N188" s="8" t="s">
        <v>413</v>
      </c>
      <c r="S188" s="8">
        <v>48.8</v>
      </c>
      <c r="T188" s="8">
        <v>1.1299999999999999</v>
      </c>
      <c r="U188" s="8">
        <v>16</v>
      </c>
      <c r="V188" s="8">
        <v>0.04</v>
      </c>
      <c r="W188" s="8">
        <v>8.51</v>
      </c>
      <c r="X188" s="8">
        <v>0.19</v>
      </c>
      <c r="Y188" s="8">
        <v>11.4</v>
      </c>
      <c r="Z188" s="8">
        <v>10.8</v>
      </c>
      <c r="AA188" s="8">
        <v>2.72</v>
      </c>
      <c r="AB188" s="8">
        <v>0.13</v>
      </c>
      <c r="AC188" s="8">
        <v>0</v>
      </c>
      <c r="AD188" s="8">
        <v>0.11</v>
      </c>
      <c r="AE188" s="8">
        <v>48.644399999999997</v>
      </c>
      <c r="AF188" s="8">
        <v>1.08226</v>
      </c>
      <c r="AG188" s="8">
        <v>14.824199999999999</v>
      </c>
      <c r="AH188" s="8">
        <v>0</v>
      </c>
      <c r="AI188" s="8">
        <v>8.9868100000000002</v>
      </c>
      <c r="AJ188" s="8">
        <v>8.1851300000000002E-2</v>
      </c>
      <c r="AK188" s="8">
        <v>13.1934</v>
      </c>
      <c r="AL188" s="8">
        <v>10.640700000000001</v>
      </c>
      <c r="AM188" s="8">
        <v>2.4191600000000002</v>
      </c>
      <c r="AN188" s="8">
        <v>9.0945799999999993E-2</v>
      </c>
      <c r="AO188" s="8">
        <v>0</v>
      </c>
      <c r="AP188" s="8">
        <v>3.6378300000000002E-2</v>
      </c>
      <c r="AQ188" s="8" t="s">
        <v>135</v>
      </c>
      <c r="AR188" s="8" t="s">
        <v>247</v>
      </c>
      <c r="AS188" s="8" t="s">
        <v>443</v>
      </c>
      <c r="AT188" s="8" t="s">
        <v>456</v>
      </c>
      <c r="AU188" s="8">
        <v>6</v>
      </c>
      <c r="AV188" s="8">
        <v>3</v>
      </c>
      <c r="AW188" s="8" t="s">
        <v>464</v>
      </c>
      <c r="AX188" s="8">
        <v>0</v>
      </c>
      <c r="AY188" s="8">
        <v>0</v>
      </c>
      <c r="BA188" s="8">
        <v>0</v>
      </c>
      <c r="BB188" s="8">
        <v>0</v>
      </c>
      <c r="BC188" s="18" t="s">
        <v>494</v>
      </c>
    </row>
    <row r="189" spans="1:55" s="18" customFormat="1" x14ac:dyDescent="0.2">
      <c r="A189" s="17" t="s">
        <v>220</v>
      </c>
      <c r="B189" s="18" t="s">
        <v>228</v>
      </c>
      <c r="C189" s="19" t="s">
        <v>312</v>
      </c>
      <c r="D189" s="18">
        <v>1.3</v>
      </c>
      <c r="E189" s="18">
        <v>1295</v>
      </c>
      <c r="H189" s="18">
        <v>37</v>
      </c>
      <c r="I189" s="18" t="s">
        <v>18</v>
      </c>
      <c r="L189" s="18">
        <v>15</v>
      </c>
      <c r="M189" s="18" t="s">
        <v>61</v>
      </c>
      <c r="N189" s="18" t="s">
        <v>413</v>
      </c>
      <c r="S189" s="18">
        <v>48.9</v>
      </c>
      <c r="T189" s="18">
        <v>1.4</v>
      </c>
      <c r="U189" s="18">
        <v>17.7</v>
      </c>
      <c r="V189" s="18">
        <v>0</v>
      </c>
      <c r="W189" s="18">
        <v>10.199999999999999</v>
      </c>
      <c r="X189" s="18">
        <v>0.1</v>
      </c>
      <c r="Y189" s="18">
        <v>7.93</v>
      </c>
      <c r="Z189" s="18">
        <v>9.1300000000000008</v>
      </c>
      <c r="AA189" s="18">
        <v>4.1100000000000003</v>
      </c>
      <c r="AB189" s="18">
        <v>0.21</v>
      </c>
      <c r="AC189" s="18">
        <v>0</v>
      </c>
      <c r="AD189" s="18">
        <v>0</v>
      </c>
      <c r="AE189" s="18">
        <v>48.644399999999997</v>
      </c>
      <c r="AF189" s="18">
        <v>1.08226</v>
      </c>
      <c r="AG189" s="18">
        <v>14.824199999999999</v>
      </c>
      <c r="AH189" s="18">
        <v>0</v>
      </c>
      <c r="AI189" s="18">
        <v>8.9868100000000002</v>
      </c>
      <c r="AJ189" s="18">
        <v>8.1851300000000002E-2</v>
      </c>
      <c r="AK189" s="18">
        <v>13.1934</v>
      </c>
      <c r="AL189" s="18">
        <v>10.640700000000001</v>
      </c>
      <c r="AM189" s="18">
        <v>2.4191600000000002</v>
      </c>
      <c r="AN189" s="18">
        <v>9.0945799999999993E-2</v>
      </c>
      <c r="AO189" s="18">
        <v>0</v>
      </c>
      <c r="AP189" s="18">
        <v>3.6378300000000002E-2</v>
      </c>
      <c r="AQ189" s="18" t="s">
        <v>133</v>
      </c>
      <c r="AR189" s="18" t="s">
        <v>247</v>
      </c>
      <c r="AS189" s="18" t="s">
        <v>443</v>
      </c>
      <c r="AT189" s="18" t="s">
        <v>456</v>
      </c>
      <c r="AU189" s="18">
        <v>2</v>
      </c>
      <c r="AV189" s="18">
        <v>44</v>
      </c>
      <c r="AW189" s="18" t="s">
        <v>464</v>
      </c>
      <c r="AX189" s="18" t="s">
        <v>464</v>
      </c>
      <c r="AY189" s="18">
        <v>0</v>
      </c>
      <c r="BA189" s="18" t="s">
        <v>464</v>
      </c>
      <c r="BB189" s="18">
        <v>0</v>
      </c>
      <c r="BC189" s="18" t="s">
        <v>494</v>
      </c>
    </row>
    <row r="190" spans="1:55" s="18" customFormat="1" x14ac:dyDescent="0.2">
      <c r="A190" s="17" t="s">
        <v>220</v>
      </c>
      <c r="B190" s="18" t="s">
        <v>229</v>
      </c>
      <c r="C190" s="19" t="s">
        <v>312</v>
      </c>
      <c r="D190" s="18">
        <v>1.3</v>
      </c>
      <c r="E190" s="18">
        <v>1290</v>
      </c>
      <c r="H190" s="18">
        <v>34</v>
      </c>
      <c r="I190" s="18" t="s">
        <v>18</v>
      </c>
      <c r="L190" s="18">
        <v>15</v>
      </c>
      <c r="M190" s="18" t="s">
        <v>61</v>
      </c>
      <c r="N190" s="18" t="s">
        <v>413</v>
      </c>
      <c r="S190" s="18">
        <v>48</v>
      </c>
      <c r="T190" s="18">
        <v>1.42</v>
      </c>
      <c r="U190" s="18">
        <v>19.3</v>
      </c>
      <c r="V190" s="18">
        <v>0</v>
      </c>
      <c r="W190" s="18">
        <v>10.3</v>
      </c>
      <c r="X190" s="18">
        <v>0.14000000000000001</v>
      </c>
      <c r="Y190" s="18">
        <v>6.28</v>
      </c>
      <c r="Z190" s="18">
        <v>8.64</v>
      </c>
      <c r="AA190" s="18">
        <v>5.27</v>
      </c>
      <c r="AB190" s="18">
        <v>0.23</v>
      </c>
      <c r="AC190" s="18">
        <v>0</v>
      </c>
      <c r="AD190" s="18">
        <v>0.26</v>
      </c>
      <c r="AE190" s="18">
        <v>48.644399999999997</v>
      </c>
      <c r="AF190" s="18">
        <v>1.08226</v>
      </c>
      <c r="AG190" s="18">
        <v>14.824199999999999</v>
      </c>
      <c r="AH190" s="18">
        <v>0</v>
      </c>
      <c r="AI190" s="18">
        <v>8.9868100000000002</v>
      </c>
      <c r="AJ190" s="18">
        <v>8.1851300000000002E-2</v>
      </c>
      <c r="AK190" s="18">
        <v>13.1934</v>
      </c>
      <c r="AL190" s="18">
        <v>10.640700000000001</v>
      </c>
      <c r="AM190" s="18">
        <v>2.4191600000000002</v>
      </c>
      <c r="AN190" s="18">
        <v>9.0945799999999993E-2</v>
      </c>
      <c r="AO190" s="18">
        <v>0</v>
      </c>
      <c r="AP190" s="18">
        <v>3.6378300000000002E-2</v>
      </c>
      <c r="AQ190" s="18" t="s">
        <v>133</v>
      </c>
      <c r="AR190" s="18" t="s">
        <v>247</v>
      </c>
      <c r="AS190" s="18" t="s">
        <v>443</v>
      </c>
      <c r="AT190" s="18" t="s">
        <v>456</v>
      </c>
      <c r="AU190" s="18">
        <v>1</v>
      </c>
      <c r="AV190" s="18">
        <v>53</v>
      </c>
      <c r="AW190" s="18" t="s">
        <v>464</v>
      </c>
      <c r="AX190" s="18">
        <v>2</v>
      </c>
      <c r="AY190" s="18">
        <v>0</v>
      </c>
      <c r="BA190" s="18">
        <v>4</v>
      </c>
      <c r="BB190" s="18">
        <v>0</v>
      </c>
      <c r="BC190" s="18" t="s">
        <v>494</v>
      </c>
    </row>
    <row r="191" spans="1:55" s="18" customFormat="1" x14ac:dyDescent="0.2">
      <c r="A191" s="17" t="s">
        <v>220</v>
      </c>
      <c r="B191" s="18" t="s">
        <v>230</v>
      </c>
      <c r="C191" s="19" t="s">
        <v>312</v>
      </c>
      <c r="D191" s="18">
        <v>1.3</v>
      </c>
      <c r="E191" s="18">
        <v>1280</v>
      </c>
      <c r="H191" s="18">
        <v>31</v>
      </c>
      <c r="I191" s="18" t="s">
        <v>18</v>
      </c>
      <c r="L191" s="18">
        <v>15</v>
      </c>
      <c r="M191" s="18" t="s">
        <v>61</v>
      </c>
      <c r="N191" s="18" t="s">
        <v>413</v>
      </c>
      <c r="S191" s="18">
        <v>47.8</v>
      </c>
      <c r="T191" s="18">
        <v>1.65</v>
      </c>
      <c r="U191" s="18">
        <v>19.100000000000001</v>
      </c>
      <c r="V191" s="18">
        <v>0.04</v>
      </c>
      <c r="W191" s="18">
        <v>11</v>
      </c>
      <c r="X191" s="18">
        <v>0.16</v>
      </c>
      <c r="Y191" s="18">
        <v>6.1</v>
      </c>
      <c r="Z191" s="18">
        <v>8.64</v>
      </c>
      <c r="AA191" s="18">
        <v>4.9800000000000004</v>
      </c>
      <c r="AB191" s="18">
        <v>0.27</v>
      </c>
      <c r="AC191" s="18">
        <v>0</v>
      </c>
      <c r="AD191" s="18">
        <v>0.28000000000000003</v>
      </c>
      <c r="AE191" s="18">
        <v>48.644399999999997</v>
      </c>
      <c r="AF191" s="18">
        <v>1.08226</v>
      </c>
      <c r="AG191" s="18">
        <v>14.824199999999999</v>
      </c>
      <c r="AH191" s="18">
        <v>0</v>
      </c>
      <c r="AI191" s="18">
        <v>8.9868100000000002</v>
      </c>
      <c r="AJ191" s="18">
        <v>8.1851300000000002E-2</v>
      </c>
      <c r="AK191" s="18">
        <v>13.1934</v>
      </c>
      <c r="AL191" s="18">
        <v>10.640700000000001</v>
      </c>
      <c r="AM191" s="18">
        <v>2.4191600000000002</v>
      </c>
      <c r="AN191" s="18">
        <v>9.0945799999999993E-2</v>
      </c>
      <c r="AO191" s="18">
        <v>0</v>
      </c>
      <c r="AP191" s="18">
        <v>3.6378300000000002E-2</v>
      </c>
      <c r="AQ191" s="18" t="s">
        <v>133</v>
      </c>
      <c r="AR191" s="18" t="s">
        <v>247</v>
      </c>
      <c r="AS191" s="18" t="s">
        <v>443</v>
      </c>
      <c r="AT191" s="18" t="s">
        <v>456</v>
      </c>
      <c r="AU191" s="18">
        <v>1</v>
      </c>
      <c r="AV191" s="18">
        <v>52</v>
      </c>
      <c r="AW191" s="18" t="s">
        <v>464</v>
      </c>
      <c r="AX191" s="18">
        <v>3</v>
      </c>
      <c r="AY191" s="18">
        <v>0</v>
      </c>
      <c r="BA191" s="18">
        <v>5</v>
      </c>
      <c r="BB191" s="18">
        <v>0</v>
      </c>
      <c r="BC191" s="18" t="s">
        <v>494</v>
      </c>
    </row>
    <row r="192" spans="1:55" s="18" customFormat="1" x14ac:dyDescent="0.2">
      <c r="A192" s="17" t="s">
        <v>220</v>
      </c>
      <c r="B192" s="18" t="s">
        <v>231</v>
      </c>
      <c r="C192" s="19" t="s">
        <v>312</v>
      </c>
      <c r="D192" s="18">
        <v>1.3</v>
      </c>
      <c r="E192" s="18">
        <v>1280</v>
      </c>
      <c r="H192" s="18">
        <v>22</v>
      </c>
      <c r="I192" s="18" t="s">
        <v>18</v>
      </c>
      <c r="L192" s="18">
        <v>18</v>
      </c>
      <c r="M192" s="18" t="s">
        <v>61</v>
      </c>
      <c r="N192" s="18" t="s">
        <v>413</v>
      </c>
      <c r="S192" s="18">
        <v>47.8</v>
      </c>
      <c r="T192" s="18">
        <v>1.98</v>
      </c>
      <c r="U192" s="18">
        <v>18.5</v>
      </c>
      <c r="V192" s="18">
        <v>0.02</v>
      </c>
      <c r="W192" s="18">
        <v>11.8</v>
      </c>
      <c r="X192" s="18">
        <v>0.14000000000000001</v>
      </c>
      <c r="Y192" s="18">
        <v>5.7</v>
      </c>
      <c r="Z192" s="18">
        <v>7.38</v>
      </c>
      <c r="AA192" s="18">
        <v>5.94</v>
      </c>
      <c r="AB192" s="18">
        <v>0.37</v>
      </c>
      <c r="AC192" s="18">
        <v>0</v>
      </c>
      <c r="AD192" s="18">
        <v>0.4</v>
      </c>
      <c r="AE192" s="18">
        <v>48.644399999999997</v>
      </c>
      <c r="AF192" s="18">
        <v>1.08226</v>
      </c>
      <c r="AG192" s="18">
        <v>14.824199999999999</v>
      </c>
      <c r="AH192" s="18">
        <v>0</v>
      </c>
      <c r="AI192" s="18">
        <v>8.9868100000000002</v>
      </c>
      <c r="AJ192" s="18">
        <v>8.1851300000000002E-2</v>
      </c>
      <c r="AK192" s="18">
        <v>13.1934</v>
      </c>
      <c r="AL192" s="18">
        <v>10.640700000000001</v>
      </c>
      <c r="AM192" s="18">
        <v>2.4191600000000002</v>
      </c>
      <c r="AN192" s="18">
        <v>9.0945799999999993E-2</v>
      </c>
      <c r="AO192" s="18">
        <v>0</v>
      </c>
      <c r="AP192" s="18">
        <v>3.6378300000000002E-2</v>
      </c>
      <c r="AQ192" s="18" t="s">
        <v>133</v>
      </c>
      <c r="AR192" s="18" t="s">
        <v>247</v>
      </c>
      <c r="AS192" s="18" t="s">
        <v>443</v>
      </c>
      <c r="AT192" s="18" t="s">
        <v>456</v>
      </c>
      <c r="AU192" s="18">
        <v>1</v>
      </c>
      <c r="AV192" s="18">
        <v>58</v>
      </c>
      <c r="AW192" s="18" t="s">
        <v>464</v>
      </c>
      <c r="AX192" s="18">
        <v>2</v>
      </c>
      <c r="AY192" s="18">
        <v>0</v>
      </c>
      <c r="BA192" s="18">
        <v>8</v>
      </c>
      <c r="BB192" s="18">
        <v>0</v>
      </c>
      <c r="BC192" s="18" t="s">
        <v>494</v>
      </c>
    </row>
    <row r="193" spans="1:55" s="18" customFormat="1" x14ac:dyDescent="0.2">
      <c r="A193" s="17" t="s">
        <v>220</v>
      </c>
      <c r="B193" s="18" t="s">
        <v>232</v>
      </c>
      <c r="C193" s="19" t="s">
        <v>313</v>
      </c>
      <c r="D193" s="18">
        <v>1.6</v>
      </c>
      <c r="E193" s="18">
        <v>1320</v>
      </c>
      <c r="H193" s="18">
        <v>23</v>
      </c>
      <c r="I193" s="18" t="s">
        <v>18</v>
      </c>
      <c r="L193" s="18">
        <v>15</v>
      </c>
      <c r="M193" s="18" t="s">
        <v>61</v>
      </c>
      <c r="N193" s="18" t="s">
        <v>414</v>
      </c>
      <c r="S193" s="18">
        <v>47.4</v>
      </c>
      <c r="T193" s="18">
        <v>1.64</v>
      </c>
      <c r="U193" s="18">
        <v>18.600000000000001</v>
      </c>
      <c r="V193" s="18">
        <v>0</v>
      </c>
      <c r="W193" s="18">
        <v>11.6</v>
      </c>
      <c r="X193" s="18">
        <v>0.13</v>
      </c>
      <c r="Y193" s="18">
        <v>7.07</v>
      </c>
      <c r="Z193" s="18">
        <v>8.36</v>
      </c>
      <c r="AA193" s="18">
        <v>5.12</v>
      </c>
      <c r="AB193" s="18">
        <v>0.27</v>
      </c>
      <c r="AC193" s="18">
        <v>0</v>
      </c>
      <c r="AD193" s="18">
        <v>0.34</v>
      </c>
      <c r="AE193" s="18">
        <v>47.672800000000002</v>
      </c>
      <c r="AF193" s="18">
        <v>0.962005</v>
      </c>
      <c r="AG193" s="18">
        <v>13.177</v>
      </c>
      <c r="AH193" s="18">
        <v>0</v>
      </c>
      <c r="AI193" s="18">
        <v>9.2327200000000005</v>
      </c>
      <c r="AJ193" s="18">
        <v>7.2756699999999994E-2</v>
      </c>
      <c r="AK193" s="18">
        <v>17.160799999999998</v>
      </c>
      <c r="AL193" s="18">
        <v>9.4583700000000004</v>
      </c>
      <c r="AM193" s="18">
        <v>2.15036</v>
      </c>
      <c r="AN193" s="18">
        <v>8.0840700000000001E-2</v>
      </c>
      <c r="AO193" s="18">
        <v>0</v>
      </c>
      <c r="AP193" s="18">
        <v>3.2336299999999998E-2</v>
      </c>
      <c r="AQ193" s="18" t="s">
        <v>133</v>
      </c>
      <c r="AR193" s="18" t="s">
        <v>247</v>
      </c>
      <c r="AS193" s="18" t="s">
        <v>443</v>
      </c>
      <c r="AT193" s="18" t="s">
        <v>456</v>
      </c>
      <c r="AU193" s="18">
        <v>4</v>
      </c>
      <c r="AV193" s="18">
        <v>74</v>
      </c>
      <c r="AW193" s="18" t="s">
        <v>464</v>
      </c>
      <c r="AX193" s="18">
        <v>3</v>
      </c>
      <c r="AY193" s="18">
        <v>0</v>
      </c>
      <c r="BA193" s="18">
        <v>0</v>
      </c>
      <c r="BB193" s="18">
        <v>0</v>
      </c>
      <c r="BC193" s="18" t="s">
        <v>494</v>
      </c>
    </row>
    <row r="194" spans="1:55" s="8" customFormat="1" x14ac:dyDescent="0.2">
      <c r="A194" s="20" t="s">
        <v>220</v>
      </c>
      <c r="B194" s="8" t="s">
        <v>233</v>
      </c>
      <c r="C194" s="9" t="s">
        <v>313</v>
      </c>
      <c r="D194" s="8">
        <v>1.6</v>
      </c>
      <c r="E194" s="8">
        <v>1345</v>
      </c>
      <c r="H194" s="8">
        <v>53</v>
      </c>
      <c r="I194" s="8" t="s">
        <v>18</v>
      </c>
      <c r="L194" s="8">
        <v>24</v>
      </c>
      <c r="M194" s="8" t="s">
        <v>61</v>
      </c>
      <c r="N194" s="8" t="s">
        <v>414</v>
      </c>
      <c r="S194" s="8">
        <v>47.5</v>
      </c>
      <c r="T194" s="8">
        <v>1.22</v>
      </c>
      <c r="U194" s="8">
        <v>16</v>
      </c>
      <c r="V194" s="8">
        <v>0.03</v>
      </c>
      <c r="W194" s="8">
        <v>8.4600000000000009</v>
      </c>
      <c r="X194" s="8">
        <v>0.19</v>
      </c>
      <c r="Y194" s="8">
        <v>11.7</v>
      </c>
      <c r="Z194" s="8">
        <v>10.7</v>
      </c>
      <c r="AA194" s="8">
        <v>3.03</v>
      </c>
      <c r="AB194" s="8">
        <v>0.15</v>
      </c>
      <c r="AC194" s="8">
        <v>0</v>
      </c>
      <c r="AD194" s="8">
        <v>0.13</v>
      </c>
      <c r="AE194" s="8">
        <v>47.672800000000002</v>
      </c>
      <c r="AF194" s="8">
        <v>0.962005</v>
      </c>
      <c r="AG194" s="8">
        <v>13.177</v>
      </c>
      <c r="AH194" s="8">
        <v>0</v>
      </c>
      <c r="AI194" s="8">
        <v>9.2327200000000005</v>
      </c>
      <c r="AJ194" s="8">
        <v>7.2756699999999994E-2</v>
      </c>
      <c r="AK194" s="8">
        <v>17.160799999999998</v>
      </c>
      <c r="AL194" s="8">
        <v>9.4583700000000004</v>
      </c>
      <c r="AM194" s="8">
        <v>2.15036</v>
      </c>
      <c r="AN194" s="8">
        <v>8.0840700000000001E-2</v>
      </c>
      <c r="AO194" s="8">
        <v>0</v>
      </c>
      <c r="AP194" s="8">
        <v>3.2336299999999998E-2</v>
      </c>
      <c r="AQ194" s="8" t="s">
        <v>135</v>
      </c>
      <c r="AR194" s="8" t="s">
        <v>247</v>
      </c>
      <c r="AS194" s="8" t="s">
        <v>443</v>
      </c>
      <c r="AT194" s="8" t="s">
        <v>456</v>
      </c>
      <c r="AU194" s="8">
        <v>6</v>
      </c>
      <c r="AV194" s="8">
        <v>12</v>
      </c>
      <c r="AW194" s="8" t="s">
        <v>464</v>
      </c>
      <c r="AX194" s="8">
        <v>0</v>
      </c>
      <c r="AY194" s="8">
        <v>0</v>
      </c>
      <c r="BA194" s="8">
        <v>0</v>
      </c>
      <c r="BB194" s="8">
        <v>0</v>
      </c>
      <c r="BC194" s="18" t="s">
        <v>494</v>
      </c>
    </row>
    <row r="195" spans="1:55" s="18" customFormat="1" x14ac:dyDescent="0.2">
      <c r="A195" s="17" t="s">
        <v>220</v>
      </c>
      <c r="B195" s="18" t="s">
        <v>234</v>
      </c>
      <c r="C195" s="19" t="s">
        <v>314</v>
      </c>
      <c r="D195" s="18">
        <v>1.6</v>
      </c>
      <c r="E195" s="18">
        <v>1340</v>
      </c>
      <c r="H195" s="18">
        <v>27</v>
      </c>
      <c r="I195" s="18" t="s">
        <v>18</v>
      </c>
      <c r="L195" s="18">
        <v>23</v>
      </c>
      <c r="M195" s="18" t="s">
        <v>61</v>
      </c>
      <c r="N195" s="18" t="s">
        <v>415</v>
      </c>
      <c r="S195" s="18">
        <v>47.3</v>
      </c>
      <c r="T195" s="18">
        <v>1.42</v>
      </c>
      <c r="U195" s="18">
        <v>17.8</v>
      </c>
      <c r="V195" s="18">
        <v>0.03</v>
      </c>
      <c r="W195" s="18">
        <v>9.92</v>
      </c>
      <c r="X195" s="18">
        <v>0.16</v>
      </c>
      <c r="Y195" s="18">
        <v>8.9</v>
      </c>
      <c r="Z195" s="18">
        <v>9.94</v>
      </c>
      <c r="AA195" s="18">
        <v>3.86</v>
      </c>
      <c r="AB195" s="18">
        <v>0.22</v>
      </c>
      <c r="AC195" s="18">
        <v>0</v>
      </c>
      <c r="AD195" s="18">
        <v>0.32</v>
      </c>
      <c r="AE195" s="18">
        <v>47.186999999999998</v>
      </c>
      <c r="AF195" s="18">
        <v>0.90188000000000001</v>
      </c>
      <c r="AG195" s="18">
        <v>12.3535</v>
      </c>
      <c r="AH195" s="18">
        <v>0</v>
      </c>
      <c r="AI195" s="18">
        <v>9.3556799999999996</v>
      </c>
      <c r="AJ195" s="18">
        <v>6.8209400000000003E-2</v>
      </c>
      <c r="AK195" s="18">
        <v>19.144500000000001</v>
      </c>
      <c r="AL195" s="18">
        <v>8.8672199999999997</v>
      </c>
      <c r="AM195" s="18">
        <v>2.0159699999999998</v>
      </c>
      <c r="AN195" s="18">
        <v>7.57882E-2</v>
      </c>
      <c r="AO195" s="18">
        <v>0</v>
      </c>
      <c r="AP195" s="18">
        <v>3.03153E-2</v>
      </c>
      <c r="AQ195" s="18" t="s">
        <v>133</v>
      </c>
      <c r="AR195" s="18" t="s">
        <v>247</v>
      </c>
      <c r="AS195" s="18" t="s">
        <v>443</v>
      </c>
      <c r="AT195" s="18" t="s">
        <v>456</v>
      </c>
      <c r="AU195" s="18">
        <v>14</v>
      </c>
      <c r="AV195" s="18">
        <v>51</v>
      </c>
      <c r="AW195" s="18" t="s">
        <v>464</v>
      </c>
      <c r="AX195" s="18">
        <v>2</v>
      </c>
      <c r="AY195" s="18">
        <v>0</v>
      </c>
      <c r="BA195" s="18">
        <v>0</v>
      </c>
      <c r="BB195" s="18">
        <v>0</v>
      </c>
      <c r="BC195" s="18" t="s">
        <v>494</v>
      </c>
    </row>
    <row r="196" spans="1:55" s="18" customFormat="1" x14ac:dyDescent="0.2">
      <c r="A196" s="17" t="s">
        <v>220</v>
      </c>
      <c r="B196" s="18" t="s">
        <v>235</v>
      </c>
      <c r="C196" s="19" t="s">
        <v>314</v>
      </c>
      <c r="D196" s="18">
        <v>1.6</v>
      </c>
      <c r="E196" s="18">
        <v>1325</v>
      </c>
      <c r="H196" s="18">
        <v>24</v>
      </c>
      <c r="I196" s="18" t="s">
        <v>18</v>
      </c>
      <c r="L196" s="18">
        <v>22</v>
      </c>
      <c r="M196" s="18" t="s">
        <v>61</v>
      </c>
      <c r="N196" s="18" t="s">
        <v>415</v>
      </c>
      <c r="S196" s="18">
        <v>48.1</v>
      </c>
      <c r="T196" s="18">
        <v>1.77</v>
      </c>
      <c r="U196" s="18">
        <v>17.600000000000001</v>
      </c>
      <c r="V196" s="18">
        <v>0.03</v>
      </c>
      <c r="W196" s="18">
        <v>10.4</v>
      </c>
      <c r="X196" s="18">
        <v>0.11</v>
      </c>
      <c r="Y196" s="18">
        <v>7.83</v>
      </c>
      <c r="Z196" s="18">
        <v>7.69</v>
      </c>
      <c r="AA196" s="18">
        <v>5.61</v>
      </c>
      <c r="AB196" s="18">
        <v>0.36</v>
      </c>
      <c r="AC196" s="18">
        <v>0</v>
      </c>
      <c r="AD196" s="18">
        <v>0.36</v>
      </c>
      <c r="AE196" s="18">
        <v>47.186999999999998</v>
      </c>
      <c r="AF196" s="18">
        <v>0.90188000000000001</v>
      </c>
      <c r="AG196" s="18">
        <v>12.3535</v>
      </c>
      <c r="AH196" s="18">
        <v>0</v>
      </c>
      <c r="AI196" s="18">
        <v>9.3556799999999996</v>
      </c>
      <c r="AJ196" s="18">
        <v>6.8209400000000003E-2</v>
      </c>
      <c r="AK196" s="18">
        <v>19.144500000000001</v>
      </c>
      <c r="AL196" s="18">
        <v>8.8672199999999997</v>
      </c>
      <c r="AM196" s="18">
        <v>2.0159699999999998</v>
      </c>
      <c r="AN196" s="18">
        <v>7.57882E-2</v>
      </c>
      <c r="AO196" s="18">
        <v>0</v>
      </c>
      <c r="AP196" s="18">
        <v>3.03153E-2</v>
      </c>
      <c r="AQ196" s="18" t="s">
        <v>133</v>
      </c>
      <c r="AR196" s="18" t="s">
        <v>247</v>
      </c>
      <c r="AS196" s="18" t="s">
        <v>443</v>
      </c>
      <c r="AT196" s="18" t="s">
        <v>456</v>
      </c>
      <c r="AU196" s="18">
        <v>11</v>
      </c>
      <c r="AV196" s="18">
        <v>61</v>
      </c>
      <c r="AW196" s="18" t="s">
        <v>464</v>
      </c>
      <c r="AX196" s="18">
        <v>3</v>
      </c>
      <c r="AY196" s="18">
        <v>0</v>
      </c>
      <c r="BA196" s="18">
        <v>0</v>
      </c>
      <c r="BB196" s="18">
        <v>0</v>
      </c>
      <c r="BC196" s="18" t="s">
        <v>494</v>
      </c>
    </row>
    <row r="197" spans="1:55" s="8" customFormat="1" x14ac:dyDescent="0.2">
      <c r="A197" s="20" t="s">
        <v>220</v>
      </c>
      <c r="B197" s="8" t="s">
        <v>236</v>
      </c>
      <c r="C197" s="9" t="s">
        <v>315</v>
      </c>
      <c r="D197" s="8">
        <v>1.6</v>
      </c>
      <c r="E197" s="8">
        <v>1330</v>
      </c>
      <c r="H197" s="8">
        <v>54</v>
      </c>
      <c r="I197" s="8" t="s">
        <v>18</v>
      </c>
      <c r="L197" s="8">
        <v>22</v>
      </c>
      <c r="M197" s="8" t="s">
        <v>61</v>
      </c>
      <c r="N197" s="8" t="s">
        <v>416</v>
      </c>
      <c r="S197" s="8">
        <v>47.3</v>
      </c>
      <c r="T197" s="8">
        <v>1.25</v>
      </c>
      <c r="U197" s="8">
        <v>16.5</v>
      </c>
      <c r="V197" s="8">
        <v>0</v>
      </c>
      <c r="W197" s="8">
        <v>7.73</v>
      </c>
      <c r="X197" s="8">
        <v>0.18</v>
      </c>
      <c r="Y197" s="8">
        <v>11.8</v>
      </c>
      <c r="Z197" s="8">
        <v>10.9</v>
      </c>
      <c r="AA197" s="8">
        <v>2.98</v>
      </c>
      <c r="AB197" s="8">
        <v>0.13</v>
      </c>
      <c r="AC197" s="8">
        <v>0</v>
      </c>
      <c r="AD197" s="8">
        <v>0.15</v>
      </c>
      <c r="AE197" s="8">
        <v>46.7012</v>
      </c>
      <c r="AF197" s="8">
        <v>0.841754</v>
      </c>
      <c r="AG197" s="8">
        <v>11.5299</v>
      </c>
      <c r="AH197" s="8">
        <v>0</v>
      </c>
      <c r="AI197" s="8">
        <v>9.4786300000000008</v>
      </c>
      <c r="AJ197" s="8">
        <v>6.3662099999999999E-2</v>
      </c>
      <c r="AK197" s="8">
        <v>21.1282</v>
      </c>
      <c r="AL197" s="8">
        <v>8.2760700000000007</v>
      </c>
      <c r="AM197" s="8">
        <v>1.88157</v>
      </c>
      <c r="AN197" s="8">
        <v>7.0735599999999996E-2</v>
      </c>
      <c r="AO197" s="8">
        <v>0</v>
      </c>
      <c r="AP197" s="8">
        <v>2.8294300000000001E-2</v>
      </c>
      <c r="AQ197" s="8" t="s">
        <v>135</v>
      </c>
      <c r="AR197" s="8" t="s">
        <v>247</v>
      </c>
      <c r="AS197" s="8" t="s">
        <v>443</v>
      </c>
      <c r="AT197" s="8" t="s">
        <v>456</v>
      </c>
      <c r="AU197" s="8">
        <v>5</v>
      </c>
      <c r="AV197" s="8">
        <v>25</v>
      </c>
      <c r="AW197" s="8" t="s">
        <v>464</v>
      </c>
      <c r="AX197" s="8">
        <v>0</v>
      </c>
      <c r="AY197" s="8">
        <v>0</v>
      </c>
      <c r="BA197" s="8">
        <v>0</v>
      </c>
      <c r="BB197" s="8">
        <v>0</v>
      </c>
      <c r="BC197" s="18" t="s">
        <v>494</v>
      </c>
    </row>
    <row r="198" spans="1:55" s="8" customFormat="1" x14ac:dyDescent="0.2">
      <c r="A198" s="20" t="s">
        <v>220</v>
      </c>
      <c r="B198" s="8" t="s">
        <v>237</v>
      </c>
      <c r="C198" s="9" t="s">
        <v>316</v>
      </c>
      <c r="D198" s="8">
        <v>1.3</v>
      </c>
      <c r="E198" s="8">
        <v>1285</v>
      </c>
      <c r="H198" s="8">
        <v>70</v>
      </c>
      <c r="I198" s="8" t="s">
        <v>18</v>
      </c>
      <c r="L198" s="8">
        <v>17</v>
      </c>
      <c r="M198" s="8" t="s">
        <v>61</v>
      </c>
      <c r="N198" s="8" t="s">
        <v>417</v>
      </c>
      <c r="S198" s="8">
        <v>48.1</v>
      </c>
      <c r="T198" s="8">
        <v>0.66</v>
      </c>
      <c r="U198" s="8">
        <v>18.3</v>
      </c>
      <c r="V198" s="8">
        <v>0.03</v>
      </c>
      <c r="W198" s="8">
        <v>8.2799999999999994</v>
      </c>
      <c r="X198" s="8">
        <v>0.2</v>
      </c>
      <c r="Y198" s="8">
        <v>9.6999999999999993</v>
      </c>
      <c r="Z198" s="8">
        <v>10.7</v>
      </c>
      <c r="AA198" s="8">
        <v>2.72</v>
      </c>
      <c r="AB198" s="8">
        <v>0.1</v>
      </c>
      <c r="AC198" s="8">
        <v>0</v>
      </c>
      <c r="AD198" s="8">
        <v>7.0000000000000007E-2</v>
      </c>
      <c r="AE198" s="8">
        <v>46.182499999999997</v>
      </c>
      <c r="AF198" s="8">
        <v>0.47451500000000002</v>
      </c>
      <c r="AG198" s="8">
        <v>14.476699999999999</v>
      </c>
      <c r="AH198" s="8">
        <v>3.2170499999999998E-2</v>
      </c>
      <c r="AI198" s="8">
        <v>9.3336000000000006</v>
      </c>
      <c r="AJ198" s="8">
        <v>0.13672500000000001</v>
      </c>
      <c r="AK198" s="8">
        <v>17.983499999999999</v>
      </c>
      <c r="AL198" s="8">
        <v>9.3294499999999996</v>
      </c>
      <c r="AM198" s="8">
        <v>1.9543600000000001</v>
      </c>
      <c r="AN198" s="8">
        <v>7.2383600000000006E-2</v>
      </c>
      <c r="AO198" s="8">
        <v>0</v>
      </c>
      <c r="AP198" s="8">
        <v>2.4127900000000001E-2</v>
      </c>
      <c r="AQ198" s="8" t="s">
        <v>135</v>
      </c>
      <c r="AR198" s="8" t="s">
        <v>247</v>
      </c>
      <c r="AS198" s="8" t="s">
        <v>443</v>
      </c>
      <c r="AT198" s="8" t="s">
        <v>456</v>
      </c>
      <c r="AU198" s="8">
        <v>20</v>
      </c>
      <c r="AV198" s="8">
        <v>4</v>
      </c>
      <c r="AW198" s="8" t="s">
        <v>464</v>
      </c>
      <c r="AX198" s="8">
        <v>0</v>
      </c>
      <c r="AY198" s="8">
        <v>0</v>
      </c>
      <c r="BA198" s="8">
        <v>0</v>
      </c>
      <c r="BB198" s="8">
        <v>0</v>
      </c>
      <c r="BC198" s="18" t="s">
        <v>494</v>
      </c>
    </row>
    <row r="199" spans="1:55" s="8" customFormat="1" x14ac:dyDescent="0.2">
      <c r="A199" s="20" t="s">
        <v>220</v>
      </c>
      <c r="B199" s="8" t="s">
        <v>238</v>
      </c>
      <c r="C199" s="9" t="s">
        <v>316</v>
      </c>
      <c r="D199" s="8">
        <v>1.6</v>
      </c>
      <c r="E199" s="8">
        <v>1350</v>
      </c>
      <c r="H199" s="8">
        <v>57</v>
      </c>
      <c r="I199" s="8" t="s">
        <v>18</v>
      </c>
      <c r="L199" s="8">
        <v>11</v>
      </c>
      <c r="M199" s="8" t="s">
        <v>61</v>
      </c>
      <c r="N199" s="8" t="s">
        <v>418</v>
      </c>
      <c r="S199" s="8">
        <v>47.1</v>
      </c>
      <c r="T199" s="8">
        <v>0.57999999999999996</v>
      </c>
      <c r="U199" s="8">
        <v>16.600000000000001</v>
      </c>
      <c r="V199" s="8">
        <v>0.03</v>
      </c>
      <c r="W199" s="8">
        <v>7.75</v>
      </c>
      <c r="X199" s="8">
        <v>0.19</v>
      </c>
      <c r="Y199" s="8">
        <v>12</v>
      </c>
      <c r="Z199" s="8">
        <v>10.7</v>
      </c>
      <c r="AA199" s="8">
        <v>2.39</v>
      </c>
      <c r="AB199" s="8">
        <v>0.12</v>
      </c>
      <c r="AC199" s="8">
        <v>0</v>
      </c>
      <c r="AD199" s="8">
        <v>0.04</v>
      </c>
      <c r="AE199" s="8">
        <v>46.182499999999997</v>
      </c>
      <c r="AF199" s="8">
        <v>0.47451500000000002</v>
      </c>
      <c r="AG199" s="8">
        <v>14.476699999999999</v>
      </c>
      <c r="AH199" s="8">
        <v>3.2170499999999998E-2</v>
      </c>
      <c r="AI199" s="8">
        <v>9.3336000000000006</v>
      </c>
      <c r="AJ199" s="8">
        <v>0.13672500000000001</v>
      </c>
      <c r="AK199" s="8">
        <v>17.983499999999999</v>
      </c>
      <c r="AL199" s="8">
        <v>9.3294499999999996</v>
      </c>
      <c r="AM199" s="8">
        <v>1.9543600000000001</v>
      </c>
      <c r="AN199" s="8">
        <v>7.2383600000000006E-2</v>
      </c>
      <c r="AO199" s="8">
        <v>0</v>
      </c>
      <c r="AP199" s="8">
        <v>2.4127900000000001E-2</v>
      </c>
      <c r="AQ199" s="8" t="s">
        <v>135</v>
      </c>
      <c r="AR199" s="8" t="s">
        <v>247</v>
      </c>
      <c r="AS199" s="8" t="s">
        <v>443</v>
      </c>
      <c r="AT199" s="8" t="s">
        <v>456</v>
      </c>
      <c r="AU199" s="8">
        <v>17</v>
      </c>
      <c r="AV199" s="8" t="s">
        <v>464</v>
      </c>
      <c r="AW199" s="8" t="s">
        <v>464</v>
      </c>
      <c r="AX199" s="8">
        <v>0</v>
      </c>
      <c r="AY199" s="8">
        <v>0</v>
      </c>
      <c r="BA199" s="8">
        <v>0</v>
      </c>
      <c r="BB199" s="8">
        <v>0</v>
      </c>
      <c r="BC199" s="18" t="s">
        <v>494</v>
      </c>
    </row>
    <row r="200" spans="1:55" s="18" customFormat="1" x14ac:dyDescent="0.2">
      <c r="A200" s="17" t="s">
        <v>220</v>
      </c>
      <c r="B200" s="18" t="s">
        <v>239</v>
      </c>
      <c r="C200" s="19" t="s">
        <v>317</v>
      </c>
      <c r="D200" s="18">
        <v>1.2</v>
      </c>
      <c r="E200" s="18">
        <v>1285</v>
      </c>
      <c r="H200" s="18">
        <v>51</v>
      </c>
      <c r="I200" s="18" t="s">
        <v>18</v>
      </c>
      <c r="L200" s="18">
        <v>12</v>
      </c>
      <c r="M200" s="18" t="s">
        <v>61</v>
      </c>
      <c r="N200" s="18" t="s">
        <v>419</v>
      </c>
      <c r="S200" s="18">
        <v>47.9</v>
      </c>
      <c r="T200" s="18">
        <v>0.61</v>
      </c>
      <c r="U200" s="18">
        <v>18.3</v>
      </c>
      <c r="V200" s="18">
        <v>0</v>
      </c>
      <c r="W200" s="18">
        <v>11.8</v>
      </c>
      <c r="X200" s="18">
        <v>0.09</v>
      </c>
      <c r="Y200" s="18">
        <v>8.3000000000000007</v>
      </c>
      <c r="Z200" s="18">
        <v>10.199999999999999</v>
      </c>
      <c r="AA200" s="18">
        <v>3.14</v>
      </c>
      <c r="AB200" s="18">
        <v>0.18</v>
      </c>
      <c r="AC200" s="18">
        <v>0</v>
      </c>
      <c r="AD200" s="18">
        <v>0</v>
      </c>
      <c r="AE200" s="18">
        <v>46.5</v>
      </c>
      <c r="AF200" s="18">
        <v>0.3</v>
      </c>
      <c r="AG200" s="18">
        <v>13.4</v>
      </c>
      <c r="AH200" s="18">
        <v>0.03</v>
      </c>
      <c r="AI200" s="18">
        <v>9.4</v>
      </c>
      <c r="AJ200" s="18">
        <v>0.04</v>
      </c>
      <c r="AK200" s="18">
        <v>21.3</v>
      </c>
      <c r="AL200" s="18">
        <v>8.0399999999999991</v>
      </c>
      <c r="AM200" s="18">
        <v>0.99</v>
      </c>
      <c r="AN200" s="18">
        <v>0.04</v>
      </c>
      <c r="AO200" s="18">
        <v>0</v>
      </c>
      <c r="AP200" s="18">
        <v>0</v>
      </c>
      <c r="AQ200" s="18" t="s">
        <v>133</v>
      </c>
      <c r="AR200" s="18" t="s">
        <v>247</v>
      </c>
      <c r="AS200" s="18" t="s">
        <v>443</v>
      </c>
      <c r="AT200" s="18" t="s">
        <v>449</v>
      </c>
      <c r="AU200" s="18">
        <v>15</v>
      </c>
      <c r="AV200" s="18">
        <v>15</v>
      </c>
      <c r="AW200" s="18">
        <v>18</v>
      </c>
      <c r="AX200" s="18">
        <v>1</v>
      </c>
      <c r="AY200" s="18">
        <v>0</v>
      </c>
      <c r="BA200" s="18">
        <v>0</v>
      </c>
      <c r="BB200" s="18">
        <v>0</v>
      </c>
      <c r="BC200" s="18" t="s">
        <v>493</v>
      </c>
    </row>
    <row r="201" spans="1:55" s="18" customFormat="1" x14ac:dyDescent="0.2">
      <c r="A201" s="17" t="s">
        <v>220</v>
      </c>
      <c r="B201" s="18" t="s">
        <v>240</v>
      </c>
      <c r="C201" s="19" t="s">
        <v>318</v>
      </c>
      <c r="D201" s="18">
        <v>1.2</v>
      </c>
      <c r="E201" s="18">
        <v>1300</v>
      </c>
      <c r="H201" s="18">
        <v>25</v>
      </c>
      <c r="I201" s="18" t="s">
        <v>18</v>
      </c>
      <c r="L201" s="18">
        <v>11</v>
      </c>
      <c r="M201" s="18" t="s">
        <v>61</v>
      </c>
      <c r="N201" s="18" t="s">
        <v>420</v>
      </c>
      <c r="S201" s="18">
        <v>46.9</v>
      </c>
      <c r="T201" s="18">
        <v>0.5</v>
      </c>
      <c r="U201" s="18">
        <v>18.100000000000001</v>
      </c>
      <c r="V201" s="18">
        <v>0</v>
      </c>
      <c r="W201" s="18">
        <v>9.94</v>
      </c>
      <c r="X201" s="18">
        <v>0.11</v>
      </c>
      <c r="Y201" s="18">
        <v>10.5</v>
      </c>
      <c r="Z201" s="18">
        <v>11.2</v>
      </c>
      <c r="AA201" s="18">
        <v>1.99</v>
      </c>
      <c r="AB201" s="18">
        <v>0.1</v>
      </c>
      <c r="AC201" s="18">
        <v>0</v>
      </c>
      <c r="AD201" s="18">
        <v>0</v>
      </c>
      <c r="AE201" s="18">
        <v>47.5</v>
      </c>
      <c r="AF201" s="18">
        <v>0.31</v>
      </c>
      <c r="AG201" s="18">
        <v>12.3</v>
      </c>
      <c r="AH201" s="18">
        <v>0.04</v>
      </c>
      <c r="AI201" s="18">
        <v>9.59</v>
      </c>
      <c r="AJ201" s="18">
        <v>0.04</v>
      </c>
      <c r="AK201" s="18">
        <v>21</v>
      </c>
      <c r="AL201" s="18">
        <v>8.2799999999999994</v>
      </c>
      <c r="AM201" s="18">
        <v>1.02</v>
      </c>
      <c r="AN201" s="18">
        <v>0.04</v>
      </c>
      <c r="AO201" s="18">
        <v>0</v>
      </c>
      <c r="AP201" s="18">
        <v>0</v>
      </c>
      <c r="AQ201" s="18" t="s">
        <v>133</v>
      </c>
      <c r="AR201" s="18" t="s">
        <v>247</v>
      </c>
      <c r="AS201" s="18" t="s">
        <v>443</v>
      </c>
      <c r="AT201" s="18" t="s">
        <v>449</v>
      </c>
      <c r="AU201" s="18">
        <v>10</v>
      </c>
      <c r="AV201" s="18">
        <v>37</v>
      </c>
      <c r="AW201" s="18">
        <v>24</v>
      </c>
      <c r="AX201" s="18">
        <v>4</v>
      </c>
      <c r="AY201" s="18">
        <v>0</v>
      </c>
      <c r="BA201" s="18">
        <v>0</v>
      </c>
      <c r="BB201" s="18">
        <v>0</v>
      </c>
      <c r="BC201" s="18" t="s">
        <v>493</v>
      </c>
    </row>
    <row r="202" spans="1:55" s="18" customFormat="1" x14ac:dyDescent="0.2">
      <c r="A202" s="17" t="s">
        <v>220</v>
      </c>
      <c r="B202" s="18" t="s">
        <v>241</v>
      </c>
      <c r="C202" s="19" t="s">
        <v>319</v>
      </c>
      <c r="D202" s="18">
        <v>1.2</v>
      </c>
      <c r="E202" s="18">
        <v>1315</v>
      </c>
      <c r="H202" s="18">
        <v>58</v>
      </c>
      <c r="I202" s="18" t="s">
        <v>18</v>
      </c>
      <c r="L202" s="18">
        <v>18</v>
      </c>
      <c r="M202" s="18" t="s">
        <v>61</v>
      </c>
      <c r="N202" s="18" t="s">
        <v>421</v>
      </c>
      <c r="S202" s="18">
        <v>47.4</v>
      </c>
      <c r="T202" s="18">
        <v>0.47</v>
      </c>
      <c r="U202" s="18">
        <v>17.7</v>
      </c>
      <c r="V202" s="18">
        <v>0.12</v>
      </c>
      <c r="W202" s="18">
        <v>9.2100000000000009</v>
      </c>
      <c r="X202" s="18">
        <v>0.1</v>
      </c>
      <c r="Y202" s="18">
        <v>10.8</v>
      </c>
      <c r="Z202" s="18">
        <v>11.7</v>
      </c>
      <c r="AA202" s="18">
        <v>1.87</v>
      </c>
      <c r="AB202" s="18">
        <v>0.12</v>
      </c>
      <c r="AC202" s="18">
        <v>0</v>
      </c>
      <c r="AD202" s="18">
        <v>0</v>
      </c>
      <c r="AE202" s="18">
        <v>45.6</v>
      </c>
      <c r="AF202" s="18">
        <v>0.3</v>
      </c>
      <c r="AG202" s="18">
        <v>14.3</v>
      </c>
      <c r="AH202" s="18">
        <v>0.2</v>
      </c>
      <c r="AI202" s="18">
        <v>9.41</v>
      </c>
      <c r="AJ202" s="18">
        <v>0.04</v>
      </c>
      <c r="AK202" s="18">
        <v>21.3</v>
      </c>
      <c r="AL202" s="18">
        <v>7.88</v>
      </c>
      <c r="AM202" s="18">
        <v>0.97</v>
      </c>
      <c r="AN202" s="18">
        <v>0.04</v>
      </c>
      <c r="AO202" s="18">
        <v>0</v>
      </c>
      <c r="AP202" s="18">
        <v>0</v>
      </c>
      <c r="AQ202" s="18" t="s">
        <v>133</v>
      </c>
      <c r="AR202" s="18" t="s">
        <v>247</v>
      </c>
      <c r="AS202" s="18" t="s">
        <v>443</v>
      </c>
      <c r="AT202" s="18" t="s">
        <v>449</v>
      </c>
      <c r="AU202" s="18">
        <v>19</v>
      </c>
      <c r="AV202" s="18">
        <v>5</v>
      </c>
      <c r="AW202" s="18">
        <v>15</v>
      </c>
      <c r="AX202" s="18">
        <v>3</v>
      </c>
      <c r="AY202" s="18">
        <v>0</v>
      </c>
      <c r="BA202" s="18">
        <v>0</v>
      </c>
      <c r="BB202" s="18">
        <v>0</v>
      </c>
      <c r="BC202" s="18" t="s">
        <v>493</v>
      </c>
    </row>
    <row r="203" spans="1:55" s="18" customFormat="1" x14ac:dyDescent="0.2">
      <c r="A203" s="17" t="s">
        <v>220</v>
      </c>
      <c r="B203" s="18" t="s">
        <v>242</v>
      </c>
      <c r="C203" s="19" t="s">
        <v>320</v>
      </c>
      <c r="D203" s="18">
        <v>1.2</v>
      </c>
      <c r="E203" s="18">
        <v>1285</v>
      </c>
      <c r="H203" s="18">
        <v>59</v>
      </c>
      <c r="I203" s="18" t="s">
        <v>18</v>
      </c>
      <c r="L203" s="18">
        <v>22</v>
      </c>
      <c r="M203" s="18" t="s">
        <v>61</v>
      </c>
      <c r="N203" s="18" t="s">
        <v>422</v>
      </c>
      <c r="S203" s="18">
        <v>49.2</v>
      </c>
      <c r="T203" s="18">
        <v>0.42</v>
      </c>
      <c r="U203" s="18">
        <v>18.8</v>
      </c>
      <c r="V203" s="18">
        <v>0.02</v>
      </c>
      <c r="W203" s="18">
        <v>7.83</v>
      </c>
      <c r="X203" s="18">
        <v>0.11</v>
      </c>
      <c r="Y203" s="18">
        <v>9.93</v>
      </c>
      <c r="Z203" s="18">
        <v>9.8699999999999992</v>
      </c>
      <c r="AA203" s="18">
        <v>3.77</v>
      </c>
      <c r="AB203" s="18">
        <v>0.12</v>
      </c>
      <c r="AC203" s="18">
        <v>0</v>
      </c>
      <c r="AD203" s="18">
        <v>0</v>
      </c>
      <c r="AE203" s="18">
        <v>47.3</v>
      </c>
      <c r="AF203" s="18">
        <v>0.33</v>
      </c>
      <c r="AG203" s="18">
        <v>14.6</v>
      </c>
      <c r="AH203" s="18">
        <v>0.03</v>
      </c>
      <c r="AI203" s="18">
        <v>8.07</v>
      </c>
      <c r="AJ203" s="18">
        <v>0.06</v>
      </c>
      <c r="AK203" s="18">
        <v>20</v>
      </c>
      <c r="AL203" s="18">
        <v>7.09</v>
      </c>
      <c r="AM203" s="18">
        <v>2.44</v>
      </c>
      <c r="AN203" s="18">
        <v>7.0000000000000007E-2</v>
      </c>
      <c r="AO203" s="18">
        <v>0</v>
      </c>
      <c r="AP203" s="18">
        <v>0</v>
      </c>
      <c r="AQ203" s="18" t="s">
        <v>133</v>
      </c>
      <c r="AR203" s="18" t="s">
        <v>247</v>
      </c>
      <c r="AS203" s="18" t="s">
        <v>443</v>
      </c>
      <c r="AT203" s="18" t="s">
        <v>449</v>
      </c>
      <c r="AU203" s="18">
        <v>16</v>
      </c>
      <c r="AV203" s="18">
        <v>6</v>
      </c>
      <c r="AW203" s="18">
        <v>17</v>
      </c>
      <c r="AX203" s="18">
        <v>2</v>
      </c>
      <c r="AY203" s="18">
        <v>0</v>
      </c>
      <c r="BA203" s="18">
        <v>0</v>
      </c>
      <c r="BB203" s="18">
        <v>0</v>
      </c>
      <c r="BC203" s="18" t="s">
        <v>493</v>
      </c>
    </row>
    <row r="204" spans="1:55" s="18" customFormat="1" x14ac:dyDescent="0.2">
      <c r="A204" s="17" t="s">
        <v>220</v>
      </c>
      <c r="B204" s="18" t="s">
        <v>243</v>
      </c>
      <c r="C204" s="19" t="s">
        <v>320</v>
      </c>
      <c r="D204" s="18">
        <v>1.2</v>
      </c>
      <c r="E204" s="18">
        <v>1270</v>
      </c>
      <c r="H204" s="18">
        <v>57</v>
      </c>
      <c r="I204" s="18" t="s">
        <v>18</v>
      </c>
      <c r="L204" s="18">
        <v>24</v>
      </c>
      <c r="M204" s="18" t="s">
        <v>61</v>
      </c>
      <c r="N204" s="18" t="s">
        <v>422</v>
      </c>
      <c r="S204" s="18">
        <v>48.8</v>
      </c>
      <c r="T204" s="18">
        <v>0.44</v>
      </c>
      <c r="U204" s="18">
        <v>19.100000000000001</v>
      </c>
      <c r="V204" s="18">
        <v>0</v>
      </c>
      <c r="W204" s="18">
        <v>7.91</v>
      </c>
      <c r="X204" s="18">
        <v>0.13</v>
      </c>
      <c r="Y204" s="18">
        <v>9.74</v>
      </c>
      <c r="Z204" s="18">
        <v>10</v>
      </c>
      <c r="AA204" s="18">
        <v>3.78</v>
      </c>
      <c r="AB204" s="18">
        <v>0.13</v>
      </c>
      <c r="AC204" s="18">
        <v>0</v>
      </c>
      <c r="AD204" s="18">
        <v>0</v>
      </c>
      <c r="AE204" s="18">
        <v>47.3</v>
      </c>
      <c r="AF204" s="18">
        <v>0.33</v>
      </c>
      <c r="AG204" s="18">
        <v>14.6</v>
      </c>
      <c r="AH204" s="18">
        <v>0.03</v>
      </c>
      <c r="AI204" s="18">
        <v>8.07</v>
      </c>
      <c r="AJ204" s="18">
        <v>0.06</v>
      </c>
      <c r="AK204" s="18">
        <v>20</v>
      </c>
      <c r="AL204" s="18">
        <v>7.09</v>
      </c>
      <c r="AM204" s="18">
        <v>2.44</v>
      </c>
      <c r="AN204" s="18">
        <v>7.0000000000000007E-2</v>
      </c>
      <c r="AO204" s="18">
        <v>0</v>
      </c>
      <c r="AP204" s="18">
        <v>0</v>
      </c>
      <c r="AQ204" s="18" t="s">
        <v>133</v>
      </c>
      <c r="AR204" s="18" t="s">
        <v>247</v>
      </c>
      <c r="AS204" s="18" t="s">
        <v>443</v>
      </c>
      <c r="AT204" s="18" t="s">
        <v>449</v>
      </c>
      <c r="AU204" s="18">
        <v>15</v>
      </c>
      <c r="AV204" s="18">
        <v>7</v>
      </c>
      <c r="AW204" s="18">
        <v>19</v>
      </c>
      <c r="AX204" s="18">
        <v>2</v>
      </c>
      <c r="AY204" s="18">
        <v>0</v>
      </c>
      <c r="BA204" s="18">
        <v>0</v>
      </c>
      <c r="BB204" s="18">
        <v>0</v>
      </c>
      <c r="BC204" s="18" t="s">
        <v>493</v>
      </c>
    </row>
    <row r="205" spans="1:55" s="18" customFormat="1" x14ac:dyDescent="0.2">
      <c r="A205" s="17" t="s">
        <v>220</v>
      </c>
      <c r="B205" s="18" t="s">
        <v>244</v>
      </c>
      <c r="C205" s="19" t="s">
        <v>321</v>
      </c>
      <c r="D205" s="18">
        <v>1.2</v>
      </c>
      <c r="E205" s="18">
        <v>1285</v>
      </c>
      <c r="H205" s="18">
        <v>54</v>
      </c>
      <c r="I205" s="18" t="s">
        <v>18</v>
      </c>
      <c r="L205" s="18">
        <v>26</v>
      </c>
      <c r="M205" s="18" t="s">
        <v>61</v>
      </c>
      <c r="N205" s="18" t="s">
        <v>423</v>
      </c>
      <c r="S205" s="18">
        <v>49.1</v>
      </c>
      <c r="T205" s="18">
        <v>0.42</v>
      </c>
      <c r="U205" s="18">
        <v>18.399999999999999</v>
      </c>
      <c r="V205" s="18">
        <v>0</v>
      </c>
      <c r="W205" s="18">
        <v>8.1199999999999992</v>
      </c>
      <c r="X205" s="18">
        <v>0.06</v>
      </c>
      <c r="Y205" s="18">
        <v>9.94</v>
      </c>
      <c r="Z205" s="18">
        <v>9.7100000000000009</v>
      </c>
      <c r="AA205" s="18">
        <v>3.87</v>
      </c>
      <c r="AB205" s="18">
        <v>0.14000000000000001</v>
      </c>
      <c r="AC205" s="18">
        <v>0</v>
      </c>
      <c r="AD205" s="18">
        <v>0</v>
      </c>
      <c r="AE205" s="18">
        <v>46.4</v>
      </c>
      <c r="AF205" s="18">
        <v>0.3</v>
      </c>
      <c r="AG205" s="18">
        <v>15.5</v>
      </c>
      <c r="AH205" s="18">
        <v>0.23</v>
      </c>
      <c r="AI205" s="18">
        <v>8.1199999999999992</v>
      </c>
      <c r="AJ205" s="18">
        <v>0.06</v>
      </c>
      <c r="AK205" s="18">
        <v>20</v>
      </c>
      <c r="AL205" s="18">
        <v>6.96</v>
      </c>
      <c r="AM205" s="18">
        <v>2.39</v>
      </c>
      <c r="AN205" s="18">
        <v>7.0000000000000007E-2</v>
      </c>
      <c r="AO205" s="18">
        <v>0</v>
      </c>
      <c r="AP205" s="18">
        <v>0</v>
      </c>
      <c r="AQ205" s="18" t="s">
        <v>133</v>
      </c>
      <c r="AR205" s="18" t="s">
        <v>247</v>
      </c>
      <c r="AS205" s="18" t="s">
        <v>443</v>
      </c>
      <c r="AT205" s="18" t="s">
        <v>449</v>
      </c>
      <c r="AU205" s="18">
        <v>13</v>
      </c>
      <c r="AV205" s="18">
        <v>9</v>
      </c>
      <c r="AW205" s="18">
        <v>20</v>
      </c>
      <c r="AX205" s="18">
        <v>4</v>
      </c>
      <c r="AY205" s="18">
        <v>0</v>
      </c>
      <c r="BA205" s="18">
        <v>0</v>
      </c>
      <c r="BB205" s="18">
        <v>0</v>
      </c>
      <c r="BC205" s="18" t="s">
        <v>493</v>
      </c>
    </row>
    <row r="206" spans="1:55" s="18" customFormat="1" x14ac:dyDescent="0.2">
      <c r="A206" s="17" t="s">
        <v>220</v>
      </c>
      <c r="B206" s="18" t="s">
        <v>245</v>
      </c>
      <c r="C206" s="19" t="s">
        <v>321</v>
      </c>
      <c r="D206" s="18">
        <v>1.2</v>
      </c>
      <c r="E206" s="18">
        <v>1255</v>
      </c>
      <c r="H206" s="18">
        <v>25</v>
      </c>
      <c r="I206" s="18" t="s">
        <v>18</v>
      </c>
      <c r="L206" s="18">
        <v>15</v>
      </c>
      <c r="M206" s="18" t="s">
        <v>61</v>
      </c>
      <c r="N206" s="18" t="s">
        <v>423</v>
      </c>
      <c r="S206" s="18">
        <v>49.2</v>
      </c>
      <c r="T206" s="18">
        <v>0.48</v>
      </c>
      <c r="U206" s="18">
        <v>19</v>
      </c>
      <c r="V206" s="18">
        <v>0</v>
      </c>
      <c r="W206" s="18">
        <v>8.6999999999999993</v>
      </c>
      <c r="X206" s="18">
        <v>0.11</v>
      </c>
      <c r="Y206" s="18">
        <v>7.46</v>
      </c>
      <c r="Z206" s="18">
        <v>8.36</v>
      </c>
      <c r="AA206" s="18">
        <v>5.32</v>
      </c>
      <c r="AB206" s="18">
        <v>0.19</v>
      </c>
      <c r="AC206" s="18">
        <v>0</v>
      </c>
      <c r="AD206" s="18">
        <v>0</v>
      </c>
      <c r="AE206" s="18">
        <v>46.4</v>
      </c>
      <c r="AF206" s="18">
        <v>0.3</v>
      </c>
      <c r="AG206" s="18">
        <v>15.5</v>
      </c>
      <c r="AH206" s="18">
        <v>0.23</v>
      </c>
      <c r="AI206" s="18">
        <v>8.1199999999999992</v>
      </c>
      <c r="AJ206" s="18">
        <v>0.06</v>
      </c>
      <c r="AK206" s="18">
        <v>20</v>
      </c>
      <c r="AL206" s="18">
        <v>6.96</v>
      </c>
      <c r="AM206" s="18">
        <v>2.39</v>
      </c>
      <c r="AN206" s="18">
        <v>7.0000000000000007E-2</v>
      </c>
      <c r="AO206" s="18">
        <v>0</v>
      </c>
      <c r="AP206" s="18">
        <v>0</v>
      </c>
      <c r="AQ206" s="18" t="s">
        <v>133</v>
      </c>
      <c r="AR206" s="18" t="s">
        <v>247</v>
      </c>
      <c r="AS206" s="18" t="s">
        <v>443</v>
      </c>
      <c r="AT206" s="18" t="s">
        <v>449</v>
      </c>
      <c r="AU206" s="18">
        <v>23</v>
      </c>
      <c r="AV206" s="18">
        <v>19</v>
      </c>
      <c r="AW206" s="18">
        <v>12</v>
      </c>
      <c r="AX206" s="18">
        <v>4</v>
      </c>
      <c r="AY206" s="18">
        <v>0</v>
      </c>
      <c r="BA206" s="18">
        <v>17</v>
      </c>
      <c r="BB206" s="18">
        <v>0</v>
      </c>
      <c r="BC206" s="18" t="s">
        <v>493</v>
      </c>
    </row>
    <row r="207" spans="1:55" s="18" customFormat="1" x14ac:dyDescent="0.2">
      <c r="A207" s="17" t="s">
        <v>220</v>
      </c>
      <c r="B207" s="18" t="s">
        <v>246</v>
      </c>
      <c r="C207" s="19" t="s">
        <v>322</v>
      </c>
      <c r="D207" s="18">
        <v>1</v>
      </c>
      <c r="E207" s="18">
        <v>1260</v>
      </c>
      <c r="H207" s="18">
        <v>25</v>
      </c>
      <c r="I207" s="18" t="s">
        <v>18</v>
      </c>
      <c r="L207" s="18">
        <v>23</v>
      </c>
      <c r="M207" s="18" t="s">
        <v>61</v>
      </c>
      <c r="N207" s="18" t="s">
        <v>424</v>
      </c>
      <c r="S207" s="18">
        <v>50.9</v>
      </c>
      <c r="T207" s="18">
        <v>0.73</v>
      </c>
      <c r="U207" s="18">
        <v>18.2</v>
      </c>
      <c r="V207" s="18">
        <v>0.05</v>
      </c>
      <c r="W207" s="18">
        <v>8.09</v>
      </c>
      <c r="X207" s="18">
        <v>0.13</v>
      </c>
      <c r="Y207" s="18">
        <v>8.0399999999999991</v>
      </c>
      <c r="Z207" s="18">
        <v>9.5299999999999994</v>
      </c>
      <c r="AA207" s="18">
        <v>4.3</v>
      </c>
      <c r="AB207" s="18">
        <v>0.19</v>
      </c>
      <c r="AC207" s="18">
        <v>0</v>
      </c>
      <c r="AD207" s="18">
        <v>0</v>
      </c>
      <c r="AE207" s="18">
        <v>47.5</v>
      </c>
      <c r="AF207" s="18">
        <v>0.3</v>
      </c>
      <c r="AG207" s="18">
        <v>14.7</v>
      </c>
      <c r="AH207" s="18">
        <v>0</v>
      </c>
      <c r="AI207" s="18">
        <v>7.84</v>
      </c>
      <c r="AJ207" s="18">
        <v>0.09</v>
      </c>
      <c r="AK207" s="18">
        <v>20.5</v>
      </c>
      <c r="AL207" s="18">
        <v>6.52</v>
      </c>
      <c r="AM207" s="18">
        <v>2.56</v>
      </c>
      <c r="AN207" s="18">
        <v>7.0000000000000007E-2</v>
      </c>
      <c r="AO207" s="18">
        <v>0</v>
      </c>
      <c r="AP207" s="18">
        <v>0</v>
      </c>
      <c r="AQ207" s="18" t="s">
        <v>133</v>
      </c>
      <c r="AR207" s="18" t="s">
        <v>247</v>
      </c>
      <c r="AS207" s="18" t="s">
        <v>443</v>
      </c>
      <c r="AT207" s="18" t="s">
        <v>449</v>
      </c>
      <c r="AU207" s="18">
        <v>40</v>
      </c>
      <c r="AV207" s="18" t="s">
        <v>464</v>
      </c>
      <c r="AW207" s="18" t="s">
        <v>464</v>
      </c>
      <c r="AX207" s="18">
        <v>0</v>
      </c>
      <c r="AY207" s="18">
        <v>0</v>
      </c>
      <c r="BA207" s="18">
        <v>35</v>
      </c>
      <c r="BB207" s="18">
        <v>0</v>
      </c>
      <c r="BC207" s="18" t="s">
        <v>493</v>
      </c>
    </row>
    <row r="208" spans="1:55" x14ac:dyDescent="0.2">
      <c r="A208" s="13" t="s">
        <v>323</v>
      </c>
      <c r="B208" s="15" t="s">
        <v>324</v>
      </c>
      <c r="C208" s="7" t="s">
        <v>327</v>
      </c>
      <c r="D208" s="15">
        <v>4</v>
      </c>
      <c r="E208" s="15">
        <v>1225</v>
      </c>
      <c r="G208">
        <f t="shared" ref="G208:G210" si="12">(J208/100)/(H208/100)*100</f>
        <v>35.897435897435891</v>
      </c>
      <c r="H208">
        <v>3.9</v>
      </c>
      <c r="I208" t="s">
        <v>26</v>
      </c>
      <c r="J208">
        <v>1.4</v>
      </c>
      <c r="L208" s="15">
        <v>24</v>
      </c>
      <c r="M208" s="14" t="s">
        <v>83</v>
      </c>
      <c r="N208" t="s">
        <v>425</v>
      </c>
      <c r="S208" s="12">
        <v>45.27</v>
      </c>
      <c r="T208" s="12">
        <v>1.07</v>
      </c>
      <c r="U208" s="12">
        <v>7.89</v>
      </c>
      <c r="V208" s="12">
        <v>0</v>
      </c>
      <c r="W208" s="12">
        <v>11.29</v>
      </c>
      <c r="X208" s="12">
        <v>0</v>
      </c>
      <c r="Y208" s="12">
        <v>21.73</v>
      </c>
      <c r="Z208" s="12">
        <v>10.39</v>
      </c>
      <c r="AA208" s="12">
        <v>1.6</v>
      </c>
      <c r="AB208" s="12">
        <v>0.8</v>
      </c>
      <c r="AC208" s="15">
        <v>0</v>
      </c>
      <c r="AD208" s="12">
        <v>0</v>
      </c>
      <c r="AE208" s="15">
        <v>46.16</v>
      </c>
      <c r="AF208" s="15">
        <v>0.21</v>
      </c>
      <c r="AG208" s="15">
        <v>4.37</v>
      </c>
      <c r="AH208" s="15">
        <v>0.38</v>
      </c>
      <c r="AI208" s="15">
        <v>7.44</v>
      </c>
      <c r="AJ208" s="15">
        <v>0</v>
      </c>
      <c r="AK208" s="15">
        <v>37.33</v>
      </c>
      <c r="AL208" s="15">
        <v>3.31</v>
      </c>
      <c r="AM208" s="15">
        <v>0.53</v>
      </c>
      <c r="AN208" s="15">
        <v>0</v>
      </c>
      <c r="AO208" s="15">
        <v>0.27</v>
      </c>
      <c r="AP208" s="15">
        <v>0</v>
      </c>
      <c r="AQ208" t="s">
        <v>134</v>
      </c>
      <c r="AR208" t="s">
        <v>330</v>
      </c>
      <c r="AS208" t="s">
        <v>457</v>
      </c>
      <c r="AT208" t="s">
        <v>448</v>
      </c>
      <c r="AU208">
        <v>52.4</v>
      </c>
      <c r="AV208">
        <v>10.1</v>
      </c>
      <c r="AW208">
        <v>23.7</v>
      </c>
      <c r="AX208">
        <v>0</v>
      </c>
      <c r="AY208">
        <v>11.6</v>
      </c>
      <c r="AZ208" t="s">
        <v>460</v>
      </c>
      <c r="BA208">
        <v>0</v>
      </c>
      <c r="BB208">
        <v>0</v>
      </c>
      <c r="BC208" s="18" t="s">
        <v>489</v>
      </c>
    </row>
    <row r="209" spans="1:55" x14ac:dyDescent="0.2">
      <c r="A209" s="13" t="s">
        <v>323</v>
      </c>
      <c r="B209" s="15" t="s">
        <v>325</v>
      </c>
      <c r="C209" s="7" t="s">
        <v>328</v>
      </c>
      <c r="D209" s="15">
        <v>2.5</v>
      </c>
      <c r="E209" s="15">
        <v>1050</v>
      </c>
      <c r="G209">
        <f t="shared" si="12"/>
        <v>63.636363636363626</v>
      </c>
      <c r="H209">
        <v>2.2000000000000002</v>
      </c>
      <c r="I209" t="s">
        <v>26</v>
      </c>
      <c r="J209">
        <v>1.4</v>
      </c>
      <c r="L209">
        <f>24*3</f>
        <v>72</v>
      </c>
      <c r="M209" s="14" t="s">
        <v>83</v>
      </c>
      <c r="N209" t="s">
        <v>425</v>
      </c>
      <c r="S209" s="12">
        <v>47.5</v>
      </c>
      <c r="T209" s="12">
        <v>1.4</v>
      </c>
      <c r="U209" s="12">
        <v>19.600000000000001</v>
      </c>
      <c r="V209" s="12">
        <v>0</v>
      </c>
      <c r="W209" s="12">
        <v>4.5999999999999996</v>
      </c>
      <c r="X209" s="12">
        <v>0</v>
      </c>
      <c r="Y209" s="12">
        <v>9</v>
      </c>
      <c r="Z209" s="12">
        <v>12.8</v>
      </c>
      <c r="AA209" s="12">
        <v>5.5</v>
      </c>
      <c r="AB209" s="12">
        <v>1.4</v>
      </c>
      <c r="AC209" s="15">
        <v>0</v>
      </c>
      <c r="AD209" s="12">
        <v>0</v>
      </c>
      <c r="AE209" s="15">
        <v>46.16</v>
      </c>
      <c r="AF209" s="15">
        <v>0.21</v>
      </c>
      <c r="AG209" s="15">
        <v>4.37</v>
      </c>
      <c r="AH209" s="15">
        <v>0.38</v>
      </c>
      <c r="AI209" s="15">
        <v>7.44</v>
      </c>
      <c r="AJ209" s="15">
        <v>0</v>
      </c>
      <c r="AK209" s="15">
        <v>37.33</v>
      </c>
      <c r="AL209" s="15">
        <v>3.31</v>
      </c>
      <c r="AM209" s="15">
        <v>0.53</v>
      </c>
      <c r="AN209" s="15">
        <v>0</v>
      </c>
      <c r="AO209" s="15">
        <v>0.27</v>
      </c>
      <c r="AP209" s="15">
        <v>0</v>
      </c>
      <c r="AQ209" t="s">
        <v>134</v>
      </c>
      <c r="AR209" t="s">
        <v>330</v>
      </c>
      <c r="AS209" t="s">
        <v>457</v>
      </c>
      <c r="AT209" t="s">
        <v>448</v>
      </c>
      <c r="AU209">
        <v>50.2</v>
      </c>
      <c r="AV209">
        <v>10.1</v>
      </c>
      <c r="AW209">
        <v>23.8</v>
      </c>
      <c r="AX209">
        <v>0</v>
      </c>
      <c r="AY209">
        <v>12.1</v>
      </c>
      <c r="AZ209" t="s">
        <v>460</v>
      </c>
      <c r="BA209">
        <v>0</v>
      </c>
      <c r="BB209">
        <v>0</v>
      </c>
      <c r="BC209" s="18" t="s">
        <v>489</v>
      </c>
    </row>
    <row r="210" spans="1:55" x14ac:dyDescent="0.2">
      <c r="A210" s="13" t="s">
        <v>323</v>
      </c>
      <c r="B210" s="15" t="s">
        <v>326</v>
      </c>
      <c r="C210" s="7" t="s">
        <v>329</v>
      </c>
      <c r="D210" s="15">
        <v>2.5</v>
      </c>
      <c r="E210" s="15">
        <v>1050</v>
      </c>
      <c r="G210">
        <f t="shared" si="12"/>
        <v>17.647058823529409</v>
      </c>
      <c r="H210">
        <v>1.7</v>
      </c>
      <c r="I210" t="s">
        <v>59</v>
      </c>
      <c r="J210">
        <v>0.3</v>
      </c>
      <c r="K210">
        <v>17.647058823529409</v>
      </c>
      <c r="L210" s="15">
        <v>72</v>
      </c>
      <c r="M210" s="14" t="s">
        <v>83</v>
      </c>
      <c r="N210" t="s">
        <v>426</v>
      </c>
      <c r="S210" s="12">
        <v>24.4</v>
      </c>
      <c r="T210" s="12">
        <v>1.4</v>
      </c>
      <c r="U210" s="12">
        <v>16.600000000000001</v>
      </c>
      <c r="V210" s="12">
        <v>0</v>
      </c>
      <c r="W210" s="12">
        <v>10.1</v>
      </c>
      <c r="X210" s="12">
        <v>0</v>
      </c>
      <c r="Y210" s="12">
        <v>13.8</v>
      </c>
      <c r="Z210" s="12">
        <v>25.3</v>
      </c>
      <c r="AA210" s="12">
        <v>6.5</v>
      </c>
      <c r="AB210" s="12">
        <v>1.8</v>
      </c>
      <c r="AC210" s="15">
        <v>0</v>
      </c>
      <c r="AD210" s="12">
        <v>0</v>
      </c>
      <c r="AE210" s="15">
        <v>46.16</v>
      </c>
      <c r="AF210" s="15">
        <v>0.21</v>
      </c>
      <c r="AG210" s="15">
        <v>4.37</v>
      </c>
      <c r="AH210" s="15">
        <v>0.38</v>
      </c>
      <c r="AI210" s="15">
        <v>7.44</v>
      </c>
      <c r="AJ210" s="15">
        <v>0</v>
      </c>
      <c r="AK210" s="15">
        <v>37.33</v>
      </c>
      <c r="AL210" s="15">
        <v>3.31</v>
      </c>
      <c r="AM210" s="15">
        <v>0.53</v>
      </c>
      <c r="AN210" s="15">
        <v>0</v>
      </c>
      <c r="AO210" s="15">
        <v>0.27</v>
      </c>
      <c r="AP210" s="15">
        <v>0</v>
      </c>
      <c r="AQ210" t="s">
        <v>135</v>
      </c>
      <c r="AR210" t="s">
        <v>330</v>
      </c>
      <c r="AS210" t="s">
        <v>457</v>
      </c>
      <c r="AT210" t="s">
        <v>448</v>
      </c>
      <c r="AU210">
        <v>50.6</v>
      </c>
      <c r="AV210">
        <v>10.5</v>
      </c>
      <c r="AW210">
        <v>25.3</v>
      </c>
      <c r="AX210">
        <v>0</v>
      </c>
      <c r="AY210">
        <v>11.9</v>
      </c>
      <c r="AZ210" t="s">
        <v>460</v>
      </c>
      <c r="BA210">
        <v>0</v>
      </c>
      <c r="BB210">
        <v>0</v>
      </c>
      <c r="BC210" s="18" t="s">
        <v>489</v>
      </c>
    </row>
    <row r="211" spans="1:55" x14ac:dyDescent="0.2">
      <c r="A211" s="13" t="s">
        <v>331</v>
      </c>
      <c r="B211" s="15" t="s">
        <v>332</v>
      </c>
      <c r="C211" s="7" t="s">
        <v>348</v>
      </c>
      <c r="D211" s="15">
        <v>3.5</v>
      </c>
      <c r="E211" s="15">
        <v>1350</v>
      </c>
      <c r="G211">
        <f t="shared" ref="G211:G226" si="13">(J211/100)/(H211/100)*100</f>
        <v>8.3333333333333321</v>
      </c>
      <c r="H211">
        <v>18</v>
      </c>
      <c r="I211" t="s">
        <v>26</v>
      </c>
      <c r="J211">
        <v>1.5</v>
      </c>
      <c r="K211">
        <v>8.3333333333333321</v>
      </c>
      <c r="L211" s="15">
        <v>24</v>
      </c>
      <c r="N211" t="s">
        <v>427</v>
      </c>
      <c r="S211" s="12">
        <v>42.11</v>
      </c>
      <c r="T211" s="12">
        <v>0.81</v>
      </c>
      <c r="U211" s="12">
        <v>10.42</v>
      </c>
      <c r="V211" s="12">
        <v>0.28999999999999998</v>
      </c>
      <c r="W211" s="12">
        <v>10.32</v>
      </c>
      <c r="X211" s="12">
        <v>0.2</v>
      </c>
      <c r="Y211" s="12">
        <v>22.3</v>
      </c>
      <c r="Z211" s="12">
        <v>12.31</v>
      </c>
      <c r="AA211" s="12">
        <v>0.77</v>
      </c>
      <c r="AB211" s="12">
        <v>0.47</v>
      </c>
      <c r="AC211" s="15">
        <v>0</v>
      </c>
      <c r="AD211" s="12">
        <v>0</v>
      </c>
      <c r="AE211" s="15">
        <v>43.59</v>
      </c>
      <c r="AF211" s="15">
        <v>0.14000000000000001</v>
      </c>
      <c r="AG211" s="15">
        <v>3.34</v>
      </c>
      <c r="AH211" s="15">
        <v>0.24</v>
      </c>
      <c r="AI211" s="15">
        <v>8.1999999999999993</v>
      </c>
      <c r="AJ211" s="15">
        <v>0.1</v>
      </c>
      <c r="AK211" s="15">
        <v>39.42</v>
      </c>
      <c r="AL211" s="15">
        <v>3.23</v>
      </c>
      <c r="AM211" s="15">
        <v>0.21</v>
      </c>
      <c r="AN211" s="15">
        <v>0.03</v>
      </c>
      <c r="AO211" s="15">
        <v>0</v>
      </c>
      <c r="AP211" s="15">
        <v>0</v>
      </c>
      <c r="AQ211" t="s">
        <v>133</v>
      </c>
      <c r="AR211" t="s">
        <v>330</v>
      </c>
      <c r="AS211" t="s">
        <v>441</v>
      </c>
      <c r="AT211" t="s">
        <v>448</v>
      </c>
      <c r="AU211">
        <v>55</v>
      </c>
      <c r="AV211">
        <v>3</v>
      </c>
      <c r="AW211">
        <v>21</v>
      </c>
      <c r="AX211">
        <v>0</v>
      </c>
      <c r="AY211">
        <v>4</v>
      </c>
      <c r="AZ211" t="s">
        <v>459</v>
      </c>
      <c r="BA211">
        <v>0</v>
      </c>
      <c r="BB211">
        <v>0</v>
      </c>
      <c r="BC211" s="18" t="s">
        <v>487</v>
      </c>
    </row>
    <row r="212" spans="1:55" x14ac:dyDescent="0.2">
      <c r="A212" s="13" t="s">
        <v>331</v>
      </c>
      <c r="B212" s="15" t="s">
        <v>333</v>
      </c>
      <c r="C212" s="7" t="s">
        <v>348</v>
      </c>
      <c r="D212" s="15">
        <v>3.5</v>
      </c>
      <c r="E212" s="15">
        <v>1375</v>
      </c>
      <c r="G212">
        <f t="shared" si="13"/>
        <v>6.8181818181818175</v>
      </c>
      <c r="H212">
        <v>22</v>
      </c>
      <c r="I212" t="s">
        <v>26</v>
      </c>
      <c r="J212">
        <v>1.5</v>
      </c>
      <c r="K212">
        <v>6.8181818181818175</v>
      </c>
      <c r="L212" s="15">
        <v>24</v>
      </c>
      <c r="N212" t="s">
        <v>427</v>
      </c>
      <c r="S212" s="12">
        <v>48.55</v>
      </c>
      <c r="T212" s="12">
        <v>0.66</v>
      </c>
      <c r="U212" s="12">
        <v>10.31</v>
      </c>
      <c r="V212" s="12">
        <v>0.33</v>
      </c>
      <c r="W212" s="12">
        <v>7.3</v>
      </c>
      <c r="X212" s="12">
        <v>0.16</v>
      </c>
      <c r="Y212" s="12">
        <v>18.93</v>
      </c>
      <c r="Z212" s="12">
        <v>13.02</v>
      </c>
      <c r="AA212" s="12">
        <v>0.68</v>
      </c>
      <c r="AB212" s="12">
        <v>0.06</v>
      </c>
      <c r="AC212" s="15">
        <v>0</v>
      </c>
      <c r="AD212" s="12">
        <v>0</v>
      </c>
      <c r="AE212" s="15">
        <v>43.59</v>
      </c>
      <c r="AF212" s="15">
        <v>0.14000000000000001</v>
      </c>
      <c r="AG212" s="15">
        <v>3.34</v>
      </c>
      <c r="AH212" s="15">
        <v>0.24</v>
      </c>
      <c r="AI212" s="15">
        <v>8.1999999999999993</v>
      </c>
      <c r="AJ212" s="15">
        <v>0.1</v>
      </c>
      <c r="AK212" s="15">
        <v>39.42</v>
      </c>
      <c r="AL212" s="15">
        <v>3.23</v>
      </c>
      <c r="AM212" s="15">
        <v>0.21</v>
      </c>
      <c r="AN212" s="15">
        <v>0.03</v>
      </c>
      <c r="AO212" s="15">
        <v>0</v>
      </c>
      <c r="AP212" s="15">
        <v>0</v>
      </c>
      <c r="AQ212" t="s">
        <v>133</v>
      </c>
      <c r="AR212" t="s">
        <v>330</v>
      </c>
      <c r="AS212" t="s">
        <v>441</v>
      </c>
      <c r="AT212" t="s">
        <v>448</v>
      </c>
      <c r="AU212">
        <v>55</v>
      </c>
      <c r="AV212">
        <v>0</v>
      </c>
      <c r="AW212">
        <v>21</v>
      </c>
      <c r="AX212">
        <v>0</v>
      </c>
      <c r="AY212">
        <v>2</v>
      </c>
      <c r="AZ212" t="s">
        <v>459</v>
      </c>
      <c r="BA212">
        <v>0</v>
      </c>
      <c r="BB212">
        <v>0</v>
      </c>
      <c r="BC212" s="18" t="s">
        <v>487</v>
      </c>
    </row>
    <row r="213" spans="1:55" x14ac:dyDescent="0.2">
      <c r="A213" s="13" t="s">
        <v>331</v>
      </c>
      <c r="B213" s="15" t="s">
        <v>334</v>
      </c>
      <c r="C213" s="7" t="s">
        <v>348</v>
      </c>
      <c r="D213" s="15">
        <v>3.5</v>
      </c>
      <c r="E213" s="15">
        <v>1425</v>
      </c>
      <c r="G213">
        <f t="shared" si="13"/>
        <v>5.3571428571428559</v>
      </c>
      <c r="H213">
        <v>28</v>
      </c>
      <c r="I213" t="s">
        <v>26</v>
      </c>
      <c r="J213">
        <v>1.5</v>
      </c>
      <c r="K213">
        <v>5.3571428571428559</v>
      </c>
      <c r="L213" s="15">
        <v>24</v>
      </c>
      <c r="N213" t="s">
        <v>427</v>
      </c>
      <c r="S213" s="12">
        <v>45.8</v>
      </c>
      <c r="T213" s="12">
        <v>0.55000000000000004</v>
      </c>
      <c r="U213" s="12">
        <v>9.49</v>
      </c>
      <c r="V213" s="12">
        <v>0.37</v>
      </c>
      <c r="W213" s="12">
        <v>8.6199999999999992</v>
      </c>
      <c r="X213" s="12">
        <v>0.19</v>
      </c>
      <c r="Y213" s="12">
        <v>22.77</v>
      </c>
      <c r="Z213" s="12">
        <v>11.29</v>
      </c>
      <c r="AA213" s="12">
        <v>0.84</v>
      </c>
      <c r="AB213" s="12">
        <v>0.08</v>
      </c>
      <c r="AC213" s="15">
        <v>0</v>
      </c>
      <c r="AD213" s="12">
        <v>0</v>
      </c>
      <c r="AE213" s="15">
        <v>43.59</v>
      </c>
      <c r="AF213" s="15">
        <v>0.14000000000000001</v>
      </c>
      <c r="AG213" s="15">
        <v>3.34</v>
      </c>
      <c r="AH213" s="15">
        <v>0.24</v>
      </c>
      <c r="AI213" s="15">
        <v>8.1999999999999993</v>
      </c>
      <c r="AJ213" s="15">
        <v>0.1</v>
      </c>
      <c r="AK213" s="15">
        <v>39.42</v>
      </c>
      <c r="AL213" s="15">
        <v>3.23</v>
      </c>
      <c r="AM213" s="15">
        <v>0.21</v>
      </c>
      <c r="AN213" s="15">
        <v>0.03</v>
      </c>
      <c r="AO213" s="15">
        <v>0</v>
      </c>
      <c r="AP213" s="15">
        <v>0</v>
      </c>
      <c r="AQ213" t="s">
        <v>133</v>
      </c>
      <c r="AR213" t="s">
        <v>330</v>
      </c>
      <c r="AS213" t="s">
        <v>441</v>
      </c>
      <c r="AT213" t="s">
        <v>448</v>
      </c>
      <c r="AU213">
        <v>54</v>
      </c>
      <c r="AV213">
        <v>0</v>
      </c>
      <c r="AW213">
        <v>18</v>
      </c>
      <c r="AX213">
        <v>0</v>
      </c>
      <c r="AY213">
        <v>0</v>
      </c>
      <c r="AZ213" t="s">
        <v>459</v>
      </c>
      <c r="BA213">
        <v>0</v>
      </c>
      <c r="BB213">
        <v>0</v>
      </c>
      <c r="BC213" s="18" t="s">
        <v>487</v>
      </c>
    </row>
    <row r="214" spans="1:55" x14ac:dyDescent="0.2">
      <c r="A214" s="13" t="s">
        <v>331</v>
      </c>
      <c r="B214" s="15" t="s">
        <v>335</v>
      </c>
      <c r="C214" s="7" t="s">
        <v>348</v>
      </c>
      <c r="D214" s="15">
        <v>3.5</v>
      </c>
      <c r="E214" s="15">
        <v>1450</v>
      </c>
      <c r="G214">
        <f t="shared" si="13"/>
        <v>5</v>
      </c>
      <c r="H214">
        <v>30</v>
      </c>
      <c r="I214" t="s">
        <v>26</v>
      </c>
      <c r="J214">
        <v>1.5</v>
      </c>
      <c r="K214">
        <v>5</v>
      </c>
      <c r="L214" s="15">
        <v>24</v>
      </c>
      <c r="N214" t="s">
        <v>427</v>
      </c>
      <c r="S214" s="12">
        <v>44.89</v>
      </c>
      <c r="T214" s="12">
        <v>0.55000000000000004</v>
      </c>
      <c r="U214" s="12">
        <v>9.31</v>
      </c>
      <c r="V214" s="12">
        <v>0.37</v>
      </c>
      <c r="W214" s="12">
        <v>9.3699999999999992</v>
      </c>
      <c r="X214" s="12">
        <v>0.18</v>
      </c>
      <c r="Y214" s="12">
        <v>24.24</v>
      </c>
      <c r="Z214" s="12">
        <v>9.7799999999999994</v>
      </c>
      <c r="AA214" s="12">
        <v>1.2</v>
      </c>
      <c r="AB214" s="12">
        <v>0.1</v>
      </c>
      <c r="AC214" s="15">
        <v>0</v>
      </c>
      <c r="AD214" s="12">
        <v>0</v>
      </c>
      <c r="AE214" s="15">
        <v>43.59</v>
      </c>
      <c r="AF214" s="15">
        <v>0.14000000000000001</v>
      </c>
      <c r="AG214" s="15">
        <v>3.34</v>
      </c>
      <c r="AH214" s="15">
        <v>0.24</v>
      </c>
      <c r="AI214" s="15">
        <v>8.1999999999999993</v>
      </c>
      <c r="AJ214" s="15">
        <v>0.1</v>
      </c>
      <c r="AK214" s="15">
        <v>39.42</v>
      </c>
      <c r="AL214" s="15">
        <v>3.23</v>
      </c>
      <c r="AM214" s="15">
        <v>0.21</v>
      </c>
      <c r="AN214" s="15">
        <v>0.03</v>
      </c>
      <c r="AO214" s="15">
        <v>0</v>
      </c>
      <c r="AP214" s="15">
        <v>0</v>
      </c>
      <c r="AQ214" t="s">
        <v>135</v>
      </c>
      <c r="AR214" t="s">
        <v>330</v>
      </c>
      <c r="AS214" t="s">
        <v>441</v>
      </c>
      <c r="AT214" t="s">
        <v>448</v>
      </c>
      <c r="AU214">
        <v>52</v>
      </c>
      <c r="AV214">
        <v>0</v>
      </c>
      <c r="AW214">
        <v>18</v>
      </c>
      <c r="AX214">
        <v>0</v>
      </c>
      <c r="AY214">
        <v>0</v>
      </c>
      <c r="AZ214" t="s">
        <v>459</v>
      </c>
      <c r="BA214">
        <v>0</v>
      </c>
      <c r="BB214">
        <v>0</v>
      </c>
      <c r="BC214" s="18" t="s">
        <v>487</v>
      </c>
    </row>
    <row r="215" spans="1:55" x14ac:dyDescent="0.2">
      <c r="A215" s="13" t="s">
        <v>331</v>
      </c>
      <c r="B215" s="15" t="s">
        <v>336</v>
      </c>
      <c r="C215" s="7" t="s">
        <v>348</v>
      </c>
      <c r="D215" s="15">
        <v>3.5</v>
      </c>
      <c r="E215" s="15">
        <v>1450</v>
      </c>
      <c r="G215">
        <f t="shared" si="13"/>
        <v>4.545454545454545</v>
      </c>
      <c r="H215">
        <v>33</v>
      </c>
      <c r="I215" t="s">
        <v>26</v>
      </c>
      <c r="J215">
        <v>1.5</v>
      </c>
      <c r="K215">
        <v>4.545454545454545</v>
      </c>
      <c r="L215" s="15">
        <v>12</v>
      </c>
      <c r="N215" t="s">
        <v>427</v>
      </c>
      <c r="S215" s="12">
        <v>46.04</v>
      </c>
      <c r="T215" s="12">
        <v>0.5</v>
      </c>
      <c r="U215" s="12">
        <v>8.7899999999999991</v>
      </c>
      <c r="V215" s="12">
        <v>0.36</v>
      </c>
      <c r="W215" s="12">
        <v>9.26</v>
      </c>
      <c r="X215" s="12">
        <v>0.18</v>
      </c>
      <c r="Y215" s="12">
        <v>24.41</v>
      </c>
      <c r="Z215" s="12">
        <v>9.49</v>
      </c>
      <c r="AA215" s="12">
        <v>0.9</v>
      </c>
      <c r="AB215" s="12">
        <v>0.08</v>
      </c>
      <c r="AC215" s="15">
        <v>0</v>
      </c>
      <c r="AD215" s="12">
        <v>0</v>
      </c>
      <c r="AE215" s="15">
        <v>43.59</v>
      </c>
      <c r="AF215" s="15">
        <v>0.14000000000000001</v>
      </c>
      <c r="AG215" s="15">
        <v>3.34</v>
      </c>
      <c r="AH215" s="15">
        <v>0.24</v>
      </c>
      <c r="AI215" s="15">
        <v>8.1999999999999993</v>
      </c>
      <c r="AJ215" s="15">
        <v>0.1</v>
      </c>
      <c r="AK215" s="15">
        <v>39.42</v>
      </c>
      <c r="AL215" s="15">
        <v>3.23</v>
      </c>
      <c r="AM215" s="15">
        <v>0.21</v>
      </c>
      <c r="AN215" s="15">
        <v>0.03</v>
      </c>
      <c r="AO215" s="15">
        <v>0</v>
      </c>
      <c r="AP215" s="15">
        <v>0</v>
      </c>
      <c r="AQ215" t="s">
        <v>133</v>
      </c>
      <c r="AR215" t="s">
        <v>330</v>
      </c>
      <c r="AS215" t="s">
        <v>441</v>
      </c>
      <c r="AT215" t="s">
        <v>448</v>
      </c>
      <c r="AU215">
        <v>54</v>
      </c>
      <c r="AV215">
        <v>0</v>
      </c>
      <c r="AW215">
        <v>13</v>
      </c>
      <c r="AX215">
        <v>0</v>
      </c>
      <c r="AY215">
        <v>0</v>
      </c>
      <c r="AZ215" t="s">
        <v>459</v>
      </c>
      <c r="BA215">
        <v>0</v>
      </c>
      <c r="BB215">
        <v>0</v>
      </c>
      <c r="BC215" s="18" t="s">
        <v>487</v>
      </c>
    </row>
    <row r="216" spans="1:55" x14ac:dyDescent="0.2">
      <c r="A216" s="13" t="s">
        <v>331</v>
      </c>
      <c r="B216" s="15" t="s">
        <v>337</v>
      </c>
      <c r="C216" s="7" t="s">
        <v>349</v>
      </c>
      <c r="D216" s="15">
        <v>3.5</v>
      </c>
      <c r="E216" s="15">
        <v>1275</v>
      </c>
      <c r="G216">
        <f t="shared" si="13"/>
        <v>12.5</v>
      </c>
      <c r="H216">
        <v>20</v>
      </c>
      <c r="I216" t="s">
        <v>26</v>
      </c>
      <c r="J216">
        <v>2.5</v>
      </c>
      <c r="K216">
        <v>12.5</v>
      </c>
      <c r="L216" s="15">
        <v>24</v>
      </c>
      <c r="N216" t="s">
        <v>428</v>
      </c>
      <c r="S216" s="12">
        <v>42.27</v>
      </c>
      <c r="T216" s="12">
        <v>0.71</v>
      </c>
      <c r="U216" s="12">
        <v>10.68</v>
      </c>
      <c r="V216" s="12">
        <v>0.25</v>
      </c>
      <c r="W216" s="12">
        <v>9.76</v>
      </c>
      <c r="X216" s="12">
        <v>0.17</v>
      </c>
      <c r="Y216" s="12">
        <v>21.91</v>
      </c>
      <c r="Z216" s="12">
        <v>12.88</v>
      </c>
      <c r="AA216" s="12">
        <v>1.32</v>
      </c>
      <c r="AB216" s="12">
        <v>0.06</v>
      </c>
      <c r="AC216" s="15">
        <v>0</v>
      </c>
      <c r="AD216" s="12">
        <v>0</v>
      </c>
      <c r="AE216" s="15">
        <v>42.81</v>
      </c>
      <c r="AF216" s="15">
        <v>0.12</v>
      </c>
      <c r="AG216" s="15">
        <v>2.97</v>
      </c>
      <c r="AH216" s="15">
        <v>0.21</v>
      </c>
      <c r="AI216" s="15">
        <v>8.2799999999999994</v>
      </c>
      <c r="AJ216" s="15">
        <v>0.09</v>
      </c>
      <c r="AK216" s="15">
        <v>39.93</v>
      </c>
      <c r="AL216" s="15">
        <v>2.87</v>
      </c>
      <c r="AM216" s="15">
        <v>0.19</v>
      </c>
      <c r="AN216" s="15">
        <v>0.02</v>
      </c>
      <c r="AO216" s="15">
        <v>0</v>
      </c>
      <c r="AP216" s="15">
        <v>0</v>
      </c>
      <c r="AQ216" t="s">
        <v>133</v>
      </c>
      <c r="AR216" t="s">
        <v>330</v>
      </c>
      <c r="AS216" t="s">
        <v>441</v>
      </c>
      <c r="AT216" t="s">
        <v>448</v>
      </c>
      <c r="AU216">
        <v>59</v>
      </c>
      <c r="AV216">
        <v>0</v>
      </c>
      <c r="AW216">
        <v>19</v>
      </c>
      <c r="AX216">
        <v>0</v>
      </c>
      <c r="AY216">
        <v>2</v>
      </c>
      <c r="AZ216" t="s">
        <v>459</v>
      </c>
      <c r="BA216">
        <v>0</v>
      </c>
      <c r="BB216">
        <v>0</v>
      </c>
      <c r="BC216" s="18" t="s">
        <v>487</v>
      </c>
    </row>
    <row r="217" spans="1:55" x14ac:dyDescent="0.2">
      <c r="A217" s="13" t="s">
        <v>331</v>
      </c>
      <c r="B217" s="15" t="s">
        <v>338</v>
      </c>
      <c r="C217" s="7" t="s">
        <v>349</v>
      </c>
      <c r="D217" s="15">
        <v>3.5</v>
      </c>
      <c r="E217" s="15">
        <v>1300</v>
      </c>
      <c r="G217">
        <f t="shared" si="13"/>
        <v>11.904761904761905</v>
      </c>
      <c r="H217">
        <v>21</v>
      </c>
      <c r="I217" t="s">
        <v>26</v>
      </c>
      <c r="J217">
        <v>2.5</v>
      </c>
      <c r="K217">
        <v>11.904761904761905</v>
      </c>
      <c r="L217" s="15">
        <v>24</v>
      </c>
      <c r="N217" t="s">
        <v>428</v>
      </c>
      <c r="S217" s="12">
        <v>43.34</v>
      </c>
      <c r="T217" s="12">
        <v>0.63</v>
      </c>
      <c r="U217" s="12">
        <v>9.82</v>
      </c>
      <c r="V217" s="12">
        <v>0.28000000000000003</v>
      </c>
      <c r="W217" s="12">
        <v>10.58</v>
      </c>
      <c r="X217" s="12">
        <v>0.16</v>
      </c>
      <c r="Y217" s="12">
        <v>22.43</v>
      </c>
      <c r="Z217" s="12">
        <v>12.38</v>
      </c>
      <c r="AA217" s="12">
        <v>0.19</v>
      </c>
      <c r="AB217" s="12">
        <v>0.18</v>
      </c>
      <c r="AC217" s="15">
        <v>0</v>
      </c>
      <c r="AD217" s="12">
        <v>0</v>
      </c>
      <c r="AE217" s="15">
        <v>42.81</v>
      </c>
      <c r="AF217" s="15">
        <v>0.12</v>
      </c>
      <c r="AG217" s="15">
        <v>2.97</v>
      </c>
      <c r="AH217" s="15">
        <v>0.21</v>
      </c>
      <c r="AI217" s="15">
        <v>8.2799999999999994</v>
      </c>
      <c r="AJ217" s="15">
        <v>0.09</v>
      </c>
      <c r="AK217" s="15">
        <v>39.93</v>
      </c>
      <c r="AL217" s="15">
        <v>2.87</v>
      </c>
      <c r="AM217" s="15">
        <v>0.19</v>
      </c>
      <c r="AN217" s="15">
        <v>0.02</v>
      </c>
      <c r="AO217" s="15">
        <v>0</v>
      </c>
      <c r="AP217" s="15">
        <v>0</v>
      </c>
      <c r="AQ217" t="s">
        <v>133</v>
      </c>
      <c r="AR217" t="s">
        <v>330</v>
      </c>
      <c r="AS217" t="s">
        <v>441</v>
      </c>
      <c r="AT217" t="s">
        <v>448</v>
      </c>
      <c r="AU217">
        <v>58</v>
      </c>
      <c r="AV217">
        <v>0</v>
      </c>
      <c r="AW217">
        <v>19</v>
      </c>
      <c r="AX217">
        <v>0</v>
      </c>
      <c r="AY217">
        <v>3</v>
      </c>
      <c r="AZ217" t="s">
        <v>459</v>
      </c>
      <c r="BA217">
        <v>0</v>
      </c>
      <c r="BB217">
        <v>0</v>
      </c>
      <c r="BC217" s="18" t="s">
        <v>487</v>
      </c>
    </row>
    <row r="218" spans="1:55" x14ac:dyDescent="0.2">
      <c r="A218" s="13" t="s">
        <v>331</v>
      </c>
      <c r="B218" s="15" t="s">
        <v>339</v>
      </c>
      <c r="C218" s="7" t="s">
        <v>349</v>
      </c>
      <c r="D218" s="15">
        <v>3.5</v>
      </c>
      <c r="E218" s="15">
        <v>1325</v>
      </c>
      <c r="G218">
        <f t="shared" si="13"/>
        <v>10</v>
      </c>
      <c r="H218">
        <v>25</v>
      </c>
      <c r="I218" t="s">
        <v>26</v>
      </c>
      <c r="J218">
        <v>2.5</v>
      </c>
      <c r="K218">
        <v>10</v>
      </c>
      <c r="L218" s="15">
        <v>24</v>
      </c>
      <c r="N218" t="s">
        <v>428</v>
      </c>
      <c r="S218" s="12">
        <v>43.47</v>
      </c>
      <c r="T218" s="12">
        <v>0.5</v>
      </c>
      <c r="U218" s="12">
        <v>9.17</v>
      </c>
      <c r="V218" s="12">
        <v>0.36</v>
      </c>
      <c r="W218" s="12">
        <v>8.7100000000000009</v>
      </c>
      <c r="X218" s="12">
        <v>0.15</v>
      </c>
      <c r="Y218" s="12">
        <v>25.76</v>
      </c>
      <c r="Z218" s="12">
        <v>11.39</v>
      </c>
      <c r="AA218" s="12">
        <v>0.44</v>
      </c>
      <c r="AB218" s="12">
        <v>0.05</v>
      </c>
      <c r="AC218" s="15">
        <v>0</v>
      </c>
      <c r="AD218" s="12">
        <v>0</v>
      </c>
      <c r="AE218" s="15">
        <v>42.81</v>
      </c>
      <c r="AF218" s="15">
        <v>0.12</v>
      </c>
      <c r="AG218" s="15">
        <v>2.97</v>
      </c>
      <c r="AH218" s="15">
        <v>0.21</v>
      </c>
      <c r="AI218" s="15">
        <v>8.2799999999999994</v>
      </c>
      <c r="AJ218" s="15">
        <v>0.09</v>
      </c>
      <c r="AK218" s="15">
        <v>39.93</v>
      </c>
      <c r="AL218" s="15">
        <v>2.87</v>
      </c>
      <c r="AM218" s="15">
        <v>0.19</v>
      </c>
      <c r="AN218" s="15">
        <v>0.02</v>
      </c>
      <c r="AO218" s="15">
        <v>0</v>
      </c>
      <c r="AP218" s="15">
        <v>0</v>
      </c>
      <c r="AQ218" t="s">
        <v>135</v>
      </c>
      <c r="AR218" t="s">
        <v>330</v>
      </c>
      <c r="AS218" t="s">
        <v>441</v>
      </c>
      <c r="AT218" t="s">
        <v>448</v>
      </c>
      <c r="AU218">
        <v>53</v>
      </c>
      <c r="AV218">
        <v>0</v>
      </c>
      <c r="AW218">
        <v>21</v>
      </c>
      <c r="AX218">
        <v>0</v>
      </c>
      <c r="AY218">
        <v>0</v>
      </c>
      <c r="AZ218" t="s">
        <v>459</v>
      </c>
      <c r="BA218">
        <v>0</v>
      </c>
      <c r="BB218">
        <v>0</v>
      </c>
      <c r="BC218" s="18" t="s">
        <v>487</v>
      </c>
    </row>
    <row r="219" spans="1:55" x14ac:dyDescent="0.2">
      <c r="A219" s="13" t="s">
        <v>331</v>
      </c>
      <c r="B219" s="15" t="s">
        <v>340</v>
      </c>
      <c r="C219" s="7" t="s">
        <v>349</v>
      </c>
      <c r="D219" s="15">
        <v>3.5</v>
      </c>
      <c r="E219" s="15">
        <v>1325</v>
      </c>
      <c r="G219">
        <f t="shared" si="13"/>
        <v>9.6153846153846168</v>
      </c>
      <c r="H219">
        <v>26</v>
      </c>
      <c r="I219" t="s">
        <v>26</v>
      </c>
      <c r="J219">
        <v>2.5</v>
      </c>
      <c r="K219">
        <v>9.6153846153846168</v>
      </c>
      <c r="L219" s="15">
        <v>24</v>
      </c>
      <c r="N219" t="s">
        <v>428</v>
      </c>
      <c r="S219" s="12">
        <v>44</v>
      </c>
      <c r="T219" s="12">
        <v>0.52</v>
      </c>
      <c r="U219" s="12">
        <v>9.6999999999999993</v>
      </c>
      <c r="V219" s="12">
        <v>0.36</v>
      </c>
      <c r="W219" s="12">
        <v>9.44</v>
      </c>
      <c r="X219" s="12">
        <v>0.18</v>
      </c>
      <c r="Y219" s="12">
        <v>23.87</v>
      </c>
      <c r="Z219" s="12">
        <v>10.82</v>
      </c>
      <c r="AA219" s="12">
        <v>1</v>
      </c>
      <c r="AB219" s="12">
        <v>0.1</v>
      </c>
      <c r="AC219" s="15">
        <v>0</v>
      </c>
      <c r="AD219" s="12">
        <v>0</v>
      </c>
      <c r="AE219" s="15">
        <v>42.81</v>
      </c>
      <c r="AF219" s="15">
        <v>0.12</v>
      </c>
      <c r="AG219" s="15">
        <v>2.97</v>
      </c>
      <c r="AH219" s="15">
        <v>0.21</v>
      </c>
      <c r="AI219" s="15">
        <v>8.2799999999999994</v>
      </c>
      <c r="AJ219" s="15">
        <v>0.09</v>
      </c>
      <c r="AK219" s="15">
        <v>39.93</v>
      </c>
      <c r="AL219" s="15">
        <v>2.87</v>
      </c>
      <c r="AM219" s="15">
        <v>0.19</v>
      </c>
      <c r="AN219" s="15">
        <v>0.02</v>
      </c>
      <c r="AO219" s="15">
        <v>0</v>
      </c>
      <c r="AP219" s="15">
        <v>0</v>
      </c>
      <c r="AQ219" t="s">
        <v>133</v>
      </c>
      <c r="AR219" t="s">
        <v>330</v>
      </c>
      <c r="AS219" t="s">
        <v>441</v>
      </c>
      <c r="AT219" t="s">
        <v>448</v>
      </c>
      <c r="AU219">
        <v>58</v>
      </c>
      <c r="AV219">
        <v>0</v>
      </c>
      <c r="AW219">
        <v>16</v>
      </c>
      <c r="AX219">
        <v>0</v>
      </c>
      <c r="AY219">
        <v>0</v>
      </c>
      <c r="AZ219" t="s">
        <v>459</v>
      </c>
      <c r="BA219">
        <v>0</v>
      </c>
      <c r="BB219">
        <v>0</v>
      </c>
      <c r="BC219" s="18" t="s">
        <v>487</v>
      </c>
    </row>
    <row r="220" spans="1:55" x14ac:dyDescent="0.2">
      <c r="A220" s="13" t="s">
        <v>331</v>
      </c>
      <c r="B220" s="15" t="s">
        <v>341</v>
      </c>
      <c r="C220" s="7" t="s">
        <v>349</v>
      </c>
      <c r="D220" s="15">
        <v>3.5</v>
      </c>
      <c r="E220" s="15">
        <v>1350</v>
      </c>
      <c r="G220">
        <f t="shared" si="13"/>
        <v>9.2592592592592595</v>
      </c>
      <c r="H220">
        <v>27</v>
      </c>
      <c r="I220" t="s">
        <v>26</v>
      </c>
      <c r="J220">
        <v>2.5</v>
      </c>
      <c r="K220">
        <v>9.2592592592592595</v>
      </c>
      <c r="L220" s="15">
        <v>24</v>
      </c>
      <c r="N220" t="s">
        <v>428</v>
      </c>
      <c r="S220" s="12">
        <v>43.33</v>
      </c>
      <c r="T220" s="12">
        <v>0.52</v>
      </c>
      <c r="U220" s="12">
        <v>9.6999999999999993</v>
      </c>
      <c r="V220" s="12">
        <v>0.34</v>
      </c>
      <c r="W220" s="12">
        <v>10.29</v>
      </c>
      <c r="X220" s="12">
        <v>0.17</v>
      </c>
      <c r="Y220" s="12">
        <v>24.64</v>
      </c>
      <c r="Z220" s="12">
        <v>10.43</v>
      </c>
      <c r="AA220" s="12">
        <v>0.51</v>
      </c>
      <c r="AB220" s="12">
        <v>0.06</v>
      </c>
      <c r="AC220" s="15">
        <v>0</v>
      </c>
      <c r="AD220" s="12">
        <v>0</v>
      </c>
      <c r="AE220" s="15">
        <v>42.81</v>
      </c>
      <c r="AF220" s="15">
        <v>0.12</v>
      </c>
      <c r="AG220" s="15">
        <v>2.97</v>
      </c>
      <c r="AH220" s="15">
        <v>0.21</v>
      </c>
      <c r="AI220" s="15">
        <v>8.2799999999999994</v>
      </c>
      <c r="AJ220" s="15">
        <v>0.09</v>
      </c>
      <c r="AK220" s="15">
        <v>39.93</v>
      </c>
      <c r="AL220" s="15">
        <v>2.87</v>
      </c>
      <c r="AM220" s="15">
        <v>0.19</v>
      </c>
      <c r="AN220" s="15">
        <v>0.02</v>
      </c>
      <c r="AO220" s="15">
        <v>0</v>
      </c>
      <c r="AP220" s="15">
        <v>0</v>
      </c>
      <c r="AQ220" t="s">
        <v>135</v>
      </c>
      <c r="AR220" t="s">
        <v>330</v>
      </c>
      <c r="AS220" t="s">
        <v>441</v>
      </c>
      <c r="AT220" t="s">
        <v>448</v>
      </c>
      <c r="AU220">
        <v>56</v>
      </c>
      <c r="AV220">
        <v>0</v>
      </c>
      <c r="AW220">
        <v>18</v>
      </c>
      <c r="AX220">
        <v>0</v>
      </c>
      <c r="AY220">
        <v>0</v>
      </c>
      <c r="AZ220" t="s">
        <v>459</v>
      </c>
      <c r="BA220">
        <v>0</v>
      </c>
      <c r="BB220">
        <v>0</v>
      </c>
      <c r="BC220" s="18" t="s">
        <v>487</v>
      </c>
    </row>
    <row r="221" spans="1:55" x14ac:dyDescent="0.2">
      <c r="A221" s="13" t="s">
        <v>331</v>
      </c>
      <c r="B221" s="15" t="s">
        <v>342</v>
      </c>
      <c r="C221" s="7" t="s">
        <v>349</v>
      </c>
      <c r="D221" s="15">
        <v>3.5</v>
      </c>
      <c r="E221" s="15">
        <v>1350</v>
      </c>
      <c r="G221">
        <f t="shared" si="13"/>
        <v>8.9285714285714288</v>
      </c>
      <c r="H221">
        <v>28</v>
      </c>
      <c r="I221" t="s">
        <v>26</v>
      </c>
      <c r="J221">
        <v>2.5</v>
      </c>
      <c r="K221">
        <v>8.9285714285714288</v>
      </c>
      <c r="L221" s="15">
        <v>24</v>
      </c>
      <c r="N221" t="s">
        <v>428</v>
      </c>
      <c r="S221" s="12">
        <v>44.58</v>
      </c>
      <c r="T221" s="12">
        <v>0.5</v>
      </c>
      <c r="U221" s="12">
        <v>9.18</v>
      </c>
      <c r="V221" s="12">
        <v>0.36</v>
      </c>
      <c r="W221" s="12">
        <v>8.09</v>
      </c>
      <c r="X221" s="12">
        <v>0.18</v>
      </c>
      <c r="Y221" s="12">
        <v>25.98</v>
      </c>
      <c r="Z221" s="12">
        <v>10.44</v>
      </c>
      <c r="AA221" s="12">
        <v>0.63</v>
      </c>
      <c r="AB221" s="12">
        <v>0.08</v>
      </c>
      <c r="AC221" s="15">
        <v>0</v>
      </c>
      <c r="AD221" s="12">
        <v>0</v>
      </c>
      <c r="AE221" s="15">
        <v>42.81</v>
      </c>
      <c r="AF221" s="15">
        <v>0.12</v>
      </c>
      <c r="AG221" s="15">
        <v>2.97</v>
      </c>
      <c r="AH221" s="15">
        <v>0.21</v>
      </c>
      <c r="AI221" s="15">
        <v>8.2799999999999994</v>
      </c>
      <c r="AJ221" s="15">
        <v>0.09</v>
      </c>
      <c r="AK221" s="15">
        <v>39.93</v>
      </c>
      <c r="AL221" s="15">
        <v>2.87</v>
      </c>
      <c r="AM221" s="15">
        <v>0.19</v>
      </c>
      <c r="AN221" s="15">
        <v>0.02</v>
      </c>
      <c r="AO221" s="15">
        <v>0</v>
      </c>
      <c r="AP221" s="15">
        <v>0</v>
      </c>
      <c r="AQ221" t="s">
        <v>135</v>
      </c>
      <c r="AR221" t="s">
        <v>330</v>
      </c>
      <c r="AS221" t="s">
        <v>441</v>
      </c>
      <c r="AT221" t="s">
        <v>448</v>
      </c>
      <c r="AU221">
        <v>55</v>
      </c>
      <c r="AV221">
        <v>0</v>
      </c>
      <c r="AW221">
        <v>17</v>
      </c>
      <c r="AX221">
        <v>0</v>
      </c>
      <c r="AY221">
        <v>0</v>
      </c>
      <c r="AZ221" t="s">
        <v>459</v>
      </c>
      <c r="BA221">
        <v>0</v>
      </c>
      <c r="BB221">
        <v>0</v>
      </c>
      <c r="BC221" s="18" t="s">
        <v>487</v>
      </c>
    </row>
    <row r="222" spans="1:55" x14ac:dyDescent="0.2">
      <c r="A222" s="13" t="s">
        <v>331</v>
      </c>
      <c r="B222" s="15" t="s">
        <v>343</v>
      </c>
      <c r="C222" s="7" t="s">
        <v>349</v>
      </c>
      <c r="D222" s="15">
        <v>3.5</v>
      </c>
      <c r="E222" s="15">
        <v>1350</v>
      </c>
      <c r="G222">
        <f t="shared" si="13"/>
        <v>8.0645161290322598</v>
      </c>
      <c r="H222">
        <v>31</v>
      </c>
      <c r="I222" t="s">
        <v>26</v>
      </c>
      <c r="J222">
        <v>2.5</v>
      </c>
      <c r="K222">
        <v>8.0645161290322598</v>
      </c>
      <c r="L222" s="15">
        <v>12</v>
      </c>
      <c r="N222" t="s">
        <v>428</v>
      </c>
      <c r="S222" s="12">
        <v>45.28</v>
      </c>
      <c r="T222" s="12">
        <v>0.51</v>
      </c>
      <c r="U222" s="12">
        <v>9.35</v>
      </c>
      <c r="V222" s="12">
        <v>0.35</v>
      </c>
      <c r="W222" s="12">
        <v>10.68</v>
      </c>
      <c r="X222" s="12">
        <v>0.17</v>
      </c>
      <c r="Y222" s="12">
        <v>24.47</v>
      </c>
      <c r="Z222" s="12">
        <v>8.2100000000000009</v>
      </c>
      <c r="AA222" s="12">
        <v>0.82</v>
      </c>
      <c r="AB222" s="12">
        <v>0.15</v>
      </c>
      <c r="AC222" s="15">
        <v>0</v>
      </c>
      <c r="AD222" s="12">
        <v>0</v>
      </c>
      <c r="AE222" s="15">
        <v>42.81</v>
      </c>
      <c r="AF222" s="15">
        <v>0.12</v>
      </c>
      <c r="AG222" s="15">
        <v>2.97</v>
      </c>
      <c r="AH222" s="15">
        <v>0.21</v>
      </c>
      <c r="AI222" s="15">
        <v>8.2799999999999994</v>
      </c>
      <c r="AJ222" s="15">
        <v>0.09</v>
      </c>
      <c r="AK222" s="15">
        <v>39.93</v>
      </c>
      <c r="AL222" s="15">
        <v>2.87</v>
      </c>
      <c r="AM222" s="15">
        <v>0.19</v>
      </c>
      <c r="AN222" s="15">
        <v>0.02</v>
      </c>
      <c r="AO222" s="15">
        <v>0</v>
      </c>
      <c r="AP222" s="15">
        <v>0</v>
      </c>
      <c r="AQ222" t="s">
        <v>133</v>
      </c>
      <c r="AR222" t="s">
        <v>330</v>
      </c>
      <c r="AS222" t="s">
        <v>441</v>
      </c>
      <c r="AT222" t="s">
        <v>448</v>
      </c>
      <c r="AU222">
        <v>61</v>
      </c>
      <c r="AV222">
        <v>0</v>
      </c>
      <c r="AW222">
        <v>8</v>
      </c>
      <c r="AX222">
        <v>0</v>
      </c>
      <c r="AY222">
        <v>0</v>
      </c>
      <c r="AZ222" t="s">
        <v>459</v>
      </c>
      <c r="BA222">
        <v>0</v>
      </c>
      <c r="BB222">
        <v>0</v>
      </c>
      <c r="BC222" s="18" t="s">
        <v>487</v>
      </c>
    </row>
    <row r="223" spans="1:55" x14ac:dyDescent="0.2">
      <c r="A223" s="13" t="s">
        <v>331</v>
      </c>
      <c r="B223" s="15" t="s">
        <v>344</v>
      </c>
      <c r="C223" s="7" t="s">
        <v>350</v>
      </c>
      <c r="D223" s="15">
        <v>3.5</v>
      </c>
      <c r="E223" s="15">
        <v>1200</v>
      </c>
      <c r="G223">
        <f t="shared" si="13"/>
        <v>23.80952380952381</v>
      </c>
      <c r="H223">
        <v>21</v>
      </c>
      <c r="I223" t="s">
        <v>26</v>
      </c>
      <c r="J223">
        <v>5</v>
      </c>
      <c r="K223">
        <v>23.80952380952381</v>
      </c>
      <c r="L223" s="15">
        <v>12</v>
      </c>
      <c r="N223" t="s">
        <v>429</v>
      </c>
      <c r="S223" s="12">
        <v>42.28</v>
      </c>
      <c r="T223" s="12">
        <v>0.59</v>
      </c>
      <c r="U223" s="12">
        <v>10.64</v>
      </c>
      <c r="V223" s="12">
        <v>0.28000000000000003</v>
      </c>
      <c r="W223" s="12">
        <v>8.2200000000000006</v>
      </c>
      <c r="X223" s="12">
        <v>0.16</v>
      </c>
      <c r="Y223" s="12">
        <v>24.07</v>
      </c>
      <c r="Z223" s="12">
        <v>13.37</v>
      </c>
      <c r="AA223" s="12">
        <v>0.17</v>
      </c>
      <c r="AB223" s="12">
        <v>0.22</v>
      </c>
      <c r="AC223" s="15">
        <v>0</v>
      </c>
      <c r="AD223" s="12">
        <v>0</v>
      </c>
      <c r="AE223" s="15">
        <v>41.64</v>
      </c>
      <c r="AF223" s="15">
        <v>0.12</v>
      </c>
      <c r="AG223" s="15">
        <v>2.82</v>
      </c>
      <c r="AH223" s="15">
        <v>0.2</v>
      </c>
      <c r="AI223" s="15">
        <v>8.11</v>
      </c>
      <c r="AJ223" s="15">
        <v>0.09</v>
      </c>
      <c r="AK223" s="15">
        <v>39.1</v>
      </c>
      <c r="AL223" s="15">
        <v>2.73</v>
      </c>
      <c r="AM223" s="15">
        <v>0.18</v>
      </c>
      <c r="AN223" s="15">
        <v>0.02</v>
      </c>
      <c r="AO223" s="15">
        <v>0</v>
      </c>
      <c r="AP223" s="15">
        <v>0</v>
      </c>
      <c r="AQ223" t="s">
        <v>133</v>
      </c>
      <c r="AR223" t="s">
        <v>330</v>
      </c>
      <c r="AS223" t="s">
        <v>441</v>
      </c>
      <c r="AT223" t="s">
        <v>448</v>
      </c>
      <c r="AU223">
        <v>54</v>
      </c>
      <c r="AV223">
        <v>0</v>
      </c>
      <c r="AW223">
        <v>24</v>
      </c>
      <c r="AX223">
        <v>0</v>
      </c>
      <c r="AY223">
        <v>0</v>
      </c>
      <c r="AZ223" t="s">
        <v>459</v>
      </c>
      <c r="BA223">
        <v>0</v>
      </c>
      <c r="BB223">
        <v>0</v>
      </c>
      <c r="BC223" s="18" t="s">
        <v>487</v>
      </c>
    </row>
    <row r="224" spans="1:55" x14ac:dyDescent="0.2">
      <c r="A224" s="13" t="s">
        <v>331</v>
      </c>
      <c r="B224" s="15" t="s">
        <v>345</v>
      </c>
      <c r="C224" s="7" t="s">
        <v>350</v>
      </c>
      <c r="D224" s="15">
        <v>3.5</v>
      </c>
      <c r="E224" s="15">
        <v>1225</v>
      </c>
      <c r="G224">
        <f t="shared" si="13"/>
        <v>19.230769230769234</v>
      </c>
      <c r="H224">
        <v>26</v>
      </c>
      <c r="I224" t="s">
        <v>26</v>
      </c>
      <c r="J224">
        <v>5</v>
      </c>
      <c r="K224">
        <v>19.230769230769234</v>
      </c>
      <c r="L224" s="15">
        <v>12</v>
      </c>
      <c r="N224" t="s">
        <v>429</v>
      </c>
      <c r="S224" s="12">
        <v>41.57</v>
      </c>
      <c r="T224" s="12">
        <v>0.56999999999999995</v>
      </c>
      <c r="U224" s="12">
        <v>9.57</v>
      </c>
      <c r="V224" s="12">
        <v>0.36</v>
      </c>
      <c r="W224" s="12">
        <v>9.02</v>
      </c>
      <c r="X224" s="12">
        <v>0.15</v>
      </c>
      <c r="Y224" s="12">
        <v>27.35</v>
      </c>
      <c r="Z224" s="12">
        <v>11.24</v>
      </c>
      <c r="AA224" s="12">
        <v>7.0000000000000007E-2</v>
      </c>
      <c r="AB224" s="12">
        <v>0.11</v>
      </c>
      <c r="AC224" s="15">
        <v>0</v>
      </c>
      <c r="AD224" s="12">
        <v>0</v>
      </c>
      <c r="AE224" s="15">
        <v>41.64</v>
      </c>
      <c r="AF224" s="15">
        <v>0.12</v>
      </c>
      <c r="AG224" s="15">
        <v>2.82</v>
      </c>
      <c r="AH224" s="15">
        <v>0.2</v>
      </c>
      <c r="AI224" s="15">
        <v>8.11</v>
      </c>
      <c r="AJ224" s="15">
        <v>0.09</v>
      </c>
      <c r="AK224" s="15">
        <v>39.1</v>
      </c>
      <c r="AL224" s="15">
        <v>2.73</v>
      </c>
      <c r="AM224" s="15">
        <v>0.18</v>
      </c>
      <c r="AN224" s="15">
        <v>0.02</v>
      </c>
      <c r="AO224" s="15">
        <v>0</v>
      </c>
      <c r="AP224" s="15">
        <v>0</v>
      </c>
      <c r="AQ224" t="s">
        <v>133</v>
      </c>
      <c r="AR224" t="s">
        <v>330</v>
      </c>
      <c r="AS224" t="s">
        <v>441</v>
      </c>
      <c r="AT224" t="s">
        <v>448</v>
      </c>
      <c r="AU224">
        <v>52</v>
      </c>
      <c r="AV224">
        <v>0</v>
      </c>
      <c r="AW224">
        <v>22</v>
      </c>
      <c r="AX224">
        <v>0</v>
      </c>
      <c r="AY224">
        <v>0</v>
      </c>
      <c r="AZ224" t="s">
        <v>459</v>
      </c>
      <c r="BA224">
        <v>0</v>
      </c>
      <c r="BB224">
        <v>0</v>
      </c>
      <c r="BC224" s="18" t="s">
        <v>487</v>
      </c>
    </row>
    <row r="225" spans="1:55" x14ac:dyDescent="0.2">
      <c r="A225" s="13" t="s">
        <v>331</v>
      </c>
      <c r="B225" s="15" t="s">
        <v>346</v>
      </c>
      <c r="C225" s="7" t="s">
        <v>350</v>
      </c>
      <c r="D225" s="15">
        <v>3.5</v>
      </c>
      <c r="E225" s="15">
        <v>1250</v>
      </c>
      <c r="G225">
        <f t="shared" si="13"/>
        <v>20</v>
      </c>
      <c r="H225">
        <v>25</v>
      </c>
      <c r="I225" t="s">
        <v>26</v>
      </c>
      <c r="J225">
        <v>5</v>
      </c>
      <c r="K225">
        <v>20</v>
      </c>
      <c r="L225" s="15">
        <v>12</v>
      </c>
      <c r="N225" t="s">
        <v>429</v>
      </c>
      <c r="S225" s="12">
        <v>43.24</v>
      </c>
      <c r="T225" s="12">
        <v>0.49</v>
      </c>
      <c r="U225" s="12">
        <v>9.7799999999999994</v>
      </c>
      <c r="V225" s="12">
        <v>0.35</v>
      </c>
      <c r="W225" s="12">
        <v>7.59</v>
      </c>
      <c r="X225" s="12">
        <v>0.17</v>
      </c>
      <c r="Y225" s="12">
        <v>25.91</v>
      </c>
      <c r="Z225" s="12">
        <v>11.79</v>
      </c>
      <c r="AA225" s="12">
        <v>0.59</v>
      </c>
      <c r="AB225" s="12">
        <v>0.08</v>
      </c>
      <c r="AC225" s="15">
        <v>0</v>
      </c>
      <c r="AD225" s="12">
        <v>0</v>
      </c>
      <c r="AE225" s="15">
        <v>41.64</v>
      </c>
      <c r="AF225" s="15">
        <v>0.12</v>
      </c>
      <c r="AG225" s="15">
        <v>2.82</v>
      </c>
      <c r="AH225" s="15">
        <v>0.2</v>
      </c>
      <c r="AI225" s="15">
        <v>8.11</v>
      </c>
      <c r="AJ225" s="15">
        <v>0.09</v>
      </c>
      <c r="AK225" s="15">
        <v>39.1</v>
      </c>
      <c r="AL225" s="15">
        <v>2.73</v>
      </c>
      <c r="AM225" s="15">
        <v>0.18</v>
      </c>
      <c r="AN225" s="15">
        <v>0.02</v>
      </c>
      <c r="AO225" s="15">
        <v>0</v>
      </c>
      <c r="AP225" s="15">
        <v>0</v>
      </c>
      <c r="AQ225" t="s">
        <v>133</v>
      </c>
      <c r="AR225" t="s">
        <v>330</v>
      </c>
      <c r="AS225" t="s">
        <v>441</v>
      </c>
      <c r="AT225" t="s">
        <v>448</v>
      </c>
      <c r="AU225">
        <v>55</v>
      </c>
      <c r="AV225">
        <v>0</v>
      </c>
      <c r="AW225">
        <v>21</v>
      </c>
      <c r="AX225">
        <v>0</v>
      </c>
      <c r="AY225">
        <v>0</v>
      </c>
      <c r="AZ225" t="s">
        <v>459</v>
      </c>
      <c r="BA225">
        <v>0</v>
      </c>
      <c r="BB225">
        <v>0</v>
      </c>
      <c r="BC225" s="18" t="s">
        <v>487</v>
      </c>
    </row>
    <row r="226" spans="1:55" x14ac:dyDescent="0.2">
      <c r="A226" s="13" t="s">
        <v>331</v>
      </c>
      <c r="B226" s="15" t="s">
        <v>347</v>
      </c>
      <c r="C226" s="7" t="s">
        <v>350</v>
      </c>
      <c r="D226" s="15">
        <v>3.5</v>
      </c>
      <c r="E226" s="15">
        <v>1275</v>
      </c>
      <c r="G226">
        <f t="shared" si="13"/>
        <v>16.666666666666668</v>
      </c>
      <c r="H226">
        <v>30</v>
      </c>
      <c r="I226" t="s">
        <v>26</v>
      </c>
      <c r="J226">
        <v>5</v>
      </c>
      <c r="K226">
        <v>16.666666666666668</v>
      </c>
      <c r="L226" s="15">
        <v>12</v>
      </c>
      <c r="N226" t="s">
        <v>429</v>
      </c>
      <c r="S226" s="12">
        <v>44.38</v>
      </c>
      <c r="T226" s="12">
        <v>0.47</v>
      </c>
      <c r="U226" s="12">
        <v>9.36</v>
      </c>
      <c r="V226" s="12">
        <v>0.37</v>
      </c>
      <c r="W226" s="12">
        <v>9.1199999999999992</v>
      </c>
      <c r="X226" s="12">
        <v>0.18</v>
      </c>
      <c r="Y226" s="12">
        <v>26.29</v>
      </c>
      <c r="Z226" s="12">
        <v>9.11</v>
      </c>
      <c r="AA226" s="12">
        <v>0.69</v>
      </c>
      <c r="AB226" s="12">
        <v>0.04</v>
      </c>
      <c r="AC226" s="15">
        <v>0</v>
      </c>
      <c r="AD226" s="12">
        <v>0</v>
      </c>
      <c r="AE226" s="15">
        <v>41.64</v>
      </c>
      <c r="AF226" s="15">
        <v>0.12</v>
      </c>
      <c r="AG226" s="15">
        <v>2.82</v>
      </c>
      <c r="AH226" s="15">
        <v>0.2</v>
      </c>
      <c r="AI226" s="15">
        <v>8.11</v>
      </c>
      <c r="AJ226" s="15">
        <v>0.09</v>
      </c>
      <c r="AK226" s="15">
        <v>39.1</v>
      </c>
      <c r="AL226" s="15">
        <v>2.73</v>
      </c>
      <c r="AM226" s="15">
        <v>0.18</v>
      </c>
      <c r="AN226" s="15">
        <v>0.02</v>
      </c>
      <c r="AO226" s="15">
        <v>0</v>
      </c>
      <c r="AP226" s="15">
        <v>0</v>
      </c>
      <c r="AQ226" t="s">
        <v>133</v>
      </c>
      <c r="AR226" t="s">
        <v>330</v>
      </c>
      <c r="AS226" t="s">
        <v>441</v>
      </c>
      <c r="AT226" t="s">
        <v>448</v>
      </c>
      <c r="AU226">
        <v>54</v>
      </c>
      <c r="AV226">
        <v>0</v>
      </c>
      <c r="AW226">
        <v>16</v>
      </c>
      <c r="AX226">
        <v>0</v>
      </c>
      <c r="AY226">
        <v>0</v>
      </c>
      <c r="AZ226" t="s">
        <v>459</v>
      </c>
      <c r="BA226">
        <v>0</v>
      </c>
      <c r="BB226">
        <v>0</v>
      </c>
      <c r="BC226" s="18" t="s">
        <v>487</v>
      </c>
    </row>
    <row r="227" spans="1:55" x14ac:dyDescent="0.2">
      <c r="A227" s="13" t="s">
        <v>351</v>
      </c>
      <c r="B227" s="15" t="s">
        <v>353</v>
      </c>
      <c r="C227" s="7" t="s">
        <v>352</v>
      </c>
      <c r="D227" s="15">
        <v>2</v>
      </c>
      <c r="E227" s="15">
        <v>1200</v>
      </c>
      <c r="G227">
        <f>(J227/100)/(H227/100)*100</f>
        <v>16.597510373443981</v>
      </c>
      <c r="H227">
        <v>24.1</v>
      </c>
      <c r="I227" t="s">
        <v>26</v>
      </c>
      <c r="J227">
        <v>4</v>
      </c>
      <c r="K227">
        <v>16.597510373443981</v>
      </c>
      <c r="L227" s="15">
        <v>93</v>
      </c>
      <c r="N227" t="s">
        <v>430</v>
      </c>
      <c r="S227" s="12">
        <v>47</v>
      </c>
      <c r="T227" s="12">
        <v>0.79</v>
      </c>
      <c r="U227" s="12">
        <v>16.2</v>
      </c>
      <c r="V227" s="12">
        <v>0.09</v>
      </c>
      <c r="W227" s="12">
        <v>5.2</v>
      </c>
      <c r="X227" s="12">
        <v>0.16</v>
      </c>
      <c r="Y227" s="12">
        <v>12.5</v>
      </c>
      <c r="Z227" s="12">
        <v>10</v>
      </c>
      <c r="AA227" s="12">
        <v>3.2</v>
      </c>
      <c r="AB227" s="12">
        <v>4.8</v>
      </c>
      <c r="AC227" s="15">
        <v>0</v>
      </c>
      <c r="AD227" s="12">
        <v>0.16</v>
      </c>
      <c r="AE227" s="15">
        <v>51.81</v>
      </c>
      <c r="AF227" s="15">
        <v>0.22</v>
      </c>
      <c r="AG227" s="15">
        <v>6.37</v>
      </c>
      <c r="AH227" s="15">
        <v>0.24</v>
      </c>
      <c r="AI227" s="15">
        <v>6.38</v>
      </c>
      <c r="AJ227" s="15">
        <v>0.1</v>
      </c>
      <c r="AK227" s="15">
        <v>29.7</v>
      </c>
      <c r="AL227" s="15">
        <v>2.54</v>
      </c>
      <c r="AM227" s="15">
        <v>1.02</v>
      </c>
      <c r="AN227" s="15">
        <v>1.61</v>
      </c>
      <c r="AO227" s="15">
        <v>0</v>
      </c>
      <c r="AP227" s="15">
        <v>0.05</v>
      </c>
      <c r="AQ227" t="s">
        <v>133</v>
      </c>
      <c r="AR227" t="s">
        <v>330</v>
      </c>
      <c r="AS227" t="s">
        <v>441</v>
      </c>
      <c r="AT227" t="s">
        <v>462</v>
      </c>
      <c r="AU227">
        <v>0.5</v>
      </c>
      <c r="AV227">
        <v>0</v>
      </c>
      <c r="AW227">
        <v>70</v>
      </c>
      <c r="AX227">
        <v>0</v>
      </c>
      <c r="AY227">
        <v>0</v>
      </c>
      <c r="AZ227" t="s">
        <v>461</v>
      </c>
      <c r="BA227">
        <v>0</v>
      </c>
      <c r="BB227">
        <v>5.5</v>
      </c>
      <c r="BC227" s="18" t="s">
        <v>487</v>
      </c>
    </row>
    <row r="228" spans="1:55" x14ac:dyDescent="0.2">
      <c r="A228" s="13" t="s">
        <v>351</v>
      </c>
      <c r="B228" t="s">
        <v>354</v>
      </c>
      <c r="C228" s="7" t="s">
        <v>352</v>
      </c>
      <c r="D228" s="15">
        <v>2</v>
      </c>
      <c r="E228" s="15">
        <v>1250</v>
      </c>
      <c r="G228">
        <f t="shared" ref="G228:G244" si="14">(J228/100)/(H228/100)*100</f>
        <v>10.810810810810811</v>
      </c>
      <c r="H228">
        <v>37</v>
      </c>
      <c r="I228" t="s">
        <v>26</v>
      </c>
      <c r="J228">
        <v>4</v>
      </c>
      <c r="K228">
        <v>10.810810810810811</v>
      </c>
      <c r="L228" s="15">
        <v>91</v>
      </c>
      <c r="N228" t="s">
        <v>430</v>
      </c>
      <c r="S228" s="12">
        <v>48.9</v>
      </c>
      <c r="T228" s="12">
        <v>0.61</v>
      </c>
      <c r="U228" s="12">
        <v>13.2</v>
      </c>
      <c r="V228" s="12">
        <v>0.11</v>
      </c>
      <c r="W228" s="12">
        <v>6.7</v>
      </c>
      <c r="X228" s="12">
        <v>0.13</v>
      </c>
      <c r="Y228" s="12">
        <v>15</v>
      </c>
      <c r="Z228" s="12">
        <v>7.6</v>
      </c>
      <c r="AA228" s="12">
        <v>3</v>
      </c>
      <c r="AB228" s="12">
        <v>4.3</v>
      </c>
      <c r="AC228" s="15">
        <v>0</v>
      </c>
      <c r="AD228" s="12">
        <v>0.15</v>
      </c>
      <c r="AE228" s="15">
        <v>51.81</v>
      </c>
      <c r="AF228" s="15">
        <v>0.22</v>
      </c>
      <c r="AG228" s="15">
        <v>6.37</v>
      </c>
      <c r="AH228" s="15">
        <v>0.24</v>
      </c>
      <c r="AI228" s="15">
        <v>6.38</v>
      </c>
      <c r="AJ228" s="15">
        <v>0.1</v>
      </c>
      <c r="AK228" s="15">
        <v>29.7</v>
      </c>
      <c r="AL228" s="15">
        <v>2.54</v>
      </c>
      <c r="AM228" s="15">
        <v>1.02</v>
      </c>
      <c r="AN228" s="15">
        <v>1.61</v>
      </c>
      <c r="AO228" s="15">
        <v>0</v>
      </c>
      <c r="AP228" s="15">
        <v>0.05</v>
      </c>
      <c r="AQ228" t="s">
        <v>133</v>
      </c>
      <c r="AR228" t="s">
        <v>330</v>
      </c>
      <c r="AS228" t="s">
        <v>441</v>
      </c>
      <c r="AT228" t="s">
        <v>462</v>
      </c>
      <c r="AU228">
        <v>8.1999999999999993</v>
      </c>
      <c r="AV228">
        <v>0</v>
      </c>
      <c r="AW228">
        <v>55</v>
      </c>
      <c r="AX228">
        <v>0</v>
      </c>
      <c r="AY228">
        <v>0</v>
      </c>
      <c r="AZ228" t="s">
        <v>461</v>
      </c>
      <c r="BA228">
        <v>0</v>
      </c>
      <c r="BB228">
        <v>0</v>
      </c>
      <c r="BC228" s="18" t="s">
        <v>487</v>
      </c>
    </row>
    <row r="229" spans="1:55" x14ac:dyDescent="0.2">
      <c r="A229" s="13" t="s">
        <v>351</v>
      </c>
      <c r="B229" s="15" t="s">
        <v>355</v>
      </c>
      <c r="C229" s="7" t="s">
        <v>352</v>
      </c>
      <c r="D229" s="15">
        <v>2</v>
      </c>
      <c r="E229" s="15">
        <v>1300</v>
      </c>
      <c r="G229">
        <f t="shared" si="14"/>
        <v>7.5471698113207548</v>
      </c>
      <c r="H229">
        <v>53</v>
      </c>
      <c r="I229" t="s">
        <v>26</v>
      </c>
      <c r="J229">
        <v>4</v>
      </c>
      <c r="K229">
        <v>7.5471698113207548</v>
      </c>
      <c r="L229" s="15">
        <v>93</v>
      </c>
      <c r="N229" t="s">
        <v>430</v>
      </c>
      <c r="S229" s="12">
        <v>51</v>
      </c>
      <c r="T229" s="12">
        <v>0.44</v>
      </c>
      <c r="U229" s="12">
        <v>11</v>
      </c>
      <c r="V229" s="12">
        <v>0.28000000000000003</v>
      </c>
      <c r="W229" s="12">
        <v>7</v>
      </c>
      <c r="X229" s="12">
        <v>0.13</v>
      </c>
      <c r="Y229" s="12">
        <v>19</v>
      </c>
      <c r="Z229" s="12">
        <v>5.9</v>
      </c>
      <c r="AA229" s="12">
        <v>1.9</v>
      </c>
      <c r="AB229" s="12">
        <v>2.8</v>
      </c>
      <c r="AC229" s="15">
        <v>0</v>
      </c>
      <c r="AD229" s="12">
        <v>0.09</v>
      </c>
      <c r="AE229" s="15">
        <v>51.81</v>
      </c>
      <c r="AF229" s="15">
        <v>0.22</v>
      </c>
      <c r="AG229" s="15">
        <v>6.37</v>
      </c>
      <c r="AH229" s="15">
        <v>0.24</v>
      </c>
      <c r="AI229" s="15">
        <v>6.38</v>
      </c>
      <c r="AJ229" s="15">
        <v>0.1</v>
      </c>
      <c r="AK229" s="15">
        <v>29.7</v>
      </c>
      <c r="AL229" s="15">
        <v>2.54</v>
      </c>
      <c r="AM229" s="15">
        <v>1.02</v>
      </c>
      <c r="AN229" s="15">
        <v>1.61</v>
      </c>
      <c r="AO229" s="15">
        <v>0</v>
      </c>
      <c r="AP229" s="15">
        <v>0.05</v>
      </c>
      <c r="AQ229" t="s">
        <v>133</v>
      </c>
      <c r="AR229" t="s">
        <v>330</v>
      </c>
      <c r="AS229" t="s">
        <v>441</v>
      </c>
      <c r="AT229" t="s">
        <v>462</v>
      </c>
      <c r="AU229">
        <v>15</v>
      </c>
      <c r="AV229">
        <v>0</v>
      </c>
      <c r="AW229">
        <v>32</v>
      </c>
      <c r="AX229">
        <v>0</v>
      </c>
      <c r="AY229">
        <v>0</v>
      </c>
      <c r="AZ229" t="s">
        <v>461</v>
      </c>
      <c r="BA229">
        <v>0</v>
      </c>
      <c r="BB229">
        <v>0</v>
      </c>
      <c r="BC229" s="18" t="s">
        <v>487</v>
      </c>
    </row>
    <row r="230" spans="1:55" x14ac:dyDescent="0.2">
      <c r="A230" s="13" t="s">
        <v>351</v>
      </c>
      <c r="B230" s="15" t="s">
        <v>356</v>
      </c>
      <c r="C230" s="7" t="s">
        <v>352</v>
      </c>
      <c r="D230" s="15">
        <v>3</v>
      </c>
      <c r="E230" s="15">
        <v>1225</v>
      </c>
      <c r="G230">
        <f>(J230/100)/(H230/100)*100</f>
        <v>16.666666666666668</v>
      </c>
      <c r="H230">
        <v>24</v>
      </c>
      <c r="I230" t="s">
        <v>26</v>
      </c>
      <c r="J230">
        <v>4</v>
      </c>
      <c r="K230">
        <v>16.666666666666668</v>
      </c>
      <c r="L230" s="15">
        <v>90</v>
      </c>
      <c r="N230" t="s">
        <v>430</v>
      </c>
      <c r="S230" s="12">
        <v>42</v>
      </c>
      <c r="T230" s="12">
        <v>0.69</v>
      </c>
      <c r="U230" s="12">
        <v>13.9</v>
      </c>
      <c r="V230" s="12">
        <v>0.15</v>
      </c>
      <c r="W230" s="12">
        <v>7.9</v>
      </c>
      <c r="X230" s="12">
        <v>0.15</v>
      </c>
      <c r="Y230" s="12">
        <v>21</v>
      </c>
      <c r="Z230" s="12">
        <v>8.8000000000000007</v>
      </c>
      <c r="AA230" s="12">
        <v>2.6</v>
      </c>
      <c r="AB230" s="12">
        <v>3.4</v>
      </c>
      <c r="AC230" s="15">
        <v>0</v>
      </c>
      <c r="AD230" s="12">
        <v>0.12</v>
      </c>
      <c r="AE230" s="15">
        <v>51.81</v>
      </c>
      <c r="AF230" s="15">
        <v>0.22</v>
      </c>
      <c r="AG230" s="15">
        <v>6.37</v>
      </c>
      <c r="AH230" s="15">
        <v>0.24</v>
      </c>
      <c r="AI230" s="15">
        <v>6.38</v>
      </c>
      <c r="AJ230" s="15">
        <v>0.1</v>
      </c>
      <c r="AK230" s="15">
        <v>29.7</v>
      </c>
      <c r="AL230" s="15">
        <v>2.54</v>
      </c>
      <c r="AM230" s="15">
        <v>1.02</v>
      </c>
      <c r="AN230" s="15">
        <v>1.61</v>
      </c>
      <c r="AO230" s="15">
        <v>0</v>
      </c>
      <c r="AP230" s="15">
        <v>0.05</v>
      </c>
      <c r="AQ230" t="s">
        <v>133</v>
      </c>
      <c r="AR230" t="s">
        <v>330</v>
      </c>
      <c r="AS230" t="s">
        <v>441</v>
      </c>
      <c r="AT230" t="s">
        <v>462</v>
      </c>
      <c r="AU230" t="s">
        <v>464</v>
      </c>
      <c r="AV230">
        <v>0</v>
      </c>
      <c r="AW230">
        <v>67</v>
      </c>
      <c r="AX230">
        <v>0</v>
      </c>
      <c r="AY230" t="s">
        <v>464</v>
      </c>
      <c r="AZ230" t="s">
        <v>461</v>
      </c>
      <c r="BA230">
        <v>0</v>
      </c>
      <c r="BB230">
        <v>6.5</v>
      </c>
      <c r="BC230" s="18" t="s">
        <v>487</v>
      </c>
    </row>
    <row r="231" spans="1:55" x14ac:dyDescent="0.2">
      <c r="A231" s="13" t="s">
        <v>351</v>
      </c>
      <c r="B231" s="15" t="s">
        <v>357</v>
      </c>
      <c r="C231" s="7" t="s">
        <v>352</v>
      </c>
      <c r="D231" s="15">
        <v>3</v>
      </c>
      <c r="E231" s="15">
        <v>1275</v>
      </c>
      <c r="G231">
        <f t="shared" si="14"/>
        <v>11.494252873563219</v>
      </c>
      <c r="H231">
        <v>34.799999999999997</v>
      </c>
      <c r="I231" t="s">
        <v>26</v>
      </c>
      <c r="J231">
        <v>4</v>
      </c>
      <c r="K231">
        <v>11.494252873563219</v>
      </c>
      <c r="L231" s="15">
        <v>52</v>
      </c>
      <c r="N231" t="s">
        <v>430</v>
      </c>
      <c r="S231" s="12">
        <v>42.7</v>
      </c>
      <c r="T231" s="12">
        <v>0.6</v>
      </c>
      <c r="U231" s="12">
        <v>13.2</v>
      </c>
      <c r="V231" s="12">
        <v>0.16</v>
      </c>
      <c r="W231" s="12">
        <v>8.1</v>
      </c>
      <c r="X231" s="12">
        <v>0.15</v>
      </c>
      <c r="Y231" s="12">
        <v>22.4</v>
      </c>
      <c r="Z231" s="12">
        <v>7</v>
      </c>
      <c r="AA231" s="12">
        <v>2.2000000000000002</v>
      </c>
      <c r="AB231" s="12">
        <v>3.2</v>
      </c>
      <c r="AC231" s="15">
        <v>0</v>
      </c>
      <c r="AD231" s="12">
        <v>0.11</v>
      </c>
      <c r="AE231" s="15">
        <v>51.81</v>
      </c>
      <c r="AF231" s="15">
        <v>0.22</v>
      </c>
      <c r="AG231" s="15">
        <v>6.37</v>
      </c>
      <c r="AH231" s="15">
        <v>0.24</v>
      </c>
      <c r="AI231" s="15">
        <v>6.38</v>
      </c>
      <c r="AJ231" s="15">
        <v>0.1</v>
      </c>
      <c r="AK231" s="15">
        <v>29.7</v>
      </c>
      <c r="AL231" s="15">
        <v>2.54</v>
      </c>
      <c r="AM231" s="15">
        <v>1.02</v>
      </c>
      <c r="AN231" s="15">
        <v>1.61</v>
      </c>
      <c r="AO231" s="15">
        <v>0</v>
      </c>
      <c r="AP231" s="15">
        <v>0.05</v>
      </c>
      <c r="AQ231" t="s">
        <v>133</v>
      </c>
      <c r="AR231" t="s">
        <v>330</v>
      </c>
      <c r="AS231" t="s">
        <v>441</v>
      </c>
      <c r="AT231" t="s">
        <v>462</v>
      </c>
      <c r="AU231" t="s">
        <v>464</v>
      </c>
      <c r="AV231">
        <v>0</v>
      </c>
      <c r="AW231">
        <v>65.2</v>
      </c>
      <c r="AX231">
        <v>0</v>
      </c>
      <c r="AY231">
        <v>0</v>
      </c>
      <c r="AZ231" t="s">
        <v>461</v>
      </c>
      <c r="BA231">
        <v>0</v>
      </c>
      <c r="BB231">
        <v>0</v>
      </c>
      <c r="BC231" s="18" t="s">
        <v>487</v>
      </c>
    </row>
    <row r="232" spans="1:55" x14ac:dyDescent="0.2">
      <c r="A232" s="13" t="s">
        <v>351</v>
      </c>
      <c r="B232" s="15" t="s">
        <v>358</v>
      </c>
      <c r="C232" s="7" t="s">
        <v>352</v>
      </c>
      <c r="D232" s="15">
        <v>2</v>
      </c>
      <c r="E232" s="15">
        <v>1200</v>
      </c>
      <c r="G232">
        <f t="shared" si="14"/>
        <v>13.333333333333334</v>
      </c>
      <c r="H232">
        <v>45</v>
      </c>
      <c r="I232" t="s">
        <v>26</v>
      </c>
      <c r="J232">
        <v>6</v>
      </c>
      <c r="K232">
        <v>13.333333333333334</v>
      </c>
      <c r="L232" s="15">
        <v>70</v>
      </c>
      <c r="N232" t="s">
        <v>431</v>
      </c>
      <c r="S232" s="12">
        <v>50</v>
      </c>
      <c r="T232" s="12">
        <v>0.5</v>
      </c>
      <c r="U232" s="12">
        <v>12</v>
      </c>
      <c r="V232" s="12">
        <v>0.19</v>
      </c>
      <c r="W232" s="12">
        <v>7.5</v>
      </c>
      <c r="X232" s="12">
        <v>0.14000000000000001</v>
      </c>
      <c r="Y232" s="12">
        <v>17</v>
      </c>
      <c r="Z232" s="12">
        <v>7.5</v>
      </c>
      <c r="AA232" s="12">
        <v>1.81</v>
      </c>
      <c r="AB232" s="12">
        <v>2.7</v>
      </c>
      <c r="AC232" s="15">
        <v>0</v>
      </c>
      <c r="AD232" s="12">
        <v>7.0000000000000007E-2</v>
      </c>
      <c r="AE232" s="15">
        <v>50.44</v>
      </c>
      <c r="AF232" s="15">
        <v>0.21</v>
      </c>
      <c r="AG232" s="15">
        <v>5.81</v>
      </c>
      <c r="AH232" s="15">
        <v>0.26</v>
      </c>
      <c r="AI232" s="15">
        <v>6.73</v>
      </c>
      <c r="AJ232" s="15">
        <v>0.12</v>
      </c>
      <c r="AK232" s="15">
        <v>31.56</v>
      </c>
      <c r="AL232" s="15">
        <v>2.64</v>
      </c>
      <c r="AM232" s="15">
        <v>0.89</v>
      </c>
      <c r="AN232" s="15">
        <v>1.31</v>
      </c>
      <c r="AO232" s="15">
        <v>0</v>
      </c>
      <c r="AP232" s="15">
        <v>0.04</v>
      </c>
      <c r="AQ232" t="s">
        <v>133</v>
      </c>
      <c r="AR232" t="s">
        <v>330</v>
      </c>
      <c r="AS232" t="s">
        <v>441</v>
      </c>
      <c r="AT232" t="s">
        <v>462</v>
      </c>
      <c r="AU232">
        <v>15</v>
      </c>
      <c r="AV232">
        <v>0</v>
      </c>
      <c r="AW232">
        <v>40</v>
      </c>
      <c r="AX232">
        <v>0</v>
      </c>
      <c r="AY232">
        <v>0</v>
      </c>
      <c r="AZ232" t="s">
        <v>461</v>
      </c>
      <c r="BA232">
        <v>0</v>
      </c>
      <c r="BB232">
        <v>0</v>
      </c>
      <c r="BC232" s="18" t="s">
        <v>487</v>
      </c>
    </row>
    <row r="233" spans="1:55" x14ac:dyDescent="0.2">
      <c r="A233" s="13" t="s">
        <v>351</v>
      </c>
      <c r="B233" s="15" t="s">
        <v>359</v>
      </c>
      <c r="C233" s="7" t="s">
        <v>352</v>
      </c>
      <c r="D233" s="15">
        <v>2</v>
      </c>
      <c r="E233" s="15">
        <v>1250</v>
      </c>
      <c r="G233">
        <f>(J233/100)/(H233/100)*100</f>
        <v>9.8360655737704921</v>
      </c>
      <c r="H233">
        <v>61</v>
      </c>
      <c r="I233" t="s">
        <v>26</v>
      </c>
      <c r="J233">
        <v>6</v>
      </c>
      <c r="K233">
        <v>9.8360655737704921</v>
      </c>
      <c r="L233" s="15">
        <v>66</v>
      </c>
      <c r="N233" t="s">
        <v>431</v>
      </c>
      <c r="S233" s="12">
        <v>50</v>
      </c>
      <c r="T233" s="12">
        <v>0.4</v>
      </c>
      <c r="U233" s="12">
        <v>10</v>
      </c>
      <c r="V233" s="12">
        <v>0.27</v>
      </c>
      <c r="W233" s="12">
        <v>7.2</v>
      </c>
      <c r="X233" s="12">
        <v>0.14000000000000001</v>
      </c>
      <c r="Y233" s="12">
        <v>24</v>
      </c>
      <c r="Z233" s="12">
        <v>5.3</v>
      </c>
      <c r="AA233" s="12">
        <v>1.3</v>
      </c>
      <c r="AB233" s="12">
        <v>2.1</v>
      </c>
      <c r="AC233" s="15">
        <v>0</v>
      </c>
      <c r="AD233" s="12">
        <v>7.0000000000000007E-2</v>
      </c>
      <c r="AE233" s="15">
        <v>50.44</v>
      </c>
      <c r="AF233" s="15">
        <v>0.21</v>
      </c>
      <c r="AG233" s="15">
        <v>5.81</v>
      </c>
      <c r="AH233" s="15">
        <v>0.26</v>
      </c>
      <c r="AI233" s="15">
        <v>6.73</v>
      </c>
      <c r="AJ233" s="15">
        <v>0.12</v>
      </c>
      <c r="AK233" s="15">
        <v>31.56</v>
      </c>
      <c r="AL233" s="15">
        <v>2.64</v>
      </c>
      <c r="AM233" s="15">
        <v>0.89</v>
      </c>
      <c r="AN233" s="15">
        <v>1.31</v>
      </c>
      <c r="AO233" s="15">
        <v>0</v>
      </c>
      <c r="AP233" s="15">
        <v>0.04</v>
      </c>
      <c r="AQ233" t="s">
        <v>133</v>
      </c>
      <c r="AR233" t="s">
        <v>330</v>
      </c>
      <c r="AS233" t="s">
        <v>441</v>
      </c>
      <c r="AT233" t="s">
        <v>462</v>
      </c>
      <c r="AU233">
        <v>6</v>
      </c>
      <c r="AV233">
        <v>0</v>
      </c>
      <c r="AW233">
        <v>33</v>
      </c>
      <c r="AX233">
        <v>0</v>
      </c>
      <c r="AY233">
        <v>0</v>
      </c>
      <c r="AZ233" t="s">
        <v>461</v>
      </c>
      <c r="BA233">
        <v>0</v>
      </c>
      <c r="BB233">
        <v>0</v>
      </c>
      <c r="BC233" s="18" t="s">
        <v>487</v>
      </c>
    </row>
    <row r="234" spans="1:55" x14ac:dyDescent="0.2">
      <c r="A234" s="13" t="s">
        <v>351</v>
      </c>
      <c r="B234" s="15" t="s">
        <v>360</v>
      </c>
      <c r="C234" s="7" t="s">
        <v>352</v>
      </c>
      <c r="D234" s="15">
        <v>3</v>
      </c>
      <c r="E234" s="15">
        <v>1150</v>
      </c>
      <c r="G234">
        <f t="shared" si="14"/>
        <v>28.571428571428569</v>
      </c>
      <c r="H234">
        <v>21</v>
      </c>
      <c r="I234" t="s">
        <v>26</v>
      </c>
      <c r="J234">
        <v>6</v>
      </c>
      <c r="K234">
        <v>28.571428571428569</v>
      </c>
      <c r="L234" s="15">
        <v>77</v>
      </c>
      <c r="N234" t="s">
        <v>431</v>
      </c>
      <c r="S234" s="12">
        <v>44</v>
      </c>
      <c r="T234" s="12">
        <v>0.7</v>
      </c>
      <c r="U234" s="12">
        <v>17</v>
      </c>
      <c r="V234" s="12">
        <v>0.1</v>
      </c>
      <c r="W234" s="12">
        <v>6</v>
      </c>
      <c r="X234" s="12">
        <v>0.14000000000000001</v>
      </c>
      <c r="Y234" s="12">
        <v>14</v>
      </c>
      <c r="Z234" s="12">
        <v>10</v>
      </c>
      <c r="AA234" s="12">
        <v>5</v>
      </c>
      <c r="AB234" s="12">
        <v>2.2000000000000002</v>
      </c>
      <c r="AC234" s="15">
        <v>0</v>
      </c>
      <c r="AD234" s="12">
        <v>0.14000000000000001</v>
      </c>
      <c r="AE234" s="15">
        <v>50.44</v>
      </c>
      <c r="AF234" s="15">
        <v>0.21</v>
      </c>
      <c r="AG234" s="15">
        <v>5.81</v>
      </c>
      <c r="AH234" s="15">
        <v>0.26</v>
      </c>
      <c r="AI234" s="15">
        <v>6.73</v>
      </c>
      <c r="AJ234" s="15">
        <v>0.12</v>
      </c>
      <c r="AK234" s="15">
        <v>31.56</v>
      </c>
      <c r="AL234" s="15">
        <v>2.64</v>
      </c>
      <c r="AM234" s="15">
        <v>0.89</v>
      </c>
      <c r="AN234" s="15">
        <v>1.31</v>
      </c>
      <c r="AO234" s="15">
        <v>0</v>
      </c>
      <c r="AP234" s="15">
        <v>0.04</v>
      </c>
      <c r="AQ234" t="s">
        <v>133</v>
      </c>
      <c r="AR234" t="s">
        <v>330</v>
      </c>
      <c r="AS234" t="s">
        <v>441</v>
      </c>
      <c r="AT234" t="s">
        <v>462</v>
      </c>
      <c r="AU234">
        <v>4</v>
      </c>
      <c r="AV234">
        <v>0</v>
      </c>
      <c r="AW234">
        <v>64</v>
      </c>
      <c r="AX234">
        <v>0</v>
      </c>
      <c r="AY234">
        <v>0</v>
      </c>
      <c r="AZ234" t="s">
        <v>461</v>
      </c>
      <c r="BA234">
        <v>0</v>
      </c>
      <c r="BB234">
        <v>11</v>
      </c>
      <c r="BC234" s="18" t="s">
        <v>487</v>
      </c>
    </row>
    <row r="235" spans="1:55" x14ac:dyDescent="0.2">
      <c r="A235" s="13" t="s">
        <v>351</v>
      </c>
      <c r="B235" s="15" t="s">
        <v>361</v>
      </c>
      <c r="C235" s="7" t="s">
        <v>352</v>
      </c>
      <c r="D235" s="15">
        <v>3</v>
      </c>
      <c r="E235" s="15">
        <v>1200</v>
      </c>
      <c r="G235">
        <f t="shared" si="14"/>
        <v>15.789473684210526</v>
      </c>
      <c r="H235">
        <v>38</v>
      </c>
      <c r="I235" t="s">
        <v>26</v>
      </c>
      <c r="J235">
        <v>6</v>
      </c>
      <c r="K235">
        <v>15.789473684210526</v>
      </c>
      <c r="L235" s="15">
        <v>66</v>
      </c>
      <c r="N235" t="s">
        <v>431</v>
      </c>
      <c r="S235" s="12">
        <v>45</v>
      </c>
      <c r="T235" s="12">
        <v>0.66</v>
      </c>
      <c r="U235" s="12">
        <v>12</v>
      </c>
      <c r="V235" s="12">
        <v>0.17</v>
      </c>
      <c r="W235" s="12">
        <v>7.8</v>
      </c>
      <c r="X235" s="12">
        <v>0.17</v>
      </c>
      <c r="Y235" s="12">
        <v>20</v>
      </c>
      <c r="Z235" s="12">
        <v>8.5</v>
      </c>
      <c r="AA235" s="12">
        <v>1.7</v>
      </c>
      <c r="AB235" s="12">
        <v>3.6</v>
      </c>
      <c r="AC235" s="15">
        <v>0</v>
      </c>
      <c r="AD235" s="12">
        <v>7.0000000000000007E-2</v>
      </c>
      <c r="AE235" s="15">
        <v>50.44</v>
      </c>
      <c r="AF235" s="15">
        <v>0.21</v>
      </c>
      <c r="AG235" s="15">
        <v>5.81</v>
      </c>
      <c r="AH235" s="15">
        <v>0.26</v>
      </c>
      <c r="AI235" s="15">
        <v>6.73</v>
      </c>
      <c r="AJ235" s="15">
        <v>0.12</v>
      </c>
      <c r="AK235" s="15">
        <v>31.56</v>
      </c>
      <c r="AL235" s="15">
        <v>2.64</v>
      </c>
      <c r="AM235" s="15">
        <v>0.89</v>
      </c>
      <c r="AN235" s="15">
        <v>1.31</v>
      </c>
      <c r="AO235" s="15">
        <v>0</v>
      </c>
      <c r="AP235" s="15">
        <v>0.04</v>
      </c>
      <c r="AQ235" t="s">
        <v>133</v>
      </c>
      <c r="AR235" t="s">
        <v>330</v>
      </c>
      <c r="AS235" t="s">
        <v>441</v>
      </c>
      <c r="AT235" t="s">
        <v>462</v>
      </c>
      <c r="AU235">
        <v>2</v>
      </c>
      <c r="AV235">
        <v>0</v>
      </c>
      <c r="AW235">
        <v>60</v>
      </c>
      <c r="AX235">
        <v>0</v>
      </c>
      <c r="AY235">
        <v>0</v>
      </c>
      <c r="AZ235" t="s">
        <v>461</v>
      </c>
      <c r="BA235">
        <v>0</v>
      </c>
      <c r="BB235">
        <v>0</v>
      </c>
      <c r="BC235" s="18" t="s">
        <v>487</v>
      </c>
    </row>
    <row r="236" spans="1:55" x14ac:dyDescent="0.2">
      <c r="A236" s="13" t="s">
        <v>351</v>
      </c>
      <c r="B236" s="15" t="s">
        <v>362</v>
      </c>
      <c r="C236" s="7" t="s">
        <v>352</v>
      </c>
      <c r="D236" s="15">
        <v>3</v>
      </c>
      <c r="E236" s="15">
        <v>1250</v>
      </c>
      <c r="G236">
        <f>(J236/100)/(H236/100)*100</f>
        <v>16</v>
      </c>
      <c r="H236">
        <v>37.5</v>
      </c>
      <c r="I236" t="s">
        <v>26</v>
      </c>
      <c r="J236">
        <v>6</v>
      </c>
      <c r="K236">
        <v>16</v>
      </c>
      <c r="L236" s="15">
        <v>91</v>
      </c>
      <c r="N236" t="s">
        <v>431</v>
      </c>
      <c r="S236" s="12">
        <v>44</v>
      </c>
      <c r="T236" s="12">
        <v>0.59</v>
      </c>
      <c r="U236" s="12">
        <v>12.9</v>
      </c>
      <c r="V236" s="12">
        <v>0.19</v>
      </c>
      <c r="W236" s="12">
        <v>10.199999999999999</v>
      </c>
      <c r="X236" s="12">
        <v>0.2</v>
      </c>
      <c r="Y236" s="12">
        <v>19.2</v>
      </c>
      <c r="Z236" s="12">
        <v>7.5</v>
      </c>
      <c r="AA236" s="12">
        <v>1.7</v>
      </c>
      <c r="AB236" s="12">
        <v>3.2</v>
      </c>
      <c r="AC236" s="15">
        <v>0</v>
      </c>
      <c r="AD236" s="12">
        <v>0.06</v>
      </c>
      <c r="AE236" s="15">
        <v>50.44</v>
      </c>
      <c r="AF236" s="15">
        <v>0.21</v>
      </c>
      <c r="AG236" s="15">
        <v>5.81</v>
      </c>
      <c r="AH236" s="15">
        <v>0.26</v>
      </c>
      <c r="AI236" s="15">
        <v>6.73</v>
      </c>
      <c r="AJ236" s="15">
        <v>0.12</v>
      </c>
      <c r="AK236" s="15">
        <v>31.56</v>
      </c>
      <c r="AL236" s="15">
        <v>2.64</v>
      </c>
      <c r="AM236" s="15">
        <v>0.89</v>
      </c>
      <c r="AN236" s="15">
        <v>1.31</v>
      </c>
      <c r="AO236" s="15">
        <v>0</v>
      </c>
      <c r="AP236" s="15">
        <v>0.04</v>
      </c>
      <c r="AQ236" t="s">
        <v>133</v>
      </c>
      <c r="AR236" t="s">
        <v>330</v>
      </c>
      <c r="AS236" t="s">
        <v>441</v>
      </c>
      <c r="AT236" t="s">
        <v>462</v>
      </c>
      <c r="AU236">
        <v>1.1000000000000001</v>
      </c>
      <c r="AV236">
        <v>0</v>
      </c>
      <c r="AW236">
        <v>61</v>
      </c>
      <c r="AX236">
        <v>0</v>
      </c>
      <c r="AY236">
        <v>0</v>
      </c>
      <c r="AZ236" t="s">
        <v>461</v>
      </c>
      <c r="BA236">
        <v>0</v>
      </c>
      <c r="BB236">
        <v>0</v>
      </c>
      <c r="BC236" s="18" t="s">
        <v>487</v>
      </c>
    </row>
    <row r="237" spans="1:55" x14ac:dyDescent="0.2">
      <c r="A237" s="13" t="s">
        <v>351</v>
      </c>
      <c r="B237" s="15" t="s">
        <v>363</v>
      </c>
      <c r="C237" s="7" t="s">
        <v>352</v>
      </c>
      <c r="D237" s="15">
        <v>3</v>
      </c>
      <c r="E237" s="15">
        <v>1300</v>
      </c>
      <c r="G237">
        <f t="shared" si="14"/>
        <v>13.043478260869565</v>
      </c>
      <c r="H237">
        <v>46</v>
      </c>
      <c r="I237" t="s">
        <v>26</v>
      </c>
      <c r="J237">
        <v>6</v>
      </c>
      <c r="K237">
        <v>13.043478260869565</v>
      </c>
      <c r="L237" s="15">
        <v>45</v>
      </c>
      <c r="N237" t="s">
        <v>431</v>
      </c>
      <c r="S237" s="12">
        <v>46.3</v>
      </c>
      <c r="T237" s="12">
        <v>0.57999999999999996</v>
      </c>
      <c r="U237" s="12">
        <v>11.6</v>
      </c>
      <c r="V237" s="12">
        <v>0.19</v>
      </c>
      <c r="W237" s="12">
        <v>8</v>
      </c>
      <c r="X237" s="12">
        <v>0.16</v>
      </c>
      <c r="Y237" s="12">
        <v>21</v>
      </c>
      <c r="Z237" s="12">
        <v>7.9</v>
      </c>
      <c r="AA237" s="12">
        <v>1.74</v>
      </c>
      <c r="AB237" s="12">
        <v>3</v>
      </c>
      <c r="AC237" s="15">
        <v>0</v>
      </c>
      <c r="AD237" s="12">
        <v>7.0000000000000007E-2</v>
      </c>
      <c r="AE237" s="15">
        <v>50.44</v>
      </c>
      <c r="AF237" s="15">
        <v>0.21</v>
      </c>
      <c r="AG237" s="15">
        <v>5.81</v>
      </c>
      <c r="AH237" s="15">
        <v>0.26</v>
      </c>
      <c r="AI237" s="15">
        <v>6.73</v>
      </c>
      <c r="AJ237" s="15">
        <v>0.12</v>
      </c>
      <c r="AK237" s="15">
        <v>31.56</v>
      </c>
      <c r="AL237" s="15">
        <v>2.64</v>
      </c>
      <c r="AM237" s="15">
        <v>0.89</v>
      </c>
      <c r="AN237" s="15">
        <v>1.31</v>
      </c>
      <c r="AO237" s="15">
        <v>0</v>
      </c>
      <c r="AP237" s="15">
        <v>0.04</v>
      </c>
      <c r="AQ237" t="s">
        <v>133</v>
      </c>
      <c r="AR237" t="s">
        <v>330</v>
      </c>
      <c r="AS237" t="s">
        <v>441</v>
      </c>
      <c r="AT237" t="s">
        <v>462</v>
      </c>
      <c r="AU237" t="s">
        <v>464</v>
      </c>
      <c r="AV237">
        <v>0</v>
      </c>
      <c r="AW237">
        <v>54</v>
      </c>
      <c r="AX237">
        <v>0</v>
      </c>
      <c r="AY237">
        <v>0</v>
      </c>
      <c r="AZ237" t="s">
        <v>461</v>
      </c>
      <c r="BA237">
        <v>0</v>
      </c>
      <c r="BB237">
        <v>0</v>
      </c>
      <c r="BC237" s="18" t="s">
        <v>487</v>
      </c>
    </row>
    <row r="238" spans="1:55" x14ac:dyDescent="0.2">
      <c r="A238" s="13" t="s">
        <v>364</v>
      </c>
      <c r="B238" s="15" t="s">
        <v>365</v>
      </c>
      <c r="C238" s="7" t="s">
        <v>372</v>
      </c>
      <c r="D238" s="15">
        <v>4</v>
      </c>
      <c r="E238" s="15">
        <v>1017</v>
      </c>
      <c r="G238">
        <f t="shared" si="14"/>
        <v>62.962962962962962</v>
      </c>
      <c r="H238">
        <v>27</v>
      </c>
      <c r="I238" t="s">
        <v>26</v>
      </c>
      <c r="J238">
        <v>17</v>
      </c>
      <c r="L238">
        <v>70.5</v>
      </c>
      <c r="N238" t="s">
        <v>432</v>
      </c>
      <c r="S238" s="12">
        <v>39.65</v>
      </c>
      <c r="T238" s="12">
        <v>0.57999999999999996</v>
      </c>
      <c r="U238" s="12">
        <v>5.08</v>
      </c>
      <c r="V238" s="12">
        <v>0.37</v>
      </c>
      <c r="W238" s="12">
        <v>7.84</v>
      </c>
      <c r="X238" s="12">
        <v>0</v>
      </c>
      <c r="Y238" s="12">
        <v>23.65</v>
      </c>
      <c r="Z238" s="12">
        <v>11.98</v>
      </c>
      <c r="AA238" s="12">
        <v>5.7</v>
      </c>
      <c r="AB238" s="12">
        <v>5.14</v>
      </c>
      <c r="AC238" s="15">
        <v>0</v>
      </c>
      <c r="AD238" s="12">
        <v>0</v>
      </c>
      <c r="AE238" s="15">
        <v>48.13</v>
      </c>
      <c r="AF238" s="15">
        <v>8.4000000000000005E-2</v>
      </c>
      <c r="AG238" s="15">
        <v>4.5</v>
      </c>
      <c r="AH238" s="15">
        <v>0.66</v>
      </c>
      <c r="AI238" s="15">
        <v>6.26</v>
      </c>
      <c r="AJ238" s="15">
        <v>0</v>
      </c>
      <c r="AK238" s="15">
        <v>36.159999999999997</v>
      </c>
      <c r="AL238" s="15">
        <v>3.46</v>
      </c>
      <c r="AM238" s="15">
        <v>0.86</v>
      </c>
      <c r="AN238" s="15">
        <v>0.64</v>
      </c>
      <c r="AO238" s="15">
        <v>0</v>
      </c>
      <c r="AP238" s="15">
        <v>0</v>
      </c>
      <c r="AQ238" t="s">
        <v>133</v>
      </c>
      <c r="AR238" t="s">
        <v>330</v>
      </c>
      <c r="AS238" t="s">
        <v>444</v>
      </c>
      <c r="AT238" t="s">
        <v>448</v>
      </c>
      <c r="AU238">
        <v>43</v>
      </c>
      <c r="AV238">
        <v>1</v>
      </c>
      <c r="AW238">
        <v>16</v>
      </c>
      <c r="AX238">
        <v>0</v>
      </c>
      <c r="AY238">
        <v>13</v>
      </c>
      <c r="AZ238" t="s">
        <v>463</v>
      </c>
      <c r="BA238">
        <v>0</v>
      </c>
      <c r="BB238">
        <v>0</v>
      </c>
      <c r="BC238" s="18" t="s">
        <v>495</v>
      </c>
    </row>
    <row r="239" spans="1:55" x14ac:dyDescent="0.2">
      <c r="A239" s="13" t="s">
        <v>364</v>
      </c>
      <c r="B239" s="15" t="s">
        <v>366</v>
      </c>
      <c r="C239" s="7" t="s">
        <v>372</v>
      </c>
      <c r="D239" s="15">
        <v>4</v>
      </c>
      <c r="E239" s="15">
        <v>1083</v>
      </c>
      <c r="G239">
        <f t="shared" si="14"/>
        <v>43.750000000000007</v>
      </c>
      <c r="H239">
        <v>32</v>
      </c>
      <c r="I239" t="s">
        <v>26</v>
      </c>
      <c r="J239">
        <v>14</v>
      </c>
      <c r="L239">
        <v>25</v>
      </c>
      <c r="N239" t="s">
        <v>432</v>
      </c>
      <c r="S239" s="12">
        <v>50.3</v>
      </c>
      <c r="T239" s="12">
        <v>0.35</v>
      </c>
      <c r="U239" s="12">
        <v>4.26</v>
      </c>
      <c r="V239" s="12">
        <v>0.28999999999999998</v>
      </c>
      <c r="W239" s="12">
        <v>6.88</v>
      </c>
      <c r="X239" s="12">
        <v>0</v>
      </c>
      <c r="Y239" s="12">
        <v>21.36</v>
      </c>
      <c r="Z239" s="12">
        <v>8.89</v>
      </c>
      <c r="AA239" s="12">
        <v>3.69</v>
      </c>
      <c r="AB239" s="12">
        <v>3.97</v>
      </c>
      <c r="AC239" s="15">
        <v>0</v>
      </c>
      <c r="AD239" s="12">
        <v>0</v>
      </c>
      <c r="AE239" s="15">
        <v>48.13</v>
      </c>
      <c r="AF239" s="15">
        <v>8.4000000000000005E-2</v>
      </c>
      <c r="AG239" s="15">
        <v>4.5</v>
      </c>
      <c r="AH239" s="15">
        <v>0.66</v>
      </c>
      <c r="AI239" s="15">
        <v>6.26</v>
      </c>
      <c r="AJ239" s="15">
        <v>0</v>
      </c>
      <c r="AK239" s="15">
        <v>36.159999999999997</v>
      </c>
      <c r="AL239" s="15">
        <v>3.46</v>
      </c>
      <c r="AM239" s="15">
        <v>0.86</v>
      </c>
      <c r="AN239" s="15">
        <v>0.64</v>
      </c>
      <c r="AO239" s="15">
        <v>0</v>
      </c>
      <c r="AP239" s="15">
        <v>0</v>
      </c>
      <c r="AQ239" t="s">
        <v>133</v>
      </c>
      <c r="AR239" t="s">
        <v>330</v>
      </c>
      <c r="AS239" t="s">
        <v>444</v>
      </c>
      <c r="AT239" t="s">
        <v>448</v>
      </c>
      <c r="AU239">
        <v>31</v>
      </c>
      <c r="AV239">
        <v>2</v>
      </c>
      <c r="AW239">
        <v>2</v>
      </c>
      <c r="AX239">
        <v>0</v>
      </c>
      <c r="AY239">
        <v>13</v>
      </c>
      <c r="AZ239" t="s">
        <v>463</v>
      </c>
      <c r="BA239">
        <v>0</v>
      </c>
      <c r="BB239">
        <v>0</v>
      </c>
      <c r="BC239" s="18" t="s">
        <v>495</v>
      </c>
    </row>
    <row r="240" spans="1:55" x14ac:dyDescent="0.2">
      <c r="A240" s="13" t="s">
        <v>364</v>
      </c>
      <c r="B240" s="15" t="s">
        <v>367</v>
      </c>
      <c r="C240" s="7" t="s">
        <v>372</v>
      </c>
      <c r="D240" s="15">
        <v>4</v>
      </c>
      <c r="E240" s="15">
        <v>1216</v>
      </c>
      <c r="G240">
        <f t="shared" si="14"/>
        <v>43.750000000000007</v>
      </c>
      <c r="H240">
        <v>32</v>
      </c>
      <c r="I240" t="s">
        <v>26</v>
      </c>
      <c r="J240">
        <v>14</v>
      </c>
      <c r="L240">
        <v>2.5</v>
      </c>
      <c r="N240" t="s">
        <v>432</v>
      </c>
      <c r="S240" s="12">
        <v>45.57</v>
      </c>
      <c r="T240" s="12">
        <v>0.23</v>
      </c>
      <c r="U240" s="12">
        <v>5.45</v>
      </c>
      <c r="V240" s="12">
        <v>0.41</v>
      </c>
      <c r="W240" s="12">
        <v>5.93</v>
      </c>
      <c r="X240" s="12">
        <v>0</v>
      </c>
      <c r="Y240" s="12">
        <v>23.11</v>
      </c>
      <c r="Z240" s="12">
        <v>12.87</v>
      </c>
      <c r="AA240" s="12">
        <v>3.31</v>
      </c>
      <c r="AB240" s="12">
        <v>3.13</v>
      </c>
      <c r="AC240" s="15">
        <v>0</v>
      </c>
      <c r="AD240" s="12">
        <v>0</v>
      </c>
      <c r="AE240" s="15">
        <v>48.13</v>
      </c>
      <c r="AF240" s="15">
        <v>8.4000000000000005E-2</v>
      </c>
      <c r="AG240" s="15">
        <v>4.5</v>
      </c>
      <c r="AH240" s="15">
        <v>0.66</v>
      </c>
      <c r="AI240" s="15">
        <v>6.26</v>
      </c>
      <c r="AJ240" s="15">
        <v>0</v>
      </c>
      <c r="AK240" s="15">
        <v>36.159999999999997</v>
      </c>
      <c r="AL240" s="15">
        <v>3.46</v>
      </c>
      <c r="AM240" s="15">
        <v>0.86</v>
      </c>
      <c r="AN240" s="15">
        <v>0.64</v>
      </c>
      <c r="AO240" s="15">
        <v>0</v>
      </c>
      <c r="AP240" s="15">
        <v>0</v>
      </c>
      <c r="AQ240" t="s">
        <v>133</v>
      </c>
      <c r="AR240" t="s">
        <v>330</v>
      </c>
      <c r="AS240" t="s">
        <v>444</v>
      </c>
      <c r="AT240" t="s">
        <v>448</v>
      </c>
      <c r="AU240">
        <v>26</v>
      </c>
      <c r="AV240">
        <v>0</v>
      </c>
      <c r="AW240">
        <v>30</v>
      </c>
      <c r="AX240">
        <v>0</v>
      </c>
      <c r="AY240">
        <v>11</v>
      </c>
      <c r="AZ240" t="s">
        <v>463</v>
      </c>
      <c r="BA240">
        <v>0</v>
      </c>
      <c r="BB240">
        <v>0</v>
      </c>
      <c r="BC240" s="18" t="s">
        <v>495</v>
      </c>
    </row>
    <row r="241" spans="1:55" x14ac:dyDescent="0.2">
      <c r="A241" s="13" t="s">
        <v>364</v>
      </c>
      <c r="B241" s="15" t="s">
        <v>368</v>
      </c>
      <c r="C241" s="7" t="s">
        <v>372</v>
      </c>
      <c r="D241" s="15">
        <v>5</v>
      </c>
      <c r="E241" s="15">
        <v>1115</v>
      </c>
      <c r="G241">
        <f t="shared" si="14"/>
        <v>58.62068965517242</v>
      </c>
      <c r="H241">
        <v>29</v>
      </c>
      <c r="I241" t="s">
        <v>26</v>
      </c>
      <c r="J241">
        <v>17</v>
      </c>
      <c r="L241">
        <v>24</v>
      </c>
      <c r="N241" t="s">
        <v>433</v>
      </c>
      <c r="S241" s="12">
        <v>43.34</v>
      </c>
      <c r="T241" s="12">
        <v>0.51</v>
      </c>
      <c r="U241" s="12">
        <v>8.24</v>
      </c>
      <c r="V241" s="12">
        <v>0.52</v>
      </c>
      <c r="W241" s="12">
        <v>5.91</v>
      </c>
      <c r="X241" s="12">
        <v>0</v>
      </c>
      <c r="Y241" s="12">
        <v>18.37</v>
      </c>
      <c r="Z241" s="12">
        <v>13.34</v>
      </c>
      <c r="AA241" s="12">
        <v>5.39</v>
      </c>
      <c r="AB241" s="12">
        <v>4.38</v>
      </c>
      <c r="AC241" s="15">
        <v>0</v>
      </c>
      <c r="AD241" s="12">
        <v>0</v>
      </c>
      <c r="AE241" s="15">
        <v>48.13</v>
      </c>
      <c r="AF241" s="15">
        <v>8.4000000000000005E-2</v>
      </c>
      <c r="AG241" s="15">
        <v>4.5</v>
      </c>
      <c r="AH241" s="15">
        <v>0.66</v>
      </c>
      <c r="AI241" s="15">
        <v>6.26</v>
      </c>
      <c r="AJ241" s="15">
        <v>0</v>
      </c>
      <c r="AK241" s="15">
        <v>36.159999999999997</v>
      </c>
      <c r="AL241" s="15">
        <v>3.46</v>
      </c>
      <c r="AM241" s="15">
        <v>0.86</v>
      </c>
      <c r="AN241" s="15">
        <v>0.64</v>
      </c>
      <c r="AO241" s="15">
        <v>0</v>
      </c>
      <c r="AP241" s="15">
        <v>0</v>
      </c>
      <c r="AQ241" t="s">
        <v>133</v>
      </c>
      <c r="AR241" t="s">
        <v>330</v>
      </c>
      <c r="AS241" t="s">
        <v>444</v>
      </c>
      <c r="AT241" t="s">
        <v>448</v>
      </c>
      <c r="AU241">
        <v>22</v>
      </c>
      <c r="AV241">
        <v>2</v>
      </c>
      <c r="AW241">
        <v>35</v>
      </c>
      <c r="AX241">
        <v>0</v>
      </c>
      <c r="AY241">
        <v>12</v>
      </c>
      <c r="AZ241" t="s">
        <v>463</v>
      </c>
      <c r="BA241">
        <v>0</v>
      </c>
      <c r="BB241">
        <v>0</v>
      </c>
      <c r="BC241" s="18" t="s">
        <v>495</v>
      </c>
    </row>
    <row r="242" spans="1:55" x14ac:dyDescent="0.2">
      <c r="A242" s="13" t="s">
        <v>364</v>
      </c>
      <c r="B242" s="15" t="s">
        <v>369</v>
      </c>
      <c r="C242" s="7" t="s">
        <v>372</v>
      </c>
      <c r="D242" s="15">
        <v>5</v>
      </c>
      <c r="E242" s="15">
        <v>1217</v>
      </c>
      <c r="G242">
        <f t="shared" si="14"/>
        <v>76.923076923076934</v>
      </c>
      <c r="H242">
        <v>26</v>
      </c>
      <c r="I242" t="s">
        <v>26</v>
      </c>
      <c r="J242">
        <v>20</v>
      </c>
      <c r="L242">
        <v>5</v>
      </c>
      <c r="N242" t="s">
        <v>433</v>
      </c>
      <c r="S242" s="12">
        <v>40.229999999999997</v>
      </c>
      <c r="T242" s="12">
        <v>0.38</v>
      </c>
      <c r="U242" s="12">
        <v>5.82</v>
      </c>
      <c r="V242" s="12">
        <v>0.35</v>
      </c>
      <c r="W242" s="12">
        <v>6.11</v>
      </c>
      <c r="X242" s="12">
        <v>0</v>
      </c>
      <c r="Y242" s="12">
        <v>20.38</v>
      </c>
      <c r="Z242" s="12">
        <v>19.149999999999999</v>
      </c>
      <c r="AA242" s="12">
        <v>4.16</v>
      </c>
      <c r="AB242" s="12">
        <v>3.42</v>
      </c>
      <c r="AC242" s="15">
        <v>0</v>
      </c>
      <c r="AD242" s="12">
        <v>0</v>
      </c>
      <c r="AE242" s="15">
        <v>48.13</v>
      </c>
      <c r="AF242" s="15">
        <v>8.4000000000000005E-2</v>
      </c>
      <c r="AG242" s="15">
        <v>4.5</v>
      </c>
      <c r="AH242" s="15">
        <v>0.66</v>
      </c>
      <c r="AI242" s="15">
        <v>6.26</v>
      </c>
      <c r="AJ242" s="15">
        <v>0</v>
      </c>
      <c r="AK242" s="15">
        <v>36.159999999999997</v>
      </c>
      <c r="AL242" s="15">
        <v>3.46</v>
      </c>
      <c r="AM242" s="15">
        <v>0.86</v>
      </c>
      <c r="AN242" s="15">
        <v>0.64</v>
      </c>
      <c r="AO242" s="15">
        <v>0</v>
      </c>
      <c r="AP242" s="15">
        <v>0</v>
      </c>
      <c r="AQ242" t="s">
        <v>133</v>
      </c>
      <c r="AR242" t="s">
        <v>330</v>
      </c>
      <c r="AS242" t="s">
        <v>444</v>
      </c>
      <c r="AT242" t="s">
        <v>448</v>
      </c>
      <c r="AU242">
        <v>26</v>
      </c>
      <c r="AV242">
        <v>0</v>
      </c>
      <c r="AW242">
        <v>35</v>
      </c>
      <c r="AX242">
        <v>0</v>
      </c>
      <c r="AY242">
        <v>13</v>
      </c>
      <c r="AZ242" t="s">
        <v>463</v>
      </c>
      <c r="BA242">
        <v>0</v>
      </c>
      <c r="BB242">
        <v>0</v>
      </c>
      <c r="BC242" s="18" t="s">
        <v>495</v>
      </c>
    </row>
    <row r="243" spans="1:55" x14ac:dyDescent="0.2">
      <c r="A243" s="13" t="s">
        <v>364</v>
      </c>
      <c r="B243" s="15" t="s">
        <v>370</v>
      </c>
      <c r="C243" s="7" t="s">
        <v>372</v>
      </c>
      <c r="D243" s="15">
        <v>6</v>
      </c>
      <c r="E243" s="15">
        <v>1120</v>
      </c>
      <c r="G243">
        <f t="shared" si="14"/>
        <v>61.53846153846154</v>
      </c>
      <c r="H243">
        <v>26</v>
      </c>
      <c r="I243" t="s">
        <v>26</v>
      </c>
      <c r="J243">
        <v>16</v>
      </c>
      <c r="L243">
        <v>20</v>
      </c>
      <c r="N243" t="s">
        <v>434</v>
      </c>
      <c r="S243" s="12">
        <v>45.36</v>
      </c>
      <c r="T243" s="12">
        <v>0.1</v>
      </c>
      <c r="U243" s="12">
        <v>3.25</v>
      </c>
      <c r="V243" s="12">
        <v>0.12</v>
      </c>
      <c r="W243" s="12">
        <v>5.93</v>
      </c>
      <c r="X243" s="12">
        <v>0</v>
      </c>
      <c r="Y243" s="12">
        <v>16.809999999999999</v>
      </c>
      <c r="Z243" s="12">
        <v>16.100000000000001</v>
      </c>
      <c r="AA243" s="12">
        <v>6.43</v>
      </c>
      <c r="AB243" s="12">
        <v>5.89</v>
      </c>
      <c r="AC243" s="15">
        <v>0</v>
      </c>
      <c r="AD243" s="12">
        <v>0</v>
      </c>
      <c r="AE243" s="15">
        <v>48.13</v>
      </c>
      <c r="AF243" s="15">
        <v>8.4000000000000005E-2</v>
      </c>
      <c r="AG243" s="15">
        <v>4.5</v>
      </c>
      <c r="AH243" s="15">
        <v>0.66</v>
      </c>
      <c r="AI243" s="15">
        <v>6.26</v>
      </c>
      <c r="AJ243" s="15">
        <v>0</v>
      </c>
      <c r="AK243" s="15">
        <v>36.159999999999997</v>
      </c>
      <c r="AL243" s="15">
        <v>3.46</v>
      </c>
      <c r="AM243" s="15">
        <v>0.86</v>
      </c>
      <c r="AN243" s="15">
        <v>0.64</v>
      </c>
      <c r="AO243" s="15">
        <v>0</v>
      </c>
      <c r="AP243" s="15">
        <v>0</v>
      </c>
      <c r="AQ243" t="s">
        <v>133</v>
      </c>
      <c r="AR243" t="s">
        <v>330</v>
      </c>
      <c r="AS243" t="s">
        <v>444</v>
      </c>
      <c r="AT243" t="s">
        <v>448</v>
      </c>
      <c r="AU243">
        <v>31</v>
      </c>
      <c r="AV243">
        <v>1</v>
      </c>
      <c r="AW243">
        <v>27</v>
      </c>
      <c r="AX243">
        <v>0</v>
      </c>
      <c r="AY243">
        <v>15.6</v>
      </c>
      <c r="AZ243" t="s">
        <v>463</v>
      </c>
      <c r="BA243">
        <v>0</v>
      </c>
      <c r="BB243">
        <v>0</v>
      </c>
      <c r="BC243" s="18" t="s">
        <v>495</v>
      </c>
    </row>
    <row r="244" spans="1:55" x14ac:dyDescent="0.2">
      <c r="A244" s="13" t="s">
        <v>364</v>
      </c>
      <c r="B244" s="15" t="s">
        <v>371</v>
      </c>
      <c r="C244" s="7" t="s">
        <v>372</v>
      </c>
      <c r="D244" s="15">
        <v>6</v>
      </c>
      <c r="E244" s="15">
        <v>1200</v>
      </c>
      <c r="G244">
        <f t="shared" si="14"/>
        <v>53.333333333333336</v>
      </c>
      <c r="H244">
        <v>30</v>
      </c>
      <c r="I244" t="s">
        <v>26</v>
      </c>
      <c r="J244">
        <v>16</v>
      </c>
      <c r="L244">
        <v>4</v>
      </c>
      <c r="N244" t="s">
        <v>434</v>
      </c>
      <c r="S244" s="12">
        <v>41.83</v>
      </c>
      <c r="T244" s="12">
        <v>0.37</v>
      </c>
      <c r="U244" s="12">
        <v>6.9</v>
      </c>
      <c r="V244" s="12">
        <v>0.42</v>
      </c>
      <c r="W244" s="12">
        <v>5.75</v>
      </c>
      <c r="X244" s="12">
        <v>0</v>
      </c>
      <c r="Y244" s="12">
        <v>19.899999999999999</v>
      </c>
      <c r="Z244" s="12">
        <v>18.62</v>
      </c>
      <c r="AA244" s="12">
        <v>2.84</v>
      </c>
      <c r="AB244" s="12">
        <v>3.37</v>
      </c>
      <c r="AC244" s="15">
        <v>0</v>
      </c>
      <c r="AD244" s="12">
        <v>0</v>
      </c>
      <c r="AE244" s="15">
        <v>48.13</v>
      </c>
      <c r="AF244" s="15">
        <v>8.4000000000000005E-2</v>
      </c>
      <c r="AG244" s="15">
        <v>4.5</v>
      </c>
      <c r="AH244" s="15">
        <v>0.66</v>
      </c>
      <c r="AI244" s="15">
        <v>6.26</v>
      </c>
      <c r="AJ244" s="15">
        <v>0</v>
      </c>
      <c r="AK244" s="15">
        <v>36.159999999999997</v>
      </c>
      <c r="AL244" s="15">
        <v>3.46</v>
      </c>
      <c r="AM244" s="15">
        <v>0.86</v>
      </c>
      <c r="AN244" s="15">
        <v>0.64</v>
      </c>
      <c r="AO244" s="15">
        <v>0</v>
      </c>
      <c r="AP244" s="15">
        <v>0</v>
      </c>
      <c r="AQ244" t="s">
        <v>133</v>
      </c>
      <c r="AR244" t="s">
        <v>330</v>
      </c>
      <c r="AS244" t="s">
        <v>444</v>
      </c>
      <c r="AT244" t="s">
        <v>448</v>
      </c>
      <c r="AU244">
        <v>23</v>
      </c>
      <c r="AV244">
        <v>0</v>
      </c>
      <c r="AW244">
        <v>35</v>
      </c>
      <c r="AX244">
        <v>0</v>
      </c>
      <c r="AY244">
        <v>13</v>
      </c>
      <c r="AZ244" t="s">
        <v>463</v>
      </c>
      <c r="BA244">
        <v>0</v>
      </c>
      <c r="BB244">
        <v>0</v>
      </c>
      <c r="BC244" s="18" t="s">
        <v>495</v>
      </c>
    </row>
  </sheetData>
  <autoFilter ref="N1:N244" xr:uid="{00000000-0001-0000-0000-000000000000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C37" sqref="C37"/>
    </sheetView>
  </sheetViews>
  <sheetFormatPr baseColWidth="10" defaultRowHeight="16" x14ac:dyDescent="0.2"/>
  <sheetData>
    <row r="1" spans="1:15" x14ac:dyDescent="0.2">
      <c r="A1" s="21" t="s">
        <v>477</v>
      </c>
    </row>
    <row r="2" spans="1:15" x14ac:dyDescent="0.2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131</v>
      </c>
    </row>
    <row r="3" spans="1:15" x14ac:dyDescent="0.2">
      <c r="A3" t="s">
        <v>476</v>
      </c>
      <c r="B3" s="18">
        <v>47.7</v>
      </c>
      <c r="C3" s="18">
        <v>0.62</v>
      </c>
      <c r="D3" s="18">
        <v>19.05</v>
      </c>
      <c r="E3" s="18">
        <v>0.12</v>
      </c>
      <c r="F3" s="18">
        <v>7.82</v>
      </c>
      <c r="G3" s="18">
        <v>0.15</v>
      </c>
      <c r="H3" s="18">
        <v>10.49</v>
      </c>
      <c r="I3" s="18">
        <v>11.75</v>
      </c>
      <c r="J3" s="18">
        <v>2.34</v>
      </c>
      <c r="K3" s="18">
        <v>0.08</v>
      </c>
      <c r="L3" s="18">
        <v>0</v>
      </c>
      <c r="M3" s="18">
        <v>0.08</v>
      </c>
    </row>
    <row r="4" spans="1:15" x14ac:dyDescent="0.2">
      <c r="A4" t="s">
        <v>478</v>
      </c>
      <c r="B4">
        <v>45.97</v>
      </c>
      <c r="C4">
        <v>0.18</v>
      </c>
      <c r="D4">
        <v>4.0599999999999996</v>
      </c>
      <c r="E4">
        <v>0.47</v>
      </c>
      <c r="F4">
        <v>7.54</v>
      </c>
      <c r="G4">
        <v>0.13</v>
      </c>
      <c r="H4">
        <v>37.79</v>
      </c>
      <c r="I4">
        <v>3.21</v>
      </c>
      <c r="J4">
        <v>0.33</v>
      </c>
      <c r="K4">
        <v>0.03</v>
      </c>
      <c r="L4">
        <v>0</v>
      </c>
      <c r="M4">
        <v>0.49</v>
      </c>
    </row>
    <row r="6" spans="1:15" x14ac:dyDescent="0.2">
      <c r="B6" t="s">
        <v>449</v>
      </c>
      <c r="C6" t="s">
        <v>479</v>
      </c>
      <c r="D6" t="s">
        <v>118</v>
      </c>
      <c r="E6" t="s">
        <v>119</v>
      </c>
      <c r="F6" t="s">
        <v>120</v>
      </c>
      <c r="G6" t="s">
        <v>121</v>
      </c>
      <c r="H6" t="s">
        <v>122</v>
      </c>
      <c r="I6" t="s">
        <v>123</v>
      </c>
      <c r="J6" t="s">
        <v>124</v>
      </c>
      <c r="K6" t="s">
        <v>125</v>
      </c>
      <c r="L6" t="s">
        <v>126</v>
      </c>
      <c r="M6" t="s">
        <v>127</v>
      </c>
      <c r="N6" t="s">
        <v>128</v>
      </c>
      <c r="O6" t="s">
        <v>131</v>
      </c>
    </row>
    <row r="7" spans="1:15" x14ac:dyDescent="0.2">
      <c r="A7" s="18" t="s">
        <v>35</v>
      </c>
      <c r="B7">
        <v>70</v>
      </c>
      <c r="C7">
        <v>30</v>
      </c>
      <c r="D7">
        <f>((B7/100)*$B$3)+((C7/100)*$B$4)</f>
        <v>47.180999999999997</v>
      </c>
      <c r="E7">
        <f>((B7/100)*$C$3)+((C7/100)*$C$4)</f>
        <v>0.48799999999999999</v>
      </c>
      <c r="F7">
        <f>((B7/100)*$D$3)+((C7/100)*$D$4)</f>
        <v>14.552999999999999</v>
      </c>
      <c r="G7">
        <f>((B7/100)*$E$3)+((C7/100)*$E$4)</f>
        <v>0.22499999999999998</v>
      </c>
      <c r="H7">
        <f>((B7/100)*$F$3)+((C7/100)*$F$4)</f>
        <v>7.7360000000000007</v>
      </c>
      <c r="I7">
        <f>((B7/100)*$G$3)+((C7/100)*$G$4)</f>
        <v>0.14399999999999999</v>
      </c>
      <c r="J7">
        <f>((B7/100)*$H$3)+((C7/100)*$H$4)</f>
        <v>18.68</v>
      </c>
      <c r="K7">
        <f>((B7/100)*$I$3)+((C7/100)*$I$4)</f>
        <v>9.1879999999999988</v>
      </c>
      <c r="L7">
        <f>((B7/100)*$J$3)+((C7/100)*$J$4)</f>
        <v>1.7369999999999999</v>
      </c>
      <c r="M7">
        <f>((B7/100)*$K$3)+((C7/100)*$K$4)</f>
        <v>6.4999999999999988E-2</v>
      </c>
      <c r="N7">
        <f>((B7/100)*$L$3)+((C7/100)*$L$4)</f>
        <v>0</v>
      </c>
      <c r="O7">
        <f>((B7/100)*$M$3)+((C7/100)*$M$4)</f>
        <v>0.20299999999999999</v>
      </c>
    </row>
    <row r="8" spans="1:15" x14ac:dyDescent="0.2">
      <c r="A8" s="18" t="s">
        <v>34</v>
      </c>
      <c r="B8">
        <v>70</v>
      </c>
      <c r="C8">
        <v>30</v>
      </c>
      <c r="D8">
        <f t="shared" ref="D8:D22" si="0">((B8/100)*$B$3)+((C8/100)*$B$4)</f>
        <v>47.180999999999997</v>
      </c>
      <c r="E8">
        <f t="shared" ref="E8:E22" si="1">((B8/100)*$C$3)+((C8/100)*$C$4)</f>
        <v>0.48799999999999999</v>
      </c>
      <c r="F8">
        <f t="shared" ref="F8:F22" si="2">((B8/100)*$D$3)+((C8/100)*$D$4)</f>
        <v>14.552999999999999</v>
      </c>
      <c r="G8">
        <f t="shared" ref="G8:G22" si="3">((B8/100)*$E$3)+((C8/100)*$E$4)</f>
        <v>0.22499999999999998</v>
      </c>
      <c r="H8">
        <f t="shared" ref="H8:H22" si="4">((B8/100)*$F$3)+((C8/100)*$F$4)</f>
        <v>7.7360000000000007</v>
      </c>
      <c r="I8">
        <f t="shared" ref="I8:I22" si="5">((B8/100)*$G$3)+((C8/100)*$G$4)</f>
        <v>0.14399999999999999</v>
      </c>
      <c r="J8">
        <f t="shared" ref="J8:J22" si="6">((B8/100)*$H$3)+((C8/100)*$H$4)</f>
        <v>18.68</v>
      </c>
      <c r="K8">
        <f t="shared" ref="K8:K22" si="7">((B8/100)*$I$3)+((C8/100)*$I$4)</f>
        <v>9.1879999999999988</v>
      </c>
      <c r="L8">
        <f t="shared" ref="L8:L22" si="8">((B8/100)*$J$3)+((C8/100)*$J$4)</f>
        <v>1.7369999999999999</v>
      </c>
      <c r="M8">
        <f t="shared" ref="M8:M22" si="9">((B8/100)*$K$3)+((C8/100)*$K$4)</f>
        <v>6.4999999999999988E-2</v>
      </c>
      <c r="N8">
        <f t="shared" ref="N8:N22" si="10">((B8/100)*$L$3)+((C8/100)*$L$4)</f>
        <v>0</v>
      </c>
      <c r="O8">
        <f t="shared" ref="O8:O22" si="11">((B8/100)*$M$3)+((C8/100)*$M$4)</f>
        <v>0.20299999999999999</v>
      </c>
    </row>
    <row r="9" spans="1:15" x14ac:dyDescent="0.2">
      <c r="A9" s="18" t="s">
        <v>33</v>
      </c>
      <c r="B9">
        <v>69</v>
      </c>
      <c r="C9">
        <v>31</v>
      </c>
      <c r="D9">
        <f t="shared" si="0"/>
        <v>47.163699999999999</v>
      </c>
      <c r="E9">
        <f t="shared" si="1"/>
        <v>0.48359999999999997</v>
      </c>
      <c r="F9">
        <f t="shared" si="2"/>
        <v>14.403099999999998</v>
      </c>
      <c r="G9">
        <f t="shared" si="3"/>
        <v>0.22849999999999998</v>
      </c>
      <c r="H9">
        <f t="shared" si="4"/>
        <v>7.7332000000000001</v>
      </c>
      <c r="I9">
        <f t="shared" si="5"/>
        <v>0.14379999999999998</v>
      </c>
      <c r="J9">
        <f t="shared" si="6"/>
        <v>18.952999999999999</v>
      </c>
      <c r="K9">
        <f t="shared" si="7"/>
        <v>9.1026000000000007</v>
      </c>
      <c r="L9">
        <f t="shared" si="8"/>
        <v>1.7168999999999999</v>
      </c>
      <c r="M9">
        <f t="shared" si="9"/>
        <v>6.4500000000000002E-2</v>
      </c>
      <c r="N9">
        <f t="shared" si="10"/>
        <v>0</v>
      </c>
      <c r="O9">
        <f t="shared" si="11"/>
        <v>0.20710000000000001</v>
      </c>
    </row>
    <row r="10" spans="1:15" x14ac:dyDescent="0.2">
      <c r="A10" s="8" t="s">
        <v>32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</row>
    <row r="11" spans="1:15" x14ac:dyDescent="0.2">
      <c r="A11" s="18" t="s">
        <v>31</v>
      </c>
      <c r="B11">
        <v>60</v>
      </c>
      <c r="C11">
        <v>40</v>
      </c>
      <c r="D11">
        <f t="shared" si="0"/>
        <v>47.008000000000003</v>
      </c>
      <c r="E11">
        <f t="shared" si="1"/>
        <v>0.44400000000000001</v>
      </c>
      <c r="F11">
        <f t="shared" si="2"/>
        <v>13.054</v>
      </c>
      <c r="G11">
        <f t="shared" si="3"/>
        <v>0.26</v>
      </c>
      <c r="H11">
        <f t="shared" si="4"/>
        <v>7.7080000000000002</v>
      </c>
      <c r="I11">
        <f t="shared" si="5"/>
        <v>0.14200000000000002</v>
      </c>
      <c r="J11">
        <f t="shared" si="6"/>
        <v>21.41</v>
      </c>
      <c r="K11">
        <f t="shared" si="7"/>
        <v>8.3339999999999996</v>
      </c>
      <c r="L11">
        <f t="shared" si="8"/>
        <v>1.536</v>
      </c>
      <c r="M11">
        <f t="shared" si="9"/>
        <v>0.06</v>
      </c>
      <c r="N11">
        <f t="shared" si="10"/>
        <v>0</v>
      </c>
      <c r="O11">
        <f t="shared" si="11"/>
        <v>0.24399999999999999</v>
      </c>
    </row>
    <row r="12" spans="1:15" x14ac:dyDescent="0.2">
      <c r="A12" s="18" t="s">
        <v>38</v>
      </c>
      <c r="B12">
        <v>70</v>
      </c>
      <c r="C12">
        <v>30</v>
      </c>
      <c r="D12">
        <f t="shared" si="0"/>
        <v>47.180999999999997</v>
      </c>
      <c r="E12">
        <f t="shared" si="1"/>
        <v>0.48799999999999999</v>
      </c>
      <c r="F12">
        <f t="shared" si="2"/>
        <v>14.552999999999999</v>
      </c>
      <c r="G12">
        <f t="shared" si="3"/>
        <v>0.22499999999999998</v>
      </c>
      <c r="H12">
        <f t="shared" si="4"/>
        <v>7.7360000000000007</v>
      </c>
      <c r="I12">
        <f t="shared" si="5"/>
        <v>0.14399999999999999</v>
      </c>
      <c r="J12">
        <f t="shared" si="6"/>
        <v>18.68</v>
      </c>
      <c r="K12">
        <f t="shared" si="7"/>
        <v>9.1879999999999988</v>
      </c>
      <c r="L12">
        <f t="shared" si="8"/>
        <v>1.7369999999999999</v>
      </c>
      <c r="M12">
        <f t="shared" si="9"/>
        <v>6.4999999999999988E-2</v>
      </c>
      <c r="N12">
        <f t="shared" si="10"/>
        <v>0</v>
      </c>
      <c r="O12">
        <f t="shared" si="11"/>
        <v>0.20299999999999999</v>
      </c>
    </row>
    <row r="13" spans="1:15" x14ac:dyDescent="0.2">
      <c r="A13" s="18" t="s">
        <v>37</v>
      </c>
      <c r="B13">
        <v>70</v>
      </c>
      <c r="C13">
        <v>30</v>
      </c>
      <c r="D13">
        <f t="shared" si="0"/>
        <v>47.180999999999997</v>
      </c>
      <c r="E13">
        <f t="shared" si="1"/>
        <v>0.48799999999999999</v>
      </c>
      <c r="F13">
        <f t="shared" si="2"/>
        <v>14.552999999999999</v>
      </c>
      <c r="G13">
        <f t="shared" si="3"/>
        <v>0.22499999999999998</v>
      </c>
      <c r="H13">
        <f t="shared" si="4"/>
        <v>7.7360000000000007</v>
      </c>
      <c r="I13">
        <f t="shared" si="5"/>
        <v>0.14399999999999999</v>
      </c>
      <c r="J13">
        <f t="shared" si="6"/>
        <v>18.68</v>
      </c>
      <c r="K13">
        <f t="shared" si="7"/>
        <v>9.1879999999999988</v>
      </c>
      <c r="L13">
        <f t="shared" si="8"/>
        <v>1.7369999999999999</v>
      </c>
      <c r="M13">
        <f t="shared" si="9"/>
        <v>6.4999999999999988E-2</v>
      </c>
      <c r="N13">
        <f t="shared" si="10"/>
        <v>0</v>
      </c>
      <c r="O13">
        <f t="shared" si="11"/>
        <v>0.20299999999999999</v>
      </c>
    </row>
    <row r="14" spans="1:15" x14ac:dyDescent="0.2">
      <c r="A14" s="18" t="s">
        <v>36</v>
      </c>
      <c r="B14">
        <v>65</v>
      </c>
      <c r="C14">
        <v>35</v>
      </c>
      <c r="D14">
        <f t="shared" si="0"/>
        <v>47.094499999999996</v>
      </c>
      <c r="E14">
        <f t="shared" si="1"/>
        <v>0.46600000000000003</v>
      </c>
      <c r="F14">
        <f t="shared" si="2"/>
        <v>13.8035</v>
      </c>
      <c r="G14">
        <f t="shared" si="3"/>
        <v>0.24249999999999999</v>
      </c>
      <c r="H14">
        <f t="shared" si="4"/>
        <v>7.7219999999999995</v>
      </c>
      <c r="I14">
        <f t="shared" si="5"/>
        <v>0.14300000000000002</v>
      </c>
      <c r="J14">
        <f t="shared" si="6"/>
        <v>20.045000000000002</v>
      </c>
      <c r="K14">
        <f t="shared" si="7"/>
        <v>8.7609999999999992</v>
      </c>
      <c r="L14">
        <f t="shared" si="8"/>
        <v>1.6364999999999998</v>
      </c>
      <c r="M14">
        <f t="shared" si="9"/>
        <v>6.25E-2</v>
      </c>
      <c r="N14">
        <f t="shared" si="10"/>
        <v>0</v>
      </c>
      <c r="O14">
        <f t="shared" si="11"/>
        <v>0.22349999999999998</v>
      </c>
    </row>
    <row r="15" spans="1:15" x14ac:dyDescent="0.2">
      <c r="A15" s="18" t="s">
        <v>42</v>
      </c>
      <c r="B15">
        <v>70</v>
      </c>
      <c r="C15">
        <v>30</v>
      </c>
      <c r="D15">
        <f t="shared" si="0"/>
        <v>47.180999999999997</v>
      </c>
      <c r="E15">
        <f t="shared" si="1"/>
        <v>0.48799999999999999</v>
      </c>
      <c r="F15">
        <f t="shared" si="2"/>
        <v>14.552999999999999</v>
      </c>
      <c r="G15">
        <f t="shared" si="3"/>
        <v>0.22499999999999998</v>
      </c>
      <c r="H15">
        <f t="shared" si="4"/>
        <v>7.7360000000000007</v>
      </c>
      <c r="I15">
        <f t="shared" si="5"/>
        <v>0.14399999999999999</v>
      </c>
      <c r="J15">
        <f t="shared" si="6"/>
        <v>18.68</v>
      </c>
      <c r="K15">
        <f t="shared" si="7"/>
        <v>9.1879999999999988</v>
      </c>
      <c r="L15">
        <f t="shared" si="8"/>
        <v>1.7369999999999999</v>
      </c>
      <c r="M15">
        <f t="shared" si="9"/>
        <v>6.4999999999999988E-2</v>
      </c>
      <c r="N15">
        <f t="shared" si="10"/>
        <v>0</v>
      </c>
      <c r="O15">
        <f t="shared" si="11"/>
        <v>0.20299999999999999</v>
      </c>
    </row>
    <row r="16" spans="1:15" x14ac:dyDescent="0.2">
      <c r="A16" s="18" t="s">
        <v>41</v>
      </c>
      <c r="B16">
        <v>70</v>
      </c>
      <c r="C16">
        <v>30</v>
      </c>
      <c r="D16">
        <f t="shared" si="0"/>
        <v>47.180999999999997</v>
      </c>
      <c r="E16">
        <f t="shared" si="1"/>
        <v>0.48799999999999999</v>
      </c>
      <c r="F16">
        <f t="shared" si="2"/>
        <v>14.552999999999999</v>
      </c>
      <c r="G16">
        <f t="shared" si="3"/>
        <v>0.22499999999999998</v>
      </c>
      <c r="H16">
        <f t="shared" si="4"/>
        <v>7.7360000000000007</v>
      </c>
      <c r="I16">
        <f t="shared" si="5"/>
        <v>0.14399999999999999</v>
      </c>
      <c r="J16">
        <f t="shared" si="6"/>
        <v>18.68</v>
      </c>
      <c r="K16">
        <f t="shared" si="7"/>
        <v>9.1879999999999988</v>
      </c>
      <c r="L16">
        <f t="shared" si="8"/>
        <v>1.7369999999999999</v>
      </c>
      <c r="M16">
        <f t="shared" si="9"/>
        <v>6.4999999999999988E-2</v>
      </c>
      <c r="N16">
        <f t="shared" si="10"/>
        <v>0</v>
      </c>
      <c r="O16">
        <f t="shared" si="11"/>
        <v>0.20299999999999999</v>
      </c>
    </row>
    <row r="17" spans="1:15" x14ac:dyDescent="0.2">
      <c r="A17" s="18" t="s">
        <v>40</v>
      </c>
      <c r="B17">
        <v>69</v>
      </c>
      <c r="C17">
        <v>31</v>
      </c>
      <c r="D17">
        <f t="shared" si="0"/>
        <v>47.163699999999999</v>
      </c>
      <c r="E17">
        <f t="shared" si="1"/>
        <v>0.48359999999999997</v>
      </c>
      <c r="F17">
        <f t="shared" si="2"/>
        <v>14.403099999999998</v>
      </c>
      <c r="G17">
        <f t="shared" si="3"/>
        <v>0.22849999999999998</v>
      </c>
      <c r="H17">
        <f t="shared" si="4"/>
        <v>7.7332000000000001</v>
      </c>
      <c r="I17">
        <f t="shared" si="5"/>
        <v>0.14379999999999998</v>
      </c>
      <c r="J17">
        <f t="shared" si="6"/>
        <v>18.952999999999999</v>
      </c>
      <c r="K17">
        <f t="shared" si="7"/>
        <v>9.1026000000000007</v>
      </c>
      <c r="L17">
        <f t="shared" si="8"/>
        <v>1.7168999999999999</v>
      </c>
      <c r="M17">
        <f t="shared" si="9"/>
        <v>6.4500000000000002E-2</v>
      </c>
      <c r="N17">
        <f t="shared" si="10"/>
        <v>0</v>
      </c>
      <c r="O17">
        <f t="shared" si="11"/>
        <v>0.20710000000000001</v>
      </c>
    </row>
    <row r="18" spans="1:15" x14ac:dyDescent="0.2">
      <c r="A18" s="18" t="s">
        <v>39</v>
      </c>
      <c r="B18">
        <v>70</v>
      </c>
      <c r="C18">
        <v>30</v>
      </c>
      <c r="D18">
        <f t="shared" si="0"/>
        <v>47.180999999999997</v>
      </c>
      <c r="E18">
        <f t="shared" si="1"/>
        <v>0.48799999999999999</v>
      </c>
      <c r="F18">
        <f t="shared" si="2"/>
        <v>14.552999999999999</v>
      </c>
      <c r="G18">
        <f t="shared" si="3"/>
        <v>0.22499999999999998</v>
      </c>
      <c r="H18">
        <f t="shared" si="4"/>
        <v>7.7360000000000007</v>
      </c>
      <c r="I18">
        <f t="shared" si="5"/>
        <v>0.14399999999999999</v>
      </c>
      <c r="J18">
        <f t="shared" si="6"/>
        <v>18.68</v>
      </c>
      <c r="K18">
        <f t="shared" si="7"/>
        <v>9.1879999999999988</v>
      </c>
      <c r="L18">
        <f t="shared" si="8"/>
        <v>1.7369999999999999</v>
      </c>
      <c r="M18">
        <f t="shared" si="9"/>
        <v>6.4999999999999988E-2</v>
      </c>
      <c r="N18">
        <f t="shared" si="10"/>
        <v>0</v>
      </c>
      <c r="O18">
        <f t="shared" si="11"/>
        <v>0.20299999999999999</v>
      </c>
    </row>
    <row r="19" spans="1:15" x14ac:dyDescent="0.2">
      <c r="A19" s="18" t="s">
        <v>46</v>
      </c>
      <c r="B19">
        <v>70</v>
      </c>
      <c r="C19">
        <v>30</v>
      </c>
      <c r="D19">
        <f t="shared" si="0"/>
        <v>47.180999999999997</v>
      </c>
      <c r="E19">
        <f t="shared" si="1"/>
        <v>0.48799999999999999</v>
      </c>
      <c r="F19">
        <f t="shared" si="2"/>
        <v>14.552999999999999</v>
      </c>
      <c r="G19">
        <f t="shared" si="3"/>
        <v>0.22499999999999998</v>
      </c>
      <c r="H19">
        <f t="shared" si="4"/>
        <v>7.7360000000000007</v>
      </c>
      <c r="I19">
        <f t="shared" si="5"/>
        <v>0.14399999999999999</v>
      </c>
      <c r="J19">
        <f t="shared" si="6"/>
        <v>18.68</v>
      </c>
      <c r="K19">
        <f t="shared" si="7"/>
        <v>9.1879999999999988</v>
      </c>
      <c r="L19">
        <f t="shared" si="8"/>
        <v>1.7369999999999999</v>
      </c>
      <c r="M19">
        <f t="shared" si="9"/>
        <v>6.4999999999999988E-2</v>
      </c>
      <c r="N19">
        <f t="shared" si="10"/>
        <v>0</v>
      </c>
      <c r="O19">
        <f t="shared" si="11"/>
        <v>0.20299999999999999</v>
      </c>
    </row>
    <row r="20" spans="1:15" x14ac:dyDescent="0.2">
      <c r="A20" s="18" t="s">
        <v>45</v>
      </c>
      <c r="B20">
        <v>70</v>
      </c>
      <c r="C20">
        <v>30</v>
      </c>
      <c r="D20">
        <f t="shared" si="0"/>
        <v>47.180999999999997</v>
      </c>
      <c r="E20">
        <f t="shared" si="1"/>
        <v>0.48799999999999999</v>
      </c>
      <c r="F20">
        <f t="shared" si="2"/>
        <v>14.552999999999999</v>
      </c>
      <c r="G20">
        <f t="shared" si="3"/>
        <v>0.22499999999999998</v>
      </c>
      <c r="H20">
        <f t="shared" si="4"/>
        <v>7.7360000000000007</v>
      </c>
      <c r="I20">
        <f t="shared" si="5"/>
        <v>0.14399999999999999</v>
      </c>
      <c r="J20">
        <f t="shared" si="6"/>
        <v>18.68</v>
      </c>
      <c r="K20">
        <f t="shared" si="7"/>
        <v>9.1879999999999988</v>
      </c>
      <c r="L20">
        <f t="shared" si="8"/>
        <v>1.7369999999999999</v>
      </c>
      <c r="M20">
        <f t="shared" si="9"/>
        <v>6.4999999999999988E-2</v>
      </c>
      <c r="N20">
        <f t="shared" si="10"/>
        <v>0</v>
      </c>
      <c r="O20">
        <f t="shared" si="11"/>
        <v>0.20299999999999999</v>
      </c>
    </row>
    <row r="21" spans="1:15" x14ac:dyDescent="0.2">
      <c r="A21" s="18" t="s">
        <v>43</v>
      </c>
      <c r="B21">
        <v>70</v>
      </c>
      <c r="C21">
        <v>30</v>
      </c>
      <c r="D21">
        <f t="shared" si="0"/>
        <v>47.180999999999997</v>
      </c>
      <c r="E21">
        <f t="shared" si="1"/>
        <v>0.48799999999999999</v>
      </c>
      <c r="F21">
        <f t="shared" si="2"/>
        <v>14.552999999999999</v>
      </c>
      <c r="G21">
        <f t="shared" si="3"/>
        <v>0.22499999999999998</v>
      </c>
      <c r="H21">
        <f t="shared" si="4"/>
        <v>7.7360000000000007</v>
      </c>
      <c r="I21">
        <f t="shared" si="5"/>
        <v>0.14399999999999999</v>
      </c>
      <c r="J21">
        <f t="shared" si="6"/>
        <v>18.68</v>
      </c>
      <c r="K21">
        <f t="shared" si="7"/>
        <v>9.1879999999999988</v>
      </c>
      <c r="L21">
        <f t="shared" si="8"/>
        <v>1.7369999999999999</v>
      </c>
      <c r="M21">
        <f t="shared" si="9"/>
        <v>6.4999999999999988E-2</v>
      </c>
      <c r="N21">
        <f t="shared" si="10"/>
        <v>0</v>
      </c>
      <c r="O21">
        <f t="shared" si="11"/>
        <v>0.20299999999999999</v>
      </c>
    </row>
    <row r="22" spans="1:15" x14ac:dyDescent="0.2">
      <c r="A22" s="18" t="s">
        <v>44</v>
      </c>
      <c r="B22">
        <v>70</v>
      </c>
      <c r="C22">
        <v>30</v>
      </c>
      <c r="D22">
        <f t="shared" si="0"/>
        <v>47.180999999999997</v>
      </c>
      <c r="E22">
        <f t="shared" si="1"/>
        <v>0.48799999999999999</v>
      </c>
      <c r="F22">
        <f t="shared" si="2"/>
        <v>14.552999999999999</v>
      </c>
      <c r="G22">
        <f t="shared" si="3"/>
        <v>0.22499999999999998</v>
      </c>
      <c r="H22">
        <f t="shared" si="4"/>
        <v>7.7360000000000007</v>
      </c>
      <c r="I22">
        <f t="shared" si="5"/>
        <v>0.14399999999999999</v>
      </c>
      <c r="J22">
        <f t="shared" si="6"/>
        <v>18.68</v>
      </c>
      <c r="K22">
        <f t="shared" si="7"/>
        <v>9.1879999999999988</v>
      </c>
      <c r="L22">
        <f t="shared" si="8"/>
        <v>1.7369999999999999</v>
      </c>
      <c r="M22">
        <f t="shared" si="9"/>
        <v>6.4999999999999988E-2</v>
      </c>
      <c r="N22">
        <f t="shared" si="10"/>
        <v>0</v>
      </c>
      <c r="O22">
        <f t="shared" si="11"/>
        <v>0.20299999999999999</v>
      </c>
    </row>
    <row r="23" spans="1:15" x14ac:dyDescent="0.2">
      <c r="A23" s="18" t="s">
        <v>54</v>
      </c>
      <c r="B23">
        <v>49.9</v>
      </c>
      <c r="C23">
        <v>1.25</v>
      </c>
      <c r="D23">
        <v>19.71</v>
      </c>
      <c r="E23">
        <v>0.14000000000000001</v>
      </c>
      <c r="F23">
        <v>6.8</v>
      </c>
      <c r="G23">
        <v>0.17</v>
      </c>
      <c r="H23">
        <v>9.33</v>
      </c>
      <c r="I23">
        <v>8.75</v>
      </c>
      <c r="J23">
        <v>3.4</v>
      </c>
      <c r="K23">
        <v>0.49</v>
      </c>
      <c r="L23">
        <v>0</v>
      </c>
      <c r="M23">
        <v>0</v>
      </c>
    </row>
    <row r="24" spans="1:15" x14ac:dyDescent="0.2">
      <c r="A24" t="s">
        <v>55</v>
      </c>
      <c r="B24">
        <v>70</v>
      </c>
      <c r="C24">
        <v>30</v>
      </c>
      <c r="D24">
        <f>(($B$24/100)*B23)+(($C$24/100)*B4)</f>
        <v>48.720999999999997</v>
      </c>
      <c r="E24">
        <f t="shared" ref="E24:O24" si="12">(($B$24/100)*C23)+(($C$24/100)*C4)</f>
        <v>0.92900000000000005</v>
      </c>
      <c r="F24">
        <f t="shared" si="12"/>
        <v>15.015000000000001</v>
      </c>
      <c r="G24">
        <f t="shared" si="12"/>
        <v>0.23899999999999999</v>
      </c>
      <c r="H24">
        <f t="shared" si="12"/>
        <v>7.0220000000000002</v>
      </c>
      <c r="I24">
        <f t="shared" si="12"/>
        <v>0.158</v>
      </c>
      <c r="J24">
        <f t="shared" si="12"/>
        <v>17.867999999999999</v>
      </c>
      <c r="K24">
        <f t="shared" si="12"/>
        <v>7.0880000000000001</v>
      </c>
      <c r="L24">
        <f t="shared" si="12"/>
        <v>2.4790000000000001</v>
      </c>
      <c r="M24">
        <f t="shared" si="12"/>
        <v>0.35199999999999998</v>
      </c>
      <c r="N24">
        <f t="shared" si="12"/>
        <v>0</v>
      </c>
      <c r="O24">
        <f t="shared" si="12"/>
        <v>0.14699999999999999</v>
      </c>
    </row>
    <row r="27" spans="1:15" x14ac:dyDescent="0.2">
      <c r="A27" s="21" t="s">
        <v>481</v>
      </c>
    </row>
    <row r="28" spans="1:15" x14ac:dyDescent="0.2">
      <c r="B28" t="s">
        <v>118</v>
      </c>
      <c r="C28" t="s">
        <v>119</v>
      </c>
      <c r="D28" t="s">
        <v>120</v>
      </c>
      <c r="E28" t="s">
        <v>121</v>
      </c>
      <c r="F28" t="s">
        <v>122</v>
      </c>
      <c r="G28" t="s">
        <v>123</v>
      </c>
      <c r="H28" t="s">
        <v>124</v>
      </c>
      <c r="I28" t="s">
        <v>125</v>
      </c>
      <c r="J28" t="s">
        <v>126</v>
      </c>
      <c r="K28" t="s">
        <v>127</v>
      </c>
      <c r="L28" t="s">
        <v>128</v>
      </c>
      <c r="M28" t="s">
        <v>131</v>
      </c>
    </row>
    <row r="29" spans="1:15" x14ac:dyDescent="0.2">
      <c r="A29" t="s">
        <v>482</v>
      </c>
    </row>
    <row r="30" spans="1:15" x14ac:dyDescent="0.2">
      <c r="A30" t="s">
        <v>483</v>
      </c>
    </row>
    <row r="31" spans="1:15" x14ac:dyDescent="0.2">
      <c r="A31" t="s">
        <v>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tabSelected="1" workbookViewId="0">
      <selection activeCell="F9" sqref="F9"/>
    </sheetView>
  </sheetViews>
  <sheetFormatPr baseColWidth="10" defaultRowHeight="16" x14ac:dyDescent="0.2"/>
  <cols>
    <col min="2" max="3" width="12.1640625" bestFit="1" customWidth="1"/>
    <col min="6" max="6" width="12.1640625" bestFit="1" customWidth="1"/>
  </cols>
  <sheetData>
    <row r="1" spans="1:6" x14ac:dyDescent="0.2">
      <c r="A1" s="21" t="s">
        <v>509</v>
      </c>
      <c r="E1" s="21" t="s">
        <v>511</v>
      </c>
    </row>
    <row r="2" spans="1:6" x14ac:dyDescent="0.2">
      <c r="A2" s="21" t="s">
        <v>502</v>
      </c>
      <c r="B2">
        <v>-29.3</v>
      </c>
      <c r="C2" s="21" t="s">
        <v>538</v>
      </c>
      <c r="E2" s="21" t="s">
        <v>512</v>
      </c>
      <c r="F2">
        <v>-0.26452999999999999</v>
      </c>
    </row>
    <row r="3" spans="1:6" x14ac:dyDescent="0.2">
      <c r="A3" s="21" t="s">
        <v>496</v>
      </c>
      <c r="B3">
        <f>EXP(B2)</f>
        <v>1.8843938588989806E-13</v>
      </c>
      <c r="C3">
        <f>1.68*10^-7</f>
        <v>1.68E-7</v>
      </c>
      <c r="E3" s="21" t="s">
        <v>513</v>
      </c>
      <c r="F3">
        <v>46.290480000000002</v>
      </c>
    </row>
    <row r="4" spans="1:6" x14ac:dyDescent="0.2">
      <c r="A4" s="21" t="s">
        <v>91</v>
      </c>
      <c r="B4" s="22">
        <v>291000</v>
      </c>
      <c r="C4">
        <f>358*10^3</f>
        <v>358000</v>
      </c>
      <c r="E4" s="21" t="s">
        <v>92</v>
      </c>
      <c r="F4">
        <v>20</v>
      </c>
    </row>
    <row r="5" spans="1:6" x14ac:dyDescent="0.2">
      <c r="A5" s="21" t="s">
        <v>497</v>
      </c>
      <c r="B5">
        <f>10^-3</f>
        <v>1E-3</v>
      </c>
      <c r="E5" s="21" t="s">
        <v>515</v>
      </c>
      <c r="F5">
        <f>(F4-F3)/F2</f>
        <v>99.385627339054182</v>
      </c>
    </row>
    <row r="6" spans="1:6" x14ac:dyDescent="0.2">
      <c r="A6" s="21" t="s">
        <v>498</v>
      </c>
      <c r="B6">
        <f>10^5</f>
        <v>100000</v>
      </c>
      <c r="C6">
        <f>200*1000000</f>
        <v>200000000</v>
      </c>
      <c r="E6" s="21" t="s">
        <v>516</v>
      </c>
      <c r="F6">
        <f>F5*60*60</f>
        <v>357788.25842059503</v>
      </c>
    </row>
    <row r="7" spans="1:6" x14ac:dyDescent="0.2">
      <c r="A7" s="21" t="s">
        <v>499</v>
      </c>
      <c r="B7">
        <v>1300</v>
      </c>
      <c r="C7">
        <v>1300</v>
      </c>
      <c r="E7" s="21" t="s">
        <v>517</v>
      </c>
      <c r="F7">
        <f>1/(10^-6/E16)</f>
        <v>2000</v>
      </c>
    </row>
    <row r="8" spans="1:6" x14ac:dyDescent="0.2">
      <c r="A8" s="21" t="s">
        <v>500</v>
      </c>
      <c r="B8">
        <f>B7+273.15</f>
        <v>1573.15</v>
      </c>
      <c r="C8">
        <f>C7+273.15</f>
        <v>1573.15</v>
      </c>
      <c r="E8" s="21" t="s">
        <v>518</v>
      </c>
      <c r="F8">
        <f>F6*(F7^2)</f>
        <v>1431153033682.3801</v>
      </c>
    </row>
    <row r="9" spans="1:6" x14ac:dyDescent="0.2">
      <c r="A9" s="21" t="s">
        <v>105</v>
      </c>
      <c r="B9">
        <v>8.3140000000000001</v>
      </c>
      <c r="E9" s="21" t="s">
        <v>519</v>
      </c>
      <c r="F9">
        <f>F8*0.000000000000032</f>
        <v>4.5796897077836164E-2</v>
      </c>
    </row>
    <row r="10" spans="1:6" x14ac:dyDescent="0.2">
      <c r="A10" s="21" t="s">
        <v>501</v>
      </c>
      <c r="B10">
        <v>-0.19</v>
      </c>
    </row>
    <row r="11" spans="1:6" x14ac:dyDescent="0.2">
      <c r="A11" s="21" t="s">
        <v>90</v>
      </c>
      <c r="B11">
        <f>B3*((B5/B6)^B10)*EXP(-B4/(B9*B8))</f>
        <v>1.356755935548438E-21</v>
      </c>
      <c r="C11">
        <f>C3*EXP(-(C4/(B9*C8)))</f>
        <v>2.1772128536303782E-19</v>
      </c>
    </row>
    <row r="13" spans="1:6" x14ac:dyDescent="0.2">
      <c r="A13" s="21" t="s">
        <v>503</v>
      </c>
      <c r="B13">
        <f>((E16)^2)/(15*B11)</f>
        <v>196547263719080.53</v>
      </c>
      <c r="C13">
        <f>((E16)^2)/(15*C11)</f>
        <v>1224807515820.124</v>
      </c>
    </row>
    <row r="14" spans="1:6" x14ac:dyDescent="0.2">
      <c r="A14" s="21" t="s">
        <v>504</v>
      </c>
      <c r="B14">
        <f>B13*0.0000000317098</f>
        <v>6232474.4230792997</v>
      </c>
      <c r="C14">
        <f>C13*0.0000000317098</f>
        <v>38838.401365152968</v>
      </c>
    </row>
    <row r="15" spans="1:6" x14ac:dyDescent="0.2">
      <c r="A15" s="21" t="s">
        <v>505</v>
      </c>
      <c r="B15">
        <f>B14*10^-6</f>
        <v>6.2324744230792994</v>
      </c>
      <c r="C15">
        <f>C14*10^-6</f>
        <v>3.8838401365152965E-2</v>
      </c>
    </row>
    <row r="16" spans="1:6" x14ac:dyDescent="0.2">
      <c r="D16" t="s">
        <v>536</v>
      </c>
      <c r="E16">
        <f>0.002</f>
        <v>2E-3</v>
      </c>
    </row>
    <row r="17" spans="1:3" x14ac:dyDescent="0.2">
      <c r="A17" s="21" t="s">
        <v>506</v>
      </c>
    </row>
    <row r="18" spans="1:3" x14ac:dyDescent="0.2">
      <c r="A18" s="21" t="s">
        <v>92</v>
      </c>
      <c r="B18">
        <v>0.2</v>
      </c>
    </row>
    <row r="19" spans="1:3" x14ac:dyDescent="0.2">
      <c r="A19" s="21" t="s">
        <v>507</v>
      </c>
      <c r="B19">
        <f>3200</f>
        <v>3200</v>
      </c>
    </row>
    <row r="20" spans="1:3" x14ac:dyDescent="0.2">
      <c r="A20" s="21" t="s">
        <v>508</v>
      </c>
      <c r="B20">
        <f>2900</f>
        <v>2900</v>
      </c>
    </row>
    <row r="21" spans="1:3" x14ac:dyDescent="0.2">
      <c r="A21" s="21" t="s">
        <v>510</v>
      </c>
      <c r="B21">
        <f>((1-B18)*B19)/(B18*B20)</f>
        <v>4.4137931034482758</v>
      </c>
    </row>
    <row r="23" spans="1:3" x14ac:dyDescent="0.2">
      <c r="A23" s="21" t="s">
        <v>520</v>
      </c>
      <c r="B23">
        <f>B13/B21</f>
        <v>44530239436354.18</v>
      </c>
    </row>
    <row r="25" spans="1:3" x14ac:dyDescent="0.2">
      <c r="A25" s="21" t="s">
        <v>521</v>
      </c>
    </row>
    <row r="26" spans="1:3" x14ac:dyDescent="0.2">
      <c r="A26" s="21" t="s">
        <v>522</v>
      </c>
      <c r="B26">
        <v>40</v>
      </c>
      <c r="C26" t="s">
        <v>523</v>
      </c>
    </row>
    <row r="27" spans="1:3" x14ac:dyDescent="0.2">
      <c r="A27" s="21" t="s">
        <v>534</v>
      </c>
      <c r="B27">
        <f>((B28*B30*B29)/(B18*B31))</f>
        <v>3.0878579750756886E-6</v>
      </c>
      <c r="C27" t="s">
        <v>533</v>
      </c>
    </row>
    <row r="28" spans="1:3" x14ac:dyDescent="0.2">
      <c r="A28" s="21" t="s">
        <v>524</v>
      </c>
      <c r="B28">
        <f>((B18^2.6)*(E16)^2)/58</f>
        <v>1.0502918282570368E-9</v>
      </c>
      <c r="C28" t="s">
        <v>537</v>
      </c>
    </row>
    <row r="29" spans="1:3" x14ac:dyDescent="0.2">
      <c r="A29" s="21" t="s">
        <v>525</v>
      </c>
      <c r="B29">
        <v>9.8000000000000007</v>
      </c>
      <c r="C29" t="s">
        <v>528</v>
      </c>
    </row>
    <row r="30" spans="1:3" x14ac:dyDescent="0.2">
      <c r="A30" s="21" t="s">
        <v>526</v>
      </c>
      <c r="B30">
        <f>B19-B20</f>
        <v>300</v>
      </c>
      <c r="C30" t="s">
        <v>527</v>
      </c>
    </row>
    <row r="31" spans="1:3" x14ac:dyDescent="0.2">
      <c r="A31" s="21" t="s">
        <v>530</v>
      </c>
      <c r="B31">
        <v>5</v>
      </c>
      <c r="C31" t="s">
        <v>529</v>
      </c>
    </row>
    <row r="32" spans="1:3" x14ac:dyDescent="0.2">
      <c r="A32" s="21" t="s">
        <v>532</v>
      </c>
    </row>
    <row r="33" spans="1:3" x14ac:dyDescent="0.2">
      <c r="A33" s="21" t="s">
        <v>531</v>
      </c>
      <c r="B33" s="22">
        <v>2800</v>
      </c>
      <c r="C33" t="s">
        <v>501</v>
      </c>
    </row>
    <row r="34" spans="1:3" x14ac:dyDescent="0.2">
      <c r="A34" s="21" t="s">
        <v>514</v>
      </c>
      <c r="B34">
        <f>(B26*10^3)/B27</f>
        <v>12953963661.175035</v>
      </c>
    </row>
    <row r="35" spans="1:3" x14ac:dyDescent="0.2">
      <c r="B35">
        <f>B34/B18</f>
        <v>64769818305.875175</v>
      </c>
    </row>
    <row r="36" spans="1:3" x14ac:dyDescent="0.2">
      <c r="A36" s="21" t="s">
        <v>535</v>
      </c>
      <c r="B36">
        <f>(B34/B13)*B21</f>
        <v>2.909026276332911E-4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assorted 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Goltz</dc:creator>
  <cp:lastModifiedBy>Microsoft Office User</cp:lastModifiedBy>
  <dcterms:created xsi:type="dcterms:W3CDTF">2022-02-15T18:20:27Z</dcterms:created>
  <dcterms:modified xsi:type="dcterms:W3CDTF">2022-11-06T18:33:38Z</dcterms:modified>
</cp:coreProperties>
</file>