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03"/>
  <workbookPr defaultThemeVersion="124226"/>
  <mc:AlternateContent xmlns:mc="http://schemas.openxmlformats.org/markup-compatibility/2006">
    <mc:Choice Requires="x15">
      <x15ac:absPath xmlns:x15ac="http://schemas.microsoft.com/office/spreadsheetml/2010/11/ac" url="https://usepa-my.sharepoint.com/personal/walata_steve_epa_gov/Documents/Documents/NCEA_Stuff/IRIS/export_250409/"/>
    </mc:Choice>
  </mc:AlternateContent>
  <xr:revisionPtr revIDLastSave="5" documentId="8_{58DE6878-73CE-4BA5-9557-563274AD2CF8}" xr6:coauthVersionLast="47" xr6:coauthVersionMax="47" xr10:uidLastSave="{C16B225C-6E60-4A2F-946F-E7A7680A7F4A}"/>
  <bookViews>
    <workbookView xWindow="-108" yWindow="-108" windowWidth="23256" windowHeight="12456" xr2:uid="{00000000-000D-0000-FFFF-FFFF00000000}"/>
  </bookViews>
  <sheets>
    <sheet name="Chemical Details" sheetId="1" r:id="rId1"/>
    <sheet name="RfD Toxicity Values" sheetId="2" r:id="rId2"/>
    <sheet name="RfC Toxicity Values" sheetId="3" r:id="rId3"/>
    <sheet name="WOE Details" sheetId="4" r:id="rId4"/>
    <sheet name="WOE Toxicity Values" sheetId="5" r:id="rId5"/>
    <sheet name="Chemical Revision History" sheetId="6" r:id="rId6"/>
  </sheets>
  <definedNames>
    <definedName name="_xlnm._FilterDatabase" localSheetId="2" hidden="1">'RfC Toxicity Values'!$A$1:$R$117</definedName>
    <definedName name="_xlnm._FilterDatabase" localSheetId="1" hidden="1">'RfD Toxicity Values'!$A$1:$R$416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77" i="1" l="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490" i="1"/>
  <c r="A514" i="1"/>
  <c r="A513" i="1"/>
  <c r="A512" i="1"/>
  <c r="A511" i="1"/>
  <c r="A510" i="1"/>
  <c r="A509" i="1"/>
  <c r="A508" i="1"/>
  <c r="A507" i="1"/>
  <c r="A506" i="1"/>
  <c r="A505" i="1"/>
  <c r="A504" i="1"/>
  <c r="A503" i="1"/>
  <c r="A502" i="1"/>
  <c r="A501" i="1"/>
  <c r="A500" i="1"/>
  <c r="A499" i="1"/>
  <c r="A498" i="1"/>
  <c r="A497" i="1"/>
  <c r="A496" i="1"/>
  <c r="A495" i="1"/>
  <c r="A494" i="1"/>
  <c r="A493" i="1"/>
  <c r="A492" i="1"/>
  <c r="A491" i="1"/>
  <c r="A489" i="1"/>
  <c r="A488" i="1"/>
  <c r="A487" i="1"/>
  <c r="A486" i="1"/>
  <c r="A485" i="1"/>
  <c r="A470" i="1"/>
  <c r="A464" i="1"/>
  <c r="A455" i="1"/>
  <c r="A484" i="1"/>
  <c r="A483" i="1"/>
  <c r="A482" i="1"/>
  <c r="A481" i="1"/>
  <c r="A480" i="1"/>
  <c r="A479" i="1"/>
  <c r="A478" i="1"/>
  <c r="A477" i="1"/>
  <c r="A476" i="1"/>
  <c r="A475" i="1"/>
  <c r="A474" i="1"/>
  <c r="A473" i="1"/>
  <c r="A472" i="1"/>
  <c r="A471" i="1"/>
  <c r="A469" i="1"/>
  <c r="A468" i="1"/>
  <c r="A467" i="1"/>
  <c r="A466" i="1"/>
  <c r="A465" i="1"/>
  <c r="A463" i="1"/>
  <c r="A462" i="1"/>
  <c r="A461" i="1"/>
  <c r="A460" i="1"/>
  <c r="A459" i="1"/>
  <c r="A458" i="1"/>
  <c r="A457" i="1"/>
  <c r="A456" i="1"/>
  <c r="A454" i="1"/>
  <c r="A453" i="1"/>
  <c r="A452" i="1"/>
  <c r="A451" i="1"/>
  <c r="A450" i="1"/>
  <c r="A449" i="1"/>
  <c r="A433" i="1"/>
  <c r="A424" i="1"/>
  <c r="A448" i="1"/>
  <c r="A447" i="1"/>
  <c r="A446" i="1"/>
  <c r="A445" i="1"/>
  <c r="A444" i="1"/>
  <c r="A443" i="1"/>
  <c r="A442" i="1"/>
  <c r="A441" i="1"/>
  <c r="A440" i="1"/>
  <c r="A439" i="1"/>
  <c r="A438" i="1"/>
  <c r="A437" i="1"/>
  <c r="A436" i="1"/>
  <c r="A435" i="1"/>
  <c r="A434" i="1"/>
  <c r="A432" i="1"/>
  <c r="A431" i="1"/>
  <c r="A430" i="1"/>
  <c r="A429" i="1"/>
  <c r="A428" i="1"/>
  <c r="A427" i="1"/>
  <c r="A426" i="1"/>
  <c r="A425" i="1"/>
  <c r="A423" i="1"/>
  <c r="A422" i="1"/>
  <c r="A421" i="1"/>
  <c r="A420" i="1"/>
  <c r="A397" i="1"/>
  <c r="A396" i="1"/>
  <c r="A392" i="1"/>
  <c r="A419" i="1"/>
  <c r="A418" i="1"/>
  <c r="A417" i="1"/>
  <c r="A416" i="1"/>
  <c r="A415" i="1"/>
  <c r="A414" i="1"/>
  <c r="A413" i="1"/>
  <c r="A412" i="1"/>
  <c r="A411" i="1"/>
  <c r="A410" i="1"/>
  <c r="A409" i="1"/>
  <c r="A408" i="1"/>
  <c r="A407" i="1"/>
  <c r="A406" i="1"/>
  <c r="A405" i="1"/>
  <c r="A404" i="1"/>
  <c r="A403" i="1"/>
  <c r="A402" i="1"/>
  <c r="A401" i="1"/>
  <c r="A400" i="1"/>
  <c r="A399" i="1"/>
  <c r="A398" i="1"/>
  <c r="A395" i="1"/>
  <c r="A394" i="1"/>
  <c r="A393" i="1"/>
  <c r="A391" i="1"/>
  <c r="A390" i="1"/>
  <c r="A389" i="1"/>
  <c r="A388" i="1"/>
  <c r="A387" i="1"/>
  <c r="A385" i="1"/>
  <c r="A386"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8" i="1"/>
  <c r="A355" i="1"/>
  <c r="A353" i="1"/>
  <c r="A351" i="1"/>
  <c r="A349" i="1"/>
  <c r="A346" i="1"/>
  <c r="A343" i="1"/>
  <c r="A338" i="1"/>
  <c r="A335" i="1"/>
  <c r="A333" i="1"/>
  <c r="A331" i="1"/>
  <c r="A329" i="1"/>
  <c r="A326" i="1"/>
  <c r="A324" i="1"/>
  <c r="A322" i="1"/>
  <c r="A320" i="1"/>
  <c r="A316" i="1"/>
  <c r="A315" i="1"/>
  <c r="A314" i="1"/>
  <c r="A312" i="1"/>
  <c r="A306" i="1"/>
  <c r="A303" i="1"/>
  <c r="A301" i="1"/>
  <c r="A299" i="1"/>
  <c r="A296" i="1"/>
  <c r="A294" i="1"/>
  <c r="A283" i="1"/>
  <c r="A279" i="1"/>
  <c r="A359" i="1"/>
  <c r="A357" i="1"/>
  <c r="A356" i="1"/>
  <c r="A354" i="1"/>
  <c r="A352" i="1"/>
  <c r="A350" i="1"/>
  <c r="A348" i="1"/>
  <c r="A347" i="1"/>
  <c r="A345" i="1"/>
  <c r="A344" i="1"/>
  <c r="A342" i="1"/>
  <c r="A341" i="1"/>
  <c r="A340" i="1"/>
  <c r="A339" i="1"/>
  <c r="A337" i="1"/>
  <c r="A336" i="1"/>
  <c r="A334" i="1"/>
  <c r="A332" i="1"/>
  <c r="A330" i="1"/>
  <c r="A328" i="1"/>
  <c r="A327" i="1"/>
  <c r="A325" i="1"/>
  <c r="A323" i="1"/>
  <c r="A321" i="1"/>
  <c r="A319" i="1"/>
  <c r="A318" i="1"/>
  <c r="A317" i="1"/>
  <c r="A313" i="1"/>
  <c r="A311" i="1"/>
  <c r="A310" i="1"/>
  <c r="A309" i="1"/>
  <c r="A308" i="1"/>
  <c r="A307" i="1"/>
  <c r="A305" i="1"/>
  <c r="A304" i="1"/>
  <c r="A302" i="1"/>
  <c r="A300" i="1"/>
  <c r="A298" i="1"/>
  <c r="A297" i="1"/>
  <c r="A295" i="1"/>
  <c r="A293" i="1"/>
  <c r="A292" i="1"/>
  <c r="A291" i="1"/>
  <c r="A290" i="1"/>
  <c r="A289" i="1"/>
  <c r="A288" i="1"/>
  <c r="A287" i="1"/>
  <c r="A286" i="1"/>
  <c r="A285" i="1"/>
  <c r="A284" i="1"/>
  <c r="A282" i="1"/>
  <c r="A281" i="1"/>
  <c r="A280"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7" i="1"/>
  <c r="A234" i="1"/>
  <c r="A238" i="1"/>
  <c r="A236" i="1"/>
  <c r="A235" i="1"/>
  <c r="A233" i="1"/>
  <c r="A232" i="1"/>
  <c r="A231" i="1"/>
  <c r="A230" i="1"/>
  <c r="A228" i="1"/>
  <c r="A229"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6" i="1"/>
  <c r="A177"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578"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<sst xmlns="http://schemas.openxmlformats.org/spreadsheetml/2006/main" count="40626" uniqueCount="5881">
  <si>
    <t>CHEMICAL NAME</t>
  </si>
  <si>
    <t>CASRN</t>
  </si>
  <si>
    <t>DTXSID</t>
  </si>
  <si>
    <t>IS PESTICIDE</t>
  </si>
  <si>
    <t>TOXICOLOGICAL REVIEW</t>
  </si>
  <si>
    <t>FILE FIRST ONLINE</t>
  </si>
  <si>
    <t>LAST REVISION DATE</t>
  </si>
  <si>
    <t>RFD ARCHIVE</t>
  </si>
  <si>
    <t>RFC ARCHIVE</t>
  </si>
  <si>
    <t>CANCER ARCHIVE</t>
  </si>
  <si>
    <t>ORAL EXPOSURE STATUS</t>
  </si>
  <si>
    <t>ORAL UPDATE DATE</t>
  </si>
  <si>
    <t>INHALATION EXPOSURE STATUS</t>
  </si>
  <si>
    <t>INHALATION UPDATE DATE</t>
  </si>
  <si>
    <t>CARCINOGENIC EXPOSURE STATUS</t>
  </si>
  <si>
    <t>CARCINOGENIC UPDATE DATE</t>
  </si>
  <si>
    <t>SYNONYMS</t>
  </si>
  <si>
    <t>83-32-9</t>
  </si>
  <si>
    <t>DTXSID3021774</t>
  </si>
  <si>
    <t>N</t>
  </si>
  <si>
    <t>01-NOV-90</t>
  </si>
  <si>
    <t>Yes</t>
  </si>
  <si>
    <t>No</t>
  </si>
  <si>
    <t>1,2-Dihydroacenaphthylene; 1,8-Ethylenenaphthalene; 83-32-9; Acenaphthene; Acenaphthene; Acenaphthylene, 1,2-dihydro-; HSDB 2659; NSC 7657; Naphthyleneethylene; peri-Ethylenenaphthalene</t>
  </si>
  <si>
    <t>208-96-8</t>
  </si>
  <si>
    <t>DTXSID3023845</t>
  </si>
  <si>
    <t>01-JAN-91</t>
  </si>
  <si>
    <t>208-96-8; Acenaphthylene; Acenaphthylene; Cyclopenta(de)naphthalene; HSDB 2661; NSC59821</t>
  </si>
  <si>
    <t>30560-19-1</t>
  </si>
  <si>
    <t>DTXSID8023846</t>
  </si>
  <si>
    <t>Y</t>
  </si>
  <si>
    <t>07-SEP-88</t>
  </si>
  <si>
    <t>01-MAY-89</t>
  </si>
  <si>
    <t>15-JUL-16</t>
  </si>
  <si>
    <t>30560-19-1; 75 sp; Acephat; Acephate; Acetylphosphoramidothioic acid o,s-dimethyl ester; Chevron re 12,420; ENT 27822; Orthene; Orthene-755; Ortho 12420; Ortran; Ortril; Phosphoramidothioic acid, n-acetyl-, o,s-dimethyl ester; RE 12420; n-(Methoxy(methylthio)phosphinoyl)acetamide; o,s-Dimethylacetylphosphoroamidothioate</t>
  </si>
  <si>
    <t>75-07-0</t>
  </si>
  <si>
    <t>DTXSID5039224</t>
  </si>
  <si>
    <t>30-JUN-88</t>
  </si>
  <si>
    <t>01-OCT-91</t>
  </si>
  <si>
    <t>75-07-0; Acetaldehyd; Acetaldehyde; Acetic aldehyde; Acetylaldehyde; Aldehyde acetique; Aldeide acetica; Ethanal; Ethyl aldehyde; NCI-C56326; Octowy aldehyd; RCRA Waste Number u001; UN 1089</t>
  </si>
  <si>
    <t>34256-82-1</t>
  </si>
  <si>
    <t>DTXSID8023848</t>
  </si>
  <si>
    <t>01-SEP-93</t>
  </si>
  <si>
    <t>2-Chloro-N-(ethoxymethyl)-6'-ethyl-o-acetotoluidide; 2-Chloro-N-(ethoxymethyl)-6'-ethylacet-o-toluidide; 2-Chloro-n-(ethoxymethyl)-n-(2-ethyl-6-methylphenyl)acetamide; 34256-82-1; Acetamide, 2-chloro-N-(ethoxymethyl)-N-(2-ethyl-6-methylphenyl)-; Acetochlor; Acetochlore; Azetochlor; Caswell No. 003b; EPA Pesticide Chemical Code 121601; MG 02; MON 097; Nevirex; o-Acetotoluidide, 2-chloro-n-(ethoxymethyl)-6'-ethyl-</t>
  </si>
  <si>
    <t>67-64-1</t>
  </si>
  <si>
    <t>DTXSID8021482</t>
  </si>
  <si>
    <t>31-MAR-87</t>
  </si>
  <si>
    <t>31-JUL-03</t>
  </si>
  <si>
    <t>Discussion</t>
  </si>
  <si>
    <t>2-Propanone; 67-64-1; Acetone; Dimethyl ketone; Dimethylformaldehyde; Dimethylketal; Ketone propane; Ketone, dimethyl; Methyl ketone; Propanone; Pyroacetic acid; Pyroacetic ether; RCRA Waste Number U002; UN 1090; beta-Ketopropane</t>
  </si>
  <si>
    <t>75-05-8</t>
  </si>
  <si>
    <t>DTXSID7020009</t>
  </si>
  <si>
    <t>30-SEP-87</t>
  </si>
  <si>
    <t>03-MAR-99</t>
  </si>
  <si>
    <t>Withdrawn; discussion</t>
  </si>
  <si>
    <t>75-05-8; Acetonitril; Acetonitrile; Cyanomethane; Cyanure de methyl; Ethanenitrile; Ethyl nitrile; Methane, cyano-; Methanecarbonitrile; Methyl cyanide; NA 1648; NCI-C60822; RCRA Waste Number u003; UN 1648; USAF EK-488</t>
  </si>
  <si>
    <t>98-86-2</t>
  </si>
  <si>
    <t>DTXSID6021828</t>
  </si>
  <si>
    <t>22-AUG-88</t>
  </si>
  <si>
    <t>01-FEB-91</t>
  </si>
  <si>
    <t>98-86-2; Acetophenone; Acetyl benzene; Hypnone; Phenyl methyl acetone</t>
  </si>
  <si>
    <t>75-36-5</t>
  </si>
  <si>
    <t>DTXSID2023852</t>
  </si>
  <si>
    <t>01-MAR-91</t>
  </si>
  <si>
    <t>75-36-5; Acetic acid, chloride; Acetic chloride; Acetyl chloride; Acetyl chloride; Acetyl chloride; Chlorure d'acetyle [French]; Cloruro de acetilo [Spanish]; Ethanoyl chloride; HSDB 662; RCRA Waste Number u006; UN 1717</t>
  </si>
  <si>
    <t>62476-59-9</t>
  </si>
  <si>
    <t>DTXSID7023853</t>
  </si>
  <si>
    <t>5-(2-Chloro-4-(trifluoromethyl)phenoxy)-2-nitrobenzoic acid sodium salt; 62476-59-9; Acifluorfen; Acifluorfen sodium; Acifluorfen, sodium; Benzoic acid, 5-(2-chloro-4-(trifluoromethyl)phenoxy)-2-nitro-, sodium salt; Blazer; Blazer 2s; MC 10978; RH 6201; Scifluorfen; Sodium 5-(2-chloro-4-(trifluoromethyl)phenoxy)-2-nitrobenzoate; Sodium acifluorfen; Sodium salt of acifluorfen; Tackle; Tackle 2as</t>
  </si>
  <si>
    <t>107-02-8</t>
  </si>
  <si>
    <t>DTXSID5020023</t>
  </si>
  <si>
    <t>03-JUN-03</t>
  </si>
  <si>
    <t>107-02-8; 2-Propenal; Acraldehyde; Acrolein; Acrylaldehyde; Allyl aldehyde; Ethylene aldehyde; Prop-2-en-l-al; Propenal</t>
  </si>
  <si>
    <t>79-06-1</t>
  </si>
  <si>
    <t>DTXSID5020027</t>
  </si>
  <si>
    <t>26-SEP-88</t>
  </si>
  <si>
    <t>22-MAR-10</t>
  </si>
  <si>
    <t>79-06-1; Acrylamide; Acrylic acid amide; Acrylic amide; Ethylenecarboxamide; Propenamide; Propenoic acid amide; Vinyl amide</t>
  </si>
  <si>
    <t>79-10-7</t>
  </si>
  <si>
    <t>DTXSID0039229</t>
  </si>
  <si>
    <t>31-JAN-87</t>
  </si>
  <si>
    <t>01-APR-94</t>
  </si>
  <si>
    <t>2-Propenoic acid; 79-10-7; Acroleic acid; Acrylic acid; Acrylic acid, glacial; Ethylenecarboxylic acid; Propene acid; Propenoic acid; RCRA Waste Number u008; UN 2218</t>
  </si>
  <si>
    <t>107-13-1</t>
  </si>
  <si>
    <t>DTXSID5020029</t>
  </si>
  <si>
    <t>01-NOV-91</t>
  </si>
  <si>
    <t>107-13-1; 2-Propenenitrile; Acritet; Acrylnitril; Acrylon; Acrylonitrile; Acrylonitrile monomer; Akrylonitryl; Carbacryl; Cianuro di vinile; Cyanoethylene; Cyanure de vinyle; ENT 54; Fumigrain; Miller's Fumigrain; Nitrile acrilico; Nitrile acrylique; Propenenitrile; RCRA Waste Number u009; TL 314; UN 1093; VCN; Ventox; Vinyl cyanide</t>
  </si>
  <si>
    <t>111-69-3</t>
  </si>
  <si>
    <t>DTXSID3021936</t>
  </si>
  <si>
    <t>1,4-Dicyanobutane; 111-69-3; Adipic acid dinitrile; Adipic acid nitrile; Adipodinitrile; Adiponitrile; Adiponitrile; Adiponitrilo [Spanish]; HSDB 627; Hexanedinitrile; Hexanedinitrile; Hexanedioic acid, dinitrile; NSC 7617; Nitrile adipico [Italian]; Tetramethylene cyanide; UN 2205</t>
  </si>
  <si>
    <t>15972-60-8</t>
  </si>
  <si>
    <t>DTXSID1022265</t>
  </si>
  <si>
    <t>15972-60-8; 2-Chloro-2',6'-diethyl-N-(methoxymethyl)acetanilide; 2-Chloro-N-(2,6-diethyl)phenyl-N-methoxymethylacetamide; Acetamide, 2-chloro-N-(2,6-diethylphenyl)-N-(methoxymethyl)-; Acetanilide, 2-chloro-2',6'-diethyl-N-(methoxymethyl)-; Alachlor; Alanex; Alochlor; CP 50144; Chloressigsaeure-N-(methoxymethyl)-2,6-diaethylanilid; Lasso; Lazo; Metachlor; Methachlor; Pillarzo</t>
  </si>
  <si>
    <t>1596-84-5</t>
  </si>
  <si>
    <t>DTXSID9020370</t>
  </si>
  <si>
    <t>1596-84-5; 2,2-Dimethylhydrazid kyseliny jantarove; Alar; Alar-85; Aminozide; B 995; B-9; Bernsteinsaeure-2,2-dimethylhydrazid; Butanedioic acid mono(2,2-dimethylhydrazide); DMSA; Daminozide; Dimas; Dimethylaminosuccinamic acid; Dmasa; Kylar; NCI-C03827; SADH; Succinic 1,1-dimethyl hydrazide; Succinic acid 2,2-dimethylhydrazide; Succinic acid, mono(2,2-dimethylhydrazide); b-Nine; n-(Dimethylamino)succinamic acid; n-Dimethyl amino-beta-carbamyl propionic acid; n-Dimethylamino-succinamidsaeure</t>
  </si>
  <si>
    <t>116-06-3</t>
  </si>
  <si>
    <t>DTXSID0039223</t>
  </si>
  <si>
    <t>01-NOV-93</t>
  </si>
  <si>
    <t>116-06-3; 2-Methyl-2-(methylthio)propanal, o-((methylamino)carbonyl) oxime; 2-Methyl-2-(methylthio)propionaldehyde o-(methylcarbamoyl)oxime; Aldecarb; Aldicarb; Ambush; Carbamyl; Carbanolate; ENT 27,093; NCI-c08640; OMS 771; Propanal, 2-methyl-2-(methylthio)-, o-((methylamino)carbonyl)oxime; Propionaldehyde, 2-methyl-2-(methylthio)-, o-(methyl-carbamoyl)oxime; Sulfone aldoxycarb; Temic; Temik; Temik 10 g; Temik TSK; Temik g 10; UC 21149; Union Carbide 21149; Union Carbide UC-21149</t>
  </si>
  <si>
    <t>1646-88-4</t>
  </si>
  <si>
    <t>DTXSID6023862</t>
  </si>
  <si>
    <t>1646-88-4; 2-Mesyl-2-methylpropionaldehyde o-methylcarbamoyloxime; 2-Methyl-2-(methylsulfonyl)propanal o-((methylamino)carbonyl)oxime; 2-Methyl-2-(methylsulfonyl)propionaldehyde o-(methylcarbamoyl)oxime; Aldicarb sulfone; Aldoxycarb; Aldoxycarbe; ENT 4.9; ENT AI3-29261; Proionaldehyde, 2-methyl-2-(methylsulfonyl)-, o-(methylcarbamoyl)oxime; Standak; UC-21865</t>
  </si>
  <si>
    <t>309-00-2</t>
  </si>
  <si>
    <t>DTXSID8020040</t>
  </si>
  <si>
    <t>1,2,3,4,10,10-Hexachloro-1,4,4a,5,8,8a-hexahydro-1,4,5,8-dimethanonaphthalene; 1,2,3,4,10,10-Hexachloro-1,4,4a,5,8,8a-hexahydro-1,4-endo-exo-5,8-dimethanonaphthalene; 1,2,3,4,10,10-Hexachloro-1,4,4a,5,8,8a-hexahydro-exo-1,4-endo-5,8-dimethanonaphthalene; 1,4:5,8-Dimethanonaphthalene, 1,2,3,4,10,10-hexachloro-1,4,4a,5,8,8a-hexahydro-; 1,4:5,8-Dimethanonaphthalene, 1,2,3,4,10,10-hexachloro-1,4,4a,5,8,8a-hexahydro-, (1 alpha, 4 alpha, 4a beta, 5 alpha, 8 alpha, 8a beta)-; 309-00-2; Aldrex; Aldrin; Aldrite; Aldrosol; Drinox; ENT 15,949; HHDN; Hexachlorohexahydro-endo-exo-dimethanonaphthalene; NCI-c00044; Octalene; Seedrin</t>
  </si>
  <si>
    <t>74223-64-6</t>
  </si>
  <si>
    <t>DTXSID6023864</t>
  </si>
  <si>
    <t>74223-64-6; Ally; Benzoic acid, 2-(((((4-methoxy-6-methyl-1,3,5-triazin-2-yl)amino)- carbonyl) amino)sulfonyl)-, methyl ester; Benzoic acid, 2-(((((4-methoxy-6-methyl-1,3,5-triazin-2-yl)amino)carbonyl) amino)sulfonyl)-, methyl ester (9ci); Caswell No. 419h; DPD 63760m; DPX 6376; DPX t6376; EPA Pesticide Chemical Code 122010; Gropper; Methyl-2-((((4-methoxy-6-methyl-1,3,5-triazin-2-yl)amino)carbonyl)amino)  sulfonyl)benzoate; Metsulfuron methyl ester [ANSI]; Metsulfuron-methyl</t>
  </si>
  <si>
    <t>107-18-6</t>
  </si>
  <si>
    <t>DTXSID8020044</t>
  </si>
  <si>
    <t>1-Propene-3-ol; 107-18-6; 2-Propen-1-ol; 2-Propenyl alcohol; 2-Vinylcarbinol; 3-Hydroxypropene; AA; Allyl al; Allyl alcohol; Allylic alcohol; Orvinylcarbinol; Propenol; Propenyl alcohol; Shell Unkrautted A; Vinylcarbinol; Weed Drench</t>
  </si>
  <si>
    <t>107-05-1</t>
  </si>
  <si>
    <t>DTXSID4039231</t>
  </si>
  <si>
    <t>01-SEP-90</t>
  </si>
  <si>
    <t>01-DEC-91</t>
  </si>
  <si>
    <t>1-Chloro propene-2; 1-Chloro-2-propene; 1-Propene, 3-chloro-; 107-05-1; 2-Propenyl chloride; 3-Chloro-1-propene; 3-Chloroprene; 3-Chloropropene; 3-Chloropropene-1; 3-Chloropropylene; 3-Chlorpropen [German]; Allile (cloruro di) [Italian]; Allyl chloride; Allylchlorid [German]; Allyle (chlorure d') [French]; Chlorallylene; Chlorure d'allyle [French]; Cloruro de alilo [Spanish]; HSDB 178; NCI-C04615; NSC 20939; Propene, 3-chloro-; UN 1100; alpha-Chloropropylene; p-aminopropiofenon [Czech]</t>
  </si>
  <si>
    <t>20859-73-8</t>
  </si>
  <si>
    <t>DTXSID1023867</t>
  </si>
  <si>
    <t>20859-73-8; AIP; Al-phos; Aluminum monophosphide; Aluminum phosphide; Celphos; Delicia; Delicia gastoxin; Detia; Detia-ex-b; Phostoxin; Phostoxin-a; Quickphos</t>
  </si>
  <si>
    <t>67485-29-4</t>
  </si>
  <si>
    <t>DTXSID6023868</t>
  </si>
  <si>
    <t>2(1h)-Pyrimidinone, tetrahydro-5,5-dimethyl-, (3-(4-trifluoromethyl)phenyl-1- (2-(4-trifluoromethyl)phenyl)ethenyl)-2-propenylidene)hydrazone; 67485-29-4; AC 217300; Amdro; CL 217300</t>
  </si>
  <si>
    <t>834-12-8</t>
  </si>
  <si>
    <t>DTXSID1023869</t>
  </si>
  <si>
    <t>2-Ethylamino-4-isopropylamino-6-methylmercapto-s-triazine; 2-Ethylamino-4-isopropylamino-6-methylthio-1,3,5-triazine; 2-Methylmercapto-4-ethylamino-6-isopropylamino-s-triazine; 2-Methylmercapto-4-isopropylamino-6-ethylamino-s-triazine; 2-Methylthio-4-ethylamino-6-isopropylamino-s-triazine; 2-ethylamino-4-isopropylamino-6-methylthio-s-triazine; 834-12-8; A 1093; Ametrex; Ametryn; Ametryne; Carbamic acid, methyl-, o-isopropoxyphenyl ester; Crisatrine; Evik; G-34162; Gesapax; N-ethyl-N'-isopropyl-6-methylthio-1,3,5-triazine-2,4-diyldiamine; s-Triazine, 2-ethylamino-4-isopropylamino-6-methylthio-</t>
  </si>
  <si>
    <t>504-24-5</t>
  </si>
  <si>
    <t>DTXSID0023870</t>
  </si>
  <si>
    <t>01-DEC-89</t>
  </si>
  <si>
    <t>4-AP; 4-Aminopyridine; 4-Pyridinamine; 4-Pyridylamine; 504-24-6; Aminopyridine; Avitrol; Avitrol 200; Pyridine, 4-amino-; RCRA Waste Number p008; UN 2671; VMI 10-3; gamma-Aminopyridine; p-Aminopyridine; p-Aminopyridine</t>
  </si>
  <si>
    <t>33089-61-1</t>
  </si>
  <si>
    <t>DTXSID5023871</t>
  </si>
  <si>
    <t>1,5-di(2,4-dimethylphenyl-3-methyl-1,3,5-triazapenta-1,4-diene; 2,4-xylidine, n,n'-(methyliminodimethylidyne)bis-; 2-methyl-1,3-di(2,4-xylylimino)-2-azapropane; 33089-61-1; amitraz; amitraz estrella; amitraze; azadieno; baam; boots bts 27419; bts 27 419; ent 27967; methanimidamide, n'-(2,4-dimethylphenyl)-n-(((2,4-dimethylphenyl)imino)methyl)-n-methyl-; mitaban; mitac; n'-(2,4-dimethylphenyl)-n-(((2,4-dimethylphenyl)imino)methyl)-n-methylmethanimidamide; n,n'-((methylimino)dimethylidyne)di-2,4-xylidine; n,n-bis(2,4-xylyliminomethyl)methylamine; n,n-di-(2,4-xylyliminomethyl)methylamine; n-methyl-bis(2,4-xylyliminomethyl)amine; n-methyl-n'-2,4-xylyl-n-(n-2,4-xylylformimidoyl)formamidine; r.d. 27419; taktic; triatox; u-36059; upjohn u-36059</t>
  </si>
  <si>
    <t>7664-41-7</t>
  </si>
  <si>
    <t>DTXSID0023872</t>
  </si>
  <si>
    <t>01-MAY-91</t>
  </si>
  <si>
    <t>20-SEP-16</t>
  </si>
  <si>
    <t>7664-41-7; Am-Fol; Ammonia; Ammonia; Ammonia gas; Ammonia solution, strong; Ammoniac [French]; Ammoniaca [Italian]; Ammoniak [German]; Amoniaco [Spanish]; Amoniak [Polish]; Anhydrous ammonia; Aromatic ammonia, vaporole; Caswell No. 041; EPA Pesticide Chemical Code 005302; HSDB 162; Nitro-sil; R 717; Spirit of Hartshorn; UN 1005; UN 2073; UN 2672</t>
  </si>
  <si>
    <t>631-61-8</t>
  </si>
  <si>
    <t>DTXSID5023873</t>
  </si>
  <si>
    <t>631-61-8; Acetic acid, ammonium salt; Acetic acid, ammonium salt; Ammonium acetate; Ammonium acetate; HSDB 556</t>
  </si>
  <si>
    <t>16325-47-6</t>
  </si>
  <si>
    <t>DTXSID0023874</t>
  </si>
  <si>
    <t>16325-47-6; 2-Propenoic acid, 2-methyl-, ammonium salt; 2-Propenoic acid, 2-methyl-, ammonium salt; Ammonium 2-methyl-2-propenoate; Ammonium methacrylate; Ammonium methacrylate; Methacrylic acid, ammonium salt</t>
  </si>
  <si>
    <t>7773-06-0</t>
  </si>
  <si>
    <t>DTXSID5023875</t>
  </si>
  <si>
    <t>01-JAN-89</t>
  </si>
  <si>
    <t>7773-06-0; AMS; Amcide; Amicide; Ammat; Ammate; Ammate X; Ammonium amidosulfonate; Ammonium amidosulphate; Ammonium sulfamate; Ammonium sulphamate; Ammoniumsalz der Amidosulfonsaure; Ikurin; Monoammonium sulfamate; NA 9089; Sulfamate, ammonium; Sulfamic acid, monoammonium salt; Sulfaminsaure</t>
  </si>
  <si>
    <t>62-53-3</t>
  </si>
  <si>
    <t>DTXSID8020090</t>
  </si>
  <si>
    <t>62-53-3; Aminobenzene; Aminophen; Aniline; Aniline-oil; Kyanol; Phenylamine</t>
  </si>
  <si>
    <t>90-04-0</t>
  </si>
  <si>
    <t>DTXSID5023877</t>
  </si>
  <si>
    <t>19-DEC-18</t>
  </si>
  <si>
    <t>Message</t>
  </si>
  <si>
    <t>1-Amino-2-methoxybenzene; 2-Aminoanisole; 2-Anisidine; 2-Anisidine; 2-Methoxy-1-aminobenzene; 2-Methoxyaniline; 2-Methoxybenzenamine; 90-04-0; AI3-08584; Anisidine; Benzenamine, 2-methoxy-; CCRIS 768; HSDB 2073; o-Aminoanisole; o-Anisidine; o-Anisidine; o-Methoxyaniline; o-Methoxyphenylamine</t>
  </si>
  <si>
    <t>120-12-7</t>
  </si>
  <si>
    <t>DTXSID0023878</t>
  </si>
  <si>
    <t>120-12-7; Anthracen [German]; Anthracene; Anthracin; Green Oil; HSDB 702; NSC 7958; Paranaphthalene; Tetra Olive N2G</t>
  </si>
  <si>
    <t>7440-36-0</t>
  </si>
  <si>
    <t>DTXSID5023879</t>
  </si>
  <si>
    <t>7440-36-0; Antimony; Antimony black; Antimony powder; Antimony, regulus; Antymon; C.I. 77050; Stibium; UN 2871</t>
  </si>
  <si>
    <t>1309-64-4</t>
  </si>
  <si>
    <t>DTXSID4023880</t>
  </si>
  <si>
    <t>01-SEP-95</t>
  </si>
  <si>
    <t>1309-64-4; A 1530; A 1582; A 1588LP; AP 50; Amspec-KR; Antimonious oxide; Antimony oxide; Antimony peroxide; Antimony sesquioxide; Antimony trioxide; Antimony white; Antimony(3+) oxide; Antox; Anzon-TMS; Blue Star; C.I. Pigment White 11; C.I.. 77052; CI 77052; CI Pigment White 11; Chemetron Fire Shield; Dechlorane A-O; Diantimony trioxide; Exitelite; Extrema; Flowers of Antimony; HSDB 436; NCI-C55152; Nyacol A 1510LP; Nyacol A 1530; Senarmontite; Thermoguard B; Thermoguard S; Timonox; Twinkling Star; Valentinite; Weisspiessglanz [German]; White Star</t>
  </si>
  <si>
    <t>74115-24-5</t>
  </si>
  <si>
    <t>DTXSID9023881</t>
  </si>
  <si>
    <t>01-JUN-91</t>
  </si>
  <si>
    <t>1,2,4,5-Tetrazine, 3,6-bis(2-chlorophenyl)-; 3,6-bis(2-Chlorophenyl)-1,2,4,5-tetrazine; 74115-24-5; 88025-82-5; Apollo; Apollo 50W; Bisclofentezin; Bisclofentezine; Clofentezine; NC 21314</t>
  </si>
  <si>
    <t>140-57-8</t>
  </si>
  <si>
    <t>DTXSID3020097</t>
  </si>
  <si>
    <t>140-57-8; 2-(4-t-Butylphenoxy)isopropyl-2-chloroethyl sulfite; 2-(4-t-Butylphenoxy)isopropyl-2-chloroethyl sulphite; 2-(4-tert-Butylphenoxy)isopropyl 2-chloroethyl sulfite; 2-(4-tert-Butylphenoxy)isopropyl-2-chloroethyl sulfite; 2-(p-Butylphenoxy)-1-methylethyl 2-chloroethyl sulfite; 2-(p-Butylphenoxy)isopropyl 2-chloroethyl sulfite; 2-(p-t-Butylphenoxy)-1-methylethyl 2'-chloroethyl sulphite; 2-(p-t-Butylphenoxy)-1-methylethyl 2-chloroethyl ester of sulphurous acid; 2-(p-t-Butylphenoxy)-1-methylethyl sulphite of 2-chloroethanol; 2-(p-t-Butylphenoxy)-1-methylethyl-2-chloroethyl sulfite; 2-(p-t-Butylphenoxy)isopropyl 2'-chloroethyl sulfite; 2-(p-t-Butylphenoxy)isopropyl 2'-chloroethyl sulphite; 2-(p-terc.Butylfenoxy)isopropyl-2'-chlorethylester kyseliny siricite [Czech]; 2-(p-tert-Butylphenoxy)-1-methylethyl 2'-chloroethyl sulfite; 2-(p-tert-Butylphenoxy)-1-methylethyl 2-chloroethylsulfite; 2-(p-tert-Butylphenoxy)-1-methylethyl sulfite of 2-chloroethanol; 2-(p-tert-Butylphenoxy)-1-methylethyl-2-choroethyl sulfite; 2-(p-tert-Butylphenoxy)isopropyl 2-chloroethyl sulfite; 2-Chloroethyl 1-methyl-2-(p-t-butylphenoxy)ethyl sulphate; 2-Chloroethyl 1-methyl-2-(p-tert-butylphenoxy)ethyl sulfite; 2-Chloroethyl sulfite of 1-(p-t-butylphenoxy)-2-propanol; 2-Chloroethyl sulphite of 1-(p-t-butylphenoxy)-2-propanol; 2-Propanol, 1-(p-t-butylphenoxy)-, 2-chloroethyl sulfite; 2-Propanol, 1-(p-tert-butylphenoxy)-, 2-chloroethyl sulfite; 2-p-tert-Butylphenoxyisopropyl 2-chloroethyl sulfite; 88-R; 88R; AI3-16519; Acaracide; Aracide; Aramit; Aramite; Aramite; Aramite-15W; Aratron; Butylphenoxyisopropyl chloroethyl sulfite; CES; Caswell No. 131; Compound 88R; ENT 16,519; EPA Pesticide Chemical Code 062501; Ethanol, 2-chloro-, 2-(p-t-butylphenoxy)-1-methylethyl sulfite; Ethanol, 2-chloro-, ester with 2-(p-tert-butylphenoxy)-1-methylethyl sulfite; NSC 404155; Niagaramite; Ortho-Mite; Sulfurous acid, 2-(p-t-butylphenoxy)-1-methylethyl-2-chloroethyl ester; Sulfurous acid, 2-(p-t-butylphenoxy)-1-methylethyl-2-chloroethyl ester; Sulfurous acid, 2-(p-tert-butylphenoxy)-1-methylethyl 2-chloroethyl ester; Sulfurous acid, 2-(p-tert-butylphenoxy)-1-methylethyl 2-chloroethyl ester; Sulfurous acid, 2-chloroethyl 2-(4-(1,1-dimethylethyl)phenoxy)-1-methylethyl ester; Sulfurous acid, 2-chloroethyl 2-(4-(1,1-dimethylethyl)phenoxy)-1-methylethyl ester; Sulfurous acid, 2-chloroethyl-, 2-(4-(1,1-dimethylethyl)phenoxy)-1-methylethyl ester; aramiteararamite-15w  ; beta-Chloroethyl-beta'-(p-t-butylphenoxy)-alpha'-methylethyl sulfite; beta-Chloroethyl-beta-(p-t-butylphenoxy)-alpha-methylethyl sulphite</t>
  </si>
  <si>
    <t>12674-11-2</t>
  </si>
  <si>
    <t>DTXSID9023883</t>
  </si>
  <si>
    <t>01-JAN-93</t>
  </si>
  <si>
    <t>12674-11-2; Aroclor 1016; HSDB 6352</t>
  </si>
  <si>
    <t>12672-29-6</t>
  </si>
  <si>
    <t>DTXSID4023884</t>
  </si>
  <si>
    <t>12672-29-6; Aroclor 1248; HSDB 6356</t>
  </si>
  <si>
    <t>11097-69-1</t>
  </si>
  <si>
    <t>DTXSID5020100</t>
  </si>
  <si>
    <t>01-OCT-94</t>
  </si>
  <si>
    <t>11097-69-1; Arochlor 1254; Aroclor 1254; Chlorierte Biphenyle, Chlorgehalt 54% [German]; Clorodifenili, cloro 54% [Italian]; Diphenyle chlore, 54% de chlore [French]; HSDB 6357; NCI-C02664</t>
  </si>
  <si>
    <t>7440-38-2</t>
  </si>
  <si>
    <t>DTXSID4023886</t>
  </si>
  <si>
    <t>10-FEB-88</t>
  </si>
  <si>
    <t>01-JUN-95</t>
  </si>
  <si>
    <t>13-JAN-25</t>
  </si>
  <si>
    <t>7440-38-2 ; Arsenic; Arsenic, inorganic; Arsenic, inorganic; Gray-arsenic</t>
  </si>
  <si>
    <t>7784-42-1</t>
  </si>
  <si>
    <t>DTXSID3023760</t>
  </si>
  <si>
    <t>01-MAR-94</t>
  </si>
  <si>
    <t>7784-42-1; Agent SA; Arsenic hydride; Arsenic hydride (AsH3); Arsenic trihydride; Arseniuretted hydrogen; Arsenous hydride; Arsenowodor [Polish]; Arsenwasserstoff [German]; Arsina [Spanish]; Arsine; HSDB 510; Hydrogen arsenide; UN2188</t>
  </si>
  <si>
    <t>1332-21-4</t>
  </si>
  <si>
    <t>DTXSID4023888</t>
  </si>
  <si>
    <t>1332-21-4; Asbestos; Calidria-asbestos</t>
  </si>
  <si>
    <t>76578-14-8</t>
  </si>
  <si>
    <t>DTXSID9023889</t>
  </si>
  <si>
    <t>2-(4-((6-Chloro-2-quinoxalinyl)oxy)phenoxy)propanoic acid ethyl ester; 76578-14-8; Assure; DPX-Y 6202; EXP 3864; FBC 32197; NC 302; NCI 96683; Pilot; Propanoic acid, 2-(4-((6-chloro-2-quinoxalinyl)oxy)phenoxy)-, ethyl ester; Quinofop-ethyl; Quizalofop-ethyl; Terga</t>
  </si>
  <si>
    <t>3337-71-1</t>
  </si>
  <si>
    <t>DTXSID8023890</t>
  </si>
  <si>
    <t>3337-71-1; 4-amino-Benzolsulfonyl-methylcarbamat; Asilan; Asulam; Asulfox F; Asulox 40; Carbamic acid, sulfanilyl-, methyl ester; Jonnix; MB 9057; Methyl ((4-aminophenyl)sulfonyl)carbamate; Methyl 4-aminoben- zenesulphonyl carbamate; Methyl 4-aminophenylsulphonyl carbamate; Methyl N-(4-aminobenzenesulfonyl)carbamate; Methyl sulfanilyl carbamate</t>
  </si>
  <si>
    <t>1912-24-9</t>
  </si>
  <si>
    <t>DTXSID9020112</t>
  </si>
  <si>
    <t>01-OCT-93</t>
  </si>
  <si>
    <t>1,3,5-Triazine-2,4-diamine, 6-chloro-n-ethyl-n'-(1-methylethyl)-; 1-Chloro-3-ethylamino-5-isopropylamino-2,4,6-triazine; 1-Chloro-3-ethylamino-5-isopropylamino-s-triazine; 1912-24-9; 2-Aethylamino-4-isopropylamino-6-chlor-1,3,5-triazin; 2-Chloro-4-(2-propylamino)-6-ethylamino-s-triazine; 2-Chloro-4-ethylamineisopropylamine-s-triazine; 2-Chloro-4-ethylamino-6-isopropylamino-1,3,5-triazine; 2-Chloro-4-ethylamino-6-isopropylamino-s-triazine; 2-aethylamino-4-chlor-6-isopropylamino-1,3,5-triazin; 6-Chloro-n-ethyl-n'-(1-methylethyl)-1,3,5-triazine-2,4-diamine; A 361; Aatrex; Aatrex 4l; Aatrex 80W; Aatrex Nine-O; Aktikon; Aktikon PK; Aktinit A; Aktinit PK; Argezin; Atazinax; Atranex; Atrasine; Atratol A; Atrazin; Atrazine; Atred; Atrex; Candex; Cekuzina-T; Crisatrina; Crisazine; Cyazin; Farmco Atrazine; Fenamin; Fenamine; Fenatrol; G 30027; Geigy 30,027; Gesaprim; Gesoprim; Griffex; Hungazin; Hungazin PK; Inakor; Oleogesaprim; Primatol; Primatol A; Primaze; Radazin; Radizine; Strazine; Triazine a 1294; Vectal; Vectal SC; Weedex A; Wonuk; Zeazin; Zeazine; s-Triazine, 2-chloro-4-ethylamino-6-isopropylamino-</t>
  </si>
  <si>
    <t>65195-55-3</t>
  </si>
  <si>
    <t>DTXSID9058238</t>
  </si>
  <si>
    <t>01-JUL-89</t>
  </si>
  <si>
    <t>5-o-Demethylavermectin ALA; 65195-55-3; Abamectin; Antibiotic C 076B1A; Avermectin B1; Avermectin B1A; Avermectin a1a, 5-o-demethyl-</t>
  </si>
  <si>
    <t>103-33-3</t>
  </si>
  <si>
    <t>DTXSID8020123</t>
  </si>
  <si>
    <t>1,2-Diphenyldiazene; 103-33-3; Azobenzeen; Azobenzene; Azobenzide; Azobenzol; Azobisbenzene; Azodibenzene; Azodibenzeneazofume; Azofume; Benzene, azodi; Benzeneazobenzene; Benzofume; Diazobenzene; Diphenyldiazene; Diphenyldiimide; ENT 14,611; NCI-C02926; USAF EK-704</t>
  </si>
  <si>
    <t>7440-39-3</t>
  </si>
  <si>
    <t>DTXSID8023894</t>
  </si>
  <si>
    <t>11-JUL-05</t>
  </si>
  <si>
    <t>30-MAR-98</t>
  </si>
  <si>
    <t>7440-39-3; Barium; Barium and Compounds; UN 1399; UN 1400; UN 1854</t>
  </si>
  <si>
    <t>542-62-1</t>
  </si>
  <si>
    <t>DTXSID3023895</t>
  </si>
  <si>
    <t>Withdrawn</t>
  </si>
  <si>
    <t>542-62-1; Barium cyanide; Barium dicyanide; RCRA Waste Number p013; UN 1565</t>
  </si>
  <si>
    <t>114-26-1</t>
  </si>
  <si>
    <t>DTXSID7021948</t>
  </si>
  <si>
    <t>01-JUL-92</t>
  </si>
  <si>
    <t>114-26-1; 2-(1-Methylethoxy)phenol methylcarbamate; 2-Isopropoxyphenyl N-methylcarbamate; 2-Isopropoxyphenyl methylcarbamate; 2-Isopropoxyphenyl-n-methylcarbamat; Aprocarb; Arprocarb; BAY 39007; BAY 9010; Bayer 39007; Baygon; Bifex; Blattanex; Boygon; Brygou; Carbamic acid, methyl-, 2-(1-methylethoxy)phenyl ester; Chemagro 9010; ENT 25,671; Hydroxy-N,N-dimethylcrotonamide; Invisi-gard; Isocarb; OMS-33; PHC; Phenol, o-isopropoxy-, methylcarbamate; Propoksuru; Propotox M; Propoxur; Propoxure; Propyon; Sendran; Suncide; Tugon Fliegenkugel; Unden; n-Methyl-2-isopropoxyphenylcarbamate; o-IMPC; o-Isopropoxyphenyl methylcarbamate; o-Isopropoxyphenyl n-methylcarbamate</t>
  </si>
  <si>
    <t>43121-43-3</t>
  </si>
  <si>
    <t>DTXSID3023897</t>
  </si>
  <si>
    <t>01-MAR-88</t>
  </si>
  <si>
    <t>1-(4-Chlorophenoxy)-3,3-dimethyl-1-(1,2,4-triazol-1-yl)-butan-2-one; 1-(4-Chlorophenoxy)-3,3-dimethyl-1-(1h-1,2,4-triazol-1-yl)-2-butanone; 1h-1,2,4-Triazole, 1-((tert-butylcarbonyl-4-chlorophenoxy)methyl)-; 2-Butanone, 1-(4-chlorophenoxy)-3,3-dimethyl-1-(1,2,4-triazol-1-yl)-; 43121-43-3; Amiral; BAY 6681 F; BAY-MEB-6447; Bayleton; MEB 6447; Triadimefon</t>
  </si>
  <si>
    <t>68359-37-5</t>
  </si>
  <si>
    <t>DTXSID5035957</t>
  </si>
  <si>
    <t>68359-37-5; BAY FCR 1272; Baythroid; Baythroid H; Cyfluthrin</t>
  </si>
  <si>
    <t>1861-40-1</t>
  </si>
  <si>
    <t>DTXSID3023899</t>
  </si>
  <si>
    <t>1861-40-1; Balan; Balfin; Banafine; Benalan; Benefex; Benefin; Benfluralin; Bethrodine; Binnell; Blulan; Bonalan; Carpidor; EL-110; Emblem; L 54521; N-Butyl-2,6-dinitro-N-ethyl-4-trifluoromethylaniline; N-butyl-N-ethyl-alpha,alpha,alpha-trifluoro-2,6-dinitro-p-toluidine; P-toluidine, N-butyl-N-ethyl-alpha,alpha,alpha-trifluoro-2,6-dinitro-; Quilan; alpha,alpha,alpha-Trifluoro-2,6-dinitro-n,n-ethylbutyl-p-toluidine; n-Butyl-n-ethyl-2,6-dinitro-4-(trifluoromethyl)benzenamine</t>
  </si>
  <si>
    <t>17804-35-2</t>
  </si>
  <si>
    <t>DTXSID5023900</t>
  </si>
  <si>
    <t>01-MAR-89</t>
  </si>
  <si>
    <t>1-(Butylcarbamoyl)-2-benzimidazol-methylcarbamat; 1-(Butylcarbamoyl)-2-benzimidazolecarbamic acid, methyl ester; 1-(n-Butylcarbamoyl)-2-(methoxy-carboxamido)-benzimidazol; 17804-35-2; 2-Benzimidazolecarbamic acid, 1-(butylcarbamoyl)-, methyl ester; Arilate; BBC; BNM; Benlat; Benlate; Benlate 50; Benlate 50 W; Benomyl; Benomyl 50W; Carbamic acid, methyl-, 1-(butylcarbamoyl)-2-benzimidazole ester; D 1991; Du Pont 1991; F1991; Fundasol; Fundazol; Fungicide 1991; MBC; Methyl 1-(butylcarbamoyl)-2-benzimidazolylcarbamate; Tersan 1991</t>
  </si>
  <si>
    <t>25057-89-0</t>
  </si>
  <si>
    <t>DTXSID0023901</t>
  </si>
  <si>
    <t>03-MAR-87</t>
  </si>
  <si>
    <t>02-MAR-98</t>
  </si>
  <si>
    <t>1 h-2,1,3-Benzothiadiazin-4 (3h)-one-2,2-dioxide, 3-isopropyl-; 25057-89-0; 3-(1-Methylethyl)-1h-2,1,3-benzothiazain-4(3h)-one,2,2-dioxide; 3-Isopropyl-1 h-2, 1-3-benzothiadiazin-4(3h)-one-2,2-dioxide; 3-Isopropyl-2,1,3-benzothiadiazinon-(4)-2,2-dioxid; BAS 351-H; Basagran; Bendioxide; Bentazon; Bentazon (Basagran); Bentazone</t>
  </si>
  <si>
    <t>56-55-3</t>
  </si>
  <si>
    <t>DTXSID5023902</t>
  </si>
  <si>
    <t>01-DEC-90</t>
  </si>
  <si>
    <t>1,2-Benz(a)anthracene; 1,2-Benzanthracene; 1,2-Benzanthrazen [German]; 1,2-Benzanthrene; 1,2-Benzoanthracene; 2,3-Benzophenanthrene; 56-55-3; Benz(a)anthracene; Benz(a)anthracene; Benz[a]anthracene; Benzanthracene; Benzanthrene; Benzo(a)anthracene; Benzo(b)phenanthrene; Benzoanthracene; HSDB 4003; NSC 30970; RCRA Waste Number u018; Tetraphene</t>
  </si>
  <si>
    <t>100-52-7</t>
  </si>
  <si>
    <t>DTXSID8039241</t>
  </si>
  <si>
    <t>100-52-7; Artificial-almond-oil; Benzaldehyde; Benzene-carbonal; Benzoic aldehyde</t>
  </si>
  <si>
    <t>71-43-2</t>
  </si>
  <si>
    <t>DTXSID3039242</t>
  </si>
  <si>
    <t>17-APR-03</t>
  </si>
  <si>
    <t>09-JAN-00</t>
  </si>
  <si>
    <t>71-43-2; Benzene; Benzol; Coal naphtha; Cyclohexatriene; Phene; Phenyl hydride; Polystream; Pyrobenzol</t>
  </si>
  <si>
    <t>92-87-5</t>
  </si>
  <si>
    <t>DTXSID2020137</t>
  </si>
  <si>
    <t>01-JUL-91</t>
  </si>
  <si>
    <t>(1,1'-Biphenyl)-4,4'-diamine; 4,4'-Bianiline; 4,4'-Biphenyldiamine; 4,4'-Biphenylenediamine; 4,4'-Diamino-1,1'-biphenyl; 4,4'-Diaminobiphenyl; 4,4'-Diaminodiphenyl; 4,4'-Diphenylenediamine; 92-87-5; Benzidin; Benzidina; Benzidine; Benzydyna; Biphenyl, 4,4'-diamino-; C.I. Azoic Diazo Component 112; C.I.. 37225; Fast Corinth Base B; NCI-C03361; RCRA Waste Number u021; UN 1885; p,p'-Bianiline; p,p'-Diaminobiphenyl; p,p'-Dianiline; p-Diaminodiphenyl</t>
  </si>
  <si>
    <t>50-32-8</t>
  </si>
  <si>
    <t>DTXSID2020139</t>
  </si>
  <si>
    <t>19-JAN-17</t>
  </si>
  <si>
    <t>3,4-BP; 3,4-Benz(a)pyrene; 3,4-Benzopirene; 3,4-Benzopyrene; 3,4-Benzpyren; 3,4-Benzpyrene; 3,4-Benzypyrene; 50-32-8; 6,7-Benzopyrene; B(A)P; BAP; BP; Benz(a)pyrene; Benzo(a)pyrene; Benzo(d,e,f)chrysene; Benzo[a]pyrene; RCRA Waste Number u022</t>
  </si>
  <si>
    <t>205-99-2</t>
  </si>
  <si>
    <t>DTXSID0023907</t>
  </si>
  <si>
    <t>2,3-Benzfluoranthene; 2,3-Benzofluoranthene; 2,3-Benzofluoranthrene; 205-99-2; 3,4-Benz(e)acephenanthrylene; 3,4-Benzfluoranthene; 3,4-Benzofluoranthene; B(B)F; Benz(e)acephenanthrylene; Benz(e)acephenanthrylene; Benzo(b)fluoranthene; Benzo(e)fluoranthene; Benzo[b]fluoranthene; HSDB 4035; NSC 89265</t>
  </si>
  <si>
    <t>191-24-2</t>
  </si>
  <si>
    <t>DTXSID5023908</t>
  </si>
  <si>
    <t>1,12-Benzoperylene; 1,12-Benzperylene; 191-24-2; Benzo(ghi)perylene; Benzo(ghi)perylene; Benzo[g,h,i]perylene; HSDB 6177; NSC 89275</t>
  </si>
  <si>
    <t>207-08-9</t>
  </si>
  <si>
    <t>DTXSID0023909</t>
  </si>
  <si>
    <t>11,12-Benzo(k)fluoranthene; 11,12-Benzofluoranthene; 2,3,1',8'-Binaphthylene; 207-08-9; 8,9-Benzofluoranthene; Benzo(k)fluoranthene; Benzo[k]fluoranthene; Dibenzo(b,jk)fluorene; HSDB 6012</t>
  </si>
  <si>
    <t>65-85-0</t>
  </si>
  <si>
    <t>DTXSID6020143</t>
  </si>
  <si>
    <t>01-AUG-89</t>
  </si>
  <si>
    <t>65-85-0; Benzenecarboxylic acid; Benzoic acid; Carboxybenzene; Dracylic acid; Phenyl carboxylic acid; Phenylformic acid</t>
  </si>
  <si>
    <t>98-07-7</t>
  </si>
  <si>
    <t>DTXSID1020148</t>
  </si>
  <si>
    <t>01-JUL-90</t>
  </si>
  <si>
    <t>(Trichloromethyl)benzene; 1-(Trichloromethyl)benzene; 98-07-7; AI3-02583; Benzene, (trichloromethyl)-; Benzenyl chloride; Benzenyl trichloride; Benzoic trichloride; Benzotrichloride; Benzotricloruro [Spanish]; Benzyl trichloride; Benzylidyne chloride; Chlorure de benzenyle [French]; Chlorure de benzylidyne [French]; HSDB 2076; Phenyl chloroform; Phenylchloroform; Phenyltrichloromethane; RCRA Waste Number u023; Toluene trichloride; Toluene, alpha,alpha,alpha-trichloro-; Trichloormethylbenzeen [Dutch]; Trichlormethylbenzol [German]; Trichloromethylbenzene; Trichlorophenylmethane; Triclorometilbenzene [Italian]; Triclorotoluene [Italian]; UN 2226; alpha,alpha,alpha-Trichlorotoluene; omega,omega,omega-Trichlorotoluene</t>
  </si>
  <si>
    <t>100-44-7</t>
  </si>
  <si>
    <t>DTXSID0020153</t>
  </si>
  <si>
    <t>01-JAN-92</t>
  </si>
  <si>
    <t>100-44-7; Alpha-Chlortoluol [German]; Benzene, (chloromethyl)-; Benzile (cloruro di) [Italian]; Benzyl chloride; Benzylchlorid [German]; Benzyle (chlorure de) [French]; Chloromethylbenzene; Chlorophenylmethane; Chlorure de benzyle [French]; NCI-C06360; RCRA Waste Number p028; Toluene, alpha-chloro-; Tolyl chloride; UN 1738; alpha-Chlorotoluene; omega-Chlorotoluene</t>
  </si>
  <si>
    <t>7440-41-7</t>
  </si>
  <si>
    <t>DTXSID4023913</t>
  </si>
  <si>
    <t>03-APR-98</t>
  </si>
  <si>
    <t>7440-41-7; Beryllium; Beryllium and compounds; Beryllium-9; Glucinum; RCRA Waste Number p015; UN 1567</t>
  </si>
  <si>
    <t>141-66-2</t>
  </si>
  <si>
    <t>DTXSID9023914</t>
  </si>
  <si>
    <t>141-66-2; 2-Dimethyl cis-2-dimethyl-carbamoyl-1-methylvinyl phosphate; 3-(Dimethoxyphosphinyloxy)-N,N dimethylisocrotonamide; 3-(Dimethoxyphosphinyloxy)-N,N-dimethyl-cis-crotonamide; 3-(Dimethylamino)-1-methyl-3-oxo-1-propenyl dimethyl phosphate; 3-Hydroxy-N,N-dimethyl-cis-crotonamide dimethyl phosphate; 3-Hydroxydimethyl crotonamide dimethyl phosphate; Bidirl; Bidrin; C 709; CIBA 709; Carbicron; Crotonamide, 3-hydroxy-N,N-dimethyl-, cis-, dimethyl phosphate; Crotonamide, 3-hydroxy-n-n-dimethyl-, dimethyl phosphate, (e)-; Diapadrin; Dicrotofos; Dicrotophos; Dimethylcarbamoyl-1-methylvinyl dimethylphosphate, cis-2-; ENT 24,482; Ektafos; Ester; Ester, (e)-; Hydroxy-N,N-dimethylcrotonamide, cis-3-; Phosphate de dimethyle et de 2-dimethylcarbamoyl 1-methyl vinyle; Phosphoric acid 3-(dimethylamino)-1-methyl-3-oxo-1-propenyl dimethyl; Phosphoric acid, dimethyl 1-methyl-N,N-(dimethylamino)-3-oxo-1-propenyl; SD 3562; Shell SD-3562; cis-2-Dimethylcarbamoyl-1-methylvinyl dimethylphosphate; cis-3-Hydroxy-N,N-dimethylcrotonamide; o,o-Dimethyl o-(N,N-dimethylcarbamoyl-1-methylvinyl) phosphate; o,o-Dimethyl-o-(1,4-dimethyl-3-oxo-4-aza-pent-1-enyl)fosfaat; o,o-Dimethyl-o-(1,4-dimethyl-3-oxo-4-aza-pent-1-enyl)phosphate; o,o-Dimethyl-o-(1-methyl-2-N,N-dimethyl-carbamoyl)-vinyl-phosphat; o,o-Dimethyl-o-(2-dimethyl-carbamoyl-1-methyl-vinyl)phosphat; o,o-Dimetil-o-(1,4-dimetil-3-oxo-4-aza-pent-1-enil)-fosfato</t>
  </si>
  <si>
    <t>82657-04-3</t>
  </si>
  <si>
    <t>DTXSID9020160</t>
  </si>
  <si>
    <t>82657-04-3; Biphenthrin; Brigade; Cyclopropanecarboxylic acid, 3-(2-chloro-3,3,3-trifluoro-1-propenyl)-2,2-dimethyl-,(2-methyl(1,1'-biphenyl)-3-yl)methyl ester, (z)-; FMC 54800; Talstar</t>
  </si>
  <si>
    <t>92-52-4</t>
  </si>
  <si>
    <t>DTXSID4020161</t>
  </si>
  <si>
    <t>27-AUG-13</t>
  </si>
  <si>
    <t>92-52-4; Bibenzene; Biphenyl; Biphenyl, 1,1-; Diphenyl; Lemonene; PHPH; Phenador-X; Phenylbenzene; Xenene</t>
  </si>
  <si>
    <t>108-60-1</t>
  </si>
  <si>
    <t>DTXSID4020167</t>
  </si>
  <si>
    <t>01-OCT-89</t>
  </si>
  <si>
    <t>108-60-1; 2,2'-Dichlorodiisopropyl ether; 2,2'-Dichloroisopropyl ether; 2,2'-Oxybis(1-chloropropane); BCMEE; Beta,beta'-dichlorodiisopropyl ether; Bis(1-chloro-2-propyl) ether; Bis(1-chloroisopropyl) ether; Bis(2-chloroisopropyl) ether; Bis(beta-chloroisopropyl) ether; DCIP (nematocide); Dichlorodiisopropyl ether; Dichloroisopropyl ether; Ether, bis(2-chloro-1-methylethyl); HSDB 503; NCI-C50044; Nemamort; Nemamorte; Propane, 2,2'-oxybis(1-chloro-; RCRA waste number U027</t>
  </si>
  <si>
    <t>111-91-1</t>
  </si>
  <si>
    <t>DTXSID4023917</t>
  </si>
  <si>
    <t>1,1'-(Methylenebis(oxy))bis(2-chloroethane); 111-91-1; Bis(2-chloroethoxy)methane; Di-2-chloroethyl formal; Dichloroethyl formal; Ethane, 1,1'-(methylenebis(oxy))bis(2-chloro-; Ethane, 1,1'-(methylenebis(oxy))bis(2-chloro-; Formaldehyde bis(2-chloroethyl) acetal; Formaldehyde bis(beta-chloroethyl) acetal; HSDB 1333; Methane, bis(2-chloroethoxy)-; NSC 5212; RCRA Waste Number u024; bis(2-Chloroethoxy)methane; bis(2-Chloroethyl) formal</t>
  </si>
  <si>
    <t>111-44-4</t>
  </si>
  <si>
    <t>DTXSID9020168</t>
  </si>
  <si>
    <t>1,1'-Oxybis(2-chloro)ethane; 1-Chloro-2-(beta-chloroethoxy)ethane; 111-44-4; 2,2'-Dichloorethylether; 2,2'-Dichlor-diaethylaether; 2,2'-Dichlorethyl ether; 2,2'-Dichloroethyl ether; 2,2'-Dicloroetiletere; BCEE; Bis(2-chloroethyl) ether; Bis(beta-chloroethyl) ether; Bis(chloroethyl)ether; Bis(chloroethyl)ether (BCEE); Chlorex; Chloroethyl ether; Clorex; DCEE; Di(2-chloroethyl) ether; Di(beta-chloroethyl)ether; Dichloroether; Dichloroethyl ether; Dichloroethyl oxide; Dwuchlorodwuetylowy eter; ENT 4,504; Ethane, 1,1'-oxybis(2-chloro-; Ether dichlore; Ether, bis(2-chloroethyl); Oxyde de chlorethyle; RCRA Waste Number u025; UN 1916; beta,beta'-Dichloroethyl ether; beta,beta-Dichlorodiethyl ether; sym-Dichloroethyl ether</t>
  </si>
  <si>
    <t>542-88-1</t>
  </si>
  <si>
    <t>DTXSID8020173</t>
  </si>
  <si>
    <t>1,1'-Dichlorodimethyl ether; 542-88-1; BCME; Bis(chloromethyl)ether; Bis(chloromethyl)ether (BCME); Bis-CME; Chloro(chloromethoxy)methane; Chloromethyl ether; Dichlordimethylaether; Dimethyl-1,1'-dichloroether; Ether, bis(chloromethyl); Methane, oxybis(chloro-; Oxybis(chloromethane); RCRA Waste Number p016; UN 2249; sym-Dichloro-dimethyl ether; sym-Dichloromethyl ether</t>
  </si>
  <si>
    <t>80-05-7</t>
  </si>
  <si>
    <t>DTXSID7020182</t>
  </si>
  <si>
    <t>2,2-(4,4'-Dihydroxydiphenyl)propane; 2,2-Bis(4-hydroxyphenyl)propane; 2,2-Bis(p-hydroxyphenyl)propane; 2,2-Bis-4'-hydroxyfenylpropan; 2,2-Di(4-hydroxyphenyl)propane; 2,2-Di(4-phenylol)propane; 4,4'-Bisphenol A; 4,4'-Dihydroxydiphenyl-2,2-propane; 4,4'-Dihydroxydiphenyldimethylmethane; 4,4'-Dihydroxydiphenylpropane; 4,4'-Isopropylidenebisphenol; 80-05-7; Bis(4-hydroxyphenyl) dimethylmethane; Bis(4-hydroxyphenyl)propane; Bisferol A; Bishpenol A.; Bisphenol; Bisphenol A; Bisphenol A.; DIAN; Dimethyl bis(p-hydroxyphenyl)methane; Dimethylmethylene-p,p'-diphenol; Diphenylolpropane; NCI-C50635; Phenol, 4,4'-dimethylmethylenedi-; Phenol, 4,4'-isopropylidenedi-; Propane, 2,2-bis(p-hydroxyphenyl)-; beta-Di-p-hydroxyphenylpropane; p,p'-Dihydroxydiphenyldimethylmethane; p,p'-Dihydroxydiphenylpropane; p,p'-Isopropylidenebisphenol; p,p'-Isopropylidenediphenol</t>
  </si>
  <si>
    <t>7440-42-8</t>
  </si>
  <si>
    <t>DTXSID3023922</t>
  </si>
  <si>
    <t>05-AUG-04</t>
  </si>
  <si>
    <t>7440-42-8; Boron; Boron (Boron and Borates only); Boron and Compounds</t>
  </si>
  <si>
    <t>15541-45-4</t>
  </si>
  <si>
    <t>DTXSID8023923</t>
  </si>
  <si>
    <t>06-JUN-01</t>
  </si>
  <si>
    <t>15541-45-4; Bromate; Bromate(1-), bromochloro-, rubidium; Bromic acid, potassium salt; Bromic acid, sodium salt; Bromic acid, zinc salt</t>
  </si>
  <si>
    <t>DTXSID3023924</t>
  </si>
  <si>
    <t>Brominated dibenzofurans; Not available at this time.</t>
  </si>
  <si>
    <t>108-86-1</t>
  </si>
  <si>
    <t>DTXSID5024637</t>
  </si>
  <si>
    <t>30-SEP-09</t>
  </si>
  <si>
    <t>1-Bromobenzene; 108-86-1; Bromobenzene; Bromobenzol; C&lt;sub&gt;6&lt;/sub&gt;H&lt;sub&gt;5&lt;/sub&gt;Br; Monobromobenzene; NCI-C55492; Phenyl bromide; UN2514</t>
  </si>
  <si>
    <t>74-97-5</t>
  </si>
  <si>
    <t>DTXSID4021503</t>
  </si>
  <si>
    <t>74-97-5; Bromochloromethane; Bromochloromethane; Bromoclorometano [Spanish]; Chlorobromomethane; Fluorocarbon 1011; HSDB 2520; Halon 1011; MIL-B-4394-B; Methane, bromochloro-; Methane, bromochloro-; Methylene chlorobromide; Mono-chloro-mono-bromo-methane; Monochloromonobromomethane; NSC 7294; UN 1887</t>
  </si>
  <si>
    <t>75-27-4</t>
  </si>
  <si>
    <t>DTXSID1020198</t>
  </si>
  <si>
    <t>01-FEB-93</t>
  </si>
  <si>
    <t>75-27-4; Bromodichloromethane; Dichlorobromomethane; Dichloromonobromomethane; Methane, bromodichloro-; Monobromodichloromethane</t>
  </si>
  <si>
    <t>101-55-3</t>
  </si>
  <si>
    <t>DTXSID8023927</t>
  </si>
  <si>
    <t>01-AUG-90</t>
  </si>
  <si>
    <t>1-Bromo-4-phenoxybenzene; 101-55-3; 4-Bromodiphenyl ether; 4-Bromophenoxybenzene; 4-Bromophenyl phenyl ether; Benzene, 1-bromo-4-phenoxy-; Bromodiphenyl ether; Diphenyl ether, 4-bromo-; Ether, 4-bromophenyl phenyl; Ether, p-bromophenyl phenyl; HSDB 2747; NSC 5619; Phenyl ether, 4-bromo-; p-Bromodiphenyl ether; p-Bromophenoxybenzene; p-Bromophenyl phenyl ether; p-Phenoxybromobenzene</t>
  </si>
  <si>
    <t>75-25-2</t>
  </si>
  <si>
    <t>DTXSID1021374</t>
  </si>
  <si>
    <t>01-DEC-93</t>
  </si>
  <si>
    <t>75-25-2; Bromoform; Methane, tribromo-; Methenyl tribromide; Tribromomethane</t>
  </si>
  <si>
    <t>74-83-9</t>
  </si>
  <si>
    <t>DTXSID8020832</t>
  </si>
  <si>
    <t>01-APR-92</t>
  </si>
  <si>
    <t>01-JUN-89</t>
  </si>
  <si>
    <t>74-83-9; Brom-o-gas; Bromomethane; Curafume; Dowfume MC-2 Soil Fumigant; Dowfume MC-33; EDCO; Embafume; Halon 1001; Haltox; Iscobrome; Kayafume; MB; MBX; MEBR; Metafume; Methane, bromo-; Methogas; Methyl bromide; Monobromomethane; Pestmaster; Profume; R40B1; Rotox; Terabol; Terr-o-gas 100; Zytox</t>
  </si>
  <si>
    <t>75-62-7</t>
  </si>
  <si>
    <t>DTXSID7023930</t>
  </si>
  <si>
    <t>75-62-7; Bromotrichloromethane; Carbon bromotrichloride; Caswell No. 118; EPA Pesticide Chemical Code 008708; HSDB 5208; Methane, bromotrichloro-; Methane, bromotrichloro-; Monobromotrichloromethane; NSC 8017; Trichlorobromomethane; Trichloromethyl bromide</t>
  </si>
  <si>
    <t>1689-84-5</t>
  </si>
  <si>
    <t>DTXSID3022162</t>
  </si>
  <si>
    <t>1689-84-5; 2,6-Dibromo-4-cyanophenol; 3,5-Dibromo-4-hydroxybenzonitrile; 3,5-Dibromo-4-hydroxyphenylcyanide; 4-Hydroxy-3,5-dibromobenzonitrile; Benzonitrile, 3,5-dibromo-4-hydroxy-; Brittox; Brominal; Brominex; Brominil; Bromoxyinl; Bromoxynil; Broxynil; Bucril; Buctril; Buctril industrial; Butilchlorofos; Chipco Buctril; Chipco Crab-Kleen; ENT 20852; M B 10,064; M B 10731; MB 10064; ME4 Brominal; Nu-Lawn Weeder; Oxytril M</t>
  </si>
  <si>
    <t>1689-99-2</t>
  </si>
  <si>
    <t>DTXSID7023932</t>
  </si>
  <si>
    <t>1689-99-2; 2,6-Dibromo-4-cyanophenyl octanoate; 3,5-Dibromo-4-octanoyloxy-benzonitrile; Benzonitrile, 3,5-dibromo-4-octanoyloxy-; Bromoxynil octanoate; Bronate; Buctril; M B 10731; RP-16272</t>
  </si>
  <si>
    <t>106-99-0</t>
  </si>
  <si>
    <t>DTXSID3020203</t>
  </si>
  <si>
    <t>05-NOV-02</t>
  </si>
  <si>
    <t>1,3-Butadiene; 106-99-0; Biethylene; Bivinyl; Buta-1,3-dieen; Buta-1,3-dien; Butadieen; Butadien; Butadiene; Butadiene, 1,3-; Divinyl; Erythrene; NCI-C50602; Pyrrolylene; Vinylethylene; alpha,gamma-Butadiene</t>
  </si>
  <si>
    <t>85-68-7</t>
  </si>
  <si>
    <t>DTXSID3020205</t>
  </si>
  <si>
    <t>01-SEP-89</t>
  </si>
  <si>
    <t>1,2-Benzenedicarboxylic acid, butyl phenylmethyl ester; 85-68-7; BBP; Benzyl butyl phthalate; Benzyl n-butyl phthalate; Benzyl-butylester kyseliny ftalove; Butyl benzyl phthalate; Butyl phenylmethyl 1,2-benzenedicarboxylate; NCI-C54375; Palatinol BB; Phthalic acid, benzyl butyl ester; Santicizer 160; Sicol 160; Unimoll BB; n-Butyl benzyl phthalate</t>
  </si>
  <si>
    <t>2008-41-5</t>
  </si>
  <si>
    <t>DTXSID7023936</t>
  </si>
  <si>
    <t>2008-41-5; Bis(2-methylpropyl)carbamothioic acid S-ethyl ester; Butilate; Butylate; Carbamic acid, diisobutylthio-, S-ethyl ester; Carbamothioic acid, bis(2-methylpropyl)-, S-ethyl ester; Diisobutylthiocarbamic acid S-ethyl ester; Diisocarb; Ethyl N,N-diisobutylthiocarbamate; Ethyl-N,N-diisobutyl thiolcarbamate; R-1910; S-ethyl N,N-diisobutylthiocarbamate; S-ethyl bis(2-methylpropyl)carbamothioate; S-ethyldiisobutyl thiocarbamate; Stauffer R-1910; Sutan</t>
  </si>
  <si>
    <t>507-20-0</t>
  </si>
  <si>
    <t>DTXSID2023937</t>
  </si>
  <si>
    <t>01-APR-90</t>
  </si>
  <si>
    <t>2-Chloro-2-methylpropane; 2-Chloroisobutane; 507-20-0; AI3-30754; Butylchloride; Propane, 2-chloro-2-methyl-; Trimethylchloromethane; tert-Butyl chloride</t>
  </si>
  <si>
    <t>85-70-1</t>
  </si>
  <si>
    <t>DTXSID7023938</t>
  </si>
  <si>
    <t>01-MAR-87</t>
  </si>
  <si>
    <t>85-70-1; BPBG; Butyl carbobutoxymethyl phthalate; Butyl glycolyl butyl phthalate; Butyl phthalate butyl glycolate; Butylphthalyl butylglycolate; Butylphthalyl butylglycolate (BPBG); Dibutyl o-(o-carboxybenzoyl) glycolate; Dibutyl o-carboxybenzoyloxyacetate; Glycolic acid, butyl ester, butyl phthalate; Glycolic acid, phthalate, dibutyl ester; Phthalic acid, butoxycarbonylmethyl butyl ester; Phthalic acid, butyl ester, butyl glycolate; Santicizer B-16</t>
  </si>
  <si>
    <t>75-60-5</t>
  </si>
  <si>
    <t>DTXSID7020508</t>
  </si>
  <si>
    <t>01-NOV-92</t>
  </si>
  <si>
    <t>75-60-5; Acide cacodylique [French]; Acide dimethylarsinique [French]; Acido cacodilico [Spanish]; Agent Blue; Ansar; Ansar 138; Arsan; Arsine oxide, hydroxydimethyl-; Arsinic acid, dimethyl-; Arsinic acid, dimethyl-; Cacodylic acid; Caswell No. 133; Chexmate; Dilic; Dimethylarsenic acid; Dimethylarsinic acid; Dimethylarsinic acid; EPA Pesticide Chemical Code 012501; Erase; HSDB 360; Hydrodimethylarsine oxide; Hydroxydimethylarsine oxide; Kyselina kakodylova [Czech]; NSC 103115; Phytar; Phytar 138; Phytar 560; RCRA Waste Number u136; Rad-E-Cate 35; Silvisar; Silvisar 510; Sylvicor; UN 1572</t>
  </si>
  <si>
    <t>7440-43-9</t>
  </si>
  <si>
    <t>DTXSID1023940</t>
  </si>
  <si>
    <t>7440-43-9; C.I. 77180; Cadmium; Kadmium</t>
  </si>
  <si>
    <t>592-01-8</t>
  </si>
  <si>
    <t>DTXSID6023941</t>
  </si>
  <si>
    <t>28-SEP-10</t>
  </si>
  <si>
    <t>143-33-9; 151-50-8; 460-19-5; 506-61-6; 592-01-8; 74-90-8; Black cyanide; Calcyan; Calcyanide; Cyanobrik; Cyanogas; Cyanure de calcium; Cyclone B; Cymag; Hydrocyanic Acid; Potassium dicyanoargentate; Prussic Acid; RCRA Waste Number p021; UN 1575; White cyanide; dicyanogen; ethanedinitrile; oxalonitrile</t>
  </si>
  <si>
    <t>105-60-2</t>
  </si>
  <si>
    <t>DTXSID4020240</t>
  </si>
  <si>
    <t>01-SEP-94</t>
  </si>
  <si>
    <t>1,6-Hexolactam; 1-aza-2-Cycloheptanone; 105-60-2; 2-Azacycloheptanone; 2-Ketohexamethyleneimine; 2-Ketohexamethylenimine; 2-Oxohexamethyleneimine; 2-Perhydroazepinone; 2H-Azepin-2-one, hexahydro-; 2H-Azepin-7-one, hexahydro-; 6-Aminocaproic acid lactam; 6-Aminohexanoic acid cyclic lactam; 6-Caprolactam; 6-Hexanelactam; A1030; A1030N0; ATM 2(Nylon); Akulon; Akulon M 2W; Alkamid; Amilan CM 1001; Amilan CM 1001C; Amilan CM 1001G; Amilan CM 1011; Aminocaproic lactam; Bonamid; Capran 77C; Capran 80; Caprolactam; Caprolactam monomer; Caprolattame; Caprolon B; Caprolon V; Capron; Capron 8250; Capron 8252; Capron 8253; Capron 8256; Capron 8257; Capron B; Capron GR 8256; Capron GR 8258; Capron PK4; Chemlon; Cyclohexanone iso-oxime; Danamid; Dull 704; Durethan BK; E-Kaprolaktam; Epsylon Kaprolaktam; Ertalon 6SA; Extrom 6N; Grilon; Hexahydro-2-azepinone; Hexahydro-2H-azepin-2-one; Hexamethylenimine, 2-oxo-; Hexanoic acid, 6-amino-, cyclic lactam; Hexanoic acid, 6-amino-, lactam; Hexanolactam; Hexanone isoxime; Hexanonisoxim; Itamid; KS 30P; Kaprolit; Kaprolon; Kapromine; Kapron; Metamid; NCI-C50646; Nylon A1035SF; Nylon CM 1031; Nylon X 1051; Orgamid RMNOCD; Orgamide; P 6; PA 6; PK 4; PKA; Polyamide PK 4; Relon P; Renyl MV; Sipas 60; Steelon; Stilon; Stylon; TNK 2G5; Tarnamid T; Torayca n 6; UBE 1022B; Vidlon; Widlon; Zytel 211; epsilon-Caprolactam; omega-Caprolactam</t>
  </si>
  <si>
    <t>2425-06-1</t>
  </si>
  <si>
    <t>DTXSID4020242</t>
  </si>
  <si>
    <t>2425-06-1; 4-Cyclohexene-1,2-dicarboximide, N-((1,1,2,2-tetrachloroethyl)thio)-; Captafol; Captatol; Captofol; Difolatan; Difosan; Folcid; N-((1,1,2,2-tetrachloroethyl)sulfenyl)-cis-4-cyclohexene-1,2-dicarboximide; N-(1,1,2,2-Tetrachloraethylthio)-cyclohex-4-en-1,4-diacarboximid; N-(1,1,2,2-tetrachloraethylthio)-tetrahydrophthalamid; N-(1,1,2,2-tetrachloroethylthio)-4-cyclohexene-1,2-dicarboximide; N-1,1,2,2-Tetrachloroethylmercapto-4-cyclohexene-1,2-carboximide; Ortho 5865; Sanspor; Sulfonimide; Sulpheimide</t>
  </si>
  <si>
    <t>133-06-2</t>
  </si>
  <si>
    <t>DTXSID9020243</t>
  </si>
  <si>
    <t>1,2,3,6-Tetrahydro-N-(trichloromethylthio)phthalimide; 133-06-2; 1H-Isoindole-1,3(2H)-dione, 3a,4,7,7a-tetrahydro-2-((trichloromethyl)thio)-; 3a,4,7,7a-Tetrahydro-N-(trichloromethanesulphenyl)phthalimide; 4-Cyclohexene-1,2-dicarboximide, N-(trichloromethyl)thio-; Aacaptan; Agrosol S; Agrox 2-Way and 3-Way; Amercide; Bangton; Captaf; Captaf 85W; Captan; Captan 50W; Captancapteneet 26,538; Captane; Captex; ENT 26,538; Essofungicide 406; Flit 406; Glyodex 3722; Granox PFM; Gustafson captan 30-DD; Hexacap; Kaptan; Le captane; Malipur; Merpan; N-((trichloromethyl)thio) tetrahydrophthalimide; N-(trichlor-methylthio)-phthalimid; N-(trichloromethylmercapto)-delta(sup 4)-tetrahydro-phthalimide; N-trichloromethylmercapto-4-cyclohexene-1,2-dicarboximide; N-trichloromethylthio-3a,4,7,7a-tetrahydrophthalimide; N-trichloromethylthio-cis-delta(sup 4)-cyclohexene-1,2-dicarboximide; N-trichloromethylthiocyclohex-4-ene-1,2-dicarboximide; NA 9099; NCI-C00077; Neracid; Orthocide; Orthocide 406; Orthocide 50; Orthocide 7.5; Osocide; SR406; Stauffer Captan; Trichloromethyl-thio-1,2,5,6-tetrahydrophthalamide; Vancide 89; Vancide 89RE; Vancide P-75; Vangard K; Vanguard K; Vanicide; Vondcaptan</t>
  </si>
  <si>
    <t>63-25-2</t>
  </si>
  <si>
    <t>DTXSID9020247</t>
  </si>
  <si>
    <t>1-Naphthol N-methylcarbamate; 1-Naphthyl N-methylcarbamate; 1-Naphthyl ester; 1-Naphthyl methylcarbamate; 1-Naphthyl-N-methyl-karbamat; 63-25-2; Arylam; Carbamine; Carbaril; Carbaryl; Carbatox; Carbatox 75; Carbatox-60; Carpolin; Carylderm; Cekubaryl; Crag Sevin; Denapon; Devicarb; Dicarbam; ENT 23,969; Gamonil; Germain's; Hexavin; Karbaryl; Karbaspray; Karbatox; Karbosep; Methylcarbamate 1-naphthalenol; Methylcarbamate 1-naphthol; Methylcarbamic acid; N-Methyl-1-naftyl-carbamaat; N-Methyl-1-naphthyl carbamate; N-Methyl-1-naphthyl-carbamat; N-Methyl-alpha-naphthylcarbamate; N-Methyl-alpha-naphthylurethan; N-Methylcarbamate de 1-naphtyle; N-Metil-1-naftil-carbammato; NA 2757; NAC; OMS-29; Panam; Ravyon; Rylam; SOK; Seffein; Septene; Sevimol; Sevin; Tercyl; Toxan; Tricarnam; UC 7744; Union Carbide 7,744; alpha-Naftyl-N-methylkarbamat; alpha-Naphthyl N-methylcarbamate</t>
  </si>
  <si>
    <t>1563-66-2</t>
  </si>
  <si>
    <t>DTXSID9020249</t>
  </si>
  <si>
    <t>1563-66-2; 2,2-Dimethyl-2,3-dihydro-7-benzofuranyl N-methylcarbamate; 2,2-Dimethyl-7-coumaranyl N-methylcarbamate; 2,3-Dihydro-2,2-dimethylbenzofuran-7-yl methylcarbamate; 2,3-Dihydro-2,2-dimethylbenzofuranyl-7-N-methylcarbamate; BAY 70143; Carbamic acid, methyl-, 2,2-dimethyl-2,3-dihydrobenzofuran-7-yl ester; Carbamic acid, methyl-, 2,3-dihydro-2,2-dimethyl-7-benzofuranyl ester; Carbofuran; Curaterr; D 1221; ENT 27,164; FMC 10242; Furadan; Furodan; Karbofuranu; Methyl carbamic acid 2,3-dihydro-2,2-dimethyl-7-benzofuranyl ester; NA 2757; NIA 10242; Niagara 10242; Niagara NIA-10242; Yaltox</t>
  </si>
  <si>
    <t>75-15-0</t>
  </si>
  <si>
    <t>DTXSID6023947</t>
  </si>
  <si>
    <t>01-AUG-95</t>
  </si>
  <si>
    <t>75-15-0; Carbon bisulfide; Carbon bisulphide; Carbon disulfide; Carbon disulphide; Carbon sulfide; Carbon sulphide; Carbone (sufure de); Carbonio (solfuro di); Dithiocarbonic anhydride; Kohlendisulfid (Schwefelkohlenstoff); Koolstofdisulfide (Zwavelkoolstof); NCI-C04591; RCRA Waste Number p022; Schwefelkohlenstoff; Solfuro di carbonio; Sulphocarbonic anhydride; UN 1131; Weeviltox; Wegla dwusiarczek</t>
  </si>
  <si>
    <t>56-23-5</t>
  </si>
  <si>
    <t>DTXSID8020250</t>
  </si>
  <si>
    <t>31-MAR-10</t>
  </si>
  <si>
    <t>56-23-5; Acritet; Benzinoform; Carbo tetrachloride; Carbon chloride; Carbon tet; Carbon tetrachloride; Carbona; Czterochlorek wegla; ENT 4,705; Fasciolin; Flukoids; Freon 10; Halon 104; Mecatorina; Methane tetrachloride; Methane, tetrachloro-; Necatorina; Necatorine; Perchloromethane; R 10; Tetrachloorkoolstof; Tetrachloormetaan; Tetrachlorkohlenstoff, tetra; Tetrachlormethan; Tetrachlorocarbon; Tetrachloromethane; Tetrachlorure de carbone; Tetrachorkohlenstoff Uvasol; Tetraclorometano; Tetracloruro di carbonio; Tetrafinol; Tetraform; Tetrasol; Univerm; Ventox; Vermoestricid; WLN: GXGGG</t>
  </si>
  <si>
    <t>463-58-1</t>
  </si>
  <si>
    <t>DTXSID6023949</t>
  </si>
  <si>
    <t>463-58-1; Carbon monoxide monosulfide; Carbon oxide sulfide; Carbon oxide sulfide; Carbon oxysulfide; Carbonyl sulfide; Carbonyl sulfide; Carbonyl sulfide-(32)S; Carbonyl sulfide-(SUP 32)S; HSDB 6127; Oxycarbon sulfide; Sulfure de carbonyle [French]; Sulfuro de carbonilo [Spanish]</t>
  </si>
  <si>
    <t>55285-14-8</t>
  </si>
  <si>
    <t>DTXSID5023950</t>
  </si>
  <si>
    <t>((Dibutylamino)thio)methylcarbamic acid, 2,2-dimethyl-2,3-dihydro-7-benzofuranyl ester; 2,3-Dihydro-2,2-dimethyl-7-benzofuranyl((dibutylamino)thio) methyl carbamate; 2,3-Dihydro-2,2-dimethyl-7-benzofuranyl(di-N-butylaminosulfenyl)methylcarbamate; 55285-14-8; Advantage; Carbamic acid, ((dibutylamino)thio)methyl-, 2,2-dimethyl-2,3-dihydro-7-benzofuranyl ester; Carbosulfan; FMC 35001; Marshal</t>
  </si>
  <si>
    <t>5234-68-4</t>
  </si>
  <si>
    <t>DTXSID0023951</t>
  </si>
  <si>
    <t>1,4-Oxathiin, 2,3-dihydro-5-carboxanilido-6-methyl-; 1,4-Oxathiin-3-carboxamide, 5,6-dihydro-2-methyl-N-phenyl-; 1,4-Oxathiin-3-carboxanilide, 5,6-dihydro-2-methyl-; 2,3-Dihydro-5-carboxanilido-6-methyl-1,4-oxathiin; 2,3-Dihydro-6-methyl-1,4-oxathiin-5-carboxanilide; 5,6-Dihydro-2-methyl-1,4-oxathiin-3-carboxanilide; 5,6-Dihydro-2-methyl-3-carboxanilido-1,4-oxathiin; 5,6-Dihydro-2-methyl-n-phenyl-1,4-oxathiin-3-carboxamide; 5-Carboxanilido-2,3-dihydro-6-methyl-1,4-oxathiin; 5234-68-4; Carboxin; Carboxine; D 735; DCMO; F 735; Flo Pro V Seed Protectant; Vitavax</t>
  </si>
  <si>
    <t>1306-38-3</t>
  </si>
  <si>
    <t>DTXSID4040214</t>
  </si>
  <si>
    <t>29-SEP-09</t>
  </si>
  <si>
    <t>1306-38-3; Cerium oxide and cerium compounds; ceria; ceric oxide; cerium dioxide; cerium oxide</t>
  </si>
  <si>
    <t>302-17-0</t>
  </si>
  <si>
    <t>DTXSID7020261</t>
  </si>
  <si>
    <t>15-SEP-00</t>
  </si>
  <si>
    <t>1,1,1-Trichloro-2,2-dihydroxyethane; Chloral hydrate; Chloral monohydrate; Trichloroacetaldehyde hydrate; Trichloroacetaldehyde monohydrate</t>
  </si>
  <si>
    <t>133-90-4</t>
  </si>
  <si>
    <t>DTXSID2020262</t>
  </si>
  <si>
    <t>133-90-4; 2,5-Dichloro-3-aminobenzoic acid; 3-Amino-2,5-dichlorobenzoic acid; ACP-M-728; Ambiben; Amiben; Amiben DS; Amibin; Amoben; Benzoic acid, 3-amino-2,5-dichloro-; Chlorambed; Chloramben; Chlorambene; NCI-C00055; Vegaben; Vegiben</t>
  </si>
  <si>
    <t>12789-03-6</t>
  </si>
  <si>
    <t>DTXSID5023954</t>
  </si>
  <si>
    <t>07-FEB-98</t>
  </si>
  <si>
    <t>1,2,4,5,6,7,8,8-Octachloro-2,3,3a,4,7,7a-hexahydro-4, 7-methano-indene; 1,2,4,5,6,7,8,8-Octachloro-3a,4,7,7a-hexahydro-4,7-methylene indane; 4,7-Methano-1H-indene, 1,2,4,5,6,7,8,8-octachloro-2,3,3a,4,7,7a-hexahydro-; 4,7-Methanoindan, 1,2,4,5,6,7,8,8-octachloro-3a,4,7,7a-tetrahydro-; 57-74-9; Belt; CD 68; Chlor Kil; Chlordane; Chlordane (Technical); Chlorindan; Corodan; Dowchlor; ENT 9, 932; HCS 3260; Kypchlor; M 140; M 410; NCI-C00099; Niran; Octa-Klor; Octachloro-4, 7-methanohydroindane; Octachloro-4, 7-methanotetrahydroindane; Octachlorodihydrodicyclopentadiene; Oktaterr; Ortho-Klor; Synklor; TAT Chlor 4; Topiclor; Toxichlor; Velsicol 1068</t>
  </si>
  <si>
    <t>143-50-0</t>
  </si>
  <si>
    <t>DTXSID1020770</t>
  </si>
  <si>
    <t>22-SEP-09</t>
  </si>
  <si>
    <t>143-50-0; Chlordecone (Kepone); GC-1189; decachlorooctahydro-1,3,4-metheno-2H-cyclobuta[cd]-pentalen-2-one</t>
  </si>
  <si>
    <t>90982-32-4</t>
  </si>
  <si>
    <t>DTXSID0023955</t>
  </si>
  <si>
    <t>01-NOV-89</t>
  </si>
  <si>
    <t>90982-32-4; Benzoic acid, 2-(((((4-chloro-6-methoxy-2-pyrimidinyl)amino)carbonyl)amino)sulfonyl)-, ethyl ester; Caswell No. 193B; Chlorimuron ethyl ester; Chlorimuron-ethyl; DPX-F 6025; EPA Pesticide Chemical Code 128901; Ethyl 2-(((((4-chloro-6-methoxy-2-pyrimidinyl)amino)carbonyl)amino)sulfonyl)benzoate; Ethyl 2-(((4-chloro-6-methoxypyrimidine-2-yl)aminocarbonyl)aminosulfonyl)benzoate</t>
  </si>
  <si>
    <t>7782-50-5</t>
  </si>
  <si>
    <t>DTXSID1020273</t>
  </si>
  <si>
    <t>01-JUN-94</t>
  </si>
  <si>
    <t>7681-52-9; 7782-50-5; 7790-92-3; Bertholite; Caswell No. 179; Chloor [Dutch]; Chlor [German]; Chlore [French]; Chlorine; Cloro [Italian]; Cloro [Spanish]; EPA Pesticide Chemical Code 020501; HSDB 206; Hypochlorite (sodium); Hypochlorous acid; Molecular chlorine; UN 1017</t>
  </si>
  <si>
    <t>506-77-4</t>
  </si>
  <si>
    <t>DTXSID4021551</t>
  </si>
  <si>
    <t>506-77-4; Chlorcyan; Chlorine cyanide; Chlorocyan; Chlorocyanide; Chlorocyanogen; Chlorure de cyanogene; Cyanogen chloride; RCRA Waste Number p033; UN 1589</t>
  </si>
  <si>
    <t>10049-04-4</t>
  </si>
  <si>
    <t>DTXSID5023958</t>
  </si>
  <si>
    <t>11-OCT-00</t>
  </si>
  <si>
    <t>12-OCT-00</t>
  </si>
  <si>
    <t>10049-04-4; Alcide; Anthium dioxcide; Caswell No. 179A; Chlorine (IV) oxide; Chlorine dioxide; Chlorine oxide; Chlorine peroxide; Chloroperoxyl; Chloryl radical; Dioxide de chlore [French]; Dioxide de cloro [Spanish]; Doxcide 50; EPA Pesticide Chemical Code 020503; HSDB 517</t>
  </si>
  <si>
    <t>7758-19-2</t>
  </si>
  <si>
    <t>DTXSID8021272</t>
  </si>
  <si>
    <t>01-NOV-95</t>
  </si>
  <si>
    <t>14998-27-7; Chlorite; Chlorite (sodium salt); Chlorous acid, ion (1-); Clorito [Spanish]</t>
  </si>
  <si>
    <t>75-68-3</t>
  </si>
  <si>
    <t>DTXSID9023960</t>
  </si>
  <si>
    <t>01-JUL-95</t>
  </si>
  <si>
    <t>1,1-Difluoro-1-chloroethane; 1-Chloro-1,1-difluoroethane; 75-68-3; CFC 1426; CFC 142B; Chloro-1,1-difluoroethane; Chlorodifluoroethane; Chlorofluorocarbon 142B; Ethane, 1-chloro-1,1-difluoro-; FC 142B; FC142B; Freon 142; Freon 142B; Freon 142b; Genetron 101; Genetron 142B; Gentron 142B; HCFC-142B; HSDB 2881; Hydrochlorofluorocarbon 142B; Propellant 142B; R 142B; alpha-Chloroethylidene fluoride</t>
  </si>
  <si>
    <t>532-27-4</t>
  </si>
  <si>
    <t>DTXSID9020293</t>
  </si>
  <si>
    <t>1-Chloroacetophenone; 2-Chloro-1-phenylethanone; 2-Chloroacetophenone; 532-27-4; Acetophenone, 2-chloro-; CAF; CN; Caswell No. 179C; Chloracetophenone; Chloroacetophenone; Chloromethyl phenyl ketone; Cloroacetofenona [Spanish]; EPA Pesticide Chemical Code 018001; Ethanone, 2-chloro-1-phenyl-; Ethanone, 2-chloro-1-phenyl-; HSDB 972; Mace (Lacrimator); Mace [Lacrimator]; NCI-C55107; NSC 41666; Phenacyl chloride; Phenyl chloromethyl ketone; Phenylchloromethylketone; UN 1697; alpha-Chloroacetophenone; omega-Chloroacetophenone</t>
  </si>
  <si>
    <t>106-47-8</t>
  </si>
  <si>
    <t>DTXSID9020295</t>
  </si>
  <si>
    <t>1-Amino-4-chlorobenzene; 106-47-8; 4-Chloranilin; 4-Chloroaniline; 4-Chlorobenzenamine; 4-Chlorophenylamine; Aniline, 4-chloro-; Aniline, p-chloro-; Benzeneamine, 4-chloro; Chloroaniline; Chloroaniline, p-; NCI-C02039; RCRA Waste Number p024; UN 2018; UN 2019; p-Chloraniline; p-Chloroaniline, liquid; p-Chloroaniline, solid</t>
  </si>
  <si>
    <t>108-90-7</t>
  </si>
  <si>
    <t>DTXSID4020298</t>
  </si>
  <si>
    <t>108-90-7; Benzene chloride; Benzene, chloro-; Chloorbenzeen [Dutch]; Chlorbenzene; Chlorbenzol; Chlorobenzen [Polish]; Chlorobenzene; Chlorobenzenu [Czech]; Chlorobenzol; Clorobenzene [Italian]; MCB; Monochloorbenzeen [Dutch]; Monochlorbenzene; Monochlorbenzol [German]; Monochlorobenzene; Monoclorobenzene [Italian]; NCI-C54886; Phenyl chloride; UN 1134</t>
  </si>
  <si>
    <t>510-15-6</t>
  </si>
  <si>
    <t>DTXSID9020299</t>
  </si>
  <si>
    <t>4,4'-Dichlorbenzilsaeureaethylester [German]; 4,4'-Dichlorobenzilate; 4,4'-Dichlorobenzilic acid ethyl ester; 510-15-6; Acar; Akar; Benz-O-Chlor; Benzeneacetic acid, 4-chloro-alpha-(4-chlorophenyl)-alpha-hydroxy-, ethyl ester; Benzilan; Benzilic acid, 4,4'-dichloro-, ethyl ester; Chlorbenzilat; Chlorbenzylate; Chlorobenzilate; Chlorobenzylate; Compound 338; ENT 18,596; Ethyl 4,4'-dichlorobenzilate; Ethyl 4,4'-dichlorodiphenyl glycollate; Ethyl 4,4'-dichlorophenyl glycollate; Ethyl 4-chloro-alpha-(4-chlorophenyl)-alpha-hydroxybenzeneacetate; Ethyl ester of 4,4'-dichlorobenzilic acid; Ethyl p,p'-dichlorobenzilate; Ethyl-2-hydroxy-2,2-bis(4-chlorophenyl)acetate; Ethylester kyseliny 4,4-dichlorbenzilove [Czech]; Folbex; G 23992; G 338; Geigy 338; Kop-Mite; NCI-C00408; NCI-C60413; RCRA Waste Number u038</t>
  </si>
  <si>
    <t>109-69-3</t>
  </si>
  <si>
    <t>DTXSID8020206</t>
  </si>
  <si>
    <t>1-Chlorobutane; 109-69-3; AI3-15309; Butane, 1-chloro-; Butyl chloride; Chlorobutane; Chlorure de butyle [French]; HSDB 4167; NCI-C06155; n-Butyl chloride; n-Propylcarbinyl chloride</t>
  </si>
  <si>
    <t>78-86-4</t>
  </si>
  <si>
    <t>DTXSID9023966</t>
  </si>
  <si>
    <t>2-Chlorobutane; 78-86-4; Butane, 2-chloro-; Chlorobutane; sec-Butyl chloride</t>
  </si>
  <si>
    <t>41851-50-7</t>
  </si>
  <si>
    <t>DTXSID4023967</t>
  </si>
  <si>
    <t>01-MAR-90</t>
  </si>
  <si>
    <t>1,3-Cyclopentadiene, 5-chloro-; 41851-50-7; Chlorocyclopentadiene</t>
  </si>
  <si>
    <t>75-45-6</t>
  </si>
  <si>
    <t>DTXSID6020301</t>
  </si>
  <si>
    <t>75-45-6; Algeon 22; Algofrene Type 6; Arcton 4; CCRIS 858; Chlorodifluoromethane; Chlorodifluoromethane; Chlorofluorocarbon 22; Clorodifluometano [Spanish]; Difluorochloromethane; Difluoromonochloromethane; Electro-CF 22; Eskimon 22; F 22; FC 22; FC22; Fluorocarbon 22; Fluorocarbon-22; Freon; Freon 22; Frigen; Frigen 22; Genetron 22; HCFC-22; HSDB 143; Hydrochlorofluorocarbon 22; Isceon 22; Isotron 22; Khladon 22; Methane, chlorodifluoro-; Monochlorodifluormethane; Monochlorodifluoromethane; Propellant 22; R 22; Refrigerant 22; UCON 22</t>
  </si>
  <si>
    <t>67-66-3</t>
  </si>
  <si>
    <t>DTXSID1020306</t>
  </si>
  <si>
    <t>19-OCT-01</t>
  </si>
  <si>
    <t>67-66-3; Chloroform; Formyl trichloride; Freon 20; Methane trichloride; Methane, trichloro-; Methenyl chloride; Methenyl trichloride; Methyl trichloride; NCI-C02686; R-20; TCM; Trichloroform; Trichloromethane</t>
  </si>
  <si>
    <t>107-30-2</t>
  </si>
  <si>
    <t>DTXSID6020307</t>
  </si>
  <si>
    <t>107-30-2; CMME; Chlordimethylether; Chlorodimethyl ether; Chloromethoxymethane; Chloromethyl methyl ether; Chloromethyl methyl ether (CMME); Dimethylchloroether; Ether methylique monochlore; Ether, chloromethyl methyl; Ether, dimethyl chloro; HSDB 908; Methane, chloromethoxy-; Methoxychloromethane; Methoxymethyl chloride; Methyl chloromethyl ether; Methyl chloromethyl ether, anhydrous; Monochlorodimethyl ether; Monochloromethyl methyl ether; RCRA Waste Number u046; UN 1239</t>
  </si>
  <si>
    <t>91-58-7</t>
  </si>
  <si>
    <t>DTXSID8023971</t>
  </si>
  <si>
    <t>2-Chlornaftalen [Czech]; 2-Chloronaphthalene; 91-58-7; Chloronaphthalene; HSDB 4014; Naphthalene, 2-chloro-; RCRA Waste Number u047; beta-Chloronaphthalene</t>
  </si>
  <si>
    <t>95-57-8</t>
  </si>
  <si>
    <t>DTXSID5021544</t>
  </si>
  <si>
    <t>95-57-8; Chlorophenol; Chlorophenol, 2-; Phenol, 2-chloro-; Phenol, o-chloro-; RCRA Waste Number u048; UN 2020; UN 2021; o-Chlorophenol; o-Chlorophenol, liquid; o-Chlorophenol, solid; o-Chlorphenol</t>
  </si>
  <si>
    <t>123-09-1</t>
  </si>
  <si>
    <t>DTXSID8023973</t>
  </si>
  <si>
    <t>01-JUN-93</t>
  </si>
  <si>
    <t>1-Chloro-4-(methylthio)benzene; 123-09-1; 4-Chlorophenyl methyl sulfide; 4-Chlorothioanisole; Benzene, 1-chloro-4-(methylthio)-; Chlorophenyl methyl sulfide; Methyl 4-chlorophenyl sulfide; Methyl p-chlorophenyl sulfide; Sulfide, p-chlorophenyl methyl; p-Chlorophenyl methyl sulfide; p-Chlorothioanisole</t>
  </si>
  <si>
    <t>98-57-7</t>
  </si>
  <si>
    <t>DTXSID3023974</t>
  </si>
  <si>
    <t>1-Chloro-4-(methylsulfonyl)benzene; 4-Chlorophenyl methyl sulfone; 4-Chlorophenyl methyl sulfone; 98-57-7; Benzene, 1-chloro-4-(methylsulfonyl)-; Chlorophenyl methyl sulfone; Methyl 4-chlorophenyl sulfone; Sulfone, p-chlorophenyl methyl; p-Chlorophenyl methyl sulfone</t>
  </si>
  <si>
    <t>934-73-6</t>
  </si>
  <si>
    <t>DTXSID8023975</t>
  </si>
  <si>
    <t>1-Chloro-4-(methylsulfinyl)benzene; 4-Chlorophenyl methyl sulfoxide; 934-73-6; Benzene, 1-chloro-4-(methylsulfinyl)-; Chlorophenyl methyl sulfoxide; Methyl 4-chlorophenyl sulfoxide; Sulfoxide, p-chlorophenyl methyl; p-Chlorophenyl methyl sulfoxide</t>
  </si>
  <si>
    <t>126-99-8</t>
  </si>
  <si>
    <t>DTXSID5020316</t>
  </si>
  <si>
    <t>30-SEP-10</t>
  </si>
  <si>
    <t>126-99-8; 2-chloro-1,3-butadiene; 2-chlorobuta-1,3-diene; 2-chlorobutadiene; 2-chlorobutadiene-1,3; beta-chloroprene; chlorobutadiene; chloroprene</t>
  </si>
  <si>
    <t>1897-45-6</t>
  </si>
  <si>
    <t>DTXSID0020319</t>
  </si>
  <si>
    <t>1,3-Benzenedicarbonitrile, 2,4,5,6-tetrachloro-; 1,3-Dicyanotetrachlorobenzene; 1897-45-6; 2,4,5,6-Tetrachloro-3-cyanobenzonitrile; Bravo; Bravo 6F; Bravo-W-75; Chloroalonil; Chlorothalonil; Chlorthalonil; DAC 2787; Daconil; Daconil 2787; Dacosoil; Exotherm; Exotherm termil; Forturf; Isophthalonitrile, 2,4,5,6-tetrachloro-; Isophthalonitrile, tetrachloro-; NCI-C00102; Nopcocide; Nopcocide N-96; Nopcocide N40D N96; Sweep; TCIN; TPN; Termil; Tetrachloroisophthalo-nitrile; m-TCPN; m-Tetrachlorophthalonitrile; meta-Tetrachlorophthalodinitrile</t>
  </si>
  <si>
    <t>95-49-8</t>
  </si>
  <si>
    <t>DTXSID8023977</t>
  </si>
  <si>
    <t>01-FEB-90</t>
  </si>
  <si>
    <t>1-Chloro-2-methylbenzene; 1-Methyl-2-chlorobenzene; 2-Chloro-1-methylbenzene; 2-Chlorotoluene; 2-Methylchlorobenzene; 95-49-8; AI3-15912 [USDA]; Benzene, 1-chloro-2-methyl- (9CI); Chlorotoluene; HSDB 5291; Toluene, o-chloro- (8CI); o-Chlorotoluene; o-Tolyl chloride; ortho-Chlorotoluene</t>
  </si>
  <si>
    <t>101-21-3</t>
  </si>
  <si>
    <t>DTXSID7020764</t>
  </si>
  <si>
    <t>30-JUN-98</t>
  </si>
  <si>
    <t>(3-Chloro- phenyl)carbamic acid, 1-methylethyl ester; 1-Methylethyl(3-chlorophenyl)carbamate; 101-21-3; 3-Chlorocarbanilic acid, isopropyl ester; Beet-Kleen; Bud-Nip; CI-ICP; CICP; CIPC; Carbanilic acid, m-chloro-, isopropyl ester; Chlor-IFC; Chlor-IPC; Chloro-IFK; Chloro-IPC; Chloropropham; Chlorpropham; Chlorprophame; ENT 18,060; Elbanil; Fasco WY-HOE; Furloe; Furloe 4EC; Isopropyl 3-chlorocarbanilate; Isopropyl 3-chlorophenylcarbamate; Isopropyl meta-chlorocarbanilate; Isopropyl-N-(3-chlorophenyl)carbamate; Isopropyl-N-(3-chlorphenyl)-carbamat; Isopropyl-N-m-chlorophenyl-carbamate; Jack Wilson Chloro 51; Liro CIPC; Metoxon; N-(3-Chlor-phenyl)-isopropyl-carbamat; N-(3-Chloro phenyl) carbamate d'isopropyle; N-(3-Chlorophenyl)carbamic acid, isopropyl ester; N-(3-Cloro-fenil)-isopropil-carbammato; N-(3-chloor-fenyl)-isopropyl carbamaat; N-3-Chlorophenylisopropylcarbamate; Nexoval; Prevenol; Prevenol 56; Preventol; Preventol 56; Preweed; Sprout Nip; Sprout-Nip EC; Spud-Nic; Spud-Nie; Stopgerme-S; Taterpex; Triherbicide cipc; Unicrop CIPC; Y 3; m-Chlorocarbanilic acid, isopropyl ester; o-Isopropyl n-(3-chlorophenyl)carbamate</t>
  </si>
  <si>
    <t>2921-88-2</t>
  </si>
  <si>
    <t>DTXSID4020458</t>
  </si>
  <si>
    <t>24-MAR-11</t>
  </si>
  <si>
    <t>14-MAR-18</t>
  </si>
  <si>
    <t>2921-88-2; Brodan; Chlorpyrifos; Chlorpyrifos-ethyl; Detmol U.A.; DowCo 179; Dursban; Dursban F; ENT 27311; Eradex; Ethion, dry; Lorsban; NA 2783; OMS-0971; Phosphorothioic acid, o,o-diethyl o-(3,5,6-trichloro-2-pyridyl) ester; Pyrinex; o,o-Diaethyl-o-3,5,6-trichlor-2-pyridylmonothiophosphat; o,o-Diethyl o-3,5,6-trichloro-2-pyridyl phosphorothioate</t>
  </si>
  <si>
    <t>64902-72-3</t>
  </si>
  <si>
    <t>DTXSID7023980</t>
  </si>
  <si>
    <t>1-((o-Chlorophenyl)sulfonyl)-3-(4-methoxy-6-methyl-s-triazin-2-yl)urea; 2-Chloro-N-((4-methoxy-6-methyl-1,3,5-triazin-2-yl)aminocarbonyl)-benzene sulfonamide; 64902-72-3; Benzenesulfonamide, 2-chloro-N-(((4-methoxy-6-methyl-1,3,5-triazin-2-yl)amino)carbonyl)-; Chlorsulfon; Chlorsulfuron; DPX 4189; Glean; Urea, 1-((o-chlorophenyl)sulfonyl)-3-(4-methoxy-6-methyl-s-triazin-2-yl)-</t>
  </si>
  <si>
    <t>16065-83-1</t>
  </si>
  <si>
    <t>DTXSID2023981</t>
  </si>
  <si>
    <t>03-SEP-98</t>
  </si>
  <si>
    <t>16065-83-1; 7440-47-3; Chromic ion; Chromium; Chromium (III); Chromium (III) ion; Chromium(III), insoluble salts; Chromium, ion</t>
  </si>
  <si>
    <t>18540-29-9</t>
  </si>
  <si>
    <t>DTXSID7023982</t>
  </si>
  <si>
    <t>01-AUG-24</t>
  </si>
  <si>
    <t>18540-29-9; 7440-47-3; Chromic ion; Chromium; Chromium (VI); Chromium (VI) ion; Chromium, ion</t>
  </si>
  <si>
    <t>218-01-9</t>
  </si>
  <si>
    <t>DTXSID0022432</t>
  </si>
  <si>
    <t>1,2,5,6-Dibenzonaphthalene; 1,2-Benzophenanthrene; 1,2-Benzphenanthrene; 218-01-9; Benz(a)phenanthrene; Benzo(a)phenanthrene; Chrysene; Chrysene; Chrysene; HSDB 2810; NSC 6175; RCRA Waste Number u050</t>
  </si>
  <si>
    <t>1307-96-6</t>
  </si>
  <si>
    <t xml:space="preserve">DTXSID6051649 </t>
  </si>
  <si>
    <t>01-DEC-22</t>
  </si>
  <si>
    <t>(oxido)cobalt; 1307-96-6; Cobalt; Cobalt Compounds; FCO 178; cobalt black; cobalt monoxide; cobalt(II) oxide; cobaltous oxide; cobaltoxid</t>
  </si>
  <si>
    <t>DTXSID7023984</t>
  </si>
  <si>
    <t>8007-45-2; Coal tar pitch volatiles, as benzene soluble organics; Coke oven emissions</t>
  </si>
  <si>
    <t>7440-50-8</t>
  </si>
  <si>
    <t>DTXSID2023985</t>
  </si>
  <si>
    <t>7440-50-8; Copper</t>
  </si>
  <si>
    <t>544-92-3</t>
  </si>
  <si>
    <t>DTXSID7023986</t>
  </si>
  <si>
    <t>544-92-3; Copper cyanide; Cupricin; Cuprous cyanide; RCRA Waste Number p029</t>
  </si>
  <si>
    <t>8001-58-9</t>
  </si>
  <si>
    <t>DTXSID2023987</t>
  </si>
  <si>
    <t>8001-58-9; AWPA #1; Brick oil; Coal tar creosote; Coal tar oil; Creosote; Creosote oil; CreosoteP1; Creosotum; Cresylic creosote; Liquid pitch oil; Naphthalene oil; Preserv-O-Sote; RCRA Waste Number u051; Tar oil; UN 1136</t>
  </si>
  <si>
    <t>123-73-9</t>
  </si>
  <si>
    <t>DTXSID6020351</t>
  </si>
  <si>
    <t>(E)-2-Butenal; 1,2-Ethanediol, dipropanoate; 123-73-9; 2-Butenal (trans); 2-Butenal, (E)-; Aldehyde crotonique [French]; C4-H6-O; Crotenaldehyde; Crotonal; Crotonaldehyde; Crotonaldehyde, (E)-; Crotonic aldehyde; E-2-Butenal; Ethylene dipropionate; Ethylene glycol, dipropionate; Ethylene propionate; NCI-C56279; Propylene aldehyde; RCRA Waste Number u053; Topanel; Topanel CA; beta-Methyl acrolein; trans-2-Butenal; trans-Crotonaldehyde</t>
  </si>
  <si>
    <t>98-82-8</t>
  </si>
  <si>
    <t>DTXSID1021827</t>
  </si>
  <si>
    <t>01-AUG-97</t>
  </si>
  <si>
    <t>2-Phenylpropane; 98-82-8; Cumene; Isopropyl benzene; Isopropylbenzol</t>
  </si>
  <si>
    <t>21725-46-2</t>
  </si>
  <si>
    <t>DTXSID1023990</t>
  </si>
  <si>
    <t>10-DEC-18</t>
  </si>
  <si>
    <t>2-((4-Chloro-6-(ethylamino)-s-triazin-2-yl)amino)-2-methylpropionitrile; 2-(4-Chloro-6-ethylamino-1,3,5-triazine-2-ylamino)-2-methylpropionitrile; 2-(4-Chloro-6-ethylamino-s-triazine-2-ylamino)-2-methyl-propionitrile; 2-Chloro-4-(1-cyano-1-methylethylamino)-6-ethylamino-1,3,5-triazine; 21725-46-2; Bladex; Bladex 80WP; Cyanazine; DW3418; Fortrol; Payze; Propanenitrile, 2-((4-chloro-6-(ethylamino)-1,3,5-triazin-2-yl)amino)-2-methyl-; Propionitrile, 2-((4-chloro-6-(ethylamino)-s-triazin-2-ylamino)-2-methyl-; SD 15418; WL 19805; s-Triazine, 2-chloro-4-ethylamino-6-(1-cyano-1-methyl)ethylamino-</t>
  </si>
  <si>
    <t>57-12-5</t>
  </si>
  <si>
    <t>DTXSID6023991</t>
  </si>
  <si>
    <t>57-12-5; Carbon nitride ion; Cyanide; Cyanide anion; Cyanide ion; Cyanure; Free cyanide; Isocyanide; RCRA Waste Number p030</t>
  </si>
  <si>
    <t>460-19-5</t>
  </si>
  <si>
    <t>DTXSID1023992</t>
  </si>
  <si>
    <t>460-19-5; Carbon nitride; Cyanogen; Cyanogene; Dicyan; Nitriloacetonitrile; Oxalic acid dinitrile; Oxalic nitrile; Oxalyl cyanide; Prussite; RCRA Waste Number p031; UN 1026; dicyanogen; ethanedinitrile; oxalonitrile</t>
  </si>
  <si>
    <t>506-68-3</t>
  </si>
  <si>
    <t>DTXSID9021550</t>
  </si>
  <si>
    <t>506-68-3; Bromine cyanide; Cyanogen bromide</t>
  </si>
  <si>
    <t>110-82-7</t>
  </si>
  <si>
    <t>DTXSID4021923</t>
  </si>
  <si>
    <t>11-SEP-03</t>
  </si>
  <si>
    <t>Benzene, hexahydro-cicloesano (Italian); Benzenehexahydride; Cyclohexaan (Dutch); Cyclohexan (German); Cykloheksan (Polish); Hexahydrobenzene; Hexamethylene; Hexanaphthene</t>
  </si>
  <si>
    <t>108-94-1</t>
  </si>
  <si>
    <t>DTXSID6020359</t>
  </si>
  <si>
    <t>108-94-1; Anone; Cicloesanone; Cyclohexanon; Cyclohexanone; Cykloheksanon; Hexanon; Hytrol O; Ketohexamethylene; NCI-C55005; Nadone; Pimelic ketone; Pimelin ketone; RCRA Waste Number u057; Sextone; UN 1915</t>
  </si>
  <si>
    <t>108-91-8</t>
  </si>
  <si>
    <t>DTXSID1023996</t>
  </si>
  <si>
    <t>108-91-8; Aminocyclohexane; Cyclohexylamine; Hexahydroaniline</t>
  </si>
  <si>
    <t>68085-85-8</t>
  </si>
  <si>
    <t>DTXSID6023997</t>
  </si>
  <si>
    <t>68085-85-8; 91465-08-6; Cyclopropanecarboxylic acid,3-(2-chloro-3,3,3-trifluoro-1-propenyl)-2,2-; Cyhalothrin; Cyhalothrin/Karate; Cyhalothrine; Dimethyl-,cyano(3-phenoxyphenyl)methyl ester; Grenade; ICI 146814; ICI-PP 563; Karate; PP 321; PP 563</t>
  </si>
  <si>
    <t>52315-07-8</t>
  </si>
  <si>
    <t>DTXSID1023998</t>
  </si>
  <si>
    <t>3-(2,2-Dichloroethenyl)-2,2-dimethyl-cyclopropanecarboxylic acid, cyano(3-phenoxyphenyl)methyl ester; AMMO; Agrothrin; Ambush CY; Antiborer 3767; Ardap; Barricade; CCN 52; Cymbush; Cyperil; Cyperkill; Cypermethrin; EXP 5598; FMC 30980; FMC 45497; FMC 45806; Fendona; JF 5705f; NRDC 149; NRDC 160; NRDC 166; Nurele; RU 27998; Ripcord; SF 06646; Sherpa; WL 43467; WL 8517; alpha-Cyano-m-phenoxybenzyl 3-(2,2-dichlorovinyl)-2,2-dimethylcyclopropane carboxylate</t>
  </si>
  <si>
    <t>66215-27-8</t>
  </si>
  <si>
    <t>DTXSID6023999</t>
  </si>
  <si>
    <t>1,3,5-Triazine-2,4,6-triamine, N-cyclopropyl-; 2,4-Diamino-6-(cyclopropylamino)-s-triazine; 2-Cyclopropylamino-4,6-diamino-s-triazine; 66215-27-8; AI3-52713 [USDA]; Azimethiphos; CGA 72,662; Caswell No. 167B; Cyromazine; Cyromazine [ANSI]; EPA Pesticide Chemical Code 121301; Ester; Larvadex; Propanoic acid, 2-(4-((5-(trifluoromethyl)-2-pyridinyl)oxy)phenoxy)-, butyl; Trigard; Vetrazin</t>
  </si>
  <si>
    <t>1861-32-1</t>
  </si>
  <si>
    <t>DTXSID0024000</t>
  </si>
  <si>
    <t>01-AUG-94</t>
  </si>
  <si>
    <t>1,4-Benzenedicarboxylic acid, 2,3,5,6-tetrachloro-, dimethyl ester; 1861-32-1; 2,3,5,6-Tetrachloroterephthalic acid, dimethyl ether; 2,3,5,6-Tetrachlorphthalsaure-dimethylester; Benzoic acid, 3,6-dichloro-2-methoxy-; Chlorothal; Chlorthal-dimethyl; Chlorthal-methyl; DAC 893; DCPA; Dacthal; Dacthalor; Dimethyl 2,3,5,6-tetrachloroterephthalate; Dimethyl tetrachloroterephthalate; Fatal; Tetrachloroterephthalic acid dimethyl ester</t>
  </si>
  <si>
    <t>75-99-0</t>
  </si>
  <si>
    <t>DTXSID2021575</t>
  </si>
  <si>
    <t>2,2-DPA; 2,2-Dichloropropionic acid; 2,2-Dichlorpropionsaeure natrium; 75-99-0; Basfapon B; CASRN 127-20-8; Dalapon; Dalapon sodium; Dalapon, sodium salt; Dowpon; Gramevin; Propionic acid, 2,2-dichloro-; Radapon; Sodium 2,2-dichloropropionate; Sodium alpha,alpha-dichloropropionate; Sodium dalapon; Unipon; alpha-alpha-Dichloropropionic acid</t>
  </si>
  <si>
    <t>39515-41-8</t>
  </si>
  <si>
    <t>DTXSID0024002</t>
  </si>
  <si>
    <t>39515-41-8; alpha-cyano-3-phenoxybenzyl 2,2,3,3-tetramethyl-1-cyclo-propanecarboxylate; cyclopropanecarboxylic acid, 2,2,3,3-tetramethyl-, cyano(3-phenoxy-phenyl) methyl ester; danitol; fenpropanate; fenpropathrin; meothrin; rody; s 3206; sd 41706; wl 41706</t>
  </si>
  <si>
    <t>1163-19-5</t>
  </si>
  <si>
    <t>DTXSID9020376</t>
  </si>
  <si>
    <t>30-JUN-08</t>
  </si>
  <si>
    <t>1163-19-5; 2,2',3,3',4,4',5,5',6,6'-Decabromodiphenyl ether (BDE-209); BDE-209; Benzene, 1,1'-oxybis(2,3,4,5,6-pentabromo-; DBDPE; DBDPO; DecaBDE; Decabromobiphenyl ether; Decabromobiphenyl oxide; Decabromodiphenyl ether; Decabromodiphenyl oxide; Decabromophenyl ether; Ether, bis(pentabromophenyl); Ether, decabromodiphenyl; Pentabromophenyl ether</t>
  </si>
  <si>
    <t>8065-48-3</t>
  </si>
  <si>
    <t>DTXSID5022306</t>
  </si>
  <si>
    <t>8065-48-3; BAY 10756; Bayer 8169; Demeton; Demeton-o + Demeton-s; Demox; Diethoxy thiophosphoric acid ester of 2-ethylmercaptoethanol; E 1059; ENT 17,295; Mercaptophos; Systemox; Systox; ULV; o,o-Diethyl 2-ethylmercaptoethyl thiophosphate; o,o-Diethyl o(and s)-2-(ethylthio)ethyl phosphorothioate mixture</t>
  </si>
  <si>
    <t>117-81-7</t>
  </si>
  <si>
    <t>DTXSID5020607</t>
  </si>
  <si>
    <t>117-81-7; 2-Ethylhexyl phthalate; BEHP; Bis(2-ethylhexyl)-1,2-benzene-dicarboxylate; Bis(2-ethylhexyl)phthalate; Bisoflex 81; Bisoflex DOP; Compound 889; DAF 68; DEHP; DOP; Di(2-ethylhexyl)orthophthalate; Di(2-ethylhexyl)phthalate; Di(2-ethylhexyl)phthalate (DEHP); Di-sec-octyl phthalate; Dioctyl phthalate; Ergoplast FDO; Ethylhexyl phthalate; Eviplast 80; Eviplast 81; Fleximel; Flexol DOP; Flexol Plasticizer DOP; Good-Rite GP 264; Hatcol DOP; Hercoflex 260; Kodaflex DOP; Mollan O; NCI- C52733; Nuoplaz DOP; Octoil; Octyl phthalate; Palatinol AH; Phthalic acid, bis(2-ethylhexyl) ester; Phthalic acid, dioctyl ester; Pittsburgh PX-138; Platinol DOP; RC Plasticizer DOP; RCRA Waste Number u028; Reomol D 79P; Reomol DOP; Sicol 150; Staflex DOP; Truflex DOP; Vestinol AH; Vinicizer 80; Witcizer 312</t>
  </si>
  <si>
    <t>103-23-1</t>
  </si>
  <si>
    <t>DTXSID0020606</t>
  </si>
  <si>
    <t>01-AUG-91</t>
  </si>
  <si>
    <t>103-23-1; Adipic acid, bis(2-ethylhexyl) ester; Adipol 2EH; BEHA; Bisoflex DOA; DEHA; DOA; Di(2-ethylhexyl)adipate; Di-2-ethylhexyl adipate; Dioctyl adipate; Effemoll DOA; Effomoll DOA; Ergoplast ADDO; Flexol A 26; Flexol Plasticizer A-26; Flexol plasticizer 10-A; Hexanedioic acid, bis(2-ethylhexyl) ester (9CI); Hexanedioic acid, dioctyl ester; Kemester 5652; Kodaflex DOA; Mollan S; Monoplex DOA; NCI-C54386; Octyl adipate; PX-238; Plastomoll DOA; Reomol DOA; Rucoflex Plasticizer DOA; Sicol 250; Staflex DOA; Truflex DOA; Uniflex DOA; Vestinol OA; Wickenol 158; Witamol 320; bis(2-Ethylhexyl) adipate; bis-(2-Ethylhexyl)ester kyseliny adipove [Czech]</t>
  </si>
  <si>
    <t>95-80-7</t>
  </si>
  <si>
    <t>DTXSID4020402</t>
  </si>
  <si>
    <t>1,3-Benzenediamine, 2-methyl-; 1,3-Benzenediamine, 2-methyl-; 1,3-Benzenediamine, 4-methyl-; 1,3-Benzenediamine, 4-methyl-; 1,3-Diamino-4-methylbenzene; 2,4-Diamino-1-methylbenzene; 2,4-Diamino-1-toluene; 2,4-Diaminotoluen [Czech]; 2,4-Diaminotoluene; 2,4-Diaminotoluol; 2,4-Tolamine; 2,4-Toluenediamine; 2,4-Toluylenediamine; 2,4-Toluylenediamine; 2,4-Tolylenediamine; 2,6-Diamino-1-methylbenzene; 2,6-Diaminotoluene; 2,6-Toluylenediamine; 2,6-Tolylenediamine; 2-Methyl-1,3-benzenediamine; 2-Methyl-1,3-phenylenediamine; 2-Methyl-m-phenylenediamine; 25376-45-8; 3-Amino-p-toluidine; 4-Methyl-1,3-benzenediamine; 4-Methyl-m-phenylenediamine; 4-m-Tolylenediamine; 5-Amino-o-toluidine; 823-40-5; 95-80-7; C.I. Oxidation Base; C.I. Oxidation Base 35; Developer B; Developer DB; Developer DBJ; Developer MC; Developer MT; Developer MT-CF; Developer MTD; Developer T; Diaminotoluene; Diaminotoluene mixture, 2,4-/2,6-; Eucanine GB; Fouramine J; Fourrine 94; Fourrine M; HSDB 2849; HSDB 4131; NAKO TMT; NCI-C02302; NCI-Co23o2; NSC 147490; Pelagol Grey J; Pelagol J; Pontamine Developer TN; Renal MD; TDA; Toluene-2,4-diamine; Toluene-2,6-diamine; Toluilen-2,4-diamina [Spanish]; Tolylene-2,4-diamine; UN 1709; Zoba GKE; Zogen developer H; m-Toluenediamine; m-Toluylendiamin [Czech]; m-Toluylenediamine; m-Toluylenediamine [French]; m-Tolyenediamine; m-Tolylenediamine; meta Toluylene diamine</t>
  </si>
  <si>
    <t>334-88-3</t>
  </si>
  <si>
    <t>DTXSID0024008</t>
  </si>
  <si>
    <t>334-88-3; Azimethylene; CCRIS 205; Diazirine; Diazomethane; Diazomethane; Diazonium, methylide; HSDB 1628; Methane, diazo-</t>
  </si>
  <si>
    <t>53-70-3</t>
  </si>
  <si>
    <t>DTXSID9020409</t>
  </si>
  <si>
    <t>1,2,5,6-Dibenzanthraceen [Dutch]; 1,2,5,6-Dibenzanthracene; 1,2:5,6-Dibenz(a)anthracene; 1,2:5,6-Dibenzanthracene; 1,2:5,6-Dibenzanthracene; 1,2:5,6-Dibenzoanthracene; 53-70-3; DB(a,h)A; DBA; Dibenz(a,h)anthracene; Dibenz(a,h)anthracene; Dibenz[a,h]anthracene; Dibenzo(a,h)anthracene; HSDB 5097; NSC 22433; RCRA Waste Number u063</t>
  </si>
  <si>
    <t>132-64-9</t>
  </si>
  <si>
    <t>DTXSID2021993</t>
  </si>
  <si>
    <t>01-OCT-90</t>
  </si>
  <si>
    <t>(1,1'-Biphenyl)-2,2'-diyl oxide; 132-64-9; 2,2'-Biphenylene oxide; 2,2'-Biphenylylene oxide; Dibenzo(b,d)furan; Dibenzofuran; Diphenylene oxide; HSDB 2163; NSC 1245</t>
  </si>
  <si>
    <t>96-12-8</t>
  </si>
  <si>
    <t>DTXSID3020413</t>
  </si>
  <si>
    <t>1,2-Dibrom-3-chlor-propan [German]; 1,2-Dibromo-3-chloropropane; 1,2-Dibromo-3-chloropropane; 1,2-Dibromo-3-cloro-propano [Italian]; 1,2-Dibroom-3-chloorpropaan [Dutch]; 1-Chloro-2,3-dibromopropane; 3-Chloro-1,2-dibromopropane; 96-12-8; AI3-18445; BBC 12; CCRIS 215; Caswell No. 287; DBCP; Dibromchlorpropan [German]; Dibromo-3-chloropropane (DBCP); Dibromochloropropane; Dibromochloropropane; EPA Pesticide Chemical Code 011301; Fumagon; Fumazone; Fumazone 86E; HSDB 1629; NCI-C00500; Nemabrom; Nemafume; Nemagon; Nemagon 20; Nemagon 206; Nemagon 20G; Nemagon 90; Nemagon Soil Fumigant; Nemanax; Nemanex; Nemapaz; Nemaset; Nemazon; OS 1897; Oxy DBCP; Propane, 1,2-dibromo-3-chloro-; Propane, 1-chloro-2,3-dibromo-; RCRA Waste Number u066; SD 1897</t>
  </si>
  <si>
    <t>106-37-6</t>
  </si>
  <si>
    <t>DTXSID4024012</t>
  </si>
  <si>
    <t>1,4-Dibromobenzene; 106-37-6; Benzene, 1,4-dibromo-; Benzene, p-dibromo-; Dibromobenzene; Dibromobenzene, 1,4-; p-Bromophenyl bromide; p-Dibromobenzene</t>
  </si>
  <si>
    <t>124-48-1</t>
  </si>
  <si>
    <t>DTXSID1020300</t>
  </si>
  <si>
    <t>124-48-1; Chlorodibromomethane; Dibromochloromethane; Dibromomonochloromethane; Methane, dibromochloro-; Monochlorodibromomethane</t>
  </si>
  <si>
    <t>594-18-3</t>
  </si>
  <si>
    <t>DTXSID4024014</t>
  </si>
  <si>
    <t>594-18-3; Dibromodichloromethane; Methane, dibromodichloro-; NSC 6198</t>
  </si>
  <si>
    <t>2050-47-7</t>
  </si>
  <si>
    <t>DTXSID9024015</t>
  </si>
  <si>
    <t>1,1'-Oxybis(4-bromobenzene); 2050-47-7; 4,4'-Dibromodiphenyl ether; Benzene, 1,1'-oxybis(4-bromo-; Bis(4-bromophenyl) ether; Bis(bromophenyl) ether; Bis(p-bromophenyl) ether; Dibromodiphenyl ether; Ether, bis(p-bromophenyl); NSC 1787; NSC 9487; USAF DO-61; p,p'-Dibromodiphenyl ether</t>
  </si>
  <si>
    <t>106-93-4</t>
  </si>
  <si>
    <t>DTXSID3020415</t>
  </si>
  <si>
    <t>29-JUL-04</t>
  </si>
  <si>
    <t>1,2-Dibromoethane; 106-93-4; Dibromoethane; Dibromoethane, 1,2-; Ethylene bromide; Ethylene dibromide; Glycol dibromide; alpha,beta-Dibromoethane; s-Dibromoethane</t>
  </si>
  <si>
    <t>84-74-2</t>
  </si>
  <si>
    <t>DTXSID2021781</t>
  </si>
  <si>
    <t>1,2-Benzenedicarboxylic acid dibutyl ester; 84-74-2; Benzene-o-dicarboxylic acid di-n-butyl ester; Butylphthalate; Celluflex DPB; DPB; Di-n-butylphthalate; Dibutyl 1,2-benzene dicarboxylate; Dibutyl phthalate; Dibutyl-o-phthalate; Elaol; Ergoplast FDB; Genoplast B; Hexaplast M/B; PX 104; Palatinol C; Phthalic acid dibutyl ester; Polycizer DBP; RC Plasticizer DBP; n-Butylphthalate; o-Benzenedicarboxylic acid, dibutyl ester</t>
  </si>
  <si>
    <t>1918-00-9</t>
  </si>
  <si>
    <t>DTXSID4024018</t>
  </si>
  <si>
    <t>1918-00-9; 2,5-Dichloro-6-methoxybenzoic acid; 2-Methoxy-3,6-dichlorobenzoic acid; 3,6-Dichloor-2-methoxy-benzoeizuur; 3,6-Dichlor-3-methoxy-benzoesaeure; 3,6-Dichloro-2-methoxybenzoic acid; 3,6-Dichloro-o-anisic acid; Acido (3,6-dicloro-2-metossi)-benzoico; Banex; Banlen; Banvel; Banvel 4S; Banvel 4WS; Banvel CST; Banvel D; Benzoic acid, 3,6-dichloro-2-methoxy-; Brush Buster; Dianat; Dianate; Dicamba; Dicambe; MDBA; Mediben; NA 2769; Velsicol 58-CS-11; o-Anisic acid, 3,6-dichloro-</t>
  </si>
  <si>
    <t>79-43-6</t>
  </si>
  <si>
    <t>DTXSID2020428</t>
  </si>
  <si>
    <t>01-FEB-96</t>
  </si>
  <si>
    <t>79-43-6; AI3-18370; Acetic acid, dichloro-; Acide dichloracetique [French]; Acido dicloroacetico [Spanish]; Dichlorethanoic acid; Dichloroacetic acid; Kyselina dichloroctova [Czech]</t>
  </si>
  <si>
    <t>106-46-7</t>
  </si>
  <si>
    <t>DTXSID1020431</t>
  </si>
  <si>
    <t>01-JAN-94</t>
  </si>
  <si>
    <t>1,4-Dichloorbenzeen [Dutch]; 1,4-Diclorobenzene [Italian]; 1,4-dichlorobenzene; 106-46-7; Benzene, 1,4-dichloro-; Benzene, p-dichloro-; Caswell No. 632; Di-chloricide; Dichlorobenzene; Dichlorobenzene, para; EPA Pesticide Chemical Code 061501; Evola; HSDB 523; NCI-C54955; NSC 36935; PDB; Paradi; Paradichlorbenzol [German]; Paradichlorobenzene; Paradichlorobenzol; Paradow; Paramoth; Parazene; Persia-Perazol; RCRA Waste Number u070; RCRA Waste Number u072; Santochlor; UN 1592; p-Chlorophenyl chloride; p-Dichloorbenzeen [Dutch]; p-Dichlorbenzol [German]; p-Dichlorobenzene; p-Dichlorobenzol; p-Diclorobenceno [Spanish]; p-Diclorobenzene [Italian]</t>
  </si>
  <si>
    <t>95-50-1</t>
  </si>
  <si>
    <t>DTXSID6020430</t>
  </si>
  <si>
    <t>1,2-Dichlorobenzene; 95-50-1; Benzene, 1,2-dichloro-; Benzene, o-dichloro-; Chloroben; Chloroden; Cloroben; DCB; Dichlorobenzene; Dichlorobenzene, ortho; Dilantin DB; Dilatin DB; Dizene; Dowtherm E; NCI-C54944; ODB; ODCB; Orthodichlorobenzene; Orthodichlorobenzol; Special Termite Fluid; Termitkil; UN 1591; o-Dichlor benzol; o-Dichlorbenzene; o-Dichlorobenzene; o-Dichlorobenzene</t>
  </si>
  <si>
    <t>541-73-1</t>
  </si>
  <si>
    <t>DTXSID6022056</t>
  </si>
  <si>
    <t>1,3-Dichlorobenzene; 541-73-1; Benzene, 1,3-dichloro-; Benzene, m-dichloro-; Dichlorobenzene; HSDB 522; NSC 8754; m-Dichlorobenzene; m-Dichlorobenzol; m-Phenylene dichloride</t>
  </si>
  <si>
    <t>91-94-1</t>
  </si>
  <si>
    <t>DTXSID6020432</t>
  </si>
  <si>
    <t>(1,1'-Biphenyl)-4,4'-diamine, 3,3'-dichloro-; 3,3'-Dichlorbenzidin [Czech]; 3,3'-Dichloro-(1,1'-biphenyl)-4,4'-diamine; 3,3'-Dichloro-4,4'-biphenyldiamine; 3,3'-Dichloro-4,4'-diaminobiphenyl; 3,3'-Dichlorobenzidin [Czech]; 3,3'-Dichlorobenzidina [Spanish]; 3,3'-Dichlorobenzidine; 3,3'-Dichlorobiphenyl-4,4'-diamine; 4,4'-Diamino-3,3'-dichlorobiphenyl; 91-94-1; Benzidine, 3,3'-dichloro-; C.I. 23060; Curithane C 126; Dichlorobenzidine; Dichlorobenzidine base; HSDB 1632; NSC 154073; RCRA Waste Number u073; o,o'-Dichlorobenzidine</t>
  </si>
  <si>
    <t>75-71-8</t>
  </si>
  <si>
    <t>DTXSID6020436</t>
  </si>
  <si>
    <t>75-71-8; Algofrene Type 2; Arcton 6; Dichlorodifluoromethane; Difluorodichloromethane; Dwuchlorodwufluorometan; Electro-CF 12; Eskimon 12; F 12; FC 12; Fluorocarbon-12; Freon 12; Freon F-12; Frigen 12; Genetron 12; Halon; Isceon 122; Isotron 12; Kaiser Chemicals 12; Ledon 12; Propellant 12; R 12; RCRA Waste Number u075; Refrigerant 12; UN 1028; Ucon 12; Ucon 12/Halocarbon 12</t>
  </si>
  <si>
    <t>72-54-8</t>
  </si>
  <si>
    <t>DTXSID4020373</t>
  </si>
  <si>
    <t>1,1-Bis(4-chlorophenyl)-2,2-dichloroethane; 1,1-Bis(p-chlorophenyl)-2,2-dichloroethane; 1,1-Dichloro-2,2-bis(p-chlorophenyl)ethane; 2,2-Bis(p-chlorophenyl)-1,1-dichloroethane; 4,4'-DDD; 72-54-8; DDD; Dichlorodiphenyl dichloroethane; Dichlorodiphenyl dichloroethane (DDD); Dichlorodiphenyl dichloroethane, p,p'-; Dilene; Rothane; TDE; p,p'-DDD; p,p'-TDE</t>
  </si>
  <si>
    <t>72-55-9</t>
  </si>
  <si>
    <t>DTXSID9020374</t>
  </si>
  <si>
    <t>1,1'-Dichloroethenylidene)bis(4-chlorobenzene); 1,1-Dichloro-2,2-bis(p-chlorophenyl)ethylene; 2,2-Bis(4-chlorophenyl)-1,1-dichloroethene; 2,2-Bis(p-chlorophenyl)-1,1-dichloroethylene; 72-55-9; DDE; DDT dehydrochloride; Dichlorodiphenyldichloroethylene; Dichlorodiphenyldichloroethylene (DDE); Dichlorodiphenyldichloroethylene, p,p'-; Ethylene, 1,1-dichloro-2,2-bis(p-chlorophenyl)-; NCI-C00555; p,p'-DDE</t>
  </si>
  <si>
    <t>50-29-3</t>
  </si>
  <si>
    <t>DTXSID4020375</t>
  </si>
  <si>
    <t>1,1,1-Trichloor-2,2-bis(4-chloor fenyl)-ethaan; 1,1,1-Trichlor-2,2-bis(4-chlor-phenyl)-aethan; 1,1,1-Trichloro-2,2-bis(p-chlorophenyl)ethane; 1,1,1-Trichloro-2,2-di(4-chlorophenyl)-ethane; 1,1,1-Tricloro-2,2-bis(4-cloro-fenil)-etano; 1,1-Bis-(p-chlorophenyl)-2,2,2-trichloroethane; 2,2-Bis(p-chlorophenyl)-1,1,1-trichloroethane; 4,4'-Dichlorodiphenyltrichloroethane; 50-29-3; Agritan; Anofex; Arkotine; Azotox; Benzene, 1,1'-(2,2,2-trichloroethylidene)bis(4-chloro-); Bosan Supra; Bovidermol; Chlorophenothan; Chlorophenothane; Chlorophenotoxum; Citox; Clofenotane; DDT; Dedelo; Deoval; Detox; Detoxan; Dibovan; Dichlorodiphenyltrichloroethane; Dichlorodiphenyltrichloroethane (DDT); Dichlorodiphenyltrichloroethane, p,p'-; Dicophane; Didigam; Didimac; Diphenyltrichloroethane; Dodat; Dykol; ENT 1,506; Estonate; Ethane, 1,1,1-trichloro-2,2-bis(p-chlorophenyl)-; Genitox; Gesafid; Gesapon; Gesarex; Gesarol; Guesapon; Guesarol; Gyron; Havero-Extra; Hildit; Ivoran; Ixodex; Kopsol; Micro DDT 75; Mutoxin; NA 2761; NCI-C00464; Neocid; PEB1; Parachlorocidum; Pentachlorin; Pentech; Ppzeidan; R50; RCRA Waste Number u061; Rukseam; Santobane; Tech DDT; Trichlorobis(4-chlorophenyl)ethane; Zeidane; Zerdane; alpha,alpha-Bis(p-chlorophenyl)-beta,beta,beta-trichlorethane; p,p'-DDT</t>
  </si>
  <si>
    <t>75-34-3</t>
  </si>
  <si>
    <t>DTXSID1020437</t>
  </si>
  <si>
    <t>1,1-Dichloorethaan [Dutch]; 1,1-Dichloraethan [German]; 1,1-Dichlorethane; 1,1-Dichloroethane; 1,1-Dicloroetano [Italian]; 1,1-Dicloroetano [Spanish]; 75-34-3; Aethylidenchlorid [German]; Chlorinated hydrochloric ether; Chlorure d'ethylidene [French]; Cloruro di etilidene [Italian]; Dichloro-1,1 ethane [French]; Dichloroethane; Ethane, 1,1-dichloro-; Ethylidene chloride; Ethylidene dichloride; HSDB 64; NCI-C04535; RCRA Waste Number u076; UN 2362</t>
  </si>
  <si>
    <t>107-06-2</t>
  </si>
  <si>
    <t>DTXSID6020438</t>
  </si>
  <si>
    <t>1,2-Bichloroethane; 1,2-DCE; 1,2-Dichloorethaan [Dutch]; 1,2-Dichlor-aethan [German]; 1,2-Dichlorethane; 1,2-Dichloroethane; 1,2-Dicloroetano [Italian]; 1,2-Ethylene dichloride; 107-06-2; AI3-01656; Aethylenchlorid [German]; Bichlorure d'ethylene [French]; Borer Sol; Brocide; CCRIS 225; Caswell No. 440; Chlorure d'ethylene [French]; Cloruro di ethene [Italian]; Destruxol Borer-Sol; Di-Chlor-Mulsion; Dichlor-mulsion; Dichloremulsion; Dichloro-1,2-ethane [French]; Dichloroethane; Dichloroethane, 1,2-; Dichlorure d'ethylene [French]; Dicloruro de etileno [Spanish]; Dutch liquid; Dutch oil; EDC; ENT 1,656; EPA Pesticide Chemical Code 042003; Ethane dichloride; Ethane, 1,2-dichloro-; Ethane, 1,2-dichloro-; Ethyleendichloride [Dutch]; Ethylene chloride; Ethylene dichloride; Glycol dichloride; HSDB 65; NCI-C00511; RCRA Waste Number u077; Sym-Dichloroethane; alpha,beta-Dichloroethane</t>
  </si>
  <si>
    <t>156-60-5</t>
  </si>
  <si>
    <t>DTXSID7024031</t>
  </si>
  <si>
    <t>1,2-Dichloroethylene, trans-; 156-60-5; Acetylene dichloride, trans-; Dichloroethylene, trans-; Ethylene, 1,2-dichloro-, (E)-; RCRA Waste Number u079; trans-1,2-Dichloroethylene; trans-Acetylene dichloride; trans-Dichloroethylene</t>
  </si>
  <si>
    <t>156-59-2</t>
  </si>
  <si>
    <t>DTXSID2024030</t>
  </si>
  <si>
    <t>(Z)-1,2-Dichloroethene; (Z)-1,2-Dichloroethylene; 1,2-cis-Dichloroethylene; 156-59-2; Dichloroethylene; Ethene, 1,2-dichloro-, (Z)-; Ethene, 1,2-dichloro-, (Z)-; Ethylene, 1,2-dichloro-, (Z)-; HSDB 5656; NSC 6149; cis-1,2-Dichlorethylene; cis-1,2-Dichloroethene; cis-1,2-Dichloroethylene; cis-Dichloroethylene</t>
  </si>
  <si>
    <t>75-35-4</t>
  </si>
  <si>
    <t>DTXSID8021438</t>
  </si>
  <si>
    <t>30-JAN-87</t>
  </si>
  <si>
    <t>13-AUG-02</t>
  </si>
  <si>
    <t>1,1-DCE; 1,1-Dichloroethene; 75-35-4; Chlorure de vinylidene; Dichloroethene, 1,1-; Ethylene, 1,1-dichloro-; NCI-C54262; RCRA Waste Number U078; Sconatex; UN 1303; VDC; Vinylidene chloride; Vinylidene dichloride; Vinylidine chloride</t>
  </si>
  <si>
    <t>75-09-2</t>
  </si>
  <si>
    <t>DTXSID0020868</t>
  </si>
  <si>
    <t>18-NOV-11</t>
  </si>
  <si>
    <t>1,1-Dichloromethane; 75-09-2; Aerothene MM; Chlorure de methylene; DCM; Dichlormethan, uvasol; Dichloromethane; Freon 30; Methane dichloride; Methane, dichloro-; Methylene bichloride; Methylene chloride; Methylene dichloride; Metylenu chlorek; NCI-C50102; Narkotil; R 30; Solaesthin; Solmethine; WLN: G1G</t>
  </si>
  <si>
    <t>120-83-2</t>
  </si>
  <si>
    <t>DTXSID1020439</t>
  </si>
  <si>
    <t>120-83-2; 2,4-DCP; 2,4-Dichlorophenol; DCP; Dichlorophenol; Dichlorophenol, 2,4-; NCI-C55345; Phenol, 2,4-dichloro-; RCRA Waste Number u081</t>
  </si>
  <si>
    <t>94-82-6</t>
  </si>
  <si>
    <t>DTXSID7024035</t>
  </si>
  <si>
    <t>2,4-D Butyric; 2,4-DB; 2,4-DM; 4(2,4-DB); 4-(2,4-Dichlorophenoxy)butyric acid; 94-82-6; Butoxon; Butoxone; Butoxone amine; Butoxone ester; Butyrac; Butyrac 118; Butyrac 200; Butyrac ester; Butyric acid, 4-(2,4-dichlorophenoxy); Dichlorophenoxy)butyric acid (2,4-DB); Embutox; Embutox E; Legumex D; gamma-(2,4-Dichlorophenoxy)butyric acid</t>
  </si>
  <si>
    <t>94-75-7</t>
  </si>
  <si>
    <t>DTXSID0020442</t>
  </si>
  <si>
    <t>(2,4-Dichloor-fenoxy)-azijnzuur; (2,4-Dichlor-phenoxy)-erssigsaeure; 2,4-D; 2,4-D acid; 2,4-Dichlorophenoxyacetic acid; 2,4-Dichlorphenoxyacetic acid; 2,4-Dwuchlorofenoksyoctowy kwas; 94-75-7; Acetic acid, (2,4-dichlorophenoxy)-; Acide 2,4-dichloro phenoxyacetique; Acido(2,4-dicloro-fenossi)-acetico; Agrotect; Amidox; Amoxone; Aqua-Kleen; BH 2,4-D; Brush-Rhap; Chloroxone; Crop Rider; Crotilin; D 50; DED-Weed LV-69; DMA-4; Dacamine; Debroussaillant 600; Decamine; Desormone; Dichlorophenoxyacetic acid; Dichlorophenoxyacetic acid (2,4-D); Dichlorophenoxyacetic acid, 2,4-; Dicopur; Dicotox; Dinoxol; Dormone; ENT 8,538; Emulsamine BK; Emulsamine E-3; Envert 171; Envert DT; Esteron; Esterone Four; Estone; Farmco; Fernesta; Fernimine; Fernoxone; Ferxone; Foredex 75; Formula 40; Hedonal; Herbidal; Ipaner; Krotiline; Lawn-Keep; Macrondray; Miracle; Monosan; Moxone; NA 2765; NSC 423; Netagrone; Netagrone 600; Pennamine; Pennamine D; Phenox; Pielik; Planotox; Plantgard; RCRA Waste Number u240; Rhodia; Salvo; Spritz-Hormin/2,4-D; Spritz-Hormit/2,4-D; Transamine; Tributon; Trinoxol; U 46DP; U-5043; Vergemaster; Vidon 638; Visko-Rhap; Weed Tox; Weed-Ag-Bar; Weed-B-Gon; Weed-Rhap; Weedar-64; Weedatul; Weedez Wonder Bar; Weedone LV4; Weedtrol; b-Selektonon</t>
  </si>
  <si>
    <t>78-87-5</t>
  </si>
  <si>
    <t>DTXSID0020448</t>
  </si>
  <si>
    <t>1,2-Dichloropropane; 78-87-5; AI3-15406; Bichlorure de propylene [French]; CCRIS 951; Caswell No. 324; Dichloro-1,2 propane [French]; Dichloropropane; Dichlorure de propylene [French]; Dicloruro de propileno [Spanish]; Dwuchloropropan [Polish]; ENT 15,406; EPA Pesticide Chemical Code 029002; HSDB 1102; NCI-C55141; Propane, 1,2-dichloro-; Propylene chloride; Propylene dichloride; alpha,beta-Dichloropropane; alpha,beta-Propylene dichloride</t>
  </si>
  <si>
    <t>616-23-9</t>
  </si>
  <si>
    <t>DTXSID2024038</t>
  </si>
  <si>
    <t>1,2-Dichloro-3-propanol; 1,2-Dichloropropanol-3; 1-Propanol, 2,3-dichloro-; 1-Propanol, 2,3-dichloro-; 2,3-Dichloro-1-propanol; 2,3-Dichloropropanol; 2,3-Dichloropropyl alcohol; 616-23-9; Dichloropropanol; Glycerol alpha,beta-dichlorohydrin; HSDB 2743; alpha,beta-Dichlorohydrin; beta-Dichlorohydrin</t>
  </si>
  <si>
    <t>542-75-6</t>
  </si>
  <si>
    <t>DTXSID1022057</t>
  </si>
  <si>
    <t>25-MAY-00</t>
  </si>
  <si>
    <t>1,3-Dichloro-2-propene; 1,3-Dichloropropene; 1,3-Dichloropropene-1; 1,3-Dichloropropylene; 3-Chloroallyl chloride; 3-Chloropropenyl chloride; 542-75-6; DCP; Dichloropropene; Dichloropropene; Dichloropropene, 1,3-; NCI-C03985; Propene, 1,3-dichloro-; RCRA Waste Number u084; Telone II; alpha,gamma-Dichloropropylene; alpha-Chloroallyl chloride; gamma-Chloroallyl chloride</t>
  </si>
  <si>
    <t>62-73-7</t>
  </si>
  <si>
    <t>DTXSID5020449</t>
  </si>
  <si>
    <t>2,2-Dichloroethenyl phosphate; 2,2-Dichloroethenyl phosphoric acid dimethyl ester; 2,2-Dichlorovinyl dimethyl phosphate; 62-73-7; Aapona insecticide; Astrobot; Atgard; Atgard V; Bay-19149; Bibesol; Brevinyl; Brevinyl E50; Brevinyl Weedat 0002; Canogard; Cekusan; Celcusan; Chlorvinphos; Cyanophos; DDVF; DDVP; Dedevap; Deriban; Derribante; Dichlorman; Dichlorophos; Dichlorovas; Dichlorovos; Dichlorphos; Dichlorvos; Dimethyl 2,2-dichloroethenyl phosphate; Dimethyl 2,2-dichlorovinyl phosphate; Dimethyl dichlorovinyl phosphate; Divipan; ENT 20738; Equigard; Equigel; Estrosel; Estrosol; Ethenol, 2,2-dichloro-, dimethyl phosphate; Fecama; Fly Fighter; Fly-Die; Herkal; Herkol; Krecalvin; Mafu; Marvex; Mopari UN NA 2783; NCI-C00113; NSC-6738; Nerkol; No-Pest Strip; Nogos; Nogos 50; Nogos G; Nuva; Nuvan; Nuvan 100 EC; OKO; OMS 14; Phosphoric acid, 2,2-dichloroethenyl dimethyl ester; Phosphoric acid, 2,2-dichlorovinyl dimethyl ester; Phosvit; SD1750; Szklarniak; TAP 9VP; Task; Task Tabs; Tenac; UDVF; Unifos; Unifos 50 EC; Vapona; Vapona II; Vaponite; Verdican; Verdipor; Vinyl alcohol, 2,2-dichloro-, dimethyl phosphate; Vinylophos; o,o-Dimethyl dichlorovinyl phosphate; o,o-Dimethyl o-2,2-dichlorovinyl phosphate</t>
  </si>
  <si>
    <t>115-32-2</t>
  </si>
  <si>
    <t>DTXSID4020450</t>
  </si>
  <si>
    <t>115-32-2; Acarin; DTMC; Dicofol; FW293; Kelthane; Mitigan</t>
  </si>
  <si>
    <t>60-57-1</t>
  </si>
  <si>
    <t>DTXSID9020453</t>
  </si>
  <si>
    <t>1,4:5,8-Dimethanonaphthalene, 1,2,3,4,10,10-hexachloro-6,7-epoxy-1,4,4a,5,6,7,8,8a-octahydro, endo,exo-; 3,4,5,6,9,9-hexachloro-1a,2,2a,3,6,6a,7,7a-Octahydro-2,7:3,6-dimethanonaphth(2,3-b)oxirene; 60-57-1; Alvit; Compound 497; Dieldrex; Dieldrin; Dieldrine; Dieldrite; ENT 16,225; Heod; Hexachloroepoxyoctahydro-endo,exo-dimethanonaphthalene; Illoxol; NA 2761; NCI-C00124; Octalox; Panoram D-31; Quintox; RCRA Waste Number p037</t>
  </si>
  <si>
    <t>DTXSID1024043</t>
  </si>
  <si>
    <t>28-FEB-03</t>
  </si>
  <si>
    <t>DPM; Diesel particulate matter; Diesel soot</t>
  </si>
  <si>
    <t>84-66-2</t>
  </si>
  <si>
    <t>DTXSID7021780</t>
  </si>
  <si>
    <t>1,2-Benzenedicarboxylic acid, diethyl ester; 84-66-2; Anozol; DPX-f5384; Diethyl phthalate; Estol 1550; Ethyl phthalate; NCI-C60048; Neantine; Palatinol A; Phthalol; Phthalsaeurediaethylester; Placidol E; RCRA Waste Number u088</t>
  </si>
  <si>
    <t>64-67-5</t>
  </si>
  <si>
    <t>DTXSID1024045</t>
  </si>
  <si>
    <t>64-67-5; AI3-15355; CCRIS 242; DS; Diaethylsulfat [German]; Diethyl sulfate; Diethyl sulfate; Diethyl sulphate; Diethylester kyseliny sirove [Czech]; Diethylsulfate; Ethyl sulfate; HSDB 1636; Sulfate de diethyle [French]; Sulfato de dietilo [Spanish]; Sulfuric acid, diethyl ester</t>
  </si>
  <si>
    <t>311-45-5</t>
  </si>
  <si>
    <t>DTXSID6024046</t>
  </si>
  <si>
    <t>01-OCT-92</t>
  </si>
  <si>
    <t>311-45-5; Diethyl-p-nitrophenylphosphate; Paraoxon; Phosphoric acid, diethyl 4-nitrophenyl ester</t>
  </si>
  <si>
    <t>693-21-0</t>
  </si>
  <si>
    <t>DTXSID1024047</t>
  </si>
  <si>
    <t>693-21-0; DEGDN; Diethylene glycol dinitrate; Diethylene glycol dinitrate (DEGDN)</t>
  </si>
  <si>
    <t>43222-48-6</t>
  </si>
  <si>
    <t>DTXSID6024048</t>
  </si>
  <si>
    <t>1,2-Dimethyl-3,5-diphenyl-1-h-pyrazolium methyl sulfate; 1H-Pyrazolium, (1,2-dimethyl-3,5-diphenyl)-, methyl sulfate; 43222-48-6; AC 84777; Avenge; Difenzoquat; Difenzoquat methyl sulfate; Finaven; Mataven; Yeh-Yan-Ku</t>
  </si>
  <si>
    <t>35367-38-5</t>
  </si>
  <si>
    <t>DTXSID1024049</t>
  </si>
  <si>
    <t>1-(4-Chlorophenyl)-3-(2,6-difluorobenzoyl)urea; 35367-38-5; Benzamide, N-(((4-chlorophenyl)amino)carbonyl)-2,6-difluoro-; DU 112307; Diflubenzuron; Difluron; Dimilin; ENT 29054; N-(((4-Chlorophenyl)amino)carbonyl)-2,6-difluorobenzamide; OMS 1804; PDD 6040I; PH 60-40; TH 6040</t>
  </si>
  <si>
    <t>75-37-6</t>
  </si>
  <si>
    <t>DTXSID0024050</t>
  </si>
  <si>
    <t>1,1-Difluoroethane; 75-37-6; Algofrene Type 67; Difluoroethane; Ethane, 1,1-difluoro-; Ethylene fluoride; Ethylidene difluoride; Ethylidene fluoride; FC 152A; Fluorocarbon 152A; Freon 152A; Genetron 100; Genetron 152A; HCFC-152A; HSDB 5205; Hydrofluorocarbon 152A; Propellant 152A; R 152A</t>
  </si>
  <si>
    <t>84-69-5</t>
  </si>
  <si>
    <t>DTXSID9022522</t>
  </si>
  <si>
    <t>19-JUL-16</t>
  </si>
  <si>
    <t>28553-12-0</t>
  </si>
  <si>
    <t>DTXSID4022521</t>
  </si>
  <si>
    <t>1445-75-6</t>
  </si>
  <si>
    <t>DTXSID5024051</t>
  </si>
  <si>
    <t>01-APR-89</t>
  </si>
  <si>
    <t>1445-75-6; DIMP; Diisopropyl methanephosphonate; Diisopropyl methylphosphonate; Diisopropyl methylphosphonate (DIMP); Phosphonic acid, methyl-, bis(1-methylethyl) ester; Phosphonic acid, methyl-, diisopropyl ester</t>
  </si>
  <si>
    <t>55290-64-7</t>
  </si>
  <si>
    <t>DTXSID0024052</t>
  </si>
  <si>
    <t>01-MAY-90</t>
  </si>
  <si>
    <t>55290-64-7; Dimethipin; Harvade; UBI-N252; p-Dithiane, 2,3-dehydro-2,3-dimethyl-, tetroxide</t>
  </si>
  <si>
    <t>60-51-5</t>
  </si>
  <si>
    <t>DTXSID7020479</t>
  </si>
  <si>
    <t>60-51-5; 8014 Bis HC; Acetic acid, o,o-dimethyldithiophosphoryl-, N-mono-methylamide salt; American Cyanamid 12,880; BI 58; CL 12880; Cygon; Cygon 4E; Cygon insecticide; Daphene; De-Fend; Demos-l40; Dimethoate; Dimethogen; Dimeton; Dimevur; ENT 24650; FIP; Fosfoto R 35; Fosfotox; Fosfotox R; Fostion MM; Lurgo; N-mono-methylamide salt; NCI-C00135; PEI 75; Perfecthion; Perfekthion; Phosphamid; Phosphamide; Phosphor-odithioic acid, o,o-dimethyl s-(2-(methylamino)-2-oxoethyl) ester; Racusan; Rogor; Rogor 20L; Rogor 40; Rogor L; Rogor P; Roxion; Sinoratox; Systoate; o,o-Dimethyl s-(N-methyl- carbamoylmethyl dithiophosphate; o,o-Dimethyl s-(N-methylcarbamoylmethyl) phosphorodithioate; s-Methylcarbamoylmethyl o,o-dimethyl phosphorodithioate</t>
  </si>
  <si>
    <t>131-11-3</t>
  </si>
  <si>
    <t>DTXSID3022455</t>
  </si>
  <si>
    <t>1,2-Benzenedicarboxylic acid, dimethyl ester; 131-11-3; DMP; Dimethyl 1,2-benzenedicarboxylate; Dimethyl benzene-o-dicarboxylate; Dimethyl phthalate; Methyl phthalate; Phthalic acid, dimethyl ester</t>
  </si>
  <si>
    <t>77-78-1</t>
  </si>
  <si>
    <t>DTXSID5024055</t>
  </si>
  <si>
    <t>77-78-1; DMS; Dimethyl monosulfate; Dimethyl sulfate; Methyl sulfate</t>
  </si>
  <si>
    <t>120-61-6</t>
  </si>
  <si>
    <t>DTXSID0020498</t>
  </si>
  <si>
    <t>1,4-Benzenedicarboxylic acid, dimethyl ester; 120-61-6; DMT; Dimethyl 1,4-benzenedicarboxylate; Dimethyl p-phthalate; Dimethyl terephthalate; Dimethyl terephthalate (DMT); Dimethylester kyseliny isoftalove; Methyl 4-carbomethoxybenzoate; NCI-C50055; Terephthalic acid methyl ester; Terephthalic acid, dimethyl ester</t>
  </si>
  <si>
    <t>124-40-3</t>
  </si>
  <si>
    <t>DTXSID5024057</t>
  </si>
  <si>
    <t>124-40-3; DMA; Dimethylamine; Methanamine, N-methyl-; N-Methylmethanamine; RCRA Waste Number u092; UN 1032; UN 1160</t>
  </si>
  <si>
    <t>121-69-7</t>
  </si>
  <si>
    <t>DTXSID2020507</t>
  </si>
  <si>
    <t>(Dimethylamino)benzene; 121-69-7; Aniline, N,N-dimethyl-; Benzenamine, N,N,-dimethyl-; Dimethlyaniline; Dimethylaniline; Dimethylaniline, N-N-; Dimethylphenylamine; Dwumetyloanilina; N,N-Dimethylbenzeneamine; N,N-Dimethylphenylamine; N-N-Dimethylaniline; NCI-C56428; UN 2253</t>
  </si>
  <si>
    <t>119-93-7</t>
  </si>
  <si>
    <t>DTXSID5024059</t>
  </si>
  <si>
    <t>(1,1'-Biphenyl)-4,4'-diamine, 3,3'-dimethyl-; 119-93-7; 2-Tolidin [German]; 2-Tolidina [Italian]; 2-Tolidine; 3,3'-Dimethyl-(1,1'-biphenyl)-4,4'-diamine; 3,3'-Dimethyl-4,4'-biphenyldiamine; 3,3'-Dimethyl-4,4'-diaminobiphenyl; 3,3'-Dimethyl-4,4'-diphenyldiamine; 3,3'-Dimethylbenzidin; 3,3'-Dimethylbenzidine; 3,3'-Dimethylbiphenyl-4,4'-diamine; 3,3'-Dimethyldiphenyl-4,4'-diamine; 3,3'-Tolidine; 4,4'-Bi-o-toluidine; 4,4'-Di-o-toluidine; 4,4'-Diamino-3,3'-dimethylbiphenyl; 4,4'-Diamino-3,3'-dimethyldiphenyl; Benzidine, 3,3'-dimethyl-; Bianisidine; C.I. 37230; C.I. Azoic Diazo Component 113; Diaminoditolyl; Dimethylbenzidine; Fast Dark Blue Base R; HSDB 1640; Orthotolidine; RCRA Waste Number u095; o,o'-Tolidine; o-Tolidin; o-Tolidine</t>
  </si>
  <si>
    <t>68-12-2</t>
  </si>
  <si>
    <t>DTXSID6020515</t>
  </si>
  <si>
    <t>123-31-9; 68-12-2; Caswell No. 366A; DMF; DMF [amide]; DMFA; Dimethyl formamide; Dimethylamid kyseliny mravenci [Czech]; Dimethylformamid [German]; Dimethylformamide; Dimetilformamide [Italian]; Dimetylformamidu [Czech]; Dwumetyloformamid [Polish]; EPA Pesticide Chemical Code 366200; Formamide, N,N-dimethyl-; HSDB 78; N,N-Dimethyl formamide; N,N-Dimethylformamide; N,N-Dimethylmethanamide; N,N-Dimetilformamida [Spanish]; N-Formyldimethylamine; NCI-C60913; NSC 5356; U-4224; UN 2265</t>
  </si>
  <si>
    <t>576-26-1</t>
  </si>
  <si>
    <t>DTXSID9024063</t>
  </si>
  <si>
    <t>2,6-DMP; 2,6-Dimethylphenol; 3,4-Xylenol; 576-26-1; Dimethylphenol; Dimethylphenol, 2,6-</t>
  </si>
  <si>
    <t>105-67-9</t>
  </si>
  <si>
    <t>DTXSID2021864</t>
  </si>
  <si>
    <t>1-Hydroxy-2,4-dimethylbenzene; 105-67-9; 2,4-Dimethylphenol; 2,4-Xylenol; 4,6-Dimethylphenol; 4-Hydroxy-1,3-dimethylbenzene; Caswell No. 907A; Dimethylphenol; EPA Pesticide Chemical Code 086804; HSDB 4253; NSC 3829; Phenol, 2,4-dimethyl-; RCRA Waste Number u101; m-Xylenol</t>
  </si>
  <si>
    <t>95-65-8</t>
  </si>
  <si>
    <t>DTXSID4024062</t>
  </si>
  <si>
    <t>1,3,4-Xylenol; 3,4-DMP; 3,4-Dimethylphenol; 4,5-Dimethylphenol; 95-65-8; Dimethylphenol; Dimethylphenol, 3,4-; Phosphonothioic acid, phenyl-, o-ethyl o-(p-nitrophenyl)ester</t>
  </si>
  <si>
    <t>131-89-5</t>
  </si>
  <si>
    <t>DTXSID4024064</t>
  </si>
  <si>
    <t>131-89-5; 2,4-Dinitro-6-cyclohexylphenol; 2-Cyclohexyl-4,6-dinitrofenol; 2-Cyclohexyl-4,6-dinitrophenol; 4,6-Dinitro-o-cyclohexyl phenol; 6-Cicloesil-2,4-dinitr-fenolo; 6-Cyclohexyl-2,4-dinitrophenol; DN; DN 1; DNOCHP; Dinex; Dinitro-o-cyclohexyl phenol; Dinitro-o-cyclohexyl phenol, 4,6-; Dinitro-o-cyclohexylphenol; Dinitrocyclohexylphenol; Dowspray 17; ENT 157; NA 9026; Pedinex; Phenol, 2-cyclohexyl-4,6-dinitro-; Phenol, 6-cyclohexyl-2,4-dinitro-; RCRA Waste Number p034; SN 46</t>
  </si>
  <si>
    <t>99-65-0</t>
  </si>
  <si>
    <t>DTXSID9024065</t>
  </si>
  <si>
    <t>1,3-Dinitrobenzene; 1,3-Dinitrobenzol; 2,4-Dinitrobenzene; 99-65-0; Benzene, 1,3-dinitro-; Benzene, m-dinitro-; Binitrobenzene; Dinitrobenzene; Dinitrobenzene, m-; Dwunitrobenzen; UN 1597</t>
  </si>
  <si>
    <t>528-29-0</t>
  </si>
  <si>
    <t>DTXSID4024066</t>
  </si>
  <si>
    <t>01-SEP-92</t>
  </si>
  <si>
    <t>1,2-Dinitrobenzene; 528-29-0; AI3-15338; Benzene, 1,2-dinitro-; Benzene, o-dinitro-; Dinitobenzene; HSDB 4486; o-Dinitrobenzene</t>
  </si>
  <si>
    <t>51-28-5</t>
  </si>
  <si>
    <t>DTXSID0020523</t>
  </si>
  <si>
    <t>1-Hydroxy-2,4-dinitrobenzene; 2,4-DNP; 2,4-Dinitrofenol; 2,4-Dinitrophenol; 51-28-5; Aldifen; Chemox PE; Dinitrofenolo; Dinitrophenol; Dinitrophenol, 2,4-; Fenoxyl carbon N; Maroxol-50; NSC 1532; Nitro Kleenup; Phenol, 2,4-dinitro-; Phenol, alpha-dinitro-; RCRA Waste Number p048; Solfo Black 2B Supra; Solfo Black B; Solfo Black BB; Solfo Black G; Solfo Black SB; Tertrosulphur Black PB; Tertrosulphur PBR; alpha-Dinitrophenol</t>
  </si>
  <si>
    <t>121-14-2</t>
  </si>
  <si>
    <t>DTXSID0020529</t>
  </si>
  <si>
    <t>01-JUN-92</t>
  </si>
  <si>
    <t>1-Methyl-2,4-dinitrobenzene; 121-14-2; 2,4-DNT; 2,4-Dinitrotoluene; 2,4-Dinitrotoluol; Benzene, 1-methyl-2,4-dinitro-; Dinitrotoluene; Toluene, 2,4-dinitro-</t>
  </si>
  <si>
    <t>Various</t>
  </si>
  <si>
    <t>DTXSID9024069</t>
  </si>
  <si>
    <t>1-Methyl-2,4-dinitrobenzene; 121-14-2; 2,4-DNT; 2,4-Dinitrotoluene; 2,4-Dinitrotoluol; 2,6-DNT; 2,6-Dinitrotoluene; 2-Methyl-1,3-dinitrobenzene; 606-20-2; Benzene, 1-methyl-2,4-dinitro-; Benzene, 2-methyl-1,3-dinitro-; Dinitrotoluene mixture; HSDB 1144; HSDB 2931; NCI-C01865; NSC 7194; RCRA Waste Number u105; RCRA Waste Number u106; Toluene, 2,4-dinitro-; Toluene, 2,6-dinitro-</t>
  </si>
  <si>
    <t>88-85-7</t>
  </si>
  <si>
    <t>DTXSID3020207</t>
  </si>
  <si>
    <t>2,4-Dinitro-6-(1-methylpropyl)phenol; 2,4-Dinitro-6-sec-butylphenol; 2-(1-Methylpropyl)-4,6-dinitrophenol; 4,6-Dinitro-2-(1-methyl-n-propyl)phenol; 4,6-Dinitro-2-sec-butylphenol; 4,6-Dinitro-o-sec-butylphenol; 88-85-7; Aatox; Aretit; BNP 20; BNP 30; Basanite; Butaphene; Caldon; Chemox General; Chemox PE; DBNF; DN 289; DNBP; DNOSBP; DNSBP; Dibutox; Dinitrall; Dinitro-ortho-sec-butyl phenol; Dinitrobutylphenol; Dinoseb; ENT 1,122; Elgetol; Elgetol 318; Gebutox; Hivertox; Kiloseb; Knoxweed; Ladob; Laseb; Nitropone; Phenol, 2-(1-methylpropyl)-4,6-dinitro-; Phenol, 2-(l-methylpropyl)-4,6-dinitro-; Phenol, 2-sec-butyl-4,6-dinitro-; Premerg; Sinox General; Subitex</t>
  </si>
  <si>
    <t>123-91-1</t>
  </si>
  <si>
    <t>DTXSID4020533</t>
  </si>
  <si>
    <t>20-SEP-13</t>
  </si>
  <si>
    <t>11-AUG-10</t>
  </si>
  <si>
    <t>1,4-diethylene dioxide; 1,4-dioxane; 123-91-1; diethylene dioxide; diethylene ether; diethylene oxide; dioxane; dioxane, 1,4-; dioxyethylene ether; p-dioxane</t>
  </si>
  <si>
    <t>957-51-7</t>
  </si>
  <si>
    <t>DTXSID8024072</t>
  </si>
  <si>
    <t>2,2-Diphenyl-N,N-dimethylacetamide; 80W; 957-51-7; Acetamide, N,N-dimethyl-2,2-diphenyl-; Benzeneacetamide, N,N-dimethyl-alpha-phenyl-; DIF 4; Diamide; Dimid; Diphenamid; Diphenamide; Diphenylamide; Dymid; Enide; Enide 50; FDN; Fenam; L-34314; N,N-Dimethyl-2,2-diphenylacetamide; N,N-Dimethyl-alpha,alpha-diphenylacetamide; N,N-Dimethyl-alpha-phenylbenzeneacetamide; N,N-dimethyldiphenylacetamide; U 4513</t>
  </si>
  <si>
    <t>122-39-4</t>
  </si>
  <si>
    <t>DTXSID4021975</t>
  </si>
  <si>
    <t>122-39-4; Aniline, N-phenyl-; Anilinobenzene; Benzenamine, N-phenyl-; Benzene, (phenylamino)-; Benzene, anilino-; Big Dipper; C.I. 10355; DFA; DPA; Diphenylamine; N,N-Diphenylamine; N-Phenylaniline; N-phenylbenzenamine; No Scald; Scaldip</t>
  </si>
  <si>
    <t>122-66-7</t>
  </si>
  <si>
    <t>DTXSID7020710</t>
  </si>
  <si>
    <t>(sym)-Dihpenylhydrazine; 1,2-Diphenylhydrazine; 122-66-7; Benzene, hydrazodi-; Diphenylhydrazine; Diphenylhydrazine, 1,2-; Hydrazine, 1,2-dihpenyl-; Hydrazobenzene; N,N'-Bianiline; NCOI-C01854; RCRA Waste Number u109</t>
  </si>
  <si>
    <t>2764-72-9</t>
  </si>
  <si>
    <t>DTXSID6034554</t>
  </si>
  <si>
    <t>1,1'-Aethylen-2,2'-bipyridinium-dibromid; 1,1'-Ethylene-2,2'-bipyridylium dibromide; 1,1-Ethylene 2,2-dipyridylium dibromide; 2764-72-9; 5,6-Dihydro-dipyrido(1,2a,1c)pyrazinium dibromide; 6,7-Dihydropyrido (1,2-a',1'-c)pyrazinedium dibromide; 85-00-7; 9,10-Dihydro-8a,10,-diazoniaphenanthrene dibromide; 9,10-Dihydro-8a,10a-diazoniaphenanthrene(1,1'-ethylene-2,2'-bipyridylium) dibromide; Aquacide; Deiquat; Dextrone; Dipyrido(1,2-a',1'-c)pyrazinediium, 6,7-dihydro-, dibromide; Diquat; Diquat dibromide; Ethylene dipyridylium dibromide; FB/2; NA 2781; Preeglone; Reglon; Reglone; Reglox; Weedtrine-D</t>
  </si>
  <si>
    <t>298-04-4</t>
  </si>
  <si>
    <t>DTXSID0022018</t>
  </si>
  <si>
    <t>298-04-4; BAY 19639; Bayer 19639; Di-Syston; Dimaz; Disulfaton; Disulfoton; Disystox; Dithiodemeton; Dithiophosphate de o,o-diethyle et de S-(2-ethylthio-ethyle); Dithiosystox; ENT 23,437; Frumin AL; Frumin G; M-74; NA 2783; Phosphorodithioic acid, o,o-diethyl S-(2-(ethylthio)ethyl) ester; Phosphorodithionic acid, S-2-(ethylthio)ethyl-o,o-diethyl ester; RCRA Waste Number p039; S 276; S-2-(Ethylthio)ethyl o,o-diethyl ester of phosphorodithioic acid; Solvirex; Thiodemeton; Thiodemetron; o,o-Diaethyl-S-(2-aethylthio-aethyl)-dithiophosphat; o,o-Diaethyl-S-(3-thia-pentyl)-dithiophosphat; o,o-Diethyl 2-ethylthioethyl phosphorodithioate; o,o-Diethyl S-(2-eththioethyl) phosphorodithioate; o,o-Diethyl S-(2-eththioethyl) thiothionophosphate; o,o-Diethyl S-(2-ethylmercaptoethyl) dithiophosphate; o,o-Diethyl S-2-(ethylthio)ethyl phosphorodithioate; o,o-Diethyl-S-(2-ethylthio-ethyl)-dithiofosfaat; o,o-Dietil-S-(2-etiltio-etil)-ditiofosfato; o,o-Ethyl S-2(ethylthio)ethyl phosphorodithioate</t>
  </si>
  <si>
    <t>505-29-3</t>
  </si>
  <si>
    <t>DTXSID3024077</t>
  </si>
  <si>
    <t>01-MAR-93</t>
  </si>
  <si>
    <t>1,4-Dithiacyclohexane; 1,4-Dithiane; 1,4-Dithiin, tetrahydro-; 505-29-3; Dithiane; NSC 24178; p-Dithiane</t>
  </si>
  <si>
    <t>330-54-1</t>
  </si>
  <si>
    <t>DTXSID0020446</t>
  </si>
  <si>
    <t>1,1-Dimethyl-3-(3,4-dichlorophenyl)urea; 1-(3,4-Dichlorophenyl)-3,3-dimethyluree; 3-(3,4-Dichloor-fenyl)-1,1-dimethylureum; 3-(3,4-Dichlor-phenyl)-1,1-dimethyl-harnstoff; 3-(3,4-Dichlorophenol)-1,1-dimethylurea; 3-(3,4-Dichlorophenyl)-1,1-dimethylurea; 3-(3,4-Dicloro-fenyl)-1,1-dimetil-urea; 330-54-1; AF 101; Cekiuron; Crisuron; DCMU; DMU; Dailon; Di-On; Diater; Dichlorfenidim; Direx 4L; Diurex; Diurol; Diuron; Diuron 4L; Drexel; Drexel Diuron 4L; Duran; Dynex; Farmco Diuron; HW 920; Herbatox; Karmex; Karmex DW; Marmer; N'-(3,4-dichlorophenyl)-N,N-dimethylurea; NA 2767; Sup'r Flo; Telvar; USAF XR-42; USAF p-7; Unidron; Urea, 3-(3,4-dichlorophenyl)-1,1-dimethyl-; Urox D; Vonduron</t>
  </si>
  <si>
    <t>2439-10-3</t>
  </si>
  <si>
    <t>DTXSID3020548</t>
  </si>
  <si>
    <t>2439-10-3; AC 5223; Apadodine; Carpene; Curitan; Cyprex; Cyprex 65W; Dodecylguanidine acetate; Dodin; Dodine; Dodine acetate; Doguadine; Doquadine; ENT 16,436; Guanidine, dodecyl-, acetate; Laurylguanidine acetate; Melprex; Milprex; Syllit; Tsitrex; Venturol; Vondodine; n-Dodecylguanidinacetat; n-Dodecylguanidine acetate</t>
  </si>
  <si>
    <t>115-29-7</t>
  </si>
  <si>
    <t>DTXSID1020560</t>
  </si>
  <si>
    <t>1,2,3,4,7,7-Hexachlorobicyclo(2.2.1)hepten-5,6-bioxymethylenesulfite; 1,4,5,6,7,7-Hexachloro-5-norbornene-2,3-dimethanol cyclic sulfite; 115-29-7; 5-Norbornene-2,3-dimethanol, 1,4,5,6,7,7-hexachloro-, cyclic sulfite; 6,7,8,9,10,10-Hexachloro-1,5,5a,6,9,9a-hexahydro-6,9-methano-2,4,3-benzodioxathiepin-3-oxide; BIO 5,462; Benzoepin; Beosit; Chlorthiepin; Crisulfan; Cyclodan; Devisulphan; ENT 23,979; Endocel; Endosol; Endosulfan; Endosulphan; Ensure; FMC 5462; HOE 2,671; Hexachlorohexahydromethano 2,4,3-benzodioxathiepin-3-oxide; Hildan; Insectophene; Kop-Thiodan; Malix; NA 2761; NCI-C00566; NIA 5462; Niagara 5,462; OMS 570; RCRA Waste Number p050; Thifor; Thimul; Thiodan; Thiofor; Thiomul; Thionex; Thiosulfan; Thiosulfan tionel; Tiovel; alpha,beta-1,2,3,4,7,7-Hexachlorobicyclo(2.2.1)-2-heptene-5,6-bisoxymethylene sulfite</t>
  </si>
  <si>
    <t>145-73-3</t>
  </si>
  <si>
    <t>DTXSID7024081</t>
  </si>
  <si>
    <t>1,2-Cyclohexanedicarboxylic acid, 3,6-endo-epoxy-; 145-73-3; 3,6-Endooxohexahydrophthalic acid; 3,6-Endoxohexahydrophthalic acid; 7-Oxabicyclo(2.2.1)heptane-2,3-dicarboxylic acid; Aquathol; Endothal; Endothal technical; Endothall; Hydout; Hydrothal-191; Hydrothal-47; Phthalic acid, hexahydro-3,6-endo-oxy-; RCRA Waste Number p088; Tri-endothal</t>
  </si>
  <si>
    <t>72-20-8</t>
  </si>
  <si>
    <t>DTXSID6020561</t>
  </si>
  <si>
    <t>72-20-8; Endrin; Mendrin, 1,2,3,4,10,10-hexachloro-6,7-epoxy-1,4,4(a)5,6,7,8,8a-octahydro-endo</t>
  </si>
  <si>
    <t>106-89-8</t>
  </si>
  <si>
    <t>DTXSID1020566</t>
  </si>
  <si>
    <t>1-Chlor-2,3-epoxypropane; 106-89-8; 2-Chloropropylene oxide; Chloromethyloxirane; Epichlorhydrin; Epichlorohydrin; y-Chloropropyleneoxide</t>
  </si>
  <si>
    <t>106-88-7</t>
  </si>
  <si>
    <t>DTXSID6020569</t>
  </si>
  <si>
    <t>01-MAY-92</t>
  </si>
  <si>
    <t>1,2-Butene oxide; 1,2-Butylene oxide; 1,2-Epoxybutane; 1-Butene oxide; 1-Butylene oxide; 106-88-7; 2-Ethyloxirane; Bthylethylene oxide; Butane, 1,2-epoxy-; Butylene oxide; Epoxybutane (EBU); n-Butene-1,2-oxide</t>
  </si>
  <si>
    <t>16672-87-0</t>
  </si>
  <si>
    <t>DTXSID7024085</t>
  </si>
  <si>
    <t>16672-87-0; 2-CEPA; 2-Chloraethyl-phosphonsaeure; 2-Chloroethanephosphonic acid; 2-Chloroethylphosphonic acid; Amchem 68-250; Bromoflor; CEP; Camposan; Cepha; Cepha 10LS; Cerone; Chlorethephon; Ethefon; Ethel; Ethephon; Ethepon; Etheverse; Ethrel; Flordimex; Florel; G 996; Kamposan; Phosphonic acid, (2-chloroethyl)-; Roll-Fruct; Tomathrel</t>
  </si>
  <si>
    <t>563-12-2</t>
  </si>
  <si>
    <t>DTXSID2024086</t>
  </si>
  <si>
    <t>563-12-2; Ehion; ac 3422; bis(s-(diethoxyphosphinothioyl)mercapto)methane; bladan; diethion; embathion; ent 24,105; ethanox; ethiol; ethiol 100; ethion; ethodan; ethopaz; ethyl methylene phosphorodithioate; fmc-1240; fosfatox e; fosfono 50; hylemax; hylemox; itopaz; kwit; nia 1240; niagara 1240; nialate; o,o,o',o'- tetraethyl s,s'-methylene di(phosphorodithioate); o,o,o',o'-tetraethyl s,s'-methylenebisphos-phorodithioate; o,o,o',o'-tetraethyl s,s'-methylenebisphosphordithioate; o,o,o,o-tetraethyl s,s'-methylenebis; phosphorodithioic acid, s,s'-methylene o,o,o',o'-tetraethyl ester; phosphotox e; rhodiacide; rhodocide; rodocid; rodocide; rp 8167; s,s'-methylene o,o,o',o'-tetraethyl phosphorodithioate; soprathion; tetraethyl s,s'-methylene bis(phosphorothiolothionate); vegfru fosmite</t>
  </si>
  <si>
    <t>110-80-5</t>
  </si>
  <si>
    <t>DTXSID7024087</t>
  </si>
  <si>
    <t>110-80-5; 2-Ethoxyethanol; Athylenglykol-monoathylather [German]; Cellosolve; Cellosolve solvent; Celosolv [Czech]; Dowanol EE; Ektasolve EE; Emkanol; Eter monoetilico del etilenglicol [Spanish]; Ethanol, 2-ethoxy-; Ethanol, 2-ethoxy-; Ether monoethylique de l'ethylene-glycol [French]; Ether monoethylique de l'ethyleneglycol [French]; Ethoxyethanol; Ethoxyethanol; Ethyl cellosolve; Ethyl glycol; Ethylene glycol ethyl ether; Ethylene glycol monoethyl ether; Etoksyetylowy alkohol [Polish]; Glycol ether EE; Glycol monoethyl ether; HSDB 54; Hydroxy ether; Jeffersol EE; NCI-C54853; NSC 8837; Oxitol; Poly-solv EE; UN 1171; beta-Ethoxyethanol</t>
  </si>
  <si>
    <t>637-92-3</t>
  </si>
  <si>
    <t>DTXSID0025604</t>
  </si>
  <si>
    <t>13-AUG-21</t>
  </si>
  <si>
    <t>2-ethoxy-2-methylpropane; 2-methyl-2-ethoxypropane; 637-92-3; ETBE; ethyl 1,1-dimethylethyl ethyl ether; ethyl tert-butyl ether; ethyl tert-butyl oxide; ethylene glycol t-butyl ether; methyl-2-ethoxypropane; tert-butyl ethyl ether</t>
  </si>
  <si>
    <t>141-78-6</t>
  </si>
  <si>
    <t>DTXSID1022001</t>
  </si>
  <si>
    <t>141-78-6; Acetic acid, ethyl ester; Acetic ether; Acetidin; Acetoxyethane; Aethylacetat; Essigester; Ethyl acetate; Ethyl acetic ester; Ethyl ethanoate; Ethylacetaat; Ethyle (acetate d'); Etile (acetato di); Octan etylu; RCRA Waste Number u112; UN 1173; Vinegar naphtha</t>
  </si>
  <si>
    <t>51-79-6</t>
  </si>
  <si>
    <t>DTXSID9021427</t>
  </si>
  <si>
    <t>51-79-6; AI3-00553; Aethylcarbamat [German]; Aethylurethan [German]; CCRIS 619; Carbamic acid, ethyl ester; Carbamidsaeure-aethylester [German]; Ethyl carbamate; Ethyl urethaneethylester kyseliny karbaminove [Czech]; Ethylurethan; HSDB 2555; Leucethane; Leucothane; NSC 746; Pracarbamin; Pracarbamine; RCRA Waste Number u238; Uretan etylowy [Polish]; Uretano; Urethan; Urethane; Urethanum [Latin]; o-Ethylurethane</t>
  </si>
  <si>
    <t>75-00-3</t>
  </si>
  <si>
    <t>DTXSID1020302</t>
  </si>
  <si>
    <t>01-APR-91</t>
  </si>
  <si>
    <t>75-00-3; Aethylchlorid [German]; Aethylis; Aethylis chloridum; Anodynon; Chelen; Chloorethaan [Dutch]; Chlorene; Chlorethyl; Chloridum; Chloroaethan [German]; Chloroethane; Chlorure d'ethyle [French]; Chloryl; Chloryl anesthetic; Cloretilo; Cloroetano [Italian]; Cloruro de etilo [Spanish]; Cloruro di etile [Italian]; Dublofix; Ethane, chloro-; Ethane, chloro-; Ether chloratus; Ether hydrochloric; Ether muriatic; Ethyl chloride; Ethyl chloride; Etylu chlorek [Polish]; HSDB 533; Hydrochloric ether; Kelene; Monochlorethane; Monochloroethane; Muriatic ether; NCI-C06224; NCI-C06224; Narcotile; UN 1037</t>
  </si>
  <si>
    <t>759-94-4</t>
  </si>
  <si>
    <t>DTXSID1024091</t>
  </si>
  <si>
    <t>759-94-4; Carbamic acid, dipropylthio-, S-ethyl ester; Dipropylcarbamothioic acid S-ethyl ester; Eptam; Eptc; Ethyl N,N-di-n-propylthiolcarbamate; Ethyl di-N-propylthiolcarbamate; Ethyl dipropylthiocarbamate (EPTC); Ethyl dipropylthiocarbamate, S-; Ethyl-N,N-dipropylthiolcarbamate; FDA 1541; N,N-Dipropylthiocarbamic acid S-ethyl ester; R-1608; S-Aethyl-N,N-dipropylthiolcarbamat; S-Ethyl N,N-di-n-propylthiocarbamate; S-Ethyl dipropylthiocarbamate; S-Ethyl-N,N-dipropylthiocarbamate</t>
  </si>
  <si>
    <t>60-29-7</t>
  </si>
  <si>
    <t>DTXSID3021720</t>
  </si>
  <si>
    <t>1,1'-Oxybisethane; 3-Oxapentane; 60-29-7; Aether; Anaesthetic ether; Anesthesia ether; Anesthetic ether; Diaethylaether [German]; Diethyl ether; Diethyl oxide; Dwuetylowy eter [Polish]; Eter dietilico [Spanish]; Etere etilico [Italian]; Ethane, 1,1'-oxybis-; Ether; Ether diethylique [French]; Ether ethylique [French]; Ether, ethyl; Ethoxyethane; Ethyl ether; Ethyl oxide; HSDB 70; NSC 100036; Oxyde d'ethyle [French]; RCRA Waste Number u117; Solvent ether; UN 1155</t>
  </si>
  <si>
    <t>2104-64-5</t>
  </si>
  <si>
    <t>DTXSID7022174</t>
  </si>
  <si>
    <t>2104-64-5; Benzenephosphonic acid, thiono-, ethyl-p-nitrophenyl ester; ENT 17,798; EPN; EPN 300; Ethoxy-4-nitrophenoxyphenylphosphine sulfide; Ethyl p-nitrophenyl benzenethionophosphonate; Ethyl p-nitrophenyl benzenethiophosphate; Ethyl p-nitrophenyl benzenethiophosphonate; Ethyl p-nitrophenyl phenylphosphonothioate; Ethyl p-nitrophenyl phenylphosphorothioate; Ethyl p-nitrophenyl phenylphosphorothioate (EPN); Ethyl p-nitrophenyl thionobenzenephosphate; Ethyl p-nitrophenyl thionobenzenephosphonate; PIN; Phenylphosphonothioate, o-ethyl-o-p-nitrophenyl-; Phenylphosphonothioic acid o-ethyl o-p-nitrophenyl ester; Phenylthiophosphonate de o-ethyle et o-4-nitrophenyle; Santox; o-(4-Nitrophenyl) o-ethyl phenyl thiophosphonate; o-Aethyl-o-(4-nitro-phenyl)-phenyl-monothiophosphonat; o-Ethyl o-(4-nitrophenyl) phenylphosphonothioate; o-Ethyl o-(4-nitrophenyl)benzenethionophosphonate; o-Ethyl o-p-nitrophenyl phenylphosphonothiolate; o-Ethyl o-p-nitrophenyl phenylphosphorothioate; o-Ethyl phenyl p-nitrophenyl thiophosphonate; o-Ethyl-o-((4-nitro-fenyl)-fenyl)-monothiofosfonaat; o-Etil-o-((4-nitro-fenil)-fenil)-monotiofosfonato</t>
  </si>
  <si>
    <t>100-41-4</t>
  </si>
  <si>
    <t>DTXSID3020596</t>
  </si>
  <si>
    <t>17-SEP-88</t>
  </si>
  <si>
    <t>100-41-4; Aethylbenzol; Benzene, ethyl; EB; Ethylbenzeen; Ethylbenzene; Ethylbenzol; Etilbenzene; Etylobenzen; NCI-C56393; Phenylethane; UN 1175</t>
  </si>
  <si>
    <t>107-15-3</t>
  </si>
  <si>
    <t>DTXSID5021881</t>
  </si>
  <si>
    <t>1,2-Diamino-ethaan [Dutch]; 1,2-Diamino-ethano [Italian]; 1,2-Diaminoaethan [German]; 1,2-Diaminoethane; 1,2-Ethanediamine; 1,2-Ethanediamine; 1,2-Ethylenediamine; 107-15-3; Aethaldiamin [German]; Aethylenediamin [German]; Algicode 106l; Amerstat 274; Caswell No. 437; Ddimethylenediamine; EPA Pesticide Chemical Code 004205; Ethyleendiamine [Dutch]; Ethylendiamine; Ethylene diamine; Ethylene-diamine [French]; Ethylenediamine; Etilendiamina [Spanish]; HSDB 535; NCI-C60402; UN 1604; beta-Aminoethylamine</t>
  </si>
  <si>
    <t>107-21-1</t>
  </si>
  <si>
    <t>DTXSID8020597</t>
  </si>
  <si>
    <t>1,2-Dihydroxyethane; 1,2-Ethandiol; 1,2-Ethanediol; 107-21-1; Athylenglykol; Dowtherm SR 1; Ethylene alcohol; Ethylene dihydrate; Ethylene glycol; Glycol; Glycol alcohol; Lutrol-9; M.E.G.; Macrogol 400 BPC; Monoethylene glycol; NCI-C00920; Norkool; Tescol; UCAR 17</t>
  </si>
  <si>
    <t>111-76-2</t>
  </si>
  <si>
    <t>DTXSID1024097</t>
  </si>
  <si>
    <t>30-DEC-99</t>
  </si>
  <si>
    <t>2-Butoxy-1-Ethanol; 2-Butoxyethanol; 3-Oxa-1-Heptanol; Bucs; Butoxyethanol; Butyl Cellosolve; Butyl Glycol; Butyl Oxitol; CASRN -- 111-76-2; Dowanol EB; Ektasolve EB; Ethylene Glycol N-Butyl; Ethylene glycol monobutyl ether (EGBE); Ethylene glycol monobutyl ether (EGBE) (2-Butoxyethanol); Gafcol EB; Glycol Butyl Ether; Glycol Ether EB; Glycol Ether EB Acetate; Glycol Monobutyl Ether; Jeffersol EB; Monobutyl Ether Of Ethylene Glycol; Monobutyl Glycol Ether; N-Butoxyethanol; O-Butyl Ethylene Glycol; Poly-Solv EB</t>
  </si>
  <si>
    <t>75-21-8</t>
  </si>
  <si>
    <t>DTXSID0020600</t>
  </si>
  <si>
    <t>16-DEC-16</t>
  </si>
  <si>
    <t>1,2-EPOXYETHANE; 75-21-8; AETHYLENOXID (GERMAN); AI3-26263; ALPHA,BETA-OXIDOETHANE; ANPROLENE; Amprolene; Anproline; Caswell no 443; DIHYDROOXIRENE; DIMETHYLENE OXIDE; E O; ENT-26263; EPA pesticide chemical code 042301; ETO; ETYLENU TLENEK (POLISH); Epoxyethane; Ethene oxide; Ethox; Ethylene Oxide; Fema no 2433; NCI-C50088; OXACYCLOPROPANE; OXANE; OXIDOETHANE; OXIRAAN (DUTCH); OXIRAN; OXIRANE; OXIRENE, DIHYDRO-; OXYFUME; OXYFUME 12; T-GAS; USEPA/OPP Pesticide Code: 042301</t>
  </si>
  <si>
    <t>96-45-7</t>
  </si>
  <si>
    <t>DTXSID5020601</t>
  </si>
  <si>
    <t>1,3-Ethylene-2-thiourea; 1,3-Ethylenethiourea; 2-Imidazolidinethione; 2-Imidazolidinethione; 2-Imidazoline-2-thiol; 2-Mercapto-2-imidazoline; 2-Mercaptoimidazoline; 2-Merkaptoimidazolin [Czech]; 2-Thiol-dihydroglyoxaline; 4,5-Dihydro-2-mercaptoimidazole; 4,5-Dihydroimidazole-2(3H)-thione; 96-45-7; ETU; Ethylene thiourea; Ethylene thiourea (ETU); Ethylenethiourea; HSDB 1643; Imidazole-2(3H)-thione, 4,5-dihydro-; Imidazolidinethione; Imidazoline-2(3H)-thione; Imidazoline-2-thiol; L'ethylene thiouree [French]; Mercaptoimidazoline; Mercazin I; N,N'-Ethylenethiourea; NA-22; NA-22-D; NCI-C03372; Nocceler 22; Pennac CRA; RCRA Waste Number u116; Rhenogran ETU; Rhodanin S 62; Rodanin S-62 [Czech]; Sodium-22 neoprene accelerator; Soxinol 22; Tetrahydro-2H-imidazole-2-thione; Thiourea, N,N'-(1,2-ethanediyl)-; USAF EL-62; Urea, 1,3-ethylene-2-thio-; Vulkacit NPV/C; Warecure C</t>
  </si>
  <si>
    <t>151-56-4</t>
  </si>
  <si>
    <t>DTXSID8020599</t>
  </si>
  <si>
    <t>151-56-4; 1H-Azirine, dihydro-; AI3-50324; Aethylenimin [German]; Azacyclopropane; Aziran; Azirane; Aziridin [German]; Aziridine; CCRIS 296; Dihydro-1H-azirine; Dihydroazirene; Dimethyleneimine; Dimethylenimine; EI; ENT-50324; Ethyleenimine [Dutch]; Ethylene imine, inhibited; Ethyleneimine; Ethyleneimine stabilisee [French]; Ethylenimine; Ethylimine; Etilenimina [Italian]; Etilenimina estabilizada [Spanish]; HSDB 540; RCRA Waste Number p054</t>
  </si>
  <si>
    <t>84-72-0</t>
  </si>
  <si>
    <t>DTXSID3024100</t>
  </si>
  <si>
    <t>1,2-Benzenedicarboxylic acid, 2-ethoxy-2-oxoethyl-, ethyl ester; 84-72-0; Carbethoxymethyl ethyl phthalate; Diethyl o-carboxybenzoyloxyacetate; EPEG; Ethyl carbethoxymethyl phthalate; Ethylphthalyl ethylglycolate; Ethylphthalyl ethylglycolate (EPEG); Santicizer E-15</t>
  </si>
  <si>
    <t>101200-48-0</t>
  </si>
  <si>
    <t>DTXSID8024101</t>
  </si>
  <si>
    <t>101200-48-0; Benzoic acid, 2-[[[[N-(4-methoxy-6-methyl-1,3,5-triazin-2yl)-n-methylamino] carbonyl]amino]sulfonyl]-methyl ester; DPX L5300; Express; INL-5300; INL-5300-22</t>
  </si>
  <si>
    <t>22224-92-6</t>
  </si>
  <si>
    <t>DTXSID3024102</t>
  </si>
  <si>
    <t>(3-Methyl-4-(methylthio)phenyl) ester; 1-(Methylethyl)-ethyl 3-methyl-4-(methylthio)phenyl phosphoramidate; 22224-92-6; BAY 68138; ENT 27572; ER; Ethyl 3-methyl-4-(methylthio)phenyl(1-methylethyl)phosphoramidate; Ethyl 4-(methylthio)-m-tolyl isopropylphosphoramidate; Fenamiphos; Isopropylamino-o-ethyl-(4-methylmercapto-3-methylphenyl)phosphate; NSC 195106; Nemacur; Nemacur P; Phenamiphos; Phosphoramidic acid, (1-methylethyl)-, ethyl; SRA 3886; o-Aethyl-o-(3-methyl-4-methylthiophenyl)-isopropylamido-phosphorsaeureest-</t>
  </si>
  <si>
    <t>2164-17-2</t>
  </si>
  <si>
    <t>DTXSID8020628</t>
  </si>
  <si>
    <t>1,1-Dimethyl-3-(3-trifluoromethylphenyl)urea; 1,1-Dimethyl-3-(alpha,alpha,alpha-trifluoro-m-tolyl) urea; 2164-17-2; 3-(5-Trifluormethylphenyl)-1,1-dimethylharnstoff; 3-(m-Trifluoromethylphenyl)-1,1-dimethylurea; C 2059; CIBA 2059; Cotoran Multi 50WP; Cottonex; Fluometuron; Herbicide C-2059; Lanex; N-(3-Trifluoromethylphenyl)-N'-N'-dimethylurea; N-(m-trifluoromethylphenyl)-N',N'-dimethylurea; NCI-C08695; Pakhtaran; Urea, 1,1-dimethyl-3-(alpha,alpha,alpha-trifluoro-m-tolyl)-; Urea, n,n-dimethyl-n'-(3-(trifluoromethyl)phenyl)-</t>
  </si>
  <si>
    <t>206-44-0</t>
  </si>
  <si>
    <t>DTXSID3024104</t>
  </si>
  <si>
    <t>1,2-(1,8-Naphthylene)benzene; 1,2-Benzacenaphthene; 206-44-0; Benzene, 1,2-(1,8-naphthalenediyl)-; Benzene, 1,2-(1,8-naphthylene)-; Benzo(jk)fluorene; Fuoranthene; HSDB 5486; IDRYL; NSC 6803; RCRA Waste Number U120</t>
  </si>
  <si>
    <t>86-73-7</t>
  </si>
  <si>
    <t>DTXSID8024105</t>
  </si>
  <si>
    <t>2,2'-methylenebiphenyl  ; 86-73-7; 9H-Fluorene; 9h-Fluorene; Diphenylenemethane; Fluorene; Fluorene; HSDB 2165; Methane, diphenylene-; NSC 6787; o-Biphenylenemethane</t>
  </si>
  <si>
    <t>7782-41-4</t>
  </si>
  <si>
    <t>DTXSID3024106</t>
  </si>
  <si>
    <t>7782-41-4; Fluoride; Fluoride ion; Fluoride ion(1-); Fluorine; Fluorine (soluble fluoride); Fluorine, ion; Hydrofluoric acid, ion(1-); Perfluoride</t>
  </si>
  <si>
    <t>59756-60-4</t>
  </si>
  <si>
    <t>DTXSID8024107</t>
  </si>
  <si>
    <t>4(1h)-Pyridinone, 1-methyl-3-phenyl-5-(3-(trifluoromethyl)phenyl)-; 59756-60-4; EL 171; Fluridone; Sonar</t>
  </si>
  <si>
    <t>56425-91-3</t>
  </si>
  <si>
    <t>DTXSID3024108</t>
  </si>
  <si>
    <t>5-Pyrimidinemethanol, alpha-(1-methylethyl)-alpha-(4-trifluoromethoxy)phenyl)-; 56425-91-3; Cutlass; Cutless; EL 500; Flurprimidol; alpha-(1-Methylethyl)-alpha-(4-trifluoromethoxy)phenyl)-5-pyrimidinemethanol</t>
  </si>
  <si>
    <t>66332-96-5</t>
  </si>
  <si>
    <t>DTXSID8024109</t>
  </si>
  <si>
    <t>66332-96-5; Benzamide, n-(3-(1-methylethoxy)phenyl)-2-(trifluoromethyl)- (9ci); Flutolanil; moncut</t>
  </si>
  <si>
    <t>69409-94-5</t>
  </si>
  <si>
    <t>DTXSID7024110</t>
  </si>
  <si>
    <t>69409-94-5; Fluvalinate; Fluvinate; Mavrik; Mavrik hr; Spur; d-Valine, n-(2-chloro-4-(trifluoromethyl)phenyl)-, cyano(3-phenoxyphenyl)methyl ester; n-(2-Chloro-4-(trifluoromethyl)phenyl)-d-valine cyano(3-phenoxyphenyl)methyl ester</t>
  </si>
  <si>
    <t>133-07-3</t>
  </si>
  <si>
    <t>DTXSID0021385</t>
  </si>
  <si>
    <t>133-07-3; 1h-Isoindole-1,3(2h)-dione, 2-((trichloromethyl)thio)-; 2-((Trichloromethyl)thio)-1h-isoindole-1,3(2h)-dione; Folpan; Folpet; Ftalan; Orthophaltan; Phaltan; Phthaltan; Thiophal; Troysan anti-mildew o; n-(Trichlor-methylthio)-phthalamid; n-(Trichlormethylthio)phthalimide; n-(Trichloromethylmercpato)phthalimide; n-(Trichloromethylthio)phthalimide</t>
  </si>
  <si>
    <t>72178-02-0</t>
  </si>
  <si>
    <t>DTXSID7024112</t>
  </si>
  <si>
    <t>5-(2-chloro-4-(Trifluoromethyl)phenoxy)-n-(methylsulfonyl)-2-nitrobenzamide; 72178-02-0; Benzamide, 5-(2-chloro-4-(trifluoromethyl)phenoxy)-n-(methylsulfonyl)-2-nitro-; Flex; Fomesafen; Fomesafene; PP021; Reflex</t>
  </si>
  <si>
    <t>944-22-9</t>
  </si>
  <si>
    <t>DTXSID2024113</t>
  </si>
  <si>
    <t>944-22-9; Difonate; Dyfonate; Dyphonate; ENT 25,796; Fonofos; Fonophos; N 2790; Phosphonodithioic acid, ethyl-, o-ethyl s-phenyl ester; Stauffer n 2790; o-Aethyl-s-phenyl-aethyl-dithiophosphonat; o-Ethyl s-phenyl ethyldi-thiophosphonate; o-Ethyl-s-phenyl ethylphosphonodithioate</t>
  </si>
  <si>
    <t>50-00-0</t>
  </si>
  <si>
    <t>DTXSID7020637</t>
  </si>
  <si>
    <t>19-AUG-24</t>
  </si>
  <si>
    <t>50-00-0; Aldehyd mravenci (Czech); Aldehyde formique (French); Aldeide formica (Italian); BFV; FA; Formaldehyd (Czech, Polish); Formaldehyde; Formaldehyde solution (DOT); Formalin; Formalith; Formic aldehyde; Formol; Fyde; Hoch; Ivalon; Karsan; Lysoform; Methanal; Methyl aldehyde; Methylene glycol; Methylene oxide; Morbicid; NCI-C02799; Oplossingen (Dutch); Oxomethane; Oxymethylene; Paraform; Polyoxymethylene glycols; RCRA Waste Number U122; Superlysoform; UN 1198 (DOT); UN 2209 (DOT)</t>
  </si>
  <si>
    <t>64-18-6</t>
  </si>
  <si>
    <t>DTXSID2024115</t>
  </si>
  <si>
    <t>64-18-6; Acide formique; Acido formico; Ameisensaeure; Aminic acid; Formic acid; Formylic acid; Hydrogen carboxylic acid; Kwas metaniowy; Methanoic acid; Mierenzuur; RCRA Waste Number U123</t>
  </si>
  <si>
    <t>39148-24-8</t>
  </si>
  <si>
    <t>DTXSID1020643</t>
  </si>
  <si>
    <t>32545 RP; 39148-24-8; Aliette; Aluminum tris(o-ethyl phosphonate); Efosite-al; Epal; Fosetyl-al; LS 74783; Phosethyl; Phosethyl al; Phosphonic acid, monoethyl ester, aluminum salt</t>
  </si>
  <si>
    <t>110-00-9</t>
  </si>
  <si>
    <t>DTXSID6020646</t>
  </si>
  <si>
    <t>110-00-9; Divinylene oxide; Furan; Furfuran; Oxacyclopentadiene; Oxole; Tetrole</t>
  </si>
  <si>
    <t>98-01-1</t>
  </si>
  <si>
    <t>DTXSID1020647</t>
  </si>
  <si>
    <t>98-01-1; Furale; Furancarbonal; Furfural; Furfuraldehyde; Furfurole; Furfurylaldehyde; Furole; Pyromucic aldehyde</t>
  </si>
  <si>
    <t>60568-05-0</t>
  </si>
  <si>
    <t>DTXSID2024119</t>
  </si>
  <si>
    <t>3-Furancarboxamide, n-cyclohexyl-n-methoxy-2,5-dimethyl-; 60568-05-0; BAS 389; Campogran; Furmecyclox; Furmetamide; GUS 215; Xyligen b; n-Cyclohexyl-n-methoxy-2,5-dimethyl-3-furancarboxamide</t>
  </si>
  <si>
    <t>77182-82-2</t>
  </si>
  <si>
    <t>DTXSID1024120</t>
  </si>
  <si>
    <t>77182-82-2; Basta; Caswell No. 580I; EPA Pesticide Chemical Code 128850; Glufosinate-Ammonium; HOE 00661; HOE 39866; Monoammonium-2-amino-4-(hydroxymethylphosphinyl)butanoate</t>
  </si>
  <si>
    <t>765-34-4</t>
  </si>
  <si>
    <t>DTXSID9020665</t>
  </si>
  <si>
    <t>2,3-Epoxy-1-propanal; 2,3-Epoxypropanal; 2,3-Epoxypropionaldehyde; 765-34-4; Epihydrinaldehyde; Epihydrine aldehyde; Formyloxiran; Glycidal; Glycidaldehyde; Glycidyaldehyde; Glycidylaldehyde; Oxirane-carboxaldehyde; Propionaldehyde, 2,3-epoxy-; RCRA Waste Number U126; UN 2622</t>
  </si>
  <si>
    <t>1071-83-6</t>
  </si>
  <si>
    <t>DTXSID1024122</t>
  </si>
  <si>
    <t>1071-83-6; Glycine, n-(phosphonomethyl)-; Glyphosate; Mon 0573; n-(Phosphonomethyl)glycine</t>
  </si>
  <si>
    <t>69806-40-2</t>
  </si>
  <si>
    <t>DTXSID6024123</t>
  </si>
  <si>
    <t>69806-40-2; Dowco 453; Dowco 453ME; Haloxyfop methyl ester; Haloxyfop-methyl; Methyl 2-(4-((3-chloro-5-(trifluoromethyl)-2-pyridinyl)oxy)phenoxy)propanoate; Propanoic acid, 2-(4-((3-chloro-5-(trifluoromethyl)-2-pyridinyl)oxy)phenoxy)-, methyl ester; Verdict</t>
  </si>
  <si>
    <t>79277-27-3</t>
  </si>
  <si>
    <t>DTXSID1024124</t>
  </si>
  <si>
    <t>(((((4-Methoxy-6-methyl-1,3,5-triazin-2-yl)amino)carbonyl)amino)sulfonyl)-2-thiophenecarboxylic acid, methyl ester; 79277-27-3; DPX-M6316; Harmony; Thiameturon-methyl</t>
  </si>
  <si>
    <t>76-44-8</t>
  </si>
  <si>
    <t>DTXSID3020679</t>
  </si>
  <si>
    <t>1(3a),4,5,6,7,8,8-Heptachloro-3a(1),4,7,7a-tetrahydro-4,7-methanoindene; 1,4,5,6,7,10,10-Heptachloro-4,7,8,9-tetrahydro-4,7-endomethyleneindene; 1,4,5,6,7,10,10-Heptachloro-4,7,8,9-tetrahydro-4,7-methyleneindene; 1,4,5,6,7,8,8-Eptacloro-3a,4,7,7a-tetraidro-4,7-endo-metano-indene; 1,4,5,6,7,8,8-Heptachloor-3a,4,7,7a-tetrahydro-4,7-endo-methano-indeen; 1,4,5,6,7,8,8-Heptachlor-3a,4,7,7,7a-tetrahydro-4,7-endo-methano-inden; 1,4,5,6,7,8,8-Heptachloro-3a,4,7,7,7a-tetrahydro-4,7-methylene indene; 1,4,5,6,7,8,8-Heptachloro-3a,4,7,7a-tetrahydro-4,7-endomethanoindene; 1,4,5,6,7,8,8-Heptachloro-3a,4,7,7a-tetrahydro-4,7-methanoindene; 1,4,5,6,7,8,8-Heptachloro-3a,4,7,7a-tetrahydro-4,7-methanol-1h-indene; 1,4,5,6,7,8,8a-Heptachloro-3a,4,7,7a-tetrahydro-4,7-methanoindane; 3,4,5,6,7,8,8-Heptachlorodicyclopentadiene; 3,4,5,6,7,8,8a-Heptachlorodicyclopentadiene; 3-Chlorochlordene; 4,7-Methanoindene, 1,4,5,6,7,8,8-heptachloro-3a,4,7,7a-tetrahydro-; 76-44-8; Agroceres; Dicyclopentadiene, 3,4,5,6,7,8,8a-heptachloro-; Drinox; Drinox h-34; E 3314; ENT 15,152; Eptacloro; GPKH; H; H-34; Heptachloor; Heptachlor; Heptachlore; Heptagran; Heptamul; NA 2761; NCI-C00180; RCRA Waste Number P059; Rhodiachlor; Velsicol 104</t>
  </si>
  <si>
    <t>1024-57-3</t>
  </si>
  <si>
    <t>DTXSID1024126</t>
  </si>
  <si>
    <t>1,4,5,6,7,8,8-Heptachloro-2,3-epoxy-2,3,3a,4,7,7a-hexahydro-4,7-methanoindene; 1,4,5,6,7,8,8-Heptachloro-2,3-epoxy-3a,4,7,7a-tetrahydro-4,7-methanoindan; 1024-57-3; 2,3,4,5,6,7,7-Heptachloro-1a,1b,5,5a,6,6a-hexahydro-2,5-methano-2h-indeno(1,2- b)oxirene; 2,5-Methano-2h-oxireno(a)indene, 2,3,4,5,6,7,7-heptachloro-1a,1b,5,5a,6,6a-hexahydro-; 4,7-Methanoindan, 1,4,5,6,7,8,8-heptachloro-2,3-epoxy-3a,4,7,7a-tetrahydro-; ENT 25,584; Epoxyheptachlor; HCE; Heptachlor epoxide; Hiptachlor epoxide; Velsicol 53-cs-17</t>
  </si>
  <si>
    <t>142-82-5</t>
  </si>
  <si>
    <t>DTXSID6024127</t>
  </si>
  <si>
    <t>142-82-5; AI3-28784; Eptani [Italian]; HSDB 90; Heptan [Polish]; Heptane; Heptane; Heptanen [Dutch]; Heptyl hydride; Skellysolve C; n-Heptane</t>
  </si>
  <si>
    <t>87-82-1</t>
  </si>
  <si>
    <t>DTXSID1024128</t>
  </si>
  <si>
    <t>87-82-1; AFR 1001; Benzene hexabromide; Benzene, hexabromo-; HBB; Hexabromobenzene; Perbromobenzene</t>
  </si>
  <si>
    <t>3194-55-6</t>
  </si>
  <si>
    <t>DTXSID4027527</t>
  </si>
  <si>
    <t>CCRIS 4821; EC 247-148-4; EINECS 247-148-4; HBCD; HSBD 7695</t>
  </si>
  <si>
    <t>36483-60-0</t>
  </si>
  <si>
    <t>DTXSID6024129</t>
  </si>
  <si>
    <t>1,1'-Oxybisbenzene hexabromo deriv.; 36483-60-0; BR 33N; Benzene, 1,1'-oxybis-, hexabromo deriv.; Benzene, 1,1'-oxybis-, hexabromo deriv.; Hexabromodiphenyl ether; Hexabromodiphenyl ether (van); Hexabromodiphenyl oxide; Hexabromophenoxybenzene</t>
  </si>
  <si>
    <t>68631-49-2</t>
  </si>
  <si>
    <t>DTXSID4030047</t>
  </si>
  <si>
    <t>2,2',4,4',5,5'-Hexabromodiphenyl ether; 68631-49-2; BDE-153; Benzene, 1,1'-oxybis(2,4,5-tribromo)-; PBDE 153</t>
  </si>
  <si>
    <t>118-74-1</t>
  </si>
  <si>
    <t>DTXSID2020682</t>
  </si>
  <si>
    <t>118-74-1; Granox; Hexachlorobenzene; Pentachlorophenyl chloride; Perchlorobenzene</t>
  </si>
  <si>
    <t>87-68-3</t>
  </si>
  <si>
    <t>DTXSID7020683</t>
  </si>
  <si>
    <t>01-MAY-93</t>
  </si>
  <si>
    <t>1,1,2,3,4,4-Hexachloro-1,3-butadiene; 1,3- Hexachlorobutadiene; 1,3-Butadiene, hexachloro-; 87-68-3; Dolen-pur; GP-40-66:120; HCBD; Hexachlor-1,3-butadien; Hexachlorbutadiene; Hexachlorobutadiene; Perchlorobutadiene; RCRA Waste Number U128; UN 2279</t>
  </si>
  <si>
    <t>319-84-6</t>
  </si>
  <si>
    <t>DTXSID2020684</t>
  </si>
  <si>
    <t>1-alpha,2-alpha,3-beta,4-alpha,5-beta,6-beta-Hexachlorocyclohexane; 319-84-6; Benzene hexachloride-alpha-isomer; Cyclohexane, 1,2,3,4,5,6-hexachloro-, alpha-; Cyclohexane, 1,2,3,4,5,6-hexachloro-, alpha-isomer; Cyclohexane, alpha-1,2,3,4,5,6-hexachloro-; ENT 9,232; Hexachlorcyclohexan; Hexachlorocyclohexane (alpha-HCH); Hexachlorocyclohexane, alpha-; alpha-1,2,3,4,5,6-Hexachlorocyclohexane; alpha-BHC; alpha-Benzenehexachloride; alpha-HCH; alpha-Hexachloran; alpha-Hexachlorane; alpha-Hexachlorcyclohexane; alpha-Lindane</t>
  </si>
  <si>
    <t>319-85-7</t>
  </si>
  <si>
    <t>DTXSID7020685</t>
  </si>
  <si>
    <t>1-alpha,2-beta,3-alpha,4-beta,5-alpha,6-beta-Hexachlorocyclohexane; 319-85-7; Benzenehexachloride, trans-alpha-; Cyclohexane, 1,2,3,4,5,6-hexachloro-, beta-; Cyclohexane, 1,2,3,4,5,6-hexachloro-, beta-isomer; Cyclohexane, 1,2,3,4,5,6-hexachloro-, trans-; Cyclohexane, beta-1,2,3,4,5,6-hexachloro-; ENT 9,233; Hexachlorocyclohexane (beta-HCH); Hexachlorocyclohexane, beta-; beta-1,2,3,4,5,6-Hexachlorocyclohexane; beta-BHC; beta-HCH; beta-Hexachlorobenzene; beta-Isomer; beta-Lindane; trans-alpha-Benzenehexachloride</t>
  </si>
  <si>
    <t>319-86-8</t>
  </si>
  <si>
    <t>DTXSID5024134</t>
  </si>
  <si>
    <t>1-alpha,2-alpha,3-alpha,4-beta,5-alpha,6-beta-Hexachlorocyclohexane; 319-86-8; Cyclohexane, 1,2,3,4,5,6-hexachloro-, delta-isomer; Cyclohexane, delta-1,2,3,4,5,6-hexachloro-; ENT 9,234; Hexachlorocyclohexane (delta-HCH); Hexachlorocyclohexane, delta-; delta-(aeeeee)-1,2,3,4,5,6-Hexachlorocyclohexane; delta-1,2,3,4,5,6-Hexachlorocyclohexane; delta-BHC; delta-Benzenehexachloride; delta-HCH; delta-Lindane</t>
  </si>
  <si>
    <t>6108-10-7</t>
  </si>
  <si>
    <t>DTXSID0024135</t>
  </si>
  <si>
    <t>Cyclohexane, 1,2,3,4,5,6-; Cyclohexane, 1,2,3,4,5,6-hexachloro-, (1alpha,2alpha,3alpha,4beta,5beta,6beta)-; Epsilon-hc; Epsilon-hch; Hexachlorocyclohexane (epsilon-HC); Hexachlorocyclohexane, epsilon-; epsilon-1,2,3,4,5,6-Hexachlorocyclohexane</t>
  </si>
  <si>
    <t>58-89-9</t>
  </si>
  <si>
    <t>DTXSID2020686</t>
  </si>
  <si>
    <t>1,2,3,4,5,6-Hexachlorocyclohexane; 1,2,3,4,5,6-Hexachlorocyclohexane, gamma-isomer; 1-alpha,2-alpha,3-beta,4-alpha,5-alpha,6-beta-Hexachlorocyclohexane; 58-89-9; Aalindan; Aficide; Agrisol g-20; Agronexit; Ameisenatod; Ameisenmittel merck; Aparasin; Aphtiria; Aplidal; Arbitex; BBH; BHC; Ben-hex; Bentox 10; Benzene hexachloride-gamma-isomer; Bexol; Celanex; Chloresene; Codechine; Cyclohexane, 1,2,3,4,5,6-hexachloro-, gamma-isomer; DBH; Detmol-extrakt; Detox 25; Devoran; Dol granule; Drill tox-spezial aglukon; ENT 7,796; Entomoxan; Exagama; Forlin; Gallogama; Gamacarbatox; Gamacid; Gamaphex; Gamene; Gamiso; Gamma-col; Gammahexa; Gammahexane; Gammalin; Gammalin 20; Gammaterr; Gammex; Gammexane; Gammopaz; Gexane; HCCH; HCH; HGI; Heclotox; Hexa; Hexachloran; Hexachlorane; Hexachlorocyclohexane (gamma-HCH); Hexachlorocyclohexane, gamma-; Hexachlorocyclohexane, gamma-isomer; Hexatox; Hexaverm; Hexicide; Hexyclan; Hortex; Inexit; Isotox; Jacutin; Kokotine; Kwell; Lendine; Lentox; Lidenal; Lindafor; Lindagam; Lindagrain; Lindagranox; Lindane; Lindapoudre; Lindatox; Lindosep; Lintox; Lorexane; Milbol 49; Mszycol; NA 2761; NCI-C00204; Nexen fb; Nexit; Nexit-stark; Nexol-e; Nicochloran; Novigam; Omnitox; Owadziak; Pedraczak; Pflanzol; Quellada; RCRA Waste Number U129; Sang gamma; Silvanol; Spritz-rapidin; Spruehpflanzol; Streunex; Tap 85; Tri-6; Viton; gamma-1,2,3,4,5,6-Hexachlorocyclohexane; gamma-BHC; gamma-Benzene hexachloride; gamma-HCH; gamma-Hexachlor; gamma-Hexachloran; gamma-Hexachlorane; gamma-Hexachlorobenzene; gamma-Lindane; neo-Scabicidol</t>
  </si>
  <si>
    <t>608-73-1</t>
  </si>
  <si>
    <t>DTXSID7020687</t>
  </si>
  <si>
    <t>319-84-6 (alpha-HCH); 319-85-7 (beta-HCH); 319-86-8 (delta-hch); 58-89-9 [gamma-HCH (lindane)]; 608-73-1; 6108-10-7 (epsilon-HCH); 6108-11-8 (zeta-HCH or iota-hch); 6108-12-9 (eta-HCH); 6108-13-0 (theta-HCH); Hexachlorocyclohexane (t-HCH); Hexachlorocyclohexane, technical; Mixture of 1,2,3,4,5,6-hexachlorocyclohexane isomers; Mixture of HCH isomers; T-HCH</t>
  </si>
  <si>
    <t>77-47-4</t>
  </si>
  <si>
    <t>DTXSID2020688</t>
  </si>
  <si>
    <t>05-JUL-01</t>
  </si>
  <si>
    <t>77-47-4; C-56; Graphlox; HCCP; HCCPD; HEX; Hexachloro-1,3-cyclopentadiene; Hexachloropentadiene; PCL; Perchlorocyclopentadiene</t>
  </si>
  <si>
    <t>57653-85-7</t>
  </si>
  <si>
    <t>DTXSID0023824</t>
  </si>
  <si>
    <t>1,2,3,6,7,8-Hexachlorodibenzo-p-dioxin; 1,2,3,7,8,9-Hexachlorodibenzo-p-dioxin; 19408-74-3; 57653-85-7; Dibenzo-p-dioxin, 1,2,3,6,7,8-hexachloro-; Dibenzo-p-dioxin, 1,2,3,7,8,9-hexachloro-; HXCDD; Hexachlorodibenzo-p-dioxin; Hexachlorodibenzo-p-dioxin, mixture; Hexachlorodibenzo-p-dioxin, mixture (HxCDD)</t>
  </si>
  <si>
    <t>67-72-1</t>
  </si>
  <si>
    <t>DTXSID7020689</t>
  </si>
  <si>
    <t>23-SEP-11</t>
  </si>
  <si>
    <t>1,1,1,2,2,2-Hexachloroethane; 67-72-1; Avlothane; Carbon hexachloride; Distokal; Distopan; Distopin; Egitol; Ethane hexachloride; Ethylene hexachloride; Falkitol; Fasciolin; Hexachlor-aethan; Hexachloroethane; Hexachloroethylene; Mottenhexe; NA 9037; NCI-C04604; Perchloroethane; Phenohep; RCRA Waste Number U131</t>
  </si>
  <si>
    <t>70-30-4</t>
  </si>
  <si>
    <t>DTXSID6020690</t>
  </si>
  <si>
    <t>2,2',3,3',5,5'-Hexachloro-6,6'-dihydroxydiphenylmethane; 2,2'-Dihydroxy-3,3',5,5',6,6'-hexachlorodiphenylmethane; 2,2'-Dihydroxy-3,5,6,3',5',6'-hexachlorodiphenylmethane; 2,2'-Methylenebis(3,4,6-trichlorophenol); 70-30-4; AT 7; AT-17; Acigena; Almederm; B32; Bilevon; Cotofilm; Dermadex; Exofene; Fomac; Fostril; G-11; G-Eleven; G-II; Gamophen; Gamophene; Germa-medica; HCP; Hexabalm; Hexachlorofen; Hexachlorophane; Hexachlorophen; Hexachlorophene; Hexafen; Hexide; Hexophene; Hexosan; Isobac 20; Methane, bis(2,3,5-trichloro-6-hydroxyphenyl); NABAC; NCI-C02653; Nabac 25 EC; Neosept V; Phenol, 2,2'-methylenebis(3,4,6-trichloro-; Phisodan; Phisohex; RCRA Waste Number U132; Ritosept; Septisol; Septofen; Steral; Steraskin; Surgi-cen; Surgi-cin; Surofene; Tersaseptic; Trichlorophene; Turgex; UN 2875; bis(2-Hydroxy-3,5,6-trichlorophenyl)methane; bis(3,5,6-Trichloro-2-hydroxyphenyl)methane; bis-2,3,5-Trichlor-6-hydroxyfenylmethan</t>
  </si>
  <si>
    <t>121-82-4</t>
  </si>
  <si>
    <t>DTXSID9024142</t>
  </si>
  <si>
    <t>30-AUG-18</t>
  </si>
  <si>
    <t>1,3,5-Triazine, hexahydro-1,3,5-trinitro-; 1,3,5-Trinitro-1,3,5-triazacyclohexane; 1,3,5-Trinitrohexahydro-s-triazine; 1,3,5-triaza-1,3,5-trinitrocyclohexane; 1,3,5-trinitro-1,3,5-triazinane; 1,3,5-trinitrohexahydro-1,3,5-triazine; 1,3,5-trinitroperhydro-1,3,5-triazine; 121-82-4; Cyclonite; Cyclotrimethylenenitramine; Cyclotrimethylenetrinitramine; Cyklonit; Esaidro-1,3,5-trinitro-1,3,5-triazina; Giekfol; Heksoflen; Heksogen; Hexahydro-1,3,5-trinitro-1,3,5-triazin; Hexahydro-1,3,5-trinitro-1,3,5-triazine; Hexahydro-1,3,5-trinitro-s-triazine; Hexogeen; Hexogen; Hexogen 5w; Hexolite; NSC 312447; PBX(AF) 108; PBX-MVF; PBXN(AF) 108; PBXW 108(e); RDX; Research Development Explosive; Royal Demolition eXplosive; T4; Trimethyleentrinitramine; Trimethylenetrinitramine; Trinitrocyclotrimethylene triamine; UN 0072; UN 0483; perhydro-1,3,5-trinitro-1,3,5-triazine; RDX; s-Triazine, hexahydro-1,3,5-trinitro-; sym-Trimethylenetrinitramine; trinitrotrimethylenetriamine</t>
  </si>
  <si>
    <t>822-06-0</t>
  </si>
  <si>
    <t>DTXSID4024143</t>
  </si>
  <si>
    <t>1,6-Diisocyanatohexane; 1,6-Hexamethylene diisocyanate; 1,6-Hexanediol diisocyanate; 1,6-Hexylene diisocyanate; 822-06-0; AI3-28285; Diisocyanate d'hexamethylene [French]; HDI; HMDI; HSDB 6134; Hexamethylendiisokyanat [Czech]; Hexamethylene diisocyanate; Hexamethylene diisocyanate; Hexamethylenediisocyanate; Hexametilendilsocianato [Spanish]; Hexane 1,6-diisocyanate; Hexane, 1,6-diisocyanato-; Isocyanic acid, diester with 1,6-hexanediol; Isocyanic acid, hexamethylene ester; Metyleno-bis-fenyloizocyjanian [Polish]; Szesciometylenodwuizocyjanian [polish]; TL 78</t>
  </si>
  <si>
    <t>110-54-3</t>
  </si>
  <si>
    <t>DTXSID0021917</t>
  </si>
  <si>
    <t>23-DEC-05</t>
  </si>
  <si>
    <t>110-54-3; Hexyl hydride; NCI-C60571; Skellysolve B; n-Hexane</t>
  </si>
  <si>
    <t>591-78-6</t>
  </si>
  <si>
    <t>DTXSID0022068</t>
  </si>
  <si>
    <t>25-SEP-09</t>
  </si>
  <si>
    <t>2-Hexanone; 2-Oxohexane; 591-78-6; Butyl methyl ketone; Hexanone-2; Ketone, butyl methyl; Methyl butyl ketone; Methyl n-butyl ketone; Propylacetone; n-Butyl methyl ketone</t>
  </si>
  <si>
    <t>51235-04-2</t>
  </si>
  <si>
    <t>DTXSID4024145</t>
  </si>
  <si>
    <t>3-Cyclohexyl-6-(dimethylamino)-1-methyl-1,3,5-triazine-2,4(1h,3h)-dione; 3-Cyclohexyl-6-(dimethylamino)-1-methyl-s-triazine-2,4(1h,3h)-dione; 51235-04-2; DPX 3674; Hexazinone; Velpar; s-Triazine-2,4(1h,3h)-dione, 3-cyclohexyl-6-(dimethylamino)-1-methyl-</t>
  </si>
  <si>
    <t>302-01-2</t>
  </si>
  <si>
    <t>DTXSID3020702</t>
  </si>
  <si>
    <t>302-01-2; Hydrazine; Hydrazine, anhydrous; Hydrazine/hydrazine sulfate</t>
  </si>
  <si>
    <t>DTXSID1051438</t>
  </si>
  <si>
    <t>143-33-9; 151-50-8; 460-19-5; 506-61-6; 74-90-8; Calcyan, cyanogas; Cyanobrik; Cyclone B; Potassium dicyanoargentate; Prussic acid; black cyanide; hydrocyanic acid; white cyanide</t>
  </si>
  <si>
    <t>7647-01-0</t>
  </si>
  <si>
    <t>DTXSID2020711</t>
  </si>
  <si>
    <t>7647-01-0; acide chlorhydrique (french); acido cloridrico (italian) 362; chloorwaterstof (dutch); chlorohydric acid; chlorowodor (polish); chlorwasserstoff (german); hydrochloric acid; hydrochloride; hydrogen chloride; muriatic acid; spirits of salt; un 1050; un 1789; un 2186</t>
  </si>
  <si>
    <t>7783-06-4</t>
  </si>
  <si>
    <t>DTXSID4024149</t>
  </si>
  <si>
    <t>28-JUL-03</t>
  </si>
  <si>
    <t>7783-06-4; Acide sulfhydrique [French]; Acide sulphhydrique; Dihydrogen monosulfide; Dihydrogen sulfide; EINECS 231-977-3; FEMA No. 3779; HSDB 576; Hydrogen sulfide; Hydrogen sulfide (ACGIH:OSHA); Hydrogen sulfide (H2S); Hydrogen sulfure [French]; Hydrogen sulfuric acid; Hydrogen sulphide; Hydrogene sulfure [French]; Hydrogene sulphure; Hydrosulfuric acid; Idrgeno solforato [Italian]; RCRA waste number U135; Schwefelwasserstoff [German]; Sewer gas; Siarkowodor [Polish]; Stink DAMP; Sulfur hydride; Sulfureted hydrogen; Zwavelwaterstof [Dutch]</t>
  </si>
  <si>
    <t>123-31-9</t>
  </si>
  <si>
    <t>DTXSID7020716</t>
  </si>
  <si>
    <t>1,4-Benzenediol; 1,4-Dihydroxy-benzeen [Dutch]; 1,4-Dihydroxy-benzol [German]; 1,4-Dihydroxybenzen [Czech]; 1,4-Dihydroxybenzene; 1,4-Diidrobenzene [Italian]; 4-Hydroxyphenol; Arctuvin; Benzohydroquinone; Benzoquinol; Beta-quinol; Black and White Bleaching Cream; Diak 5; Dihydroquinone; Dihydroxybenzene; Eldopaque; Eldoquin; HE 5; HSDB 577; Hidroquinona [Spanish]; Hydrochinon [Czech, Polish]; Hydroquinol; Hydroquinole; Hydroquinone; Idrochinone [Italian]; NCI-C55834; NSC 9247; Phiaquin; Quinol (van); Tecquinol; Tenox hq; Tequinol; UN 2662; USAF EK-356; Uantox hq; [Component of] Artra; [Component of] Solaquin; alpha-Hydroquinone; p-Benzenediol; p-Dihydroxybenzene; p-Dioxobenzene; p-Hydroquinone; p-Hydroxyphenol</t>
  </si>
  <si>
    <t>35554-44-0</t>
  </si>
  <si>
    <t>DTXSID8024151</t>
  </si>
  <si>
    <t>(+-)-1-(beta-(Allyloxy)-2,4-dichlorophenethyl)imidazole; 1-(2-(2,4-Dichlorophenyl)-2-(2-propenyloxy)ethyl)-1h-imidazole; 1-(2-(2,4-Dichlorphenyl)-2-propenyloxy)aethyl)-1h-imidazol; 1h-Imidazole, 1-(2-(2,4-dichlorophenyl)-2-(2-propenyloxy)ethyl)-; 35554-44-0; Eniloconazol; Fungaflor; Imazalil; R 23979</t>
  </si>
  <si>
    <t>81335-37-7</t>
  </si>
  <si>
    <t>DTXSID3024152</t>
  </si>
  <si>
    <t>81335-37-7; AC 252214; Imazaquin; Scepter</t>
  </si>
  <si>
    <t>193-39-5</t>
  </si>
  <si>
    <t>DTXSID8024153</t>
  </si>
  <si>
    <t>1,10-(1,2-Phenylene)pyrene; 1,10-(o-Phenylene)pyrene; 193-39-5; 2,3-Phenylenepyrene; 2,3-o-Phenylenepyrene; HSDB 5101; Indeno(1,2,3-cd)pyrene; Indeno(1,2,3-cd)pyrene; Indeno[1,2,3-cd]pyrene; RCRA Waste Number U137; o-Phenylenepyrene</t>
  </si>
  <si>
    <t>36734-19-7</t>
  </si>
  <si>
    <t>DTXSID3024154</t>
  </si>
  <si>
    <t>1-Imidazolidinecarboxamide, 3-(3,5-dichlorophenyl)-n-(1-methyl- ethyl)-2,4-dioxo-; 1-Isopropyl carbamoyl-3-(3,5-dichlorophenyl)-hydantoin; 3-(3,5-Dichlorophenyl)-n-(1-methylethyl)-2,4-dioxo-1-imidazolidinecarboxamide; 36734-19-7; Chipco 26019; FA 2071; Glycophen; Glycophene; Iprodione; MRC 910; NRC 910; Promidione; ROP 500 F; RP 26019; Rovral; lFA 2043</t>
  </si>
  <si>
    <t>78-83-1</t>
  </si>
  <si>
    <t>DTXSID0021759</t>
  </si>
  <si>
    <t>1-Hydroxymethylpropane; 1-Propanol, 2-methyl-; 2-Methyl propanol; 2-Methyl-1-propanol; 2-Methylpropyl alcohol; 78-83-1; Alcool isobutylique; Fermentation butyl alcohol; Isobutanol; Isobutyl alcohol; Isobutylalkohol; Isopropylcarbinol; RCRA Waste Number U140; UN 1212</t>
  </si>
  <si>
    <t>78-59-1</t>
  </si>
  <si>
    <t>DTXSID8020759</t>
  </si>
  <si>
    <t>3,5,5-Trimethyl-2-cyclohexenone; 78-59-1; Isoacetophorone; Isoforon; Isophoron; Isophorone; alpha-Isophoron; alpha-Isophorone</t>
  </si>
  <si>
    <t>33820-53-0</t>
  </si>
  <si>
    <t>DTXSID8024157</t>
  </si>
  <si>
    <t>33820-53-0; 34113-21-8; 4-Isopropyl-2,6-dinitro-n,n-dipropylaniline; Benzenamine, 4-(1-methylethyl)-2,6-dinitro-n,n-dipropyl-; Cumidine, 2,6-dinitro-n,n-dipropyl-; EL 179; Isopropalin; Paarlan</t>
  </si>
  <si>
    <t>1832-54-8</t>
  </si>
  <si>
    <t>DTXSID3024158</t>
  </si>
  <si>
    <t>1832-54-8; 6838-93-3; Isopropyl methyl phosphonic acid (IMPA); Isopropyl methyl phosphonic acid, sodium salt; Phosphonic acid, methyl-, mono(1-methylethyl) ester; Phosphonic acid, methyl-, monoisopropyl ester</t>
  </si>
  <si>
    <t>82558-50-7</t>
  </si>
  <si>
    <t>DTXSID8024159</t>
  </si>
  <si>
    <t>01-SEP-91</t>
  </si>
  <si>
    <t>82558-50-7; Benzamide, n-(3-(1-ethyl-1-methylpropyl)-5-isoxazolyl)-2,6-dimethoxy-; Caswell No. 419f; Compound 121607; EL-107; EPA Pesticide Chemical Code 125851; Isoxaben; n-(3-(1-Ethyl-1-methylpropyl)-5-isoxazolyl)-2,6-dimethoxybenzamide (9ci); n-(3-(1-Ethyl-1-methylpropyl)isoxazol-5-yl)-2,6-dimethoxybenzamide; n-(3-(1-Ethyl-methylpropyl)-5-isoxazolyl)-2,6-dimethoxybenzamide</t>
  </si>
  <si>
    <t>77501-63-4</t>
  </si>
  <si>
    <t>DTXSID7024160</t>
  </si>
  <si>
    <t>(+-)-2-Ethoxy-1-methyl-2-oxoethyl 5-(2-chloro-4-(trifluoromethyl)phenoxy)-2 nitrobenzoate; 77501-63-4; Benzoic acid, 5-(2-chloro-4-(trifluoromethyl)phenoxy)-2-nitro-,2-ethoxy-1-methyl-2-oxoethyl ester; Benzoic acid, 5-(2-chloro-4-(trifluoromethyl)phenoxy)-2-nitro-,2-ethoxy-1-methyl-2-oxoethyl ester, (+-)- (9ci); Cobra; Cobra [herbicide]; Lactofen; Lactofen [ANSI]; PPG 844</t>
  </si>
  <si>
    <t>7439-92-1</t>
  </si>
  <si>
    <t>DTXSID2024161</t>
  </si>
  <si>
    <t>08-JUL-04</t>
  </si>
  <si>
    <t>7439-92-1; Lead; Lead and compounds; Lead and compounds (inorganic); Plumbum</t>
  </si>
  <si>
    <t>1318-09-8</t>
  </si>
  <si>
    <t>DTXSID70873869</t>
  </si>
  <si>
    <t>08-DEC-14</t>
  </si>
  <si>
    <t>Libby Amphibole; Libby Amphibole asbestos; Libby asbestos</t>
  </si>
  <si>
    <t>5989-27-5</t>
  </si>
  <si>
    <t>DTXSID1020778</t>
  </si>
  <si>
    <t>(+)-Limonene; (+)-p-Mentha-1,8-diene; (r)-(+)-Limonene; (r)-1-Methyl-4-(1-methylethenyl)cyclohexene; 5989-27-5; AI3-15191; CCRIS 671; Carvene; Cyclohexene, 1-methyl-4-(1-methylethenyl)-, (r)- (9ci); HSDB 4186; Limonene; NCI-C55572; Refchole; d-(+)-Limonene; d-Limonene; d-Limoneno [Spanish]; p-Mentha-1,8-diene, (r)-(+)-</t>
  </si>
  <si>
    <t>330-55-2</t>
  </si>
  <si>
    <t>DTXSID2024163</t>
  </si>
  <si>
    <t>1-(3,4-Dichlorophenyl)3-methoxy-3-methyluree; 1-Methoxy-1-methyl-3-(3,4-dichlorophenyl)urea; 3-(3,4-Dichloor-fenyl)-1-methoxy-1-methylureum; 3-(3,4-Dichlor-phenyl)-1-methoxy-1-methyl-harnstoff; 3-(3,4-Dichloro-fenil)-1-metossi-1-metil-urea; 3-(3,4-Dichlorophenyl)-1-methoxy-1-methylurea; 3-(3,4-Dichlorophenyl)-1-methoxymethylurea; 3-(4,5-Dichlorphenyl)-1-methoxy-1-methylharnstoff; 330-55-2; Afalon; Afalon inuron; Aphalon; Cephalon; Du Pont 326; Garnitan; Hoe 2810; Linex 4l; Linorox; Linurex; Linuron; Lorex; Lorox; Methoxydiuron; Premalin; Sarclex; Scarclex; Sinuron; Urea, 3-(3,4-dichlorophenyl)-1-methoxy-1-methyl-; n'-(3,4-Dichlorophenyl)-n-methoxy-n-methylurea; n-(3,4-Dichlorophenyl)-n'-methyl-n'-methoxyurea</t>
  </si>
  <si>
    <t>83055-99-6</t>
  </si>
  <si>
    <t>DTXSID7024164</t>
  </si>
  <si>
    <t>83055-99-6; DPX-F5384; Londax; Solvanol</t>
  </si>
  <si>
    <t>121-75-5</t>
  </si>
  <si>
    <t>DTXSID4020791</t>
  </si>
  <si>
    <t>1,2-di(Ethoxycarbonyl)ethyl o,o-dimethyl phosphorodithioate; 121-75-5; American cyanamid 4,409; Cabofos; Calmathion; Carbethoxy malathion; Carbetox; Carbophos; Chemathion; Cythion; Detmol ma 96%; Dicarboethoxyethyl o,o-dimethyl phosphorodithioate; Diethyl mercaptosuccinate, o,o-dimethyl dithiophosphate, s-ester; Diethyl mercaptosuccinate, o,o-dimethyl phosphorodithioate; Diethyl mercaptosuccinate, o,o-dimethyl thiophosphate; Dithiophosphate de o,o-dimethyle et de s-(1,2-dicarboethoxyethyle); ENT 17,034; Emmatos extra; Ethiolacar; Formal; Fosfothion; Fosfotion; Fyfanon; Karbofos; Kop-thion; Kypfos; Malacide; Malagran; Malakill; Malamar; Malamar 50; Malaphele; Malaphos; Malaspray; Malathion; Malathon; Malation; Malatol; Malatox; Maldison; Malmed; Malphos; Maltox; Mercaptothion; Mercaptotion; Mlt; NCL-C00215; Oleophosphothion; Phosphothion; SF 60; Sadofos; Sadophos; Siptox 1; Sumitox; Vegfru; Zithiol; o,o-Dimethyl s-(1,2-bis(ethoxycarbonyl)ethyl)dithiophosphate; o,o-Dimethyl s-(1,2-dicarbethoxyethyl)phosphorodithioate; o,o-Dimethyl s-(1,2-dicarbethoxyethyl)thiothionphosphate; o,o-Dimethyl s-1,2-di(ethoxycarbamyl)ethyl phosphorodithioate; o,o-Dimethyl-s-(1,2-dicarbethoxyethyl) dithiophosphate; o,o-Dimethyl-s-1,2-dikarbetoxylethylditiofosfat; o,o-Dimethyldithiophosphate diethylmercaptosuccinate; s(1,2-bis(etossi-carbonil)-etil)-o,o-dimetil-ditiofosfato; s-(1,2-bis(Aethoxy-carbonyl)-aethyl)-o,o-dimethyldithiophasphat; s-(1,2-bis(Ethoxy-carbonyl)-ethyl)-o,o-dimethyldithiofosfaat; s-(1,2-bis(Ethoxycarbonyl)ethyl o,o-dimethyl phosphorodithioate; s-(1,2-di(Ethoxycarbonyl)ethyl dimethyl phosphorothiolothionate; s-1,2-bis(Ethoxycarbonyl)ethyl-o,o-dimethyl thiophosphate</t>
  </si>
  <si>
    <t>108-31-6</t>
  </si>
  <si>
    <t>DTXSID7024166</t>
  </si>
  <si>
    <t>108-31-6; 2,5-Furandione; Butenedioic anhydride, cis-; Maleic acid anhydride; Maleic anhydride; Toxilic anhydride; cis-Butenedioic anhydride</t>
  </si>
  <si>
    <t>123-33-1</t>
  </si>
  <si>
    <t>DTXSID9020792</t>
  </si>
  <si>
    <t>1,2,3,6-Tetrahydro-3,6-dioxopyridazine; 1,2-Dihydro-3,6-pyradizinedione; 1,2-Dihydropyridazine-3,6-dione; 123-33-1; 3,6-Pyridazinedione, 1,2-dihydro-; 6-Hydroxy-3(2h)-pyridazinone; Burtolin; Chemform; De-cut; De-sprout; Drexel-Super P; ENT 18,870; Fair 30; Fair PS; KMH; MAH; MH; MH 30; MH 36 bayer; MH-40; Maintain 3; Malazide; Maleic acid hydrazide; Maleic hydrazide; Maleic hydrazide 30%; Maleic hydrazine; Malein 30; Maleinsaeurehydrazid; RCRA Waste Number U148; Regulox; Regulox 50 w; Regulox w; Retard; Royal mh-30; Royal slo-gro; Slo-gro; Sprout-stop; Sprout/off; Stuntman; Sucker-stuff; Super sprout stop; Super sucker-stuff; Super-de-sprout; Vondalhyde; Vondrax; n,n-Maleoylhydrazine</t>
  </si>
  <si>
    <t>12427-38-2</t>
  </si>
  <si>
    <t>DTXSID9020794</t>
  </si>
  <si>
    <t>1,2-Ethanediylbis(carbamodithioato)(2-)-manganese; 1,2-Ethanediylbiscarbamodithioic acid, manganese complex; 1,2-Ethanediylbiscarbamodithioic acid, manganese(2+) salt; 1,2-Ethanediylbismaneb, manganese (2+) salt; 1,2-Ethylenediylbis(carbamodithioato)manganese; 12427-38-2; Aamangan; Akzo chemie maneb; BASF-Maneb spritzpulver; CR 3029; Carbamic acid, ethylenebis(dithio-, manganese salt; Chem neb; Chloroble m; Dithane m 22; Dithane m 22 special; ENT 14,875; Ethylenebis(dithiocarbamato), manganese; Ethylenebis(dithiocarbamic acid) manganous salt; Ethylenebis(dithiocarbamic acid), manganese salt; Ethylenebisdithiocarbamate manganese; F 10; Griffin manex; Kypman 80; Lonocol m; M-diphar; MEB; Manam; Maneb; Maneb 80; Maneb zl4; Maneba; Manebe; Manebe 80; Manebgan; Manesan; Manex; Mangaan (ii)-(n,n'-ethyleen-bis(dithiocarbamaat)); Mangan (ii)-(n,n'-aethylen-bis(dithiocarbamate)); Mangan(ii)-(n,n-aethylen-bis(dithiocarbamat); Manganese (ii) ethylene di(dithiocarbamate); Manganese ethylene bis-dithiocarbamate; Manganese ethylene-1,2-bisdithiocarbamate; Manganese, (ethylenebis(dithiocarbamato))-; Manganous ethylenebis(dithiocarbamate); Manzate; Manzate 200; Manzate d; Manzate maneb fungicide; Manzeb; Manzin; Mnebd; Nereb; Nespor; Plantifog 160m; Polyram m; Remasan chloroble m; Rhodianebe; Sopranebe; Sup 'r flo; Tersan-lsr; Trimangol; Trimangol 80; Tubothane; UN 2210; UN 2968; Unicrop maneb; Vancide maneb 80; n,n'-Ethylene bis(dithiocarbamate manganeux); n,n'-Etilen-bis(ditiocarbammato) di manganese</t>
  </si>
  <si>
    <t>7439-96-5</t>
  </si>
  <si>
    <t>DTXSID2024169</t>
  </si>
  <si>
    <t>7439-96-5; Colloidal manganese; Magnacat; Mangan; Mangan nitridovany; Manganese; Tronamang</t>
  </si>
  <si>
    <t>24307-26-4</t>
  </si>
  <si>
    <t>DTXSID1024170</t>
  </si>
  <si>
    <t>1,1-Dimethylpiperidinium chloride; 24307-26-4; BAS 08301w; BAS 08305 w; BAS 08306 W; BAS 08307 w; BAS-083; BAS-08300w; BAS85559x; Mepiquat chloride; Piperidinium, 1,1-dimethyl-, chloride; Pix; Terpal; n,n-Dimethyl-piperidinium chloride</t>
  </si>
  <si>
    <t>7487-94-7</t>
  </si>
  <si>
    <t>DTXSID5020811</t>
  </si>
  <si>
    <t>01-MAY-95</t>
  </si>
  <si>
    <t>7487-94-7; Bichloride of mercury; Bichlorure de mercure  [French]; Caswell No. 544; Chlorid rtutnaty [Czech]; Chlorure de mercure ii [French]; Chlorure mercurique  [French]; Cloruro di mercurio [Italian]; Cloruro mercurico [Spanish]; Corrosive mercury chloride; Corrosive sublimate; Dichloromercury; EPA Pesticide Chemical Code 052001; HGCL2; Mercuric bichloride; Mercuric chloride; Mercuric chloride(HgCl2); Mercury bichloride; Mercury chloride (HGCL2); Mercury dichloride; Mercury perchloride; Mercury(ii) chloride; NCI-C60173; NSC 353255; Quecksilber chlorid [German]; Sublimat [Czech]; Sulema [Russian]</t>
  </si>
  <si>
    <t>7439-97-6</t>
  </si>
  <si>
    <t>DTXSID1024172</t>
  </si>
  <si>
    <t>7439-97-6; Caswell No. 546; Colloidal mercury; EPA Pesticide Chemical Code 052301; Hydragyrum; Kwik [Dutch]; Liquid silver; Mercure [French]; Mercurio [Italian]; Mercurio [Spanish]; Mercury; Mercury (organo) alkyl compounds; Mercury compounds; Mercury vapor; Mercury, elemental; Mercury, inorganic; Mercury, metallic; NCI-C60399; Quecksilber [German]; Quicksilver</t>
  </si>
  <si>
    <t>150-50-5</t>
  </si>
  <si>
    <t>DTXSID6024173</t>
  </si>
  <si>
    <t>150-50-5; Chemagro b-1776; Deleaf defoliant; Easy Off-D; Folex; Merphos; Phosphorotrithious acid, s,s,s-tributyl ester; Phosphorotrithious acid, tributyl ester; Tributyl phosphorotrithioite; Tributylthiofosfin; s,s,s-Tributyl phosphorotrithioite; s,s,s-Tributyl trithiophosphite</t>
  </si>
  <si>
    <t>78-48-8</t>
  </si>
  <si>
    <t>DTXSID1024174</t>
  </si>
  <si>
    <t>78-48-8; B-1,776; Butifos; Butiphos; Butyl phosphorotrithioate; Chemagro 1,776; De-Green; Def defoliant; E-Z-Off D; Fos-fall; Merphos Oxide; Ortho phosphate defoliant; Phosphorotrithioic acid, s,s,s-tributyl ester; s,s,s-Tributyl phosphorotrithioate; s,s,s-Tributyl trithiophosphate; s,s,s-Tributyltrithiofosfat</t>
  </si>
  <si>
    <t>57837-19-1</t>
  </si>
  <si>
    <t>DTXSID6024175</t>
  </si>
  <si>
    <t>57837-19-1; Alanine, n-(methoxyacetyl)-n-(2,6-xylyl)-, methyl ester, dl-; Apron 2e; CG 117; CGA 48988; Metalaxil; Metalaxyl; Ridomil; Ridomil 2e; Subdue; Subdue 2e; Subdue 5sp; dl-Alanine, n-(2,6-dimethylphenyl)-n-(methoxyacetyl)-, methyl ester; n-(2,6-Dimethylphenyl)-n-(methoxyacetyl)-alanine methyl ester; n-(2,6-Dimethylphenyl)-n-(methoxyacetyl)-dl-alanine methyl ester</t>
  </si>
  <si>
    <t>126-98-7</t>
  </si>
  <si>
    <t>DTXSID1024176</t>
  </si>
  <si>
    <t>126-98-7; 2-Cyanopropene; 2-Methylacrylonitrile; 2-Methylpropenitrile; Isopropene cyanide; Isopropenylnitrile; Methacrylonitrile</t>
  </si>
  <si>
    <t>10265-92-6</t>
  </si>
  <si>
    <t>DTXSID6024177</t>
  </si>
  <si>
    <t>10265-92-6; Acephate-met; Bay 71628; Bayer 71628; Chevron 9006; ENT 27,396; Hamidop; MTD; Metamidofos estrella; Methamidophos; Monitor; NSC 190987; Ortho 9006; Phosphoramidothioic acid, o,s-dimethyl ester; Pillaron; SRA 5172; Tahmabon; Tamaron; Thiophosphorsaeure-o,s-dimethylesteramid; o,s-Dimethyl ester amide of amidothioate; o,s-Dimethyl phosphoramidothioate</t>
  </si>
  <si>
    <t>67-56-1</t>
  </si>
  <si>
    <t>DTXSID2021731</t>
  </si>
  <si>
    <t>30-SEP-13</t>
  </si>
  <si>
    <t>67-56-1; Carbinol; Methanol; Methyl alcohol; Methyl hydroxide; Pyroxylic spirit; Wood alcohol; Wood naptha; Wood-spirit</t>
  </si>
  <si>
    <t>950-37-8</t>
  </si>
  <si>
    <t>DTXSID5020819</t>
  </si>
  <si>
    <t>(o,o-Dimethyl)-s-(-2-methoxy-delta(sup 2)-1,3,4-thiadiazolin-5-on-4-ylmethyl)dithiophosphate; 950-37-8; Ciba-Geigy GS 13005; DMTP; ENT 27193; Fisons nc 2964; GS 13005; Geigy 13005; Methidathion; Methidathion 50s; OMS 844; Somonil; Supracid; Supracide; Ultracid 40; Ultracide; o,o-Dimethyl s-(5-methoxy-1,3,4-thiadiazolinyl-3-methyl) dithiophosphate; o,o-Dimethyl-s-((2-methoxy-1,3,4 (4h)-thiodiazol-5-on-4-yl)-methyl)-dithiofosfaat; o,o-Dimethyl-s-(2-methoxy-1,3,4-thiadiazol-5(4h)-onyl-(4)-methyl) phosphorodithioate; o,o-Dimethyl-s-(2-methoxy-1,3,4-thiadiazol-5-(4h)-onyl-(4)-methyl)-dithiophosphat; o,o-Dimethyl-s-(2-methoxy-1,3,4-thiadiazol-5-on-4-ly)-methyl-dithiophosphat; o,o-Dimetil-s-((2-metossi-1,3,4-(4h)-tiadiazol-5-on-4-il)-metil)-ditifosfato; s-((5-Methoxy-2-oxo-1,3,4-thiadiazol-3(2h)-yl)methyl) o,o-dimethyl phosphorodithioate; s-(2,3-Dihydro-5-methoxy-2-oxo-1,3,4-thiadiazol-3-methyl) dimethyl phosphorothiolothionate; s-2,3-Dihydro-5-methoxy-2-oxo-1,3,4-thiadiazol-3-ylmethyl o,o-dimethylphosphorodithioate; s-2-Metoksy-1,3,4-tiadiazolo-5-on-n-metylo-o,o-dwumetylowy</t>
  </si>
  <si>
    <t>16752-77-5</t>
  </si>
  <si>
    <t>DTXSID1022267</t>
  </si>
  <si>
    <t>16752-77-5; 2-Methylthio-acetaldehyd-o-(methylcarbamoyl)-oxim; 2-Methylthio-propionaldehyd-o-(methylcarbamoyl)-oxim; 3-Thiabutan-2-one, o-(methylcarbamoyl)oxime; Acetimidic acid, n-((methylcarbamoyl)oxy)thio-, methyl ester; Acetimidic acid, thio-n-((methylcarbamoyl)oxy)-, methyl ester; Acetimidothioic acid, methyl-, n-(methylcarbamoyl) ester; Dupont 1179; ENT 27,341; Ethanimidothioic acid, n-(((methylamino)carbonyl)oxy)-, methyl ester; IN 1179; Lannate; Lannate l; Mesomile; Methomyl; Methyl n-((methylamino)carbonyl)oxy)ethanimido)thioate; Metomil; Nu-Bait ii; Nudrin; RCRA Waste Number P066; SD 14999; WL 18236; n-(((Methylamino)carbonyl)oxy)ethanimidothioic acid methyl ester</t>
  </si>
  <si>
    <t>72-43-5</t>
  </si>
  <si>
    <t>DTXSID9020827</t>
  </si>
  <si>
    <t>1,1,1-Trichloro-2,2-bis(p-methoxyphenyl)ethane; 2,2-Di-p-anisyl-1,1,1-trichloroethane; 72-43-5; DMDT; Marlate; Methorcide; Methoxy-ddt; Methoxychlor; Moxie</t>
  </si>
  <si>
    <t>109-86-4</t>
  </si>
  <si>
    <t>DTXSID5024182</t>
  </si>
  <si>
    <t>1-Hydroxy-2-methoxyethane; 109-86-4; 2-Methoxy-1-ethanol; 2-Methoxy-aethanol [German]; 2-Methoxyethanol; 2-Metossietanolo [Italian]; Beta-methoxyethanol; Caswell No. 551; Dowanol em; EGM; EGME; EPA Pesticide Chemical Code 042202; Ektasolve em; Eter monometilico del etilenglicol [Spanish]; Ethanol, 2-methoxy-; Ethanol, 2-methoxy-; Ether monomethylique de l'ethylene-glycol [French]; Ether monomethylique de l'ethyleneglycol [French]; Ethylene glycol methyl ether; Ethylene glycol monomethyl ether; Ethylene glycol, monomethyl ether; Ethylenglykol-monomethylaether [german]; Glycol monomethyl ether; Glycolmethyl ether; HSDB 97; Methoxyethanol; Methoxyethanol; Methoxyhydroxyethane; Methyl cellosolve; Methyl ethoxol; Methyl glycol; Methyl oxitol; Methylcelosolv [Czech]; Methylglykol [German]; Metil cellosolve [Italian]; Metoksyetylowy alkohol [Polish]; Monomethyl ether of ethylene glycol; Monomethyl ethylene glycol ether; NSC 1258; Poly-solv em; UN 1188</t>
  </si>
  <si>
    <t>96-33-3</t>
  </si>
  <si>
    <t>DTXSID0024183</t>
  </si>
  <si>
    <t>2-Propenoic acid methyl ester; 2-Propenoic acid, methyl ester; 2-Propenoic acid, methyl ester; 96-33-3; Acrilato de metilo [Spanish]; Acrylate de methyle [French]; Acrylic acid methyl ester; Acrylic acid, methyl ester; Acrylsaeuremethylester [German]; HSDB 194; Methoxycarbonylethylene; Methyl 2-propenoate; Methyl acrylate; Methyl acrylate; Methyl acrylate, inhibited; Methyl prop-2-enoate; Methyl propenate; Methyl propenoate; Methyl-2-propenoate; Methyl-acrylat [German]; Methylacrylaat [Dutch]; Methylester kyseliny akrylove [czech]; Metilacrilato [Italian]; NSC 24146; UN 1919</t>
  </si>
  <si>
    <t>74-87-3</t>
  </si>
  <si>
    <t>DTXSID0021541</t>
  </si>
  <si>
    <t>17-JUL-01</t>
  </si>
  <si>
    <t>74-87-3; Chloromethane; Methyl chloride; Monochloromethane</t>
  </si>
  <si>
    <t>79-22-1</t>
  </si>
  <si>
    <t>DTXSID0024185</t>
  </si>
  <si>
    <t>79-22-1; Carbonochloridic acid, methyl ester; Chlorameisensaeure methylester; Chlorocarbonate de methyle; Chlorocarbonic acid methyl ester; Chloroformiate de methyle; Chloroformic acid methyl ester; Formic acid, chloro-, methyl ester; MCF; Methoxycarbonyl chloride; Methyl chlorocarbonate; Methyl chloroformate; Methylchloorformiaat; Methylester kyseliny chlormravenci; Methylester kyseliny chloruhlicite; Metilcloroformiato; RCRA Waste Number U156; TL 438; UN 1238</t>
  </si>
  <si>
    <t>78-93-3</t>
  </si>
  <si>
    <t>DTXSID3021516</t>
  </si>
  <si>
    <t>26-SEP-03</t>
  </si>
  <si>
    <t>2-Butanone; 78-93-3; Aethylmethylketon; Butanone-2; Ethyl methyl cetone; Ethyl methyl ketone; Ethylmethylketon; Ketone, ethyl methyl; Meetco; Mek; Methyl acetone; Methyl ethyl ketone; Metiletilchetone; Metyloetyloketon; RCRA Waste Number U159; UN 1193; UN 1232</t>
  </si>
  <si>
    <t>74-88-4</t>
  </si>
  <si>
    <t>DTXSID0024187</t>
  </si>
  <si>
    <t>74-88-4; Ccris 395; HSDB 1336; Iodometano [Italian]; Iodomethane; Iodomethane; Iodure de methyle [French]; Jod-methan [German]; Joodmethaan [Dutch]; Methane, iodo-; Methyl iodide; Methyljodid [German]; Methyljodide [Dutch]; Metylu jodek [Polish]; Monoioduro di metile [Italian]; RCRA Waste Number U138; Yoduro de metilo [Spanish]</t>
  </si>
  <si>
    <t>108-10-1</t>
  </si>
  <si>
    <t>DTXSID5021889</t>
  </si>
  <si>
    <t>25-APR-03</t>
  </si>
  <si>
    <t>108-10-1; 2-Methyl-4-pentanone; 2-Pentanone, 4-methyl-; 4-Methyl-2-pentanone; 4-Methyl-pentan-2-on; 4-Metilpentan-2-one; Hexon; Hexone; Isobutyl methyl ketone; Isobutyl-methylketon; Isopropylacetone; Ketone, isobutyl methyl; MIBK; MIK; Methyl isobutyl ketone; Methyl isobutyl ketone (MIBK); Methyl-isobutyl-cetone; Methylisobutylketon; Metilisobutilchetone; Metyloizobutyloketon; RCRA Waste Number U161; Shell MIBK; UN 1245</t>
  </si>
  <si>
    <t>624-83-9</t>
  </si>
  <si>
    <t>DTXSID1023786</t>
  </si>
  <si>
    <t>624-83-9; HSDB 1165; Isocianato de metilo [Spanish]; Isocyanate de methyle [French]; Isocyanatomethane; Isocyanic acid, methyl ester; MIC; Methane, isocyanato-; Methane, isocyanato-; Methyl isocyanat [German]; Methyl isocyanate; Methyl isocyanate; Methylisocyanaat [Dutch]; Methylisokyanat [Czech]; Metil isocianato [Italian]; NSC 64323; RCRA Waste Number P064; TL 1450; UN 2480; iso-Cyanatomethane</t>
  </si>
  <si>
    <t>80-62-6</t>
  </si>
  <si>
    <t>DTXSID2020844</t>
  </si>
  <si>
    <t>Methacrylate monomer; Methacrylic acid, methyl ester; Methyl 2-methyl-2-propenoate; Methyl a-methylacrylate; Methyl methacrylate</t>
  </si>
  <si>
    <t>298-00-0</t>
  </si>
  <si>
    <t>DTXSID1020855</t>
  </si>
  <si>
    <t>298-00-0; 8056 HC; Azofos; Azophos; Bay 11405; Bladan-m; Dalf; Dimethyl 4-nitrophenyl phosphorothionate; Dimethyl p-nitrophenyl phosphorothionate; Dimethyl p-nitrophenyl thiophosphate; Dimethyl parathion; Dimethylfenitrothion; E 601; ENT 17,292; Folidol M; Folidol m-40; Gearphos; Meptox; Metacid 50; Metacide; Metafos; Metaphos; Methyl parathion; Methyl-e 605; Methylthiophos; Metron; NCI-C02971; Nitrox; Nitrox 80; Oleovofotox; Partron m; Penncap m; Penncap mls; Phosphorothioic acid, o,o-dimethyl o-(4-nitrophenyl) ester; Phosphorothioic acid, o,o-dimethyl o-(p-nitrophenyl) ester; Quinophos; Sinafid m-48; Thiophenit; Vofatox; Wofatox; Wofotox; m-Parathion; o,o-Dimethyl o-(p-nitrophenyl) phosphorothioate; o,o-Dimethyl o-(p-nitrophenyl) thionophosphate; o,o-Dimethyl o-(p-nitrophenyl) thiophosphate</t>
  </si>
  <si>
    <t>1634-04-4</t>
  </si>
  <si>
    <t>DTXSID3020833</t>
  </si>
  <si>
    <t>1634-04-4; 2-Methoxy-2-methylpropane; 2-Methyl-2-methoxypropane; Ether methyl tert-butylique [french]; Ether, tert-butyl methyl; HSDB 5847; Methyl 1,1-dimethylethyl ether; Methyl tert-butyl ether; Methyl tert-butyl ether (MTBE); Methyl-tert-butyl ether; Methyl-tert-butylether; Metil-terc-butileter [spanish]; Propane, 2-methoxy-2-methyl-; t-Butyl methyl ether; tert-Butyl methyl ether</t>
  </si>
  <si>
    <t>94-81-5</t>
  </si>
  <si>
    <t>DTXSID4024193</t>
  </si>
  <si>
    <t>(4-Chloro-o-tolyloxy)butyric acid; 2,4-MCPB; 2-methyl-4-Chlorophenoxybutyric acid; 2M 4KHM; 4-(2-Methyl-4-chlorophenoxy) butyric acid; 4-(2-Methyl-4-chlorphenoxy)-buttersaeure; 4-(4-Chlor-2-methylphenoxy)-buttersaeure; 4-(4-Chloro-2-methylphenoxy)butyric acid; 4-(4-Chloro-o-tolyl)oxy)butyric acid; 4-(MCP); 4MCPB; 94-81-5; Bexane; Bexone; Butanoic acid, 4-(4-chloro-2-methylphenoxy)-; Butyric acid, 4-((4-chloro-o-tolyl)oxy)-; Can-trol; Kyselina 4-(4-chlor-2-methylfenoxy)maselna; Legumex; MB 3046; MCP-butyric; MCPB; Methyl-4-chlorophenoxy butyric acid, 4-(2-; Methyl-4-chlorophenoxy) butyric acid (MCPB); PDQ; Thistrol; Trifolex; Tritrol; Tropotox; Trotox; U46 MCPB; gamma-(4-Chloro-2-methylphenoxy)butyric acid; gamma-2-Methyl-4-chlorophenoxybutyric acid; gamma-MCPB</t>
  </si>
  <si>
    <t>93-65-2</t>
  </si>
  <si>
    <t>DTXSID9024194</t>
  </si>
  <si>
    <t>(+)-alpha-(4-Chloro-2-methylphenoxy) propionic acid; 2-(2-Methyl-4-chlorophenoxy)propionic acid; 2-(4-Chloor-2-methyl-fenoxy)-propionzuur; 2-(4-Chlor-2-methyl-phenoxy)-propionsaeure; 2-(4-Chloro-2-methylphenoxy)propionic acid; 2-(4-Chlorophenoxy-2-methyl)propionic acid; 2-(p-Chloro-o-tolyloxy)propionic acid; 2-MCPP; 2-Methyl-4-chlorophenoxy-alpha-propionic acid; 2M 4KHP; 2M-4CP; 4-Chloro-2-methylphenoxy-alpha-propionic acid; 93-65-2; Acide 2-(4-chloro-2-methyl-phenoxy)propionique; Acido 2-(4-chloro-2-metilfenossi)-propionico; BH mercoprop; CMPP; Compitox; Iso-cornox; Kilprop; Liranox; MCPP; MEPRO; Mecopeop; Mecoper; Mecopex; Mecoprop; Mecoturf; Mecprop; Methoxone; Methyl-4-chlorophenoxy) propionic acid (MCPP); Methyl-4-chlorophenoxy)propionic acid, 2-(2-; N.B. Mecoprop; Propal; Propionic acid, 2-(2-methyl-4-chlorophenoxy)-; Propionic acid, 2-(4-chloro-2-methylphenoxy)-; Proponex-plus; RD 4593; Rankotex; Runcatex; VI-PAR; Vi-Pex; alpha-(2-Methyl-4-chlorophenoxy)propionic acid</t>
  </si>
  <si>
    <t>94-74-6</t>
  </si>
  <si>
    <t>DTXSID4024195</t>
  </si>
  <si>
    <t>28-AUG-87</t>
  </si>
  <si>
    <t>((4-Chloro-o-tolyl)oxy)acetic acid; (4-Chloro-2-methylphenoxy)-acetic acid; 2,4-MCPA; 2-Methyl-4-chlorphenoxyessigsaeure; 2M-4CH; 2M-4KH; 2m-4c; 4-Chloro-o-cresoxyacetic acid; 4-Chloro-o-toloxyacetic acid; 4K-2M; 94-74-6; Agritox; Agroxon; Agroxone; Anicon kombi; Anicon m; B-Selektonon M; BH MCPA; Bordermaster; Brominal m plus; Chwastox; Cornox-m; Dicopur-m; Dicotex; Dikotes; Dikotex; Emcepan; Empal; Hedapur M 52; Hedarex m; Hedonal M; Hormotuho; Hornotuho; Kilsem; Krezone; Legumex db; Leuna m; Leyspray; Linormone; M 40; MCP; MCPA; Mephanac; Metaxon; Methoxone; Methyl-4-chlorophenoxyacetic acid (MCPA); Methyl-4-chlorophenoxyacetic acid, 2-; Netazol; Okultin M; Phenoxylene Plus; Phenoxylene Super; Raphone; Razol Dock Killer; Rhomenc; Rhomene; Rhonox; Seppic MMD; Shamrox; Soviet Technical Herbicide 2m-4c; Trasan; Ustinex; Vacate; Verdone; Vesakontuho MCPA; Weed-rhap; Weedone MCPA Ester</t>
  </si>
  <si>
    <t>101-68-8</t>
  </si>
  <si>
    <t>DTXSID7025180</t>
  </si>
  <si>
    <t>01-MAY-94</t>
  </si>
  <si>
    <t>1,1' - Methylenebis (4-isocyanatobenzene); 101-68-8; 4,4' - Diisocianato de difenilmetano (Spanish); 4,4' - Diisocyanate de diphenylmethane (French); 4,4' - Diisocyanathodiphenylmethane; 4,4' - Diphenylmethane dilsocyanate; 4,4' - Methylenebis (phenyl isocyanate); 4,4' - Methylenedi - p- phenylene diisocyanate; 4,4' - Methylenediphenyl diisocyanate; 4,4' - Methylenediphenylene isocyanate; 9016-87-9; Benzene, 1,1' -methylenebis(4-isocyanato-; Caradate 30; Desmodur 44; Difenil-methan-diisocianato (Italian); Difenylmethaan-dissocyanaat (Dutch); Diisocyanate de diophenylmethane-4,4' (french); Diphenyl methane diisocyanate; Diphenylmethan-4,4' -diisocyanat (German); Diphenylmethane 4,4' -diisocyanate; Diphenylmethane diisocyanate; Diphenylmethane-4,4' -diisocyanate; HSDB 2630; Hylene m50; Isocyanic acid &lt;  methylenedi-p-phenylene ester; Isonate 125 mf; Isonate 125m; MDI; Methylene Diphenyl Diisocyanate (monomeric MDI) and polymeri MDI (PMDI); Methylene di (phenylene isocyanate); Methylenebis (4-isocyanatobenene); Methylenebis (4-phenyl isocyanate); Methylenebis (4-phenylene isocyanate); Methylenebis (4-phenylisocyanate); Methylenebis (p-phenyl isocyanate); Methylenebis (p-phenylene isocyanate); Methylenedi-p-phenylene diisocyanate; Methylenedi-p-phenylene isocyanate; NCI-C50668; NSC 9596; Nacconate 300; UN 2489; bis (1,4-Isocyanathophenyl) methane; bis (4-Isocyanatophenyl) methane; bis (p-Isocyanatophenyl) methane; di-(4-Isocyanatophenyl) methane; p,p' -Dipohenylmethane diisocyanate; p,p' -Methylenebis (phenyl isocyanate)</t>
  </si>
  <si>
    <t>101-61-1</t>
  </si>
  <si>
    <t>DTXSID5020869</t>
  </si>
  <si>
    <t>101-61-1; 4,4'-Methylenebis(n,n-dimethyl)benzenamine; 4,4'-Methylenebis(n,n-dimethylaniline); 4,4'-bis(Dimethylamino)diphenylmethane; Aniline, 4,4'-methylenebis(n,n-dimethyl-; Baze michlerova (Czech); Benzenamine, 4-4'-methylenebis(n,n-dimethyl)-; Diphenylmethane, tetramethyldiamino-; Methane Base; Methane, bis(p-(dimethylamino)phenyl)-; Methylene base; Methylene bis (N,N'-dimethyl) aniline; Michler's Base; Michler's Hydride; Michler's Methane; NCI-C1990; Reduced Michler's Ketone; Tetra-base; Tetramethyldiaminodiphenylmethane; bis(4-(Dimethylamino)phenyl)methane; bis(4-(n,n-Dimethylamino)phenyl)methane; bis(p-(n,n-Dimethylamino)phenyl)methane; bis(p-Dimethylaminophenyl)methane; n,n,n'n'-Tetramethyl-4,4'-diaminodiphenylmethane; n,n,n'n'-Tetramethyl-p,p'-diaminodiphenylmethane; p,p'-bis(Dimethylamino)diphenylmethane; p,p'-bis(n,n-Dimethylaminophenyl)methane; p,p-Dimethylaminodiphenylmethane; p,p-Tetramethyldiaminodiphenylmethane</t>
  </si>
  <si>
    <t>22967-92-6</t>
  </si>
  <si>
    <t>DTXSID9024198</t>
  </si>
  <si>
    <t>27-JUL-01</t>
  </si>
  <si>
    <t>22967-92-6; MEHG; Mercury (1+), methyl-, ion; Mercury(1+), methyl-; Methyl mercury; Methylmercury; Methylmercury (MeHg); Methylmercury (ii) cation; Methylmercury ii; Methylmercury ion</t>
  </si>
  <si>
    <t>91-57-6</t>
  </si>
  <si>
    <t>DTXSID4020878</t>
  </si>
  <si>
    <t>22-DEC-03</t>
  </si>
  <si>
    <t>2-Methylnaphthalene; 91-56-7; beta-methylnaphthalene; methylnaftalen</t>
  </si>
  <si>
    <t>106-44-5</t>
  </si>
  <si>
    <t>DTXSID7021869</t>
  </si>
  <si>
    <t>1-Hydroxy-4-methylbenzene; 1-Methyl-4-hydroxybenzene; 106-44-5; 4-Cresol; 4-Hydroxytoluene; 4-Methylphenol; Cresoles [Spanish]; Cresols (o-,m-,p-); Cresols [French]; HSDB 1814; Methylphenol; NSC 3696; Paramethyl phenol; Phenol, 4-methyl-; p-Cresol; p-Cresylic acid; p-Hydroxytoluene; p-Kresol; p-Methylhydroxybenzene; p-Methylphenol; p-Oxytoluene; p-Toluol; p-Tolyl alcohol; para-Cresol</t>
  </si>
  <si>
    <t>108-39-4</t>
  </si>
  <si>
    <t>DTXSID6024200</t>
  </si>
  <si>
    <t>1-Hydroxy-3-methylbenzene; 108-39-4; 3-Cresol; 3-Hydroxytoluene; 3-Methylphenol; Caswell No. 261a; EPA Pesticide Chemical Code 022102; HSDB 1815; Methylphenol; NSC 8768; Phenol, 3-methyl-; m-Cresol; m-Cresylic acid; m-Hydroxytoluene; m-Kresol; m-Methylphenol; m-Oxytoluene; m-Toluol; meta-Cresol</t>
  </si>
  <si>
    <t>95-48-7</t>
  </si>
  <si>
    <t>DTXSID8021808</t>
  </si>
  <si>
    <t>1-Hydroxy-2-methylbenzene; 2-Cresol; 2-Hydroxytoluene; 2-Methylphenol; 95-48-7; Cresols (o-,m-,p-); HSDB 1813; Methylphenol; NSC 23076; NSC 36809; Orthocresol; Phenol, 2-methyl-; o-Cresol; o-Cresylic acid; o-Hydroxytoluene; o-Kresol [German]; o-Methylphenol; o-Methylphenylol; o-Oxytoluene; o-Toluol</t>
  </si>
  <si>
    <t>51218-45-2</t>
  </si>
  <si>
    <t>DTXSID4022448</t>
  </si>
  <si>
    <t>2-Aethyl-6-methyl-n-(1-methyl-2-methoxyaethyl)-chloracetanilid; 2-Chloro-6'-ethyl-n-(2-methoxy-1-methylethyl)acet-o-toluidide; 2-Chloro-n-(2-ethyl-6-methylphenyl)-n-(2-methoxy-1-methylethyl)acetamide; 2-Ethyl-6-methyl-1-n-(2-methoxy-1-methylethyl)chloroacetanilide; 51218-45-2; Acetamide, 2-chloro-n-(6-ethyl-o-tolyl)-n-(2-methoxy-1-methylethyl)-; Bicep; CGA-24705; Codal; Cotoran multi; Dual; Metelilachlor; Metolachlor; Milocep; Ontrack 8e; Primagram; Primextra; alpha-Chlor-6'-aethyl-n-(2-methoxy-1-methylaethyl)-acet-o-toluidin; alpha-Chloro-2'-ethyl-6'-methyl-n-(1-methyl-2-methoxyethyl)-acetanilide; o-Acetotoluidide, 2-chloro-6'-ethyl-n-(2-methoxy-1-methylethyl)-</t>
  </si>
  <si>
    <t>21087-64-9</t>
  </si>
  <si>
    <t>DTXSID6024204</t>
  </si>
  <si>
    <t>1,2,4-Triazin-5(4h)-one, 4-amino-6-(1,1-dimethylethyl)-3-(methylthio)-; 1,2,4-Triazin-5-one, 4-amino-6-tert-butyl-3-(methylthio)-; 21087-64-9; 4-Amino-6-(1,1-dimethylethyl)-3-(methylthio)-1,2,4-triazin-5(4h)-one; 4-Amino-6-tert-butyl-3-(methylthio)-1,2,4-triazin-5-on; 4-Amino-6-tert-butyl-3-methylthio-as-triazin-5-one; Bay 61597; Bay dic 1468; Bayer 6159h; Bayer 6443h; Bayer 94337; Dic 1468; Lexone; Metribuzin; Sencor; Sencoral; Sencorer; Sencorex; as-Triazin-5(4h)-one, 4-amino-6-tert-butyl-3-(methylthio)-</t>
  </si>
  <si>
    <t>2385-85-5</t>
  </si>
  <si>
    <t>DTXSID7020895</t>
  </si>
  <si>
    <t>1,1a,2,2,3,3a,4,5,5,5a,5b,6-Dodecachlorooctahydro-1,3,4-metheno-1h-cyclobuta(cd)pentalene; 1,2,3,4,5,5-Hexachloro-1,3-cyclopentadiene dimer; 1,3,4-Metheno-1h-cyclobuta(cd)pentalene, 1,1a,2,2,3,3a,4,5,5,5a,5b,6-dodecachlorooctahydro-; 1,3,4-Metheno-1h-cyclobuta(cd)pentalene, dodecachlorooctahydro-; 2385-85-5; Bichlorendo; CG-1283; Cyclopentadiene, hexachloro-, dimer; Dechlorane; Dechlorane 4070; Dodecachlorooctahydro-1,3,4-metheno-2h-cyclobuta (c,d)pentalene; Dodecachloropentacyclo(3.2.2.0(sup 2,6),0(sup 3,9),0(sup 5,10))decane; Dodecachloropentacyclodecane; ENT 25,719; Ferriamicide; GC 1283; HRS l276; Hexachlorocyclopentadiene dimer; Mirex; NCI-C06428; Perchlorodihomocubane; Perchloropentacyclo(5.2.1.0(sup 2,6).0(sup 3,9).0(sup 5,8))decane; Perchloropentacyclodecane; decane,Perchloropentacyclo-</t>
  </si>
  <si>
    <t>2212-67-1</t>
  </si>
  <si>
    <t>DTXSID6024206</t>
  </si>
  <si>
    <t>1h-Azepine-1-carbothioic acid, hexahydro-, s-ethyl ester; 2212-67-1; Felan; Hydram; Jalan; Molinate; Molmate; Ordram; R-4572; Stauffer r-4,572; Yalan; Yulan; ethyl 1-Hexamethyleneiminecarbothiolate; s-Aethyl-n-hexahydro-1h-azepinthiolcarbamat; s-ethyl 1-Hexamethyleneiminothiocarbamate; s-ethyl Hexahydro-1h-azepine-1-carbothioate; s-ethyl-n-Hexamethylenethiocarbamate</t>
  </si>
  <si>
    <t>7439-98-7</t>
  </si>
  <si>
    <t>DTXSID1024207</t>
  </si>
  <si>
    <t>7439-98-7; HSDB 5032; MCHVL; Molybdenum; TSM1</t>
  </si>
  <si>
    <t>10599-90-3</t>
  </si>
  <si>
    <t>DTXSID8023842</t>
  </si>
  <si>
    <t>10599-90-3; Chloramide; Chloramine; Chloramine [inorganic compound]; Chloroamine; HSDB 4293; Monochloramine; Monochloramine; Monochloroamine; Monochloroammonia</t>
  </si>
  <si>
    <t>300-76-5</t>
  </si>
  <si>
    <t>DTXSID1024209</t>
  </si>
  <si>
    <t>1,2-Dibromo-2,2-dichloroethyldimethyl phosphate; 300-76-5; Alvora; BRP; Bromchlophos; Bromex; Bromex 50; Dibrom; Dibromfos; Dimethyl(1,2-dibromo-2,2-dichloroethyl)phosphate; ENT 24988; Fosbrom; Naled; Phosphoric acid, 1,2-dibromo-2,2-dichloroethyl dimethyl ester; RE 4355</t>
  </si>
  <si>
    <t>91-20-3</t>
  </si>
  <si>
    <t>DTXSID8020913</t>
  </si>
  <si>
    <t>17-SEP-98</t>
  </si>
  <si>
    <t>91-20-3; Albocarbon; Dezodorator; EPA Pesticide Chemical Code 055801; HSDB 184; Moth Balls; Moth Flakes; NCI-C52904; NSC 37565; Naftalen [Polish]; Naftaleno [Spanish]; Naphtalene [French]; Naphthalene; Naphthalene; Naphthalin; Naphthaline; Naphthene; Napthalene, molten; RCRA Waste Number U165; Tar Camphor; UN 1334; UN 2304; White Tar; caswell No. 587</t>
  </si>
  <si>
    <t>15299-99-7</t>
  </si>
  <si>
    <t>DTXSID5024211</t>
  </si>
  <si>
    <t>15299-99-7; 2-(alpha-Naphthoxy)-n,n-diaethyl-propionsaeureamid (german); 2-(alpha-Naphthoxy)-n,n-diethylpropionamide; Napropamide; Propionamide, n,n-diethyl-2-(1-naphthyloxy)-; R-7465; R-7475; devrinol; n,n-Diethyl-2-(1-naphthalenyloxy)propionamide; n,n-Diethyl-2-(1-naphthyloxy)propionamide</t>
  </si>
  <si>
    <t>13463-39-3</t>
  </si>
  <si>
    <t>DTXSID0024212</t>
  </si>
  <si>
    <t>13463-39-3; Nichel tetracarbonile; Nickel carbonyl; Nickel carbonyle; Nickel tetracarbonyl; Nickel tetracarbonyle; Nikkeltetracarbonyl; RCRA Waste Number P073; UN 1259</t>
  </si>
  <si>
    <t>DTXSID5024213</t>
  </si>
  <si>
    <t>7440-02-0; Nickel dust; Nickel particles; Nickel refinery dust</t>
  </si>
  <si>
    <t>12035-72-2</t>
  </si>
  <si>
    <t>DTXSID2025711</t>
  </si>
  <si>
    <t>12035-72-2; Heazlewoodite; Nickel subsulfide; Nickel subsulphide; Nickel sulfide; Nickel sulphide; Nickel tritadisulphide; alpha-Nickel sulfide (3:2) crystalline</t>
  </si>
  <si>
    <t>DTXSID5024215</t>
  </si>
  <si>
    <t>7440-02-0; C.I. 77775; Nichel; Nickel; Nickel, soluble salts</t>
  </si>
  <si>
    <t>1929-82-4</t>
  </si>
  <si>
    <t>DTXSID0024216</t>
  </si>
  <si>
    <t>1929-82-4; 2-Chloro-6-(trichloromethyl)pyridine; Dowco-163; Nitrapyrin; Pyridine, 2-chloro-6-(trichloromethyl)-; n-Serve</t>
  </si>
  <si>
    <t>14797-55-8</t>
  </si>
  <si>
    <t>DTXSID5024217</t>
  </si>
  <si>
    <t>14797-55-8; Nitrate; Nitric acid, ion(1-)</t>
  </si>
  <si>
    <t>10102-43-9</t>
  </si>
  <si>
    <t>DTXSID1020938</t>
  </si>
  <si>
    <t>10102-43-9; Bioxyde d'azote; Nitric oxide; Nitrogen monoxide; Nitrogen oxide (no); Nitrogen oxide, natural; Nitrosyl radical; Wln: .n-o; Wln: n o.</t>
  </si>
  <si>
    <t>14797-65-0</t>
  </si>
  <si>
    <t>DTXSID5024219</t>
  </si>
  <si>
    <t>14797-65-0; Nitrite; Nitrous acid, ion(1-)</t>
  </si>
  <si>
    <t>98-95-3</t>
  </si>
  <si>
    <t>DTXSID3020964</t>
  </si>
  <si>
    <t>06-FEB-09</t>
  </si>
  <si>
    <t>98-95-3; Benzene, nitro-; Essence of Mirbane; Essence of Myrbane; Mirbane oil; NCI-c60082; Nitrobenzene; Nitrobenzol; Oil of Mirbane; Oil of Myrbane</t>
  </si>
  <si>
    <t>10102-44-0</t>
  </si>
  <si>
    <t>DTXSID7020974</t>
  </si>
  <si>
    <t>Withdrawn; message</t>
  </si>
  <si>
    <t>10102-44-0; Nitrito; Nitro; Nitrogen dioxide; Nitrogen oxide; Nitrogen peroxide; Nitrogen tetroxide</t>
  </si>
  <si>
    <t>556-88-7</t>
  </si>
  <si>
    <t>DTXSID4024222</t>
  </si>
  <si>
    <t>1-Nitroguanidine; 2-Nitroguanidine; 556-88-7; Guanidine, nitro-; Nitroguanidine; Nitroguanidine, dry (dot); Picrite (The Explosive); UN 0282 (dot); alpha-Nitroguanidine</t>
  </si>
  <si>
    <t>100-02-7</t>
  </si>
  <si>
    <t>DTXSID0021834</t>
  </si>
  <si>
    <t>100-02-7; 4-Hydroxynitrobenzene; 4-Nitrofenol [Dutch]; 4-Nitrophenol; Caswell No. 603; EPA Pesticide Chemical Code 056301; HSDB 1157; NCI-C55992; NSC 1317; Niphen; Nitrophenol; Paranitrofenol [Dutch]; Paranitrofenolo [Italian]; Phenol, 4-nitro-; Phenol, p-nitro-; RCRA Waste Number U170; p-Hydroxynitrobenzene; p-Nitrofenol [czech]; p-Nitrophenol</t>
  </si>
  <si>
    <t>79-46-9</t>
  </si>
  <si>
    <t>DTXSID6020981</t>
  </si>
  <si>
    <t>2-Nitropropane; 79-46-9; Dimethylnitromethane; HSDB 1134; Isonitropropane; NSC 5369; Nitroisopropane; Nitropropane; Propane, 2-nitro-; Propane, 2-nitro-; RCRA Waste Number U171</t>
  </si>
  <si>
    <t>10595-95-6</t>
  </si>
  <si>
    <t>DTXSID6021036</t>
  </si>
  <si>
    <t>10595-95-6; Ethanamine, n-methyl-n-nitroso-; Ethylamine, n-methyl-n-nitroso-; Ethylmethylnitrosamine; Methylethylnitrosamine; Methylethylnitrosoamine; Nitroso-N-methylethylamine; Nitroso-n-methylethylamine, n-; Nitrosomethylethylamine; n-Methyl-n-nitrosoethanamine; n-Methyl-n-nitrosoethylamine; n-Nitroso-n-methylethylamine; n-Nitrosoethylmethylamine; n-Nitrosomethylethylamine</t>
  </si>
  <si>
    <t>924-16-3</t>
  </si>
  <si>
    <t>DTXSID2021026</t>
  </si>
  <si>
    <t>1-Butanamine, n-butyl-n-nitroso-; 924-16-3; Butylamine, n-nitrosodi-; Dbn: dbna; Di-n-butylnitrosamin; Di-n-butylnitrosamine; Dibutylamine, n-nitroso; Ndba; Nitroso-di-n-butylamine; Nitroso-di-n-butylamine, n-; RCRA Waste Number U172; dibutylnitrosamine; n,n-di-n-Butylnitrosamine; n-Nitroso-di-n-butylamine; n-Nitrosobutylamine; n-butyl-n-nitroso-1-butamine</t>
  </si>
  <si>
    <t>621-64-7</t>
  </si>
  <si>
    <t>DTXSID6021032</t>
  </si>
  <si>
    <t>621-64-7; Dipropylamine, n-nitroso-; Dipropylnitrosamine; Dpn; Dpna; Ndpa; Nitrosodi-N-propylamine; Propanamine, n-nitroso-n-propyl-; Propylamine, n-nitroso-n-di-; RCRA Waste Number U111; di-n-Propylnitrosamine; n-Nitroso-n-propyl-1-propanamine; n-Nitrosodi-n-propylamine; n-Nitrosodi-n-propylamine; n-Nitrosodipropylamine</t>
  </si>
  <si>
    <t>1116-54-7</t>
  </si>
  <si>
    <t>DTXSID7021027</t>
  </si>
  <si>
    <t>1116-54-7; 2,2'-(Nitrosoimino)bisethanol; 2,2'-Iminodi-n-nitrosoethanol; Diaethanolnitrosamin; Diethanolnitrosoamine; Diethylamine, 2,2'-dihydroxy-n-nitroso; Ethanol, n-nitrosoiminodi-; NCI-C55583; Ndela; Nitrosodiethanolamine; Nitrosodiethanolamine, n-; Nitrosoimino diethanol; RCRA Waste Number U173; bis(beta-Hydroxyaethyl)nitrosamin; bis(beta-Hydroxyethyl)nitrosamine; n-Nitrosoaminodiethanol; n-Nitrosobis(2-hydroxyethyl)amine; n-Nitrosodiaethanolamin; n-Nitrosodiethanolamine</t>
  </si>
  <si>
    <t>55-18-5</t>
  </si>
  <si>
    <t>DTXSID2021028</t>
  </si>
  <si>
    <t>55-18-5; Dana: den; Dena; Diaethylnitrosamin; Diethylamine, n-nitroso; Diethylnitrosamine; Diethylnitrosoamine; Ethylamine, n-nitrosodi-; Ndea; Nitrosodiethylamine; Nitrosodiethylamine, n-; RCRA Waste Number U174; n,n-Niethylnitrosamine; n-Ethyl-n-nitroso-ethanamine; n-Nitrosodiethylamine</t>
  </si>
  <si>
    <t>62-75-9</t>
  </si>
  <si>
    <t>DTXSID7021029</t>
  </si>
  <si>
    <t>62-75-9; Dimethylamine, n-nitroso; Dimethylnitrosamin; Dimethylnitrosamine; Dmna: dmn; Methylamine, n-nitrosodi-; Ndma; Nitrosodimethylamine; Nitrosodimethylamine, n-; RCRA Waste Number P082; dimethylnitrosoamine; n,n-dimethylnitrosamine; n-Methyl-n-nitrosomethanamine; n-Nitrosodimethylamine</t>
  </si>
  <si>
    <t>86-30-6</t>
  </si>
  <si>
    <t>DTXSID6021030</t>
  </si>
  <si>
    <t>86-30-6; Benzenamine, n-nitroso-n-phenyl-; Curetard a; Delac j; Diphenyl n-nitrosoamine; Diphenylamine, n-nitroso-; Diphenylnitrosamin; Diphenylnitrosamine; NCI-C02880; Naugard tjb; Ndpa; Ndpha; Nitrosodiphenylamine; Nitrosodiphenylamine, n-; Nitrous diphenylamide; Redax; Retarder j; TJB; Vulcalent a; Vulcatard; Vulcatard a; Vulkalent a; Vultrol; n,n-Diphenylnitrosamine; n-Nitroso-n-phenylaniline; n-Nitrosodifenylamin; n-Nitrosodiphenylamine</t>
  </si>
  <si>
    <t>930-55-2</t>
  </si>
  <si>
    <t>DTXSID8021062</t>
  </si>
  <si>
    <t>1-Nitrosopyrrolidine; 930-55-2; Nitrosopyrrolidine, n-; No-Oyr; Npyr; Pyrrole, tetrahydro-n-nitroso-; Pyrrolidine, 1-nitroso-; RCRA Waste Number U180; n-Nitrosopyrrolidine; n-n-Pyr</t>
  </si>
  <si>
    <t>63936-56-1</t>
  </si>
  <si>
    <t>DTXSID3024233</t>
  </si>
  <si>
    <t>63936-56-1; 66169-95-7; 68928-79-0; Benzene, pentabromo(tetrabromophenoxy)-; Nonabromodiphenyl ether; Nonabromodiphenyl oxide; Nonabromophenoxybenzene; Pentabromo(tetrabromophenoxy)benzene</t>
  </si>
  <si>
    <t>27314-13-2</t>
  </si>
  <si>
    <t>DTXSID8024234</t>
  </si>
  <si>
    <t>27314-13-2; 3(2h)-Pyridazinone, 4-chloro-5-(methylamino)-2-(alpha,alpha,alpha-trifluoro-m-tolyl)-; 4-Chloro-5-(methylamino)-2-(alpha,alpha,alpha-trifluoro-m-tolyl)-3(2h)-pyridazinone; Evital; Monometflurazone; Norflurazon; SAN 9789; SAN 9789 H; Solicam; Zorial</t>
  </si>
  <si>
    <t>85509-19-9</t>
  </si>
  <si>
    <t>DTXSID3024235</t>
  </si>
  <si>
    <t>1h-1,2,4-Triazole, 1-((bis(4-fluorophenyl)methylsilyl)methyl)-; 85509-19-9; Caswell No. 419K; DPX 6573; DPX-h6573; EPA Pesticide Chemical Code 128835; Nustar; bis(4-Fluorophenyl)methyl(1h-1,2,4-triazol-1-ylmethyl)silane</t>
  </si>
  <si>
    <t>32536-52-0</t>
  </si>
  <si>
    <t>DTXSID8024236</t>
  </si>
  <si>
    <t>32536-52-0; Benzene, 1,1'-oxybis-, octabromo deriv.; Bromkal 79-8de; DE 71; DE 79; FR 143; Octabromodiphenyl ether; Phenyl ether, octabromo deriv.; Tardex 80</t>
  </si>
  <si>
    <t>2691-41-0</t>
  </si>
  <si>
    <t>DTXSID3024237</t>
  </si>
  <si>
    <t>1,3,5,7-Tetrazocine, octahydro-1,3,5,7-tetranitro-; 2691-41-0; Beta hmy; Cyclotetramethylenetetranitramine; HMX; HW 4; LX 14-0; Octahydro-1,3,5,7-tetranitro-1,3,5,7-tetr...(HMX); Octahydro-1,3,5,7-tetranitro-1,3,5,7-tetrazocine; Octogen; Oktogen; Tetramethylenetetranitramine; UN 0226</t>
  </si>
  <si>
    <t>19044-88-3</t>
  </si>
  <si>
    <t>DTXSID8024238</t>
  </si>
  <si>
    <t>19044-88-3; 3,5-dinitro-n(sup 4),n(sup 4)-dipropylsulfanilamide; 4-(Dipropylamino)-3,5-dinitrobenzenesulfonamide; EL-119; Oryzalin; Rycelan; Rycelon; Ryzelan; Sulfanilamide, 3,5-dinitro-n(sup 4),n(sup 4)-dipropyl-; Surflan; dirimal</t>
  </si>
  <si>
    <t>19666-30-9</t>
  </si>
  <si>
    <t>DTXSID3024239</t>
  </si>
  <si>
    <t>19666-30-9; 2-tert-Butyl-4-(2,4-dichloro-5-isopropyloxyphenyl)-1,3,4-oxadiazolin-5-on-; Oxadiazon; Phosphorodithioic acid, s-((6-chloro-2-oxo-3(2h)-benzoxazolyl)methyl); RP 17623; Ronstar; o,o-Diethyl ester</t>
  </si>
  <si>
    <t>23135-22-0</t>
  </si>
  <si>
    <t>DTXSID6021086</t>
  </si>
  <si>
    <t>2-Dimethylamino-1-(methylthio)glyoxal o-methylcarbamoylmonoxime; 23135-22-0; D-1410; DPX 1410; Methyl 2-(dimethylamino)-n- (((methylamino)carbonyl)oxy)-2-oxoethanimidothioate; Methyl n',n'-dimethyl-n-((methylcarbamoyl)oxy)-1-thiooxamimidate; Oxamimidic acid, n',n'-dimethyl-n-((methylcarbamoyl)oxy)-1(methylthio); Oxamyl; Thioxamyl; Vydate; s-Methyl 1-(dimethylcarbamoyl)-n-(methylcarbamoyl)oxy)thioformimidate</t>
  </si>
  <si>
    <t>42874-03-3</t>
  </si>
  <si>
    <t>DTXSID7024241</t>
  </si>
  <si>
    <t>2-Chloro-1-(3-ethoxy-4-nitrophenoxy)-4-trifluoromethylbenzene; 2-Chloro-alpha,alpha,alpha-trifluoro-p-tolyl-3-ethoxy-4-nitrophenyl ether; 42874-03-3; Goal; Oxyfluorfen; RH-2915; ether, 2-chloro-alpha,alpha,alpha-trifluoro-p-tolyl 3-ethoxy-4-nitrophenyl</t>
  </si>
  <si>
    <t>76738-62-0</t>
  </si>
  <si>
    <t>DTXSID2024242</t>
  </si>
  <si>
    <t>1h-1,2,4-Triazole-1-ethanol-.beta.-((4-chlorophenyl)methyl)-.alpha.-(1,1-dimethylethyl)-; 66346-04-1; 76738-62-0; 77108-06-6; Cultar; ICI-PP 333; PP 333; Paclobutrazol</t>
  </si>
  <si>
    <t>1910-42-5</t>
  </si>
  <si>
    <t>DTXSID7024243</t>
  </si>
  <si>
    <t>1,1'-Dimethyl-4,4'-bipyridynium dichloride; 1,1'-Dimethyl-4,4'-dipyridinium-dichlorid; 1,1'-Dimethyl-4,4'-dipyridylium chloride; 1910-42-5; 4,4'-Bipyridinium, 1,1'-dimethyl-, dichloride; 4,4'-Dimethyldipyridyl dichloride; AH 501; Bipyridinium, 1,1'-dimethyl-4,4'-, dichloride; Cekuquat; Crisquat; Dextrone; Dextrone-x; Dexuron; Dimethyl viologen chloride; Esgram; Gramixel; Gramonol; Gramoxon; Gramoxone; Gramoxone d; Gramoxone dichloride; Gramoxone s; Gramoxone w; Gramuron; Herbaxon; Herboxone; Methyl viologen dichloride; Methylviologen; OK 622; PP148; Para-col; Paraquat; Paraquat chloride; Paraquat cl; Paraquat, dichloride; Pathclear; Pillarquat; Pillarxone; Terraklene; Totacol; Toxer total; Viologen, methyl-; Weedol; n,n'-Dimethyl-4,4'-bipyridinium dichloride; n,n'-Dimethyl-4,4'-bipyridylium dichloride; n,n'-Dimethyl-4,4'-dipyridylium dichloride; sweep</t>
  </si>
  <si>
    <t>56-38-2</t>
  </si>
  <si>
    <t>DTXSID7021100</t>
  </si>
  <si>
    <t>56-38-2; AAT; AATP; AC 3422; ACC 3422; AI3-15108; Alkron; Alleron; American cyanamid 3422; Aphamite; Aralo; B 404; Bay E-605; Bayer E-605; Bladan; Bladan f; Caswell No. 637; Compound 3422; Corothion; Corthion; Corthione; DNTP; DPP; Danthion; Diethyl 4-nitrophenyl phosphorothionate; Diethyl p-nitrophenyl phosphorothionate; Diethyl p-nitrophenyl thionophosphate; Diethyl p-nitrophenyl thiophosphate; Diethyl para-nitrophenol thiophosphate; Diethyl parathion; Diethyl-p-nitrophenyl monothiophosphate; Diethylparathion; Dietil tiofosfato de p-nitrofenila [portuguese]; Drexel parathion 8e; E 605; E 605 f; E 605 forte; ENT 15,108; EPA Pesticide Chemical Code 057501; Ecatox; Ekatin wf   wf ulv; Ekatox; Ethlon; Ethyl parathion; Etilon; Etylparation [Czech]; Folidol; Folidol E; Folidol E605; Folidol Oil; Folidol e   e 605; Fosferno; Fosfex; Fosfive; Fosova; Fostern; Fostox; Gearphos; Genithion; HSDB 197; Kolphos; Kypthion; Lethalaire g-54; Lirothion; Murfos; NA 2783; NCI-C00226; Niran; Niran e-4; Nitrostigmin (German); Nitrostigmine; Nitrostygmine; Niuif 100; Nourithion; OMS 19; Oleofos 20; Oleoparaphene; Oleoparathion; Orthophos; PAC; Pacol; Panthion; Paradust; Paraflow; Paramar; Paramar 50; Paraphos; Paraspray; Parathene; Parathion; Parathion mixture, dry; Parathion mixture, liquid; Parathion, liquid; Parathion-acetyl [German]; Parathion-aethyl [German]; Parathion-ethyl; Parawet; Penncap e; Penphos; Pestox plus; Pethion; Phenol, p-nitro-, o-ester with o,o-diethylphosphorothioate; Phoskil; Phosphenol; Phosphorothioic acid, o,o-diethyl o-(4-nitrophenyl) ester; Phosphorothioic acid, o,o-diethyl o-(p-nitrophenyl) ester; Phosphostigmine; RB; RCRA Waste Number P089; Rhodiasol; Rhodiatox; Rhodiatrox; SNP; Selephos; Sixty-three special e.c. insecticide; Soprathion; Stabilized ethyl parathion; Stathion; Strathion; Sulphos; Super rodiatox; T-47; Thiofos; Thiomex; Thiophos; Thiophos 3422; Thiophosphate de o,o-diethyle et de o-(4-nitrophenyle) [french]; Tiofos; Tox 47; Vapophor; Vapophos; Vitrex; o,o-Diaethyl-o-(4-nitro-phenyl)-monothiophosphat [german]; o,o-Diethyl o-(4-nitrophenyl) phosphorothioate (9ci); o,o-Diethyl o-(p-nitrophenyl) phosphorothioate; o,o-Diethyl o-(p-nitrophenyl) phosphorothioate; o,o-Diethyl o-4-nitrophenyl phosphorothioate; o,o-Diethyl o-4-nitrophenyl thiophosphate; o,o-Diethyl o-p-nitrophenyl thiophosphate; o,o-Diethyl o-p-nitrophenyl thiophosphate; o,o-Diethyl o-p-nitrophenylphosphorothioate; o,o-Diethyl-o,p-nitrophenyl phosphorothioate; o,o-Diethyl-o-(4-nitro-fenil)-monothiofosfaat [dutch]; o,o-Diethyl-o-(4-nitrophenyl) phosphorothioate; o,o-Diethyl-o-(p-nitrophenyl)thionophosphate; o,o-Diethyl-o-p-nitrofenylester kyseliny thiofosforecne [czech]; o,o-Dietil-o-(4-nitro-fenil)-monotiofosfato [italian]; o,o-Dietyl-o-p-nitrofenyltiofosfat [czech]</t>
  </si>
  <si>
    <t>40487-42-1</t>
  </si>
  <si>
    <t>DTXSID7024245</t>
  </si>
  <si>
    <t>3,4-Xylidine, 2,6-dinitro-n-(1-ethylpropyl)-; 40487-42-1; AC 92553; Aniline, 3,4-dimethyl-2,6-dinitro-n-(1-ethylpropyl)-; Benzenamine, 3,4-dimethyl-2,6-dinitro-n-(1-ethylpropyl)-; Benzenamine, n-(1-ethylpropyl)-3,4-dimethyl-2,6-dinitro-; Herbadox; Horbadox; Pay-off; Pendimethalin; Pendimethaline; Penoxalin; Penoxaline; Penoxyn; Phenoxalin; Prowl; Stomp; Stomp 330d; Stomp 330e; Tendimethalin; n-(1-Aethylpropyl)-2,6-dinitro-3,4-xylidin; n-(1-Aethylpropyl)-3,4-dimethyl-2,6-dinitroanilin; n-(1-Ethylpropyl)-3,4-dimethyl-2,6-dinitro- benzenamine; n-(3-Pentyl)-3,4-dimethyl-2,6-dinitroaniline</t>
  </si>
  <si>
    <t>32534-81-9</t>
  </si>
  <si>
    <t>DTXSID2024246</t>
  </si>
  <si>
    <t>32534-81-9; Benzene, 1,1'-oxybis-, pentabromo deriv.; DE 71; Pentabromodiphenyl ether</t>
  </si>
  <si>
    <t>60348-60-9</t>
  </si>
  <si>
    <t>DTXSID9030048</t>
  </si>
  <si>
    <t>2,2',4,4',5-Pentabromodiphenyl ether; 60348-60-9; BDE-99; Benzene, 1,2,4,-tribromo-5-(2,4-dibromophenoxy)-; Diphenyl ether, pentabromo; PBDE 99</t>
  </si>
  <si>
    <t>608-93-5</t>
  </si>
  <si>
    <t>DTXSID7024247</t>
  </si>
  <si>
    <t>608-93-5; Benzene, pentachloro-; Pentachlorobenzene; QCB; RCRA Waste Number U183</t>
  </si>
  <si>
    <t>25329-35-5</t>
  </si>
  <si>
    <t>DTXSID2024248</t>
  </si>
  <si>
    <t>1,2,3,4,5-pentachlorocyclopentadiene; 1,3-cyclopentadiene, 1,2,3,4,5-pentachloro-; 25329-35-5; cyclopentadiene, 1,2,3,4,5-pentachloro-; pentachlorocyclopentadiene</t>
  </si>
  <si>
    <t>82-68-8</t>
  </si>
  <si>
    <t>DTXSID2021105</t>
  </si>
  <si>
    <t>82-68-8; Avicol; Batrilex; Botrilex; Brassicol; Earthcide; Fartox; Folosan; Fomac 2; Fungiclor; GC 3944-3-4; KP 2; Kobu; Kobutol; NCI-C00419; Olpisan; PCNB; PKHNB; Pentachlornitrobenzol; Pentachloronitrobenzene; Pentachloronitrobenzene (PCNB); Pentagen; Quintocene; Quintozen; Quintozene; RCRA Waste Number U185; Saniclor 30; Terrachlor; Terraclor; Terrafun; Tilcarex; Tri-pcnb; UN 1282</t>
  </si>
  <si>
    <t>87-86-5</t>
  </si>
  <si>
    <t>DTXSID7021106</t>
  </si>
  <si>
    <t>1-Hydroxy- 2,3,4,5,6-pentachlorobenzene; 2,3,4,5,6-Pentachlorophenol; 87-86-5; Chem-Tol; Chlorophen; Cryptogil OL; DP-2, technical; Dowcide 7; Dowicide EC-7; Durotox; EP 30; Fungifen; Glazd penta; Grundier arbezol; Lauxtol; Lauxtol A; Liroprem; NCI-C54933; NCI-C55378; NCI-C55389; NCI-C56655; PCP; Penchlorol; Penta; Penta-Kil; Pentachloorfenol; Pentachlorofenol; Pentachlorofenolo; Pentachlorophenate; Pentachlorophenol; Pentachlorphenol; Pentaclorofenolo; Pentacon; Pentasol; Penwar; Peratox; Permacide; Permagard; Permasan; Permatox; Permatox dp-2; Permatox penta; Permite; Phenol, pentachloro-; Preventol P; Priltox; Santobrite; Santophen; Santophen 20; Sinituho; Term-i-trol; WLN: QR BG CG DG EG FG</t>
  </si>
  <si>
    <t>354-33-6</t>
  </si>
  <si>
    <t>DTXSID1024251</t>
  </si>
  <si>
    <t>354-33-6; Ethane, pentafluoro-; HFC 125; HSDB 6755; Pentafluoroethane; R 125</t>
  </si>
  <si>
    <t>7790-98-9</t>
  </si>
  <si>
    <t>DTXSID4024515</t>
  </si>
  <si>
    <t>18-FEB-05</t>
  </si>
  <si>
    <t>7601-89-0; 7778-74-7; 7790-98-9; 7791-03-9; Ammonium perchlorate; Lithium perchlorate; Perchlorate (ClO4) and Perchlorate Salts; Potassium perchlorate; Sodium perchlorate</t>
  </si>
  <si>
    <t>375-22-4</t>
  </si>
  <si>
    <t>DTXSID4059916</t>
  </si>
  <si>
    <t>22-JUL-19</t>
  </si>
  <si>
    <t>22-DEC-22</t>
  </si>
  <si>
    <t>335-76-2</t>
  </si>
  <si>
    <t>DTXSID3031860</t>
  </si>
  <si>
    <t>15-JUL-24</t>
  </si>
  <si>
    <t>355-46-4</t>
  </si>
  <si>
    <t>DTXSID7040150</t>
  </si>
  <si>
    <t>307-24-4</t>
  </si>
  <si>
    <t>DTXSID3031862</t>
  </si>
  <si>
    <t>10-APR-23</t>
  </si>
  <si>
    <t>375-95-1</t>
  </si>
  <si>
    <t>DTXSID8031863</t>
  </si>
  <si>
    <t>52645-53-1</t>
  </si>
  <si>
    <t>DTXSID8022292</t>
  </si>
  <si>
    <t>(3-Phenoxyphenyl)methyl-3-(2,2-dichlorethenyl)-2,2-; 3-Phenoxybenzyl (+-)-3-(2,2-dichlorovinyl)-2,2-dimethylcyclopropanecarboxylate; 52645-53-1; AI3-29158; Ambush; BW-21-Z; Cyclopropanecarboxylic acid, 3-(2,2-dichlorovinyl)-2,2-dimethyl-, 3-; Dimethylcyclopropanecarboxylate; Ectiban; Exmin; FMC 33297; FMC 41655; Ici-PP 557; Kestrel; NDRC-143; NIA 33297; Outflank; Outflank-stockade; PP 557; Permethrin; Permetrin; Permetrina; Permitrene; Phenoxybenzyl ester, (+-)-, (cis,trans)-; Pounce; S-3151; SBP-1513; Talcord; WL 43479</t>
  </si>
  <si>
    <t>85-01-8</t>
  </si>
  <si>
    <t>DTXSID6024254</t>
  </si>
  <si>
    <t>85-01-8; HSDB 2166; NSC 26256; Phenanthren [German]; Phenanthrene; Phenanthrene; Phenathrene</t>
  </si>
  <si>
    <t>13684-63-4</t>
  </si>
  <si>
    <t>DTXSID1024255</t>
  </si>
  <si>
    <t>01-JUN-90</t>
  </si>
  <si>
    <t>13684-63-4; 3-((Methoxycarbonyl)amino)phenyl (3-methylphenyl)carbamate; 3-((Methoxycarbonyl)amino)phenyl n-(3-methylphenyl)carbamate; 3-(Carbomethoxyamino)phenyl 3-methylcarbanilate; 3-Methoxycarbonyl-n-(3'-methylphenyl)-carbamat [german]; 3-Methoxycarbonylaminophenyl 3'-methylcarbanilate; 3-Methoxycarbonylaminophenyl n-3'-methylphenylcarbamate; Betanal; Carbamic acid, (3-methylphenyl)-, 3-((methoxycarbonyl)amino)phenyl ester; Carbanilic acid, m-hydroxy-, methyl ester, m-methylcarbanilate (ester); Caswell no. 648b; EP 452; EP-452; EPA Pesticide Chemical Code 098701; Fenmedifam; HSDB 1402; Methyl 3-(3-methylcarbaniloyloxy)carbanilate; Methyl m-hydroxycarbanilate m-methylcarbanilate; Methyl m-hydroxycarbanilate m-methylcarbanilate (ester); Methyl m-hydroxycarbanilate, m-methylcarbanilate; Methyl n-(3-(n-(3-methylphenyl)carbamoyloxy)phenyl)carbamate; Morton ep 452; Phenmedipham; Phenmediphame [iso-French]; S 4075; SN 38584; SN 4075; SN-38584; Schering 4072; Schering-38584</t>
  </si>
  <si>
    <t>108-95-2</t>
  </si>
  <si>
    <t>DTXSID5021124</t>
  </si>
  <si>
    <t>30-SEP-02</t>
  </si>
  <si>
    <t>108-95-2; Benzenol; Carbolic acid; Hydroxybenzene; Izal; Monohydroxybenzene; Monophenol; NCI-C50124; Oxybenzene; Phenic acid; Phenol; Phenyl alcohol; Phenyl hydrate; Phenyl hydroxide; Phenylic acid; Phenylic alcohol</t>
  </si>
  <si>
    <t>108-45-2</t>
  </si>
  <si>
    <t>DTXSID4021137</t>
  </si>
  <si>
    <t>1,3-Benzenediamine; 1,3-Diaminobenzene; 1,3-Phenylenediamine; 108-45-2; 3-Aminoaniline; APCO 2330; C.I. 76025; Direct brown br; Direct brown gg; M-aminoaline; Metaphenylenediamine; Phenylenediamine; Phenylenediamine, m-; Phenylenediamine, meta, solid; UN 1673; m-Benzenediamine; m-Diaminobenzene; m-Fenylendiamin</t>
  </si>
  <si>
    <t>62-38-4</t>
  </si>
  <si>
    <t>DTXSID7021150</t>
  </si>
  <si>
    <t>(Acetoxymercuri)benzene; 62-38-4; Acetoxyphenylmercury; Agrosan gn 5; Algimycin; Antimucin wdr; Bufen; Ceresan universal; Contra creme; Dyanacide; FMA; Femma; Fungitox or; Gallotox; HL-331; Hostaquick; Kwiksan; Leytosan; Liquiphene; Mercury(ii) acetate, phenyl-; Mercury, (acetato)phenyl-; Mercury,(acetato-o)phenyl-; Mersolite; Mersolite 8; Metasol 30; Norforms; PMA; Phenmad; Phenomercuric acetate; Phenylmercuriacetate; Phenylmercuric acetate; Phix; Pmac; Pmacetate; Pmal; Pmas; Programin; Purasan-sc-10; Puraturf 10; Quicksan 20; SC-110; Sanitized spg; Shimmerex; Spor-kil; Tag; Trigosan; Ziarnik</t>
  </si>
  <si>
    <t>2310-17-0</t>
  </si>
  <si>
    <t>DTXSID1024259</t>
  </si>
  <si>
    <t>01-DEC-88</t>
  </si>
  <si>
    <t>2310-17-0; 3-(6-chloro-2-Oxobenzoxazolin-3-yl)methyl o,o-diethyl phosphorothiolothionate; 3-Diethyldithiophosphorylmethyl-6-chlorobenzoxazolone-2; Azofene; Benzophosphate; Benzphos; Chipman 11974; ENT 27,163; Fozalon; NIA-9241; NPH-1091; Niagara 9241; P-974; Phasolon; Phosalon; Phosalone; Phosphorodithioic acid-s-ester of 6-chloro-3-mercaptomethylbenzoxazyol-2-one; Phosphorothioic acid, o-(2-(diethylamino)-6-methyl-4-pyrimidinyl) o,o- dimethyl ester; Phozalon; RP 11,974; Rhodia rp 11974; Rubitox; Zolon; Zolone; Zolone pm; Zoolon; o,o-Diaethyl-s-(6-chlor-2-oxo-ben(b)-1,3-oxalin-3-yl)-methyl-dithiophosphat; o,o-Diaethyl-s-(6-chlor-benzoxazolon-2-on-3-yl)-dithiophosphat; o,o-Diethyl s-((6-chloro-2-oxobenzoxazolin-3-yl)methyl)phosphorodithioate; o,o-Diethyl s-(6-chlorobenzoxazolinyl-3-methyl) dithiophosphate; o,o-Diethyl-s-((6-chloor-2-oxo-benzoxazolin-3-yl)-methyl)-dithiofosfaat; o,o-Diethyl-s-(6-chloro-2-oxo-benzoxazolin-3-yl)methyl-phosphorothiolothionate; o,o-Dietil-s-((6-cloro-2-oxo-benzossazolin-3-il)-metil)-ditiofosfato; s-((3-Benzoxazolinyl-6-chloro-2-oxo)methyl) o,o-diethyl phosphorodithioate; s-((6-Chloro-2-oxo-3(2h)-benzoxazolyl)methyl) o,o-diethyl phosphorodithioate; s-(6-Chloro-3-(mercaptomethyl)-2-benzoxazolinone) o,o-diethyl phosphorodithioate</t>
  </si>
  <si>
    <t>75-44-5</t>
  </si>
  <si>
    <t>DTXSID0024260</t>
  </si>
  <si>
    <t>31-JAN-06</t>
  </si>
  <si>
    <t>75-44-5; CG; Carbon Dichloride Oxide; Carbon oxychloride; Carbone (oxychlorure de) [French]; Carbonic dichloride; Carbonio (ossicloruro di) [Italian]; Carbonyl chloride; Carbonyl dichloride; Carbonylchlorid [German]; Chloroformyl chloride; Fosgeen [Dutch]; Fosgen [Polish]; Fosgene [Italian]; Fosgeno [Spanish]; HSDB 796; Koolstofoxychloride [Dutch]; NCI-C60219; Phosgen [German]; Phosgene; RCRA Waste Number P095</t>
  </si>
  <si>
    <t>732-11-6</t>
  </si>
  <si>
    <t>DTXSID5024261</t>
  </si>
  <si>
    <t>732-11-6; Appa; Decemthion; Decemthion p-6; ENT 25,705; Ftalophos; Imidan; Kemolate; PMP; Percolate; Phosmet; Phosphorodithioic acid, s-((1,3-dihydro-1,3-dioxo-isoindol-2-yl)methyl) o,o-dimethyl ester; Phthalimido o,o-dimethyl phosphorodithioate; Phthalimidomethyl o,o-dimethyl phosphorodithioate; Phthalophos; Prolate; R 1504; Smidan; Stauffer r 1504; n-(Mercaptomethyl)phthalimide s-(o,o-dimethyl phosphorodithioate); o,o-Dimethyl 5-(phthalimidomethyl)dithiophosphate; o,o-Dimethyl s-(n-phthalimidomethyl) dithiophosphate; o,o-Dimethyl s-phthalimidomethyl phosphorodithioate; o,o-Dimethyl-phthalimidiomethyl-dithiophosphate</t>
  </si>
  <si>
    <t>7803-51-2</t>
  </si>
  <si>
    <t>DTXSID2021157</t>
  </si>
  <si>
    <t>7803-51-2; Celphos; Delicia; Detia; Detia Gas Ex-B; Fosforowodor; Hydrogen phosphide; Phosphine; Phosphorus trihydride; Phosphorwasserstoff; RCRA Waste Number P096; UN 2199</t>
  </si>
  <si>
    <t>7664-38-2</t>
  </si>
  <si>
    <t>DTXSID5024263</t>
  </si>
  <si>
    <t>7664-38-2; Acide phosphorique [French]; Acido fosforico [Spanish]; Caswell No. 662; EPA Pesticide Chemical Code 076001; HSDB 1187; Orthophosphoric acid; Phosphoric acid; WC-Reiniger</t>
  </si>
  <si>
    <t>85-44-9</t>
  </si>
  <si>
    <t>DTXSID2021159</t>
  </si>
  <si>
    <t>1,2-Benzenedicarboxylic acid anhydride; 1,3-Dihydro-1,3-dioxoisobenzofurandione; 1,3-Phthalandion; 85-44-9; Phthalandione; Phthalic anhydride</t>
  </si>
  <si>
    <t>1918-02-1</t>
  </si>
  <si>
    <t>DTXSID1021160</t>
  </si>
  <si>
    <t>1918-02-1; 3,5,6-Trichloro-4-aminopicolinic acid; 4-Amino-3,5,6-trichloro-2-picolinic acid; 4-Amino-3,5,6-trichloropicolinic acid; 4-Amino-3,5,6-trichlorpicolinsaeure; ATCP; Amdon grazon; Borolin; Chloramp; K-pin; NCI-C00237; Picloram; Picolinic acid, 4-amino-3,5,6-trichloro-; Tordon 10k; Tordon 22k</t>
  </si>
  <si>
    <t>29232-93-7</t>
  </si>
  <si>
    <t>DTXSID0024266</t>
  </si>
  <si>
    <t>2-Diethylamino-6-methylpyrimidin-4-yl dimethyl phosphorothionate; 29232-93-7; Actelic; Actellic; Actellifog; Blex; ENT 27699GC; Methylpirimiphos; PP511; Pirimifosmethyl; Pirimiphos-methyl; Pyridimine phosphate; Pyrimiphos methyl; Silosan; o-(2-(Diethylamino)-6-methyl-4-pyrimidinyl)o,o-dimethyl phosphorothioate</t>
  </si>
  <si>
    <t>1336-36-3</t>
  </si>
  <si>
    <t>DTXSID5024267</t>
  </si>
  <si>
    <t>01-OCT-96</t>
  </si>
  <si>
    <t>1336-36-3; Aroclor; Aroclor 1221; Aroclor 1232; Aroclor 1242; Aroclor 1248; Aroclor 1254; Aroclor 1260; Aroclor 1262; Aroclor 1268; Aroclor 2565; Aroclor 4465; Aroclor 5442; Biphenyl, polychloro-; Chlophen; Chlorextol; Chlorinated biphenyl; Chlorinated diphenyl; Chlorinated diphenylene; Chloro 1,1-biphenyl; Chloro biphenyl; Clophen; Dykanol; Fenclor; Inerteen; Kanechlor; Kanechlor 300; Kanechlor 400; Montar; Noflamol; PCB; PCBs; Phenochlor; Phenoclor; Polychlorinated biphenyl; Polychlorinated biphenyls; Polychlorinated biphenyls (PCBs); Polychlorobiphenyl; Pyralene; Pyranol; Santotherm; Santotherm fr; Sovol; Therminol fr-1; UN 2315</t>
  </si>
  <si>
    <t>DTXSID3044043</t>
  </si>
  <si>
    <t>PAH RPF approach; PAH mixtures; PAHs; polycyclic aromatic hydrocarbon relative potency factor approach; polycyclic aromatic hydrocarbons; polynuclear aromatic hydrocarbons</t>
  </si>
  <si>
    <t>151-50-8</t>
  </si>
  <si>
    <t>DTXSID0024268</t>
  </si>
  <si>
    <t>151-50-8; Hydrocyanic acid, potassium salt</t>
  </si>
  <si>
    <t>506-61-6</t>
  </si>
  <si>
    <t>DTXSID5024269</t>
  </si>
  <si>
    <t>506-61-6; Kyanostribrnan draselny; RCRA Waste Number P099; Silver Potassium Cyanide</t>
  </si>
  <si>
    <t>67747-09-5</t>
  </si>
  <si>
    <t>DTXSID4024270</t>
  </si>
  <si>
    <t>67747-09-5; BTS 40542; Prochloraz</t>
  </si>
  <si>
    <t>1610-18-0</t>
  </si>
  <si>
    <t>DTXSID6022341</t>
  </si>
  <si>
    <t>1610-18-0; 2,4-bis(isopropylamino)-6-methoxy-s-triazine; 2,6-diisopropylamino-4-methoxytriazine; 2-methoxy-4,6-bis(isopropylamino)-1,3,5-triazine; 2-methoxy-4,6-bis(isopropylamino)-s-triazine; g-31435; gesafram; gesafram 50; methoxypropazine; ontracic 800; ontrack; ontrack-we-2; pramitol; primatol; primatol 25e; prometon; prometone; s-triazine, 2,4-bis(isopropylamino)-6-methoxy-</t>
  </si>
  <si>
    <t>7287-19-6</t>
  </si>
  <si>
    <t>DTXSID4024272</t>
  </si>
  <si>
    <t>2,4-bis(Isopropylamino)-6-methyl mercapto-s-triazine; 2,4-bis(Isopropylamino)-6-methylthio-1,3,5-triazine; 2,4-bis(Isopropylamino)-6-methylthio-s-triazine; 2,4-bis(Propylamino)-6-methylthio-1,3,5-triazin; 2-Methylmercapto-4,6-bis(isopropylamino)-s-triazine; 2-Methylthio-4,6-bis(isopropylamino)-s-triazine; 7287-19-6; Caparol; G 34161; Gesagard; Merkazin; Polisin; Primatol q; Prometrex; Prometrin; Prometryn; Prometryne; Selektin; Sesagard; n,n'-bis(1-Methylethyl)-6-methyl-thio-1,3,5-triazine-2,4-diamine; s-Triazine, 2,4-bis(isopropylamino)-6-(methylthio)-; s-Triazine, 4,6-bis(isopropylamino)-2-methylmercapto-</t>
  </si>
  <si>
    <t>23950-58-5</t>
  </si>
  <si>
    <t>DTXSID2020420</t>
  </si>
  <si>
    <t>23950-58-5; 3,5-Dichloro-n-(1,1-dimethyl-2-propynyl)benzamide; Benzamide, 3,5-dichloro-n-(1,1-dimethyl-2-propynyl)-; Kerb; Kerb 50w; Promamide; Pronamide; Propyzamide; RCRA Waste Number U192; RH 315; n-(1,1-Dimethylpropynyl)-3,5-dichlorobenzamide</t>
  </si>
  <si>
    <t>1918-16-7</t>
  </si>
  <si>
    <t>DTXSID4024274</t>
  </si>
  <si>
    <t>1918-16-7; 2-chloro-n-Isopropyl-n-phenylacetamide; 2-chloro-n-Isopropylacetanilide; Acetamide, 2-chloro-n-(1-methylethyl)-n-phenyl-; Acetanilide, 2-chloro-n-isopropyl-; Bexton; Bexton 4l; CP 31393; Chloressigsaeure-n-isopropylanilid; Niticid; Propachlor; Propachlore; Ramrod; Ramrod 65; Satecid; alpha-chloro-n-Isopropylacetanilide; n-Isopropyl-2-chloroacetanilide; n-Isopropyl-alpha-chloroacetanilide</t>
  </si>
  <si>
    <t>709-98-8</t>
  </si>
  <si>
    <t>DTXSID8022111</t>
  </si>
  <si>
    <t>3',4'-Dichlorophenylpropionanilide; 3,4-Dichloropropionanilide; 709-98-8; Bay 30130; Chem rice; Crystal propanil-4; DCPA; DPA; Dichloropropionanilide; Dipram; FW 734; Farmco propanil; Grascide; Herbax technical; Montrose propanil; Prop-job; Propanamide, n-(3,4-dichlorophenyl)-; Propanex; Propanid; Propanide; Propanil; Propionanilide, 3',4'-dichloro-; Propionic acid 3,4-dichloroanilide; Riselect; Rogue; Rosanil; S 10165; Stam supernox; Stampede; Stampede 3e; Strel; Supernox; Surcopur; Surpur; Vertac; n-(3,4-Dichlorophenyl)propanamide; n-(3,4-Dichlorophenyl)propionamide</t>
  </si>
  <si>
    <t>2312-35-8</t>
  </si>
  <si>
    <t>DTXSID4024276</t>
  </si>
  <si>
    <t>2-(p-tert-Butylphenoxy)cyclohexyl 2-propynyl sulfite; 2-(p-tert-Butylphenoxy)cyclohexyl propargyl sulfite; 2312-35-8; Comite; Cyclosulfyne; D014; ENT 27226; Naugatuck d014; Omite; Omite 57 e; Omite 85 e; Propargil; Propargite; Sulfurous acid, 2-(p-tert-butylphenoxy)cyclohexyl 2-propynyl ester; Sulfurous acid, 2-[4-(1,1-dimethylethyl)phenoxy] cyclohexyl 2-propynyl ester; Uniroyal d014</t>
  </si>
  <si>
    <t>107-19-7</t>
  </si>
  <si>
    <t>DTXSID5021883</t>
  </si>
  <si>
    <t>1-Hydroxy-2-propyne; 1-Propyn-3-ol; 107-19-7; 2-Propyn-1-ol; 2-Propyn-1-ol; 2-Propynol; 2-Propynyl alcohol; 3-Hydroxy-1-propyne; 3-Propynol; Ethynylcarbinol; HSDB 6054; Methanol, ethynyl-; NA 1986; NSC 8804; Propargyl alcohol; Propargyl alcohol; Propynyl alcohol; RCRA Waste Number P102</t>
  </si>
  <si>
    <t>139-40-2</t>
  </si>
  <si>
    <t>DTXSID3021196</t>
  </si>
  <si>
    <t>1,3,5-Triazine-2,4-diamine, 6-chloro-n,n'-bis(1-methylethyl)-; 139-40-2; 2,4-bis(Isopropylamino)-6-chloro-s-triazine; 2,4-bis(Propylamino)-6-chlor-1,3,5-triazin; 2-Chloro-4,6-bis(isopropylamino)-s-triazine; 6-chloro-n,n'-bis(1-Methylethyl)-1,3,5-triazine-2,4-diamine; G-30028; Geigy 30,028; Gesamil; Milogard; Plantulin; Primatol p; Propasin; Propazin; Propazine; Prozinex; s-Triazine, 2-chloro-4,6-bis(isopropylamino)-</t>
  </si>
  <si>
    <t>122-42-9</t>
  </si>
  <si>
    <t>DTXSID7020766</t>
  </si>
  <si>
    <t>122-42-9; Ban-hoe; Beet-kleen; Carbanilic acid, isopropyl ester; Chem-hoe; IFC; IFK; INPC; IPC; IPPC; ISO PPC; Isopropil-n-fenil-carbammato; Isopropyl carbanilate; Isopropyl carbanilic acid ester; Isopropyl phenylcarbamate; Isopropyl-n-fenyl-carbamaat; Isopropyl-n-phenyl-carbamat; Isopropyl-n-phenylcarbamate; Isopropyl-n-phenylurethan; Ortho grass killer; Phenylcarbamic acid, 1-methylethyl ester; Premalox; Profam; Propham; Prophame; Triherbide; Triherbide-ipc; Tuberit; Tuberite; USAF D-9; Y 2; n-Phenyl isopropyl carbamate; n-Phenylcarbamate d'isopropyle; n-Phenylcarbamic acid, isopropyl ester; o-Isopropyl n-phenyl carbamate</t>
  </si>
  <si>
    <t>60207-90-1</t>
  </si>
  <si>
    <t>DTXSID8024280</t>
  </si>
  <si>
    <t>1-(2-(2,4-dichlorophenyl)-4-propyl-1,3-dioxolan-2-ylmethyl)-1h-1,2,4-triazole; 1h-1,2,4-triazole, 1-((2-(2,4-dichlorophenyl)-4-propyl-1,3-dioxolan-2-yl)methyl)-; 60207-90-1; Banner; CGA-64250; CGD 92710f; Desmel; Proconazole; Propiconazole; Radar; Tilt</t>
  </si>
  <si>
    <t>57-57-8</t>
  </si>
  <si>
    <t>DTXSID8021197</t>
  </si>
  <si>
    <t>1,3-Propiolactone; 2-Oxetanone; 2-Oxetanone; 3-Hydroxypropionic acid lactone; 3-Propanolide; 3-Propiolactone; 57-57-8; BPL; Betaprone; Caswell No. 709; EPA Pesticide Chemical Code 010901; HSDB 811; Hydracrylic acid beta-lactone; Hydracrylic acid, beta-lactone; NSC-21626; Propanoic acid, 3-hydroxy-, beta-lactone; Propanolide; Propiolactona [Spanish]; Propiolactone; Propiolactone; Propiolactonum [Latin]; Propiolattone; beta-Propiolactone; beta-Propiolakton [Czech]; beta-Propionolactone; beta-Proprolactone</t>
  </si>
  <si>
    <t>123-38-6</t>
  </si>
  <si>
    <t>DTXSID2021658</t>
  </si>
  <si>
    <t>30-SEP-08</t>
  </si>
  <si>
    <t>123-38-6; Methylacetaldehyde; Propaldehyde; Propanal; Propionaldehyde; Propionic Aldehyde; Propyl Aldehyde; Propylic Aldehyde</t>
  </si>
  <si>
    <t>57-55-6</t>
  </si>
  <si>
    <t>DTXSID0021206</t>
  </si>
  <si>
    <t>1,2-Dihydroxypropane; 1,2-Propanediol; 1,2-Propanediol; 1,2-Propylene glycol; 1,2-Propylenglykol [German]; 2,3-Propanediol; 2-Hydroxypropanol; 57-55-6; AI3-01898; Caswell No. 713; Colla-Moist WS; Dowfrost; EPA Pesticide Chemical Code 068603; Horsechestnut HS; Methyl glycol; Methylethylene glycol; Monopropylene glycol; NSC 69860; Pg 12; Propane-1,2-diol; Propylene glycol; Sentry propylene glycol; Sirlene; Solar Winter Ban; Trimethyl glycol; Uantox 20; Uantox 3; alpha-Propylene glycol; alpha-Propyleneglycol; methylethyl Glycol; propylene Glycol usp</t>
  </si>
  <si>
    <t>52125-53-8</t>
  </si>
  <si>
    <t>DTXSID3024283</t>
  </si>
  <si>
    <t>1,2-Propanediol, monoethyl ether; 52125-53-8; Ethoxy-propanol; Ethyl ether of propylene glycol; Propanol, ethoxy-; Propylene glycol monoethyl ether</t>
  </si>
  <si>
    <t>107-98-2</t>
  </si>
  <si>
    <t>DTXSID8024284</t>
  </si>
  <si>
    <t>1-Methoxy-2-hydroxypropane; 1-Methoxy-2-propanol; 107-98-2; 2-Methoxy-1-methylethanol; 2-Propanol, 1-methoxy-; 2-Propanol, 1-methoxy-; Dowanol-33b; Dowtherm 209; HSDB 1016; Methoxy ether of propylene glycol; Methoxypropanol; NSC 2409; Propasol solvent m; Propylene glycol monomethyl ether; Propylene glycol monomethyl ether (PGME); Propylenglykol-monomethylaether [german]; alpha-Propylene glycol monomethyl ether</t>
  </si>
  <si>
    <t>75-56-9</t>
  </si>
  <si>
    <t>DTXSID5021207</t>
  </si>
  <si>
    <t>1,2-Epoxypropane; 1,2-Propylene oxide; 75-56-9; Ad 6 (suspending agent); Caswell No. 713a; EPA Pesticide Chemical Code 042501; Epoxypropane; Ethylene oxide, methyl-; HSDB 173; Methyl ethylene oxide; Methyl oxirane; Methyloxirane; NCI-C50099; Oxido de propileno [Spanish]; Oxirane, methyl-; Oxyde de propylene [French]; Propane, 1,2-epoxy-; Propane, epoxy-; Propene oxide; Propylene epoxide; Propylene oxide; UN 1280</t>
  </si>
  <si>
    <t>75-55-8</t>
  </si>
  <si>
    <t>DTXSID8024286</t>
  </si>
  <si>
    <t>1,2-Propyleneimine; 1,2-Propylenimine; 2-Methylazacyclopropane; 2-Methylaziridine; 2-Methylethylenimine; 75-55-8; AI3-50325; Aziridine, 2-methyl-; Methylethylenimine; Propilenimina (Spanish); Propylene imine; Propyleneimine; Propylenimine</t>
  </si>
  <si>
    <t>81335-77-5</t>
  </si>
  <si>
    <t>DTXSID3024287</t>
  </si>
  <si>
    <t>01-JAN-90</t>
  </si>
  <si>
    <t>3-Pyridinecarboxylic acid, 2-(4,5-dihydro-4-methyl-4-(1-methylethyl)-5-oxo-1h-imidazol-2-yl)-5-ethyl-; 5-Ethyl-2-(4-isopropyl-4-methyl-5-oxo-2-imidazolin-2-yl)nicotinic acid; 81335-77-5; AC 263499; Imazethapyr; Pursuit</t>
  </si>
  <si>
    <t>51630-58-1</t>
  </si>
  <si>
    <t>DTXSID101017940</t>
  </si>
  <si>
    <t>51630-58-1; Belmark; Benzeneacetic acid, 4-chloro-alpha-(1-methylethyl)-, cyano(3-phenoxyphenyl); Ectrin; Fenvalerate; Methyl ester; Phenvalerate; Pydrin; Pydrin, alpha-cyano-3-phenoxybenzyl-2-(4-chlorophenyl)isovalerate; S 5602; SD 43775; Sanmarton; Sumicidin; Sumifly; Sumipower; WL 43775; alpha-cyano-3-Phenoxybenzyl-2-(4-chlorophenyl)-3-methylbutyrate; cyano(3-Phenoxyphenyl)methyl 4-chloro-alpha-(1-methylethyl)benzeneacetate</t>
  </si>
  <si>
    <t>129-00-0</t>
  </si>
  <si>
    <t>DTXSID3024289</t>
  </si>
  <si>
    <t>129-00-0; Benzo(def)phenanthrene; Beta-pyrene; HSDB 4023; NSC 17534; Pyren [German]; Pyrene</t>
  </si>
  <si>
    <t>110-86-1</t>
  </si>
  <si>
    <t>DTXSID9021924</t>
  </si>
  <si>
    <t>110-86-1; Azabenzene; Azine; NCI-C55301; Piridina; Pirydyna; Pyridin; Pyridine; RCRA Waste Number U196; Tritisan</t>
  </si>
  <si>
    <t>13593-03-8</t>
  </si>
  <si>
    <t>DTXSID7024291</t>
  </si>
  <si>
    <t>13593-03-8; Bay 5821; Bay 77049; Bayrusil; Chinalphos; Diethquinalphion; Diethquinalphione; ENT 27394; Ekalux; NSC 190986; Phosphorothioic acid, o,o-diethyl o-(2-quinoxalinyl) ester; Quinalphos; S-6538; SRA 7312; San 6538 I; San 6626 I; Sandoz 6538; Spencer s-6538; Wie Oben; o,o-Diaethyl-o-(chinoxalyl-(2))-monothiophosphat; o,o-Diethyl o-(2-chinoxalyl)-phosphorothioate; o,o-Diethyl o-quinoxalin-2-yl phosphorothioate; o,o-Diethyl-o-(2-quinoxalyl) phosphorothioate; o,o-Diethyl-o-2-quinoxalyl-thiophosphate</t>
  </si>
  <si>
    <t>91-22-5</t>
  </si>
  <si>
    <t>DTXSID1021798</t>
  </si>
  <si>
    <t>27-SEP-01</t>
  </si>
  <si>
    <t>1-Azanaphthalene; 1-Benzazine; 1-Benzine; 91-22-5; B-500; Benzo[b]pyridine; Benzopyridine; Chinoleine; Chinoline; Leucol; Leucoline; Leukol</t>
  </si>
  <si>
    <t>106-51-4</t>
  </si>
  <si>
    <t>DTXSID6020145</t>
  </si>
  <si>
    <t>1,4-Benzoquine; 1,4-Benzoquinone; 1,4-Cyclohexadiene dioxide; 1,4-Cyclohexadienedione; 1,4-Diossibenzene [Italian]; 1,4-Dioxy-benzol [German]; 1,4-Dioxybenzene; 106-51-4; 2,5-Cyclohexadiene-1,4-dione; Benzo-chinon [German]; Benzoquinona [Spanish]; Benzoquinone; Caswell No. 719C; Chinon [Dutch, German]; Chinone; Cyclohexadienedione; EPA Pesticide Chemical Code 059805; HSDB 1111; NCI-C55845; NSC 36324; Quinone; RCRA Waste Number U197; Steara pbq; USAF P-220; p-Benzoquinone; p-Chinon [German]; p-Quinone; para-Benzoquinone</t>
  </si>
  <si>
    <t>DTXSID3051202</t>
  </si>
  <si>
    <t>7440-14-4; HSDB 2146; Radium; Radium (8ci)(9ci); Radium 226,228</t>
  </si>
  <si>
    <t>14859-67-7</t>
  </si>
  <si>
    <t>DTXSID7024295</t>
  </si>
  <si>
    <t>14859-67-7; Radon 222; Radon, isotope of mass 222</t>
  </si>
  <si>
    <t>DTXSID2024296</t>
  </si>
  <si>
    <t>Ceramic fibers; Refractory ceramic fibers</t>
  </si>
  <si>
    <t>10453-86-8</t>
  </si>
  <si>
    <t>DTXSID7022253</t>
  </si>
  <si>
    <t>(5-benzyl-3-furyl) Methyl-2,2-dimethyl-3-(2-methylpropenyl)-cyclopropanecarboxylate; 10453-86-8; 5-benzyl-3-Furylmethyl(+-)-cis,trans-chrysanthemate; Benzofuroline; Benzyfuroline; Chryson; Chrysron; Cyclopropanecarboxylic acid, 2,2-dimethyl-3-(2-methylpropenyl)-, (5-benzyl-3-furyl)methyl ester; Dimethyl 3-(2-methyl-1-propenyl)cyclopropanecarboxylate; ENT 27474; FMC 17370; For-Syn; NIA 17370; NRDC 104; NSC 195022; OMS-1206; Premgard; Pynosect; Pyretherm; Resmethrin; Resmetrina; S.B. Penick 1382; SBP-1382; Synthrin</t>
  </si>
  <si>
    <t>83-79-4</t>
  </si>
  <si>
    <t>DTXSID6021248</t>
  </si>
  <si>
    <t>83-79-4; Cube; Derrin; Derris; Derrisroot; Nicouline; Rotenone; Rotessenol; Tubatoxin</t>
  </si>
  <si>
    <t>78587-05-0</t>
  </si>
  <si>
    <t>DTXSID7024299</t>
  </si>
  <si>
    <t>3-Thiazolidinecarboxamide, 5-(4-chlorophenyl)-n-cyclohexyl-4-methyl-2-oxo-, trans-; 5-(4-chlorophenyl)-n-cyclohexyl-4-methyl-2-oxo-3-thiazolidinecarboxamide, trans-; 78587-05-0; DPX-Y5893; Hexythiazox; Hexythiazox [bsi:iso]; NA 73; Nissorun; Savey; trans-5-(4-Chlorophenyl)-n-cyclohexyl-4-methyl-2-oxo-3-thiazolidinecarboxamide</t>
  </si>
  <si>
    <t>7783-00-8</t>
  </si>
  <si>
    <t>DTXSID9024300</t>
  </si>
  <si>
    <t>7783-00-8; Monohydrated selenium dioxide; Selenious acid</t>
  </si>
  <si>
    <t>7782-49-2</t>
  </si>
  <si>
    <t>DTXSID9021261</t>
  </si>
  <si>
    <t>10102-18-8; 1313-85-5; 13410-01-0; 7782-49-2; 7783-00-8; 7783-08-6; Acide selenique [French]; Acido selenico [Spanish]; C.I. 77805; Caswell No. 732; Caswell No. 791; Disodium monoselenide; Disodium selenate; Disodium selenite; Disodium selenium trioxide; EPA Pesticide Chemical Code 072001; EPA Pesticide Chemical Code 072002; Elemental Selenium; HSDB 4493; HSDB 6065; HSDB 675; HSDB 768; Monohydrated Selenium Dioxide; NSC 378348; Natriumseleniat [German]; Natriumselenit [German]; Selen [polish]; Selenic acid; Selenic acid; Selenic acid, disodium salt; Selenic acid, disodium salt; Selenio [Spanish]; Selenious acid; Selenious acid; Selenious acid, disodium salt; Selenious acid, disodium salt; Selenium; Selenium; Selenium alloy; Selenium and Compounds; Selenium base; Selenium dust; Selenium elemental; Selenium homopolymer; Sodium selenate; Sodium selenide; Sodium selenide [na2se]; Sodium selenite; UN 1905; UN 2630; UN 2658</t>
  </si>
  <si>
    <t>7446-34-6</t>
  </si>
  <si>
    <t>DTXSID9021265</t>
  </si>
  <si>
    <t>7446-34-6; 7488-56-4; Caswell No. 732A; Disulfure de selenium [French]; Disulfuro de selenio [spanish]; EPA Pesticide chemical code 072003; Exsel; HSDB 679; NCI-C50033; Seleen; Selenium disulfide; Selenium disulphide; Selenium monosulfide; Selenium sulfide; Selenium sulfide; Selenium sulfide; Selenium sulphide; Selensulfid [german]; Selsun; Selsun blue; Sulfur selenide; Sulfur selenide; UN 2657</t>
  </si>
  <si>
    <t>630-10-4</t>
  </si>
  <si>
    <t>DTXSID4024303</t>
  </si>
  <si>
    <t>2-Selenourea; 630-10-4; Carbamimidoselenoic acid; Isoselenourea; Selenourea; Selenouronium</t>
  </si>
  <si>
    <t>74051-80-2</t>
  </si>
  <si>
    <t>DTXSID9024304</t>
  </si>
  <si>
    <t>2-(1-(Ethoxyimino)butyl)-5-(2-(ethylthio)propyl)-3-hydroxy-2-cyclohexen-1-one; 2-Cyclohexen-1-one, 2-(1-(ethoxyimino)butyl)-5-(2-(ethylthio) propyl)-3-hydroxy-; 74051-80-2; BAS 9052; Cyethoxydim; NABU; NP 55; Poast; Sethoxydim</t>
  </si>
  <si>
    <t>7440-22-4</t>
  </si>
  <si>
    <t>DTXSID4024305</t>
  </si>
  <si>
    <t>7440-22-4; Argentum crede; Collargol; Silver</t>
  </si>
  <si>
    <t>506-64-9</t>
  </si>
  <si>
    <t>DTXSID9024306</t>
  </si>
  <si>
    <t>506-64-9; Cyanure d'argent; Kyanid stribrny; RCRA Waste Number P104; Silver cyanide; UN 1684</t>
  </si>
  <si>
    <t>122-34-9</t>
  </si>
  <si>
    <t>DTXSID4021268</t>
  </si>
  <si>
    <t>1,3,5-Triazine-2,4,6-triamine, n-cyclopropyl-; 1-chloro, 3,5-Bisethylamino-2,4,6-triazine; 122-34-9; 2,4-bis(Aethylamino)-6-chlor-1,3,5-triazin; 2,4-bis(Ethylamino)-6-chloro-s-triazine; 2-chloro-4,6-bis(Ethylamino)-1,3,5-triazine; 2-chloro-4,6-bis(Ethylamino)-s-triazine; 6-Chloro-n,n'-diethyl-1,3,5-triazine-2,4-diyldiamine; A 2079; Aktinit s; Aquazine; Batazina; Bitemol; Bitemol s 50; CDT; Cat; Cekusan; Cekuzina-S; Cet; Framed; G 27692; Geigy 27,692; Gesaran; Gesatop 50; H 1803; Herbazin 50; Herbex; Herboxy; Hungazin dt; Premazine; Primatol s; Princep; Printop; Radocon; Radokor; Simadex; Simanex; Simazin; Simazine; Symazine; Tafazine 50-w; Taphazine; Triazine a 384; W 6658; Zeapur</t>
  </si>
  <si>
    <t>26628-22-8</t>
  </si>
  <si>
    <t>DTXSID8020121</t>
  </si>
  <si>
    <t>26628-22-8; Azide; Azium; Azoture de sodium; Kazoe; NCI-C06462; NSC 3072; Natriumazid; Natriummazide; RCRA Waste Number P105; Smite; Sodium azide; Sodium, azoture de; Sodium, azoturo di; U-3886; UN 1687</t>
  </si>
  <si>
    <t>143-33-9</t>
  </si>
  <si>
    <t>DTXSID4024309</t>
  </si>
  <si>
    <t>143-33-9; Cyanogran; Cymag; Hydrocyanic acid, sodium salt</t>
  </si>
  <si>
    <t>148-18-5</t>
  </si>
  <si>
    <t>DTXSID3022956</t>
  </si>
  <si>
    <t>148-18-5; Carbamic acid, diethyldithio-, sodium salt; Carbamodithioic acid, diethyl-, sodium salt; Cupral; DDC; DEDC; DEDK; Diethyl sodium dithiocarbamate; Diethylcarbamodithioic acid, sodium salt; Diethyldithiocarbamate sodium; Diethyldithiocarbamic acid, sodium salt; Dithiocarb; Dithiocarbamate; NCI CO2835; Sodium dedt; Sodium diethyldithiocarbamate; Sodium n,n-diethyldithiocarbamate; Sodium salt of n,n-diethyldithiocarbamic acid; Thiocarb; USAF EK-2596</t>
  </si>
  <si>
    <t>62-74-8</t>
  </si>
  <si>
    <t>DTXSID8024311</t>
  </si>
  <si>
    <t>62-74-8; Acetic acid, fluoro-, sodium salt; Caswell No. 770; Compound 1080; EPA Pesticide Chemical Code 075003; Fluoacetato de sodio [Spanish]; Fluoracetate de sodium [french]; Fluoressigaeure [German]; Fluoroacetate de sodium [Iso-French]; Fluoroacetic acid; Fluoroacetic acid, sodium salt; Fratol; Fuoroctan sodny [Czech]; Furatol; HSDB 743; Latka 1080 [Czech]; Monofluoressigsaures natrium [German]; NSC 77690; Natriumfluoracetaat [Dutch]; Natriumfluoracetat [German]; RCRA Waste Number P058; Ratbane 1080; SMFA; Sodium fluoacetate; Sodium fluoacetic acid; Sodium fluoracetate; Sodium fluoroacetate; Sodium fluoroacetate; Sodium fluoroacetate de [French]; Sodium monofluoroacetate; UN 2629; Yasoknock; sodio, fluoracetato di [Italian]</t>
  </si>
  <si>
    <t>7440-24-6</t>
  </si>
  <si>
    <t>DTXSID3024312</t>
  </si>
  <si>
    <t>7440-24-6; HSDB 2545; Stable strontium; Strontium; Strontium</t>
  </si>
  <si>
    <t>57-24-9</t>
  </si>
  <si>
    <t>DTXSID6023600</t>
  </si>
  <si>
    <t>57-24-9; Certox; Dolco Mouse Cereal; Kwik-Kil; Mole Death; Mouse-Nots; Mouse-Rid; Mouse-Tox; Pied Piper Mouse Seed; Ro-Dex; Sanaseed; Strychnidin-10-one; Strychnin; Strychnine; Strychnos</t>
  </si>
  <si>
    <t>100-42-5</t>
  </si>
  <si>
    <t>DTXSID2021284</t>
  </si>
  <si>
    <t>100-42-5; Benzene, vinyl-; Cinnamene; Cinnamenol; Cinnamol; Diarex hf 77; Ethenylbenzene; Ethylene, phenyl-; NCI-C02200; Phenethylene; Phenylethene; Phenylethylene; Stirolo; Styreen; Styren; Styrene; Styrene, monomer; Styrol; Styrole; Styrolene; Styropol; Styropor; UN 2055</t>
  </si>
  <si>
    <t>88671-89-0</t>
  </si>
  <si>
    <t>DTXSID8024315</t>
  </si>
  <si>
    <t>1h-1,2,4-Triazole-1-propanenitrile, alpha-butyl-alpha-(4-chlorophenyl)-; 2-p-Chlorophenyl-2-(1h-1,2,4-triazol-1-ylmethyl)hexanenitrile; 88671-89-0; Myclobutanil; RH 3866; Rally; Systhane; alpha-butyl-alpha-(4-Chlorophenyl)-1h-1,2,4-triazole-1-propanenitrile</t>
  </si>
  <si>
    <t>34014-18-1</t>
  </si>
  <si>
    <t>DTXSID3024316</t>
  </si>
  <si>
    <t>34014-18-1; EL 103; Graslan; Perflan; Spike; Spike 80w; Tebuthiuron; Urea, 1-(5-tert-butyl-1,3,4-thiadiazol-2-yl)-1,3-dimethyl-; Urea, n-(5-(1,1-dimethylethyl)-1,3,4-thiadiazol-2-yl)-n,n'-dimethyl-</t>
  </si>
  <si>
    <t>5902-51-2</t>
  </si>
  <si>
    <t>DTXSID8024317</t>
  </si>
  <si>
    <t>2,4(1h,3h)-Pyrimidinedione, 5-chloro-3-(1,1-dimethylethyl)-6-methyl-; 3-tert-Butyl-5-chloro-6-methyluracil; 5-Chloro-3-(1,1-dimethylethyl)-6-methyl-2,4(1h,3h)-pyrimidinedione; 5-Chloro-3-tert-butyl-6-methyluracil; 5902-51-2; Du Pont 732; Sinbar; Terbacil; Turbacil; Uracil, 3-tert-butyl-5-chloro-6-methyl-</t>
  </si>
  <si>
    <t>886-50-0</t>
  </si>
  <si>
    <t>DTXSID3024318</t>
  </si>
  <si>
    <t>2-methylthio-4-ethylamino-6-tert-butylamino-s-triazine; 2-tert-butylamino-4-ethylamino-6-methylmercapto-s-triazine; 2-tert-butylamino-4-ethylamino-6-methylthio-s-triazine; 2-tert.butylamino-4-aethylamino-6-methylthio-1,3,5-triazin; 4-aethylamino-2-tert-butylamino-6-methylthio-s-triazin; 886-50-0; clarosan; gs 14260; hs-14260; igran; igran 50; prebane; s-triazine, 2-(tert-butylamino)-4-(ethylamino)-6-(methylthio)-; short-stop e; shortstop; terbutrex; terbutryn; terbutryne</t>
  </si>
  <si>
    <t>40088-47-9</t>
  </si>
  <si>
    <t>DTXSID8024319</t>
  </si>
  <si>
    <t>1,1'-Oxybisbenzene tetrabromo deriv.; 40088-47-9; Benzene, 1,1'-oxybis-, tetrabromo deriv.; Benzene, 1,1'-oxybis-, tetrabromo deriv.; Tetrabromodiphenyl ether; Tetrabromodiphenyl oxide; Tetrabromophenoxybenzene</t>
  </si>
  <si>
    <t>5436-43-1</t>
  </si>
  <si>
    <t>DTXSID3030056</t>
  </si>
  <si>
    <t>2,2',4,4'-Tetrabromodiphenyl ether; 5436-43-1; BDE-47; Benzene, 1,1'-oxybis(2,4-dibromo)-; PBDE 47</t>
  </si>
  <si>
    <t>95-94-3</t>
  </si>
  <si>
    <t>DTXSID7024320</t>
  </si>
  <si>
    <t>1,2,4,5-Tetrachlorobenzene; 95-94-3; Benzene, 1,2,4,5-tetrachloro-; RCRA Waste Number U207; Tetrachlorobenzene; Tetrachlorobenzene, 1,2,4,5-</t>
  </si>
  <si>
    <t>695-77-2</t>
  </si>
  <si>
    <t>DTXSID2024321</t>
  </si>
  <si>
    <t>1,3-Cyclopentadiene, tetrachloro-; 77323-85-4; Cyclopentadiene, tetrachloro-; Tetrachlorocyclopentadiene</t>
  </si>
  <si>
    <t>1746-01-6</t>
  </si>
  <si>
    <t>DTXSID2021315</t>
  </si>
  <si>
    <t>17-FEB-12</t>
  </si>
  <si>
    <t>1746-01-6; 2,3,7,8-TCDD; 2,3,7,8-Tetrachlorodibenzo(b,e)(1,4)dioxin; 2,3,7,8-Tetrachlorodibenzo-1,4-dioxin; 2,3,7,8-tetrachlorodibenzo-p-dixoin; Dibenzo(b,e)(1,4)dioxin, 2,3,7,8-tetrachloro-; Dibenzo-p-dioxin, 2,3,7,8-tetrachloro-; Dioxin; TCDD; Tetrachlorodibenzodioxin; Tetradioxin</t>
  </si>
  <si>
    <t>79-34-5</t>
  </si>
  <si>
    <t>DTXSID7021318</t>
  </si>
  <si>
    <t>1,1,2,2-Czterochloroetan; 1,1,2,2-Tetrachloorethaan; 1,1,2,2-Tetrachloraethan; 1,1,2,2-Tetrachlorethane; 1,1,2,2-Tetrachloroethane; 1,1,2,2-Tetracloroetano; 1,1-Dichloro-2,2-dichloroethane; 79-34-5; Acetylene tetrachloride; Bonoform; Cellon; Ethane, 1,1,2,2-tetrachloro-; NCI-C03554; RCRA Waste Number U209; TCE; Tetrachlorethane; Tetrachloroethane; Tetrachloroethane, 1,1,2,2-; Tetrachlorure d'acetylene; UN 1702; Westron; sym-Tetrachloroethane</t>
  </si>
  <si>
    <t>630-20-6</t>
  </si>
  <si>
    <t>DTXSID2021317</t>
  </si>
  <si>
    <t>1,1,1,2-Tetrachloroethane; 630-20-6; Ethane, 1,1,1,2-tetrachloro-; Ethane, 1,1,1,2-tetrachloro- (8ci)(9ci); HSDB 4148; NCI-C52459; RCRA Waste Number U208; Tetrachloroethane; Tetrachloroethane, 1,1,1,2-</t>
  </si>
  <si>
    <t>127-18-4</t>
  </si>
  <si>
    <t>DTXSID2021319</t>
  </si>
  <si>
    <t>10-FEB-12</t>
  </si>
  <si>
    <t>1,1,2,2-Tetrachloroethylene.; 127-18-4; Ankilostin; Antisal 1; Antisol 1; Carbon bichloride; Carbon dichloride; Czterochloroetylen; Dee-Solv; Didakene; Didokene; Dow-Per; Dowclene ec; ENT 1,860; Ethene, tetrachloro-; Ethylene tetrachloride; Ethylene, tetrachloro-; Fedal-UN; NCI-C04580; Nema; PCE; PER; PERC; Perawin; Perchloorethyleen, per; Perchlor; Perchloraethylen, per; Perchlorethylene; Perchlorethylene, per; Perchloroethylene; Perclene; Percloroetilene; Percosolv; Percosolve; Perk; Perklone; Persec; Tetlen; Tetracap; Tetrachlooretheen; Tetrachloraethen; Tetrachlorethylene; Tetrachloroethene; Tetrachloroethylene; Tetracloroetene; Tetraguer; Tetraleno; Tetralex; Tetravec; Tetroguer; Tetropil</t>
  </si>
  <si>
    <t>58-90-2</t>
  </si>
  <si>
    <t>DTXSID9021716</t>
  </si>
  <si>
    <t>2,3,4,6-Tetrachlorophenol; 2,4,5,6-Tetrachlorophenol; 58-90-2; Dowicide 6; Phenol, 2,3,4,6-tetrachloro-; RCRA Waste Number U212; TCP; Tetrachlorophenol; Tetrachlorophenol, 2,3,4,6-</t>
  </si>
  <si>
    <t>961-11-5</t>
  </si>
  <si>
    <t>DTXSID1021320</t>
  </si>
  <si>
    <t>2,4,5-Trichloro-alpha-(chloromethylene)benzyl phosphate; 2-Chloro-1-(2,4,5-trichlorophenyl)vinyl dimethyl phosphate; 2-Chloro-1-(2,4,5-trichlorophenyl)vinyl phosphoric acid dimethyl ester; 961-11-5; Benzyl alcohol, 2,4,5-trichloro-alpha-(chloromethylene)-, dimethyl phosphate; IPO 8; NCI C00168; Phosphoric acid, 2-chloro-1-(2,4,5-trichlorophenyl)ethenyl dimethyl ester; Phosphoric acid, 2-chloro-1-(2,4,5-trichlorophenyl)vinyl dimethyl ester; Tetrachlorovinphos; Tetrachlorvinphos; o,o-Dimethyl-o-2-chlor-1-(2,4,5-trichlorphenyl)-vinyl-phosphat</t>
  </si>
  <si>
    <t>78-00-2</t>
  </si>
  <si>
    <t>DTXSID7023801</t>
  </si>
  <si>
    <t>78-00-2; Lead, tetraethyl-; NCI-C54988; Plumbane, tetraethyl-; TEL; Tetraethyl lead; Tetraethylplumbane</t>
  </si>
  <si>
    <t>3689-24-5</t>
  </si>
  <si>
    <t>DTXSID7024328</t>
  </si>
  <si>
    <t>3689-24-5; TEDP; Tetraethyldithiopyrophosphate</t>
  </si>
  <si>
    <t>811-97-2</t>
  </si>
  <si>
    <t>DTXSID1021324</t>
  </si>
  <si>
    <t>1,1,1,2-Tetrafluoroethane; 811-97-2; Ethane, 1,1,1,2-tetrafluoro-; Norflurane; Norflurano [inn-spanish]; Norfluranum [inn-latin]; R 134a; Tetrafluoroethane</t>
  </si>
  <si>
    <t>109-99-9</t>
  </si>
  <si>
    <t>DTXSID1021328</t>
  </si>
  <si>
    <t>21-FEB-12</t>
  </si>
  <si>
    <t>1,4-epoxy butane; 109-99-9; THF; Tetrahydrofuran; diethyleneoxide; furanidine; oxacyclopentane; tetramethyleneoxide</t>
  </si>
  <si>
    <t>DTXSID40872960</t>
  </si>
  <si>
    <t>Acetic acid, thallium (1+) salt; Acetic acid, thallium salt; C.F.S.; CASRN - 10102-45-1; CASRN - 563-68-8; CASRN - 6533-73-9; CASRN - 7446-18-6; CASRN - 7791-12-0; Carbonic acid, dithallium (1+) salt; Carbonic acid, thallium (1+) salt; Dithallium carbonate; Dithallium sulfate; RCRA Waste Number P115; RCRA Waste Number U214; RCRA Waste Number U215; RCRA Waste Number U216; RCRA Waste Number U217; Sulfuric acid, dithallium (1+) salt; Sulfuric acid, thallium (1+) salt; Thallium (1+) acetate; Thallium (1+) chloride; Thallium (1+) salt nitric acid; Thallium (I) acetate; Thallium (I) carbonate; Thallium (I) chloride; Thallium (I) nitrate; Thallium (I) sulfate; Thallium acetate; Thallium carbonate; Thallium chloride; Thallium monoacetate; Thallium monocarbonate; Thallium monochloride; Thallium mononitrate; Thallium nitrate; Thallium sulfate; Thallous acetate; Thallous carbonate; Thallous chloride; Thallous nitrate; Thallous sulfate; TlCl; TlCsub2/subHsub3/subOsub2/sub; TlNOsub3/sub; Tlsub2/subCOsub3/sub; Tlsub2/subSOsub4/sub; UN 2727</t>
  </si>
  <si>
    <t>563-68-8</t>
  </si>
  <si>
    <t>DTXSID6024331</t>
  </si>
  <si>
    <t>Acetic acid, thallium (1+) salt; Acetic acid, thallium salt; RCRA Waste Number U214; Thallium (1+) acetate; Thallium (I) acetate; Thallium monoacetate; Thallous acetate; TlCsub2/subHsub3/subOsub2/sub</t>
  </si>
  <si>
    <t>6533-73-9</t>
  </si>
  <si>
    <t>DTXSID1024332</t>
  </si>
  <si>
    <t>CASRN - 6533-73-9; Carbonic acid, dithallium (1+) salt; Carbonic acid, thallium (1+) salt; Dithallium carbonate; RCRA Waste Number U215; Thallium (I) carbonate; Thallium monocarbonate; Thallous carbonate; Tlsub2/subCOsub3/sub</t>
  </si>
  <si>
    <t>7791-12-0</t>
  </si>
  <si>
    <t>DTXSID6024333</t>
  </si>
  <si>
    <t>CASRN - 7791-12-0; RCRA Waste Number U216; Thallium (1+) chloride; Thallium (I) chloride; Thallium monochloride; Thallous chloride; TlCl</t>
  </si>
  <si>
    <t>10102-45-1</t>
  </si>
  <si>
    <t>DTXSID1024334</t>
  </si>
  <si>
    <t>CASRN - 10102-45-1; RCRA Waste Number U217; Thallium (1+) salt nitric acid; Thallium (I) nitrate; Thallium mononitrate; Thallous nitrate; TlNO&lt;sub&gt;3&lt;/sub&gt;; UN 2727</t>
  </si>
  <si>
    <t>1314-32-5</t>
  </si>
  <si>
    <t>DTXSID1024330</t>
  </si>
  <si>
    <t>1314-32-5; Dithallium trioxide; RCRA Waste Number P113; Thallic oxide; Thallium peroxide; Thallium sesquioxide; Thallium(3+) oxide; Thallium(III) oxide</t>
  </si>
  <si>
    <t>12039-52-0</t>
  </si>
  <si>
    <t>DTXSID6024335</t>
  </si>
  <si>
    <t>12039-52-0; RCRA Waste Number P114; Thallium; Thallium monoselenide; Thallium selenide; Thallium selenite</t>
  </si>
  <si>
    <t>7446-18-6</t>
  </si>
  <si>
    <t>DTXSID1024336</t>
  </si>
  <si>
    <t>C.F.S.; CASRN - 7446-18-6; Dithallium sulfate; RCRA Waste Number P115; Sulfuric acid, dithallium (1+) salt; Sulfuric acid, thallium (1+) salt; Thallium (I) sulfate; Thallous sulfate; Tl&lt;sub&gt;2&lt;/sub&gt;SO&lt;sub&gt;4&lt;/sub&gt;</t>
  </si>
  <si>
    <t>28249-77-6</t>
  </si>
  <si>
    <t>DTXSID6024337</t>
  </si>
  <si>
    <t>11099-66-4; 28249-77-6; B 3015; Benthiocarb; Bolero; Bolero 8ec; Carbamic acid, diethylthio-, nm=s-(p-chlorobenzyl) ester; Carbamothioic acid, diethyl-, nm=s-((4-chlorophenyl)methyl) ester; IMC 3950; Saturn; Thiobencarb; alpha-Toluenethiol, p-chloro-, diethylcarbamate; p-Chlorobenzyl diethylthiolcarbamate; p-Chlorobenzyl n,n-diethylthiolcarbamate; s-(4-Chlorobenzyl) diethylthiocarbamate; s-(4-Chlorobenzyl) diethylthiolcarbamate; s-(4-Chlorobenzyl) n,n-diethylthiocarbamate; s-(p-Chlorobenzyl) n,n-diethylthiocarbamate; s-(p-Chlorobenzyl) n,n-diethylthiolocarbamate; s-4-Chlorobenzyl n,n-diethylthiolcarbamate; s-p-Chlorobenzyl diethylthiocarbamate</t>
  </si>
  <si>
    <t>23564-05-8</t>
  </si>
  <si>
    <t>DTXSID1024338</t>
  </si>
  <si>
    <t>1,2-bis(3-(Methoxycarbonyl)-2-thioureido)benzene; 1,2-bis(Methoxycarbonylthioureido)benzene; 23564-05-8; Allophanic acid, 4,4'-o-phenylenebis(3-thio-, dimethyl ester; BAS 32500f; Carbamic acid, (1,2-phenylenebis(iminocarbonothioyl))bis-, dimethyl ester; Cercobin m; Cercobin methyl; Dimethyl ((1,2-phenylene)bis-(iminocarbonothioyl))bis(carbamate); Dimethyl-4,4'-o-phenylene-bis-(3-thioallophanate); Enovit m; Enovit methyl; Enovit-supper; Frumidor; Fungitox; Fungo; Fungo 50; Labilite; Methyl thiophanate; Methyl topsin; Methylthiofanate; Mildothane; NF 44; Neotopsin; Pelt 14; Pelt-44; Sigma; Sipcaplant; Sipcasan; Sipcavit; TD 1771; Thiophanate m; Thiophanate-methyl; Tiofanate metile; Topsin m; Topsin nf-44; Topsin wp methyl; Trevin; Zyban; o-bis(3-Methoxycarbonyl-2-thioureido)benzene</t>
  </si>
  <si>
    <t>137-26-8</t>
  </si>
  <si>
    <t>DTXSID5021332</t>
  </si>
  <si>
    <t>137-26-8; Aatack; Accelerator thiuram; Aceto tetd; Arasan; Arasan 42-s; Arasan 70; Arasan 75; Arasan-m; Arasan-sf; Arasan-sf-x; Aules; Cyuram ds; Disolfuro di tetrametiltiourame; Disulfure de tetramethylthiourame; Ekagom tb; Falitiram; Fermide; Fernacol; Fernasan; Fernasan a; Fernide; Flo Pro T Seed Protectant; Formamide, 1,1'-dithiobis(n,n-dimethylthio-; Hermal; Hermat tmt; Heryl; Hexathir; Kregasan; Mercuram; Methyl thiram; Methyl thiuramdisulfide; Methyl tuads; NA 2771; Nobecutan; Nomersan; Normersan; Panoram 75; Polyram ultra; Pomarsol; Pomarsol forte; Pomasol; Puralin; RCRA Waste Number U244; Rezifilm; Royal tmtd; SQ 1489; Sadoplon; Spotrete; Spotrete-f; TMTD; TMTDS; TTD; Teramethyl thiuram disulfide; Tersan; Tersan 75; Tetramethyl thiurane disulfide; Tetramethyl-thiram disulfid; Tetramethyldiurane sulphite; Tetramethylenethiuram disulphide; Tetramethylthiocarbamoyldisulphide; Tetramethylthioramdisulfide; Tetramethylthiuram; Tetramethylthiuram bisulfide; Tetramethylthiuram disulfide; Tetramethylthiurum disulfide; Tetrapom; Tetrasipton; Tetrathiuram disulfide; Thillate; Thimer; Thiosan; Thiotex; Thiotox; Thiram; Thiram 75; Thiram b; Thiramad; Thirame; Thirasan; Thiulix; Thiurad; Thiuram; Thiuram d; Thiuram disulfide, tetramethyl-; Thiuram m; Thiuramin; Thiuramyl; Thylate; Tirampa; Tiuram; Tiuramyl; Trametan; Tridipam; Tripomol; Tuads; Tuex; Tulisan; USAF B-30; USAF EK-2089; USAF P-5; Vancida TM-95; Vancide TM; Vuagt-I-4; Vulcafor tmtd; Vulkacit mtic; Vulkacit thiuram; Vulkacit thiuram/c; alpha,alpha'-Dithiobis(dimethylthio)formamide; bis((Dimethylamino)carbonothioyl) disulphide; bis(Dimethyl-thiocarbamoyl)-disulfid; bis(Dimethylthiocarbamoyl) disulfide; bis(Dimethylthiocarbamoyl) disulphide; bis(Dimethylthiocarbamyl) disulfide; n,n'-(Dithiodicarbonothioyl)bis(n-methylmethanamine); n,n,n',n'-Tetramethylthiuram disulfide; n,n-Tetramethylthiuram disulphide</t>
  </si>
  <si>
    <t>108-88-3</t>
  </si>
  <si>
    <t>DTXSID7021360</t>
  </si>
  <si>
    <t>23-SEP-05</t>
  </si>
  <si>
    <t>108-88-3; Antisal 1a; Benzene, methyl; Methacide; Methylbenzene; Methylbenzol; Monomethylbenzene; NCI-C07272; Phenylmethane; RCRA Waste Number U220; Tolu-sol; Tolueen; Toluen; Toluene; Toluol; Toluolo; UN 1294</t>
  </si>
  <si>
    <t>26471-62-5</t>
  </si>
  <si>
    <t>DTXSID0024341</t>
  </si>
  <si>
    <t>1,3-Diisocyanato-2-methylbenzene; 2,4-Diisocyanato-1-methylbenzene; 2,4-Diisocyanatotoluene; 2,4-TDI; 2,4-Toluene diisocyanate; 2,4-Toluylene diisocyanate; 2,4-Tolylene diisocyanate; 2,6-Diisocyanato-1-methylbenzene; 2,6-Diisocyanatotoluene; 2,6-TDI; 2,6-Toluene diisocyanate; 2-Methyl-m-phenylene isocyanate; 2-Methyl-meta-phenylene diisocyanate; 2-Methyl-meta-phenylene isocyanate; 26471-62-5; 4-Methyl-m-phenylene isocyanate; 4-Methyl-meta-phenylene diisocyanate; 4-Methyl-phenylene diisocyanate; 4-Methyl-phenylene isocyanate; 584-84-9; 91-08-7; AI3-15101; Benzene, 1,3-diisocyanato-2-methyl-; Benzene, 1,3-diisocyanatomethyl-; Benzene, 2,4-diisocyanato-1-methyl-; Benzene, 2,6-diisocyanato-1-methyl-; Cresorcinol diisocyanate; Desmodur t80; Diisocyanat-toluol [german]; Diisocyanatotoluene; Hylene TLC; Hylene t; Hylene tcpa; Hylene tic; Hylene tm; Hylene tm-65; Hylene trf; Isocyanic acid, 2-methyl-m-phenylene ester; Isocyanic acid, 2-methyl-meta-phenylene ester; Isocyanic acid, 4-methyl-m-phenylene ester; Isocyanic acid, methylphenylene ester; Meta-toluene diisocyanate; Meta-tolylene diisocyanate; Methylphenylene isocyanate; Mondur td; Mondur td-80; Mondur tds; NCI-C50533; Nacconate ioo; Niax TDI; Niax TDI-P; RCRA Waste No. U223; Rubinate TDI80/20; TDI; TDI-80; Tolueen-diisocyanaat [Dutch]; Toluen-disocianato [Italian]; Toluene 2,4-diisocyanate; Toluene 2,6-diisocyanate; Toluene diisocyanate; Toluene diisocyanate mixture; Toluene, 2,4-diisocyanato-; Toluilenodwuizocyjanian [polish]; Toluylene-2,4-diisocyanate; Tolyene 2,4-diisocyanate; Tolylene 2,4-diisocyanate; Tolylene 2,6-diisocyanate; Tolylene diisocyanate; Tuluylendiisocyanat [german]; di-Isocyanate de toluylene [french]; di-iso-Cyanatoluene; m-Tolylene diisocyanate</t>
  </si>
  <si>
    <t>8001-35-2</t>
  </si>
  <si>
    <t>DTXSID7021368</t>
  </si>
  <si>
    <t>8001-35-2; Alltox; Chlorinated-camphene; Geniphene; Penphene; Phenacide; Toxadust; Toxakil; Toxaphene</t>
  </si>
  <si>
    <t>66841-25-6</t>
  </si>
  <si>
    <t>DTXSID0024343</t>
  </si>
  <si>
    <t>66841-25-6; Cyano(3-phenoxyphenyl)methyl 2,2-dimethyl-3-(1,2,2,2-tetrabromoethyl) cyclopropanecarboxylate; Cyclopropanecarboxylic acid, 2,2-dimethyl-3-(1,2,2,2-tetrabromoethyl)-, cyano(3-phenoxyphenyl)methyl ester; HAG 107; RU 25472; RU 25474; Tralomethrin; Tralomethrine</t>
  </si>
  <si>
    <t>2303-17-5</t>
  </si>
  <si>
    <t>DTXSID5024344</t>
  </si>
  <si>
    <t>2,3,3-Trichlorallyl-n,n-(diisopropyl)-thiocarbamat; 2,3,3-Trichloroallyl diisopropylthiocarbamate; 2-Propene-1-thiol, 2,3,3-trichloro-, diisopropylcarbamate; 2303-17-5; Avadex bw; CP 23426; Carbamic acid, diisopropylthio-, s-(2,3,3-trichloroallyl) ester; Diisopropyltrichloroallylthiocarbamate; Dipthal; Far-Go; Thiocarbamic acid, n-diisopropyl-, s-2,3,3-trichloroallyl ester; Triallat; Triallate; n,n-Diisopropyl-2,3,3-trichlorallyl-thiolcarbamat; n-Diisopropylthiocarbamic acid s-2,3,3-trichloro-2-propenyl ester; s-2,3,3-Trichloroallyl n,n-diisopropylthiocarbamate</t>
  </si>
  <si>
    <t>82097-50-5</t>
  </si>
  <si>
    <t>DTXSID0024345</t>
  </si>
  <si>
    <t>82097-50-5; Amber; CGA 131036; Logran; Triasulfuron</t>
  </si>
  <si>
    <t>615-54-3</t>
  </si>
  <si>
    <t>DTXSID5024346</t>
  </si>
  <si>
    <t>1,2,4-Tribromobenzene; 615-54-3; Benzene, 1,2,4-tribromo- (8ci)(9ci); Tribromobenzene; Tribromobenzene, 1,2,4-</t>
  </si>
  <si>
    <t>594-15-0</t>
  </si>
  <si>
    <t>DTXSID0024347</t>
  </si>
  <si>
    <t>594-15-0; Methane, tribromochloro-; Tribromochloromethane</t>
  </si>
  <si>
    <t>49690-94-0</t>
  </si>
  <si>
    <t>DTXSID50881109</t>
  </si>
  <si>
    <t>1,1'-Oxybisbenzene tribromo deriv.; 49690-94-0; Benzene, 1,1'-oxybis-, tribromo deriv.; Benzene, 1,1'-oxybis-, tribromo deriv.; Tribromodiphenyl ether; Tribromodiphenyl oxide; Tribromophenoxybenzene</t>
  </si>
  <si>
    <t>56-35-9</t>
  </si>
  <si>
    <t>DTXSID9020166</t>
  </si>
  <si>
    <t>01-SEP-97</t>
  </si>
  <si>
    <t>56-35-9; BTO; Biomet tbto; Bis(tri-n-butylzinn)-oxyd; Bis(tributyloxide) of tin; Bis(tributylstannium) oxide; Bis(tributylstannyl)oxide; Bis(tributyltin)oxide; Bis-(tri-n-butylcin)oxid; Butinox; C-SN-9; Distannoxane, hexabutyl-; ENT 24,979; Hexabutyldistannioxan; Hexabutyldistannoxane; Hexabutylditin; Kyslicnik tri-n-butylcinicity; L.S. 3394; OTBE; Oxybis(tributyltin); Oxyde de tributyletain; Stannane, tri-n-butyl-, oxide; TBOT; TBTO; Tin, bis(tributyl)-, oxide; Tin, oxybis(tributyl-; Tributyltin oxide; Tributyltin oxide (TBTO)</t>
  </si>
  <si>
    <t>76-13-1</t>
  </si>
  <si>
    <t>DTXSID6021377</t>
  </si>
  <si>
    <t>06-APR-87</t>
  </si>
  <si>
    <t>1,1,2-Trichloro-1,2,2-trifluoroethane; 1,1,2-Trifluoro-1,2,2- trichloroethane; 76-13-1; Arcton 63; Arklone p; CFC-113; Daiflon s 3; Ethane, 1,1,2-trichloro-1,2,2-trifluoro-; Fluorocarbon 113; Freon 113; Freon 113tr-t; Freon f113; Freon tf; Frigen 113 tr-t; Frigen 113a; Genetron 113; Halocarbon 113; Isceon 113; Khladon 113; R 113; Refrigerant 113; Trichloro-1,2,2-trifluoroethane (CFC-113); Trichloro-1,2,2-trifluoroethane, 1,1,2-; Trichlorotrifluoroethane; Ucon 113; Ucon 113/halocarbon 113; Ucon fluorocarbon 113</t>
  </si>
  <si>
    <t>76-03-9</t>
  </si>
  <si>
    <t>DTXSID1021378</t>
  </si>
  <si>
    <t>30-SEP-11</t>
  </si>
  <si>
    <t>76-03-9; AI3-24157; Acetic acid, trichloro-; Aceto-Caustin; Acide trichloracetique [French]; Acido tricloroacetico [Italian]; Acido tricloroacetico [Spanish]; Amchem Grass Killer; Caswell No. 870; EPA Pesticide Chemical Code 081002; HSDB 1779; Kyselina trichloroctova [Czech]; TCA; Trichloorazijnzuur [Dutch]; Trichloressigsaeure [German]; Trichloroacetic acid; Trichloroethanoic acid</t>
  </si>
  <si>
    <t>120-82-1</t>
  </si>
  <si>
    <t>DTXSID0021965</t>
  </si>
  <si>
    <t>1,2,4-Trichlorobenzene; 120-82-1; Benzene, 1,2,4-trichloro-; Trichlorobenzene; Trichlorobenzene, 1,2,4-; Trojchlorobenzen; UN 2321; Unsym-trichlorobenzene</t>
  </si>
  <si>
    <t>77323-84-3</t>
  </si>
  <si>
    <t>DTXSID4024353</t>
  </si>
  <si>
    <t>77323-84-3; Cyclopentadiene, trichloro-; Trichlorocyclopentadiene</t>
  </si>
  <si>
    <t>71-55-6</t>
  </si>
  <si>
    <t>DTXSID0021381</t>
  </si>
  <si>
    <t>28-SEP-07</t>
  </si>
  <si>
    <t>1,1,1-TCA; 1,1,1-TCE; 71-55-6; Aerothene MM; Aerothene tt; Algylen; Alpha-t; Baltana; CF 2; Chloroetene; Chloroethane-NU; Chloroethene; Chloroethene nu; Chloroform, methyl-; Chlorothane nu; Chlorothene; Chlorothene SM; Chlorothene nu; Chlorothene vg; Chlorten; Chlorylen; Dowclene LS; Ethane, 1,1,1-trichloro-; Gemalgene; Genklene LB; ICI-CF 2; Inhibisol; Methylchloroform; Methyltrichloromethane; NCI-C04626; RCRA Waste Number U226; Solvent 111; TCEA; Trichloran; Trichloroethane, 1,1,1-; Trichloromethylmethane; Trielene; UN 2831; alpha-Trichloroethane; tri-Ethane</t>
  </si>
  <si>
    <t>79-00-5</t>
  </si>
  <si>
    <t>DTXSID5021380</t>
  </si>
  <si>
    <t>1,1,2-Trichlorethane; 1,1,2-Trichloroethane; 1,2,2-Trichloroethane; 79-00-5; Beta-t; Ethane trichloride; Ethane, 1,1,2-trichloro-; NCI-C04579; RCRA Waste Number U227; RCRA Waste Number U359; Trichloroethane; Trichloroethane, 1,1,2-; Trojchloroetan(1,1,2); Vinyl Trichloride; beta-Trichloroethane</t>
  </si>
  <si>
    <t>79-01-6</t>
  </si>
  <si>
    <t>DTXSID0021383</t>
  </si>
  <si>
    <t>28-SEP-11</t>
  </si>
  <si>
    <t>1,1,2-Trichloroethylene; 1,1-Dichloro-2-chloroethylene; 1-Chloro-2,2-dichloroethylene; 79-01-6; AI3-00052 ; Algylen; Anamenth; Benzinol; Caswell No 876; Cecolene; Chlorilen; Chlorylea; Chorylen; CirCosolv; Crawhaspol; Densinfluat; Dow-Tri; Dukeron; EPA Pesticide Chemical Code 081202; Ethene, trichloro-; Ethinyl trichloride; Ethylene trichloride; Ethylene, trichloro-; Fleck-flip; Flock flip; Fluate; Germalgene; Lanadin; Lethurin; NCI-C04546; NIALK; NSC 389; Narcogen; Narkosoid; Per-a-clor; Perm-a-chlor; Pesticide Code: 081202; Petzinol; Philex; TCE; Threthylen; Threthylene; Trethylene; Tri; Tri-Plus M; Tri-plus; Triad; Trial; Triasol; Trichloraethen (German); Trichloraethylen, tri (German); Trichloran; Trichloren; Trichlorethene (French); Trichlorethylene; Trichlorethylene, tri (French); Trichloroethene; Trichloroethylene; Triclene; Tricloretene (Italian); Tricloroetilene (Italian); Trielin; Trielina (Italian); Triklone; Trilene; Trimar; Vestrol; Vitran</t>
  </si>
  <si>
    <t>75-69-4</t>
  </si>
  <si>
    <t>DTXSID5021384</t>
  </si>
  <si>
    <t>75-69-4; Algofrene type 1; Arcton 9; Electro-cf 11; Eskimon 11; F 11; FC 11; Fluorocarbon No. 11; Fluorotrichloromethane; Fluorotrojchlorometan; Freon 11; Freon 11a; Freon 11b; Freon he; Freon mf; Frigen 11; Genetron 11; Halocarbon 11; Isceon 131; Isotron 11; Ledon 11; Monofluorotrichloromethane; NCI-C04637; RCRA Waste Number U121; Trichlorofluoromethane; Trichloromonofluoromethane; Ucon Refrigerant 11; Ucon flurocarbon 11</t>
  </si>
  <si>
    <t>88-06-2</t>
  </si>
  <si>
    <t>DTXSID5021386</t>
  </si>
  <si>
    <t>2,4,6-Trichlorophenol; 88-06-2; Dowicide 2s; NCI-C02904; Omal; Phenachlor; Phenol, 2,4,6-trichloro-; RCRA Waste Number U231; Trichlorophenol; Trichlorophenol, 2,4,6-</t>
  </si>
  <si>
    <t>95-95-4</t>
  </si>
  <si>
    <t>DTXSID4024359</t>
  </si>
  <si>
    <t>2,4,5-Trichlorophenol; 95-95-4; Collunosol; Dowicide 2; Dowicide b; NCI-C61187; Nurelle; Preventol I; RCRA Waste Number U230; Trichlorophenol; Trichlorophenol, 2,4,5-</t>
  </si>
  <si>
    <t>93-72-1</t>
  </si>
  <si>
    <t>DTXSID0021387</t>
  </si>
  <si>
    <t>(+/-)-2-(2,4,5-Trichlorophenoxy)propanoic acid; 2 (2,4,5-Trichlorophenoxy) propionic acid; 2,4,5-Tp; 2,4,5-Trichlorophenoxy-alpha-propionic acid; 2,4,5-Trichlorophenoxypropionic acid; 2-(2,4,5-Trichloor-fenoxy)-propionzuur; 2-(2,4,5-Trichlor-phenoxy)-propionsaeure; 2-(2,4,5-Trichlorophenoxy)propionic acid; 93-72-1; Acide 2-(2,4,5-trichloro-phenoxy) propionique; Acido 2-(2,4,5-tricloro-fenossi)-propionico; Propanoic acid, 2-(2,4,5-trichlorophenoxy)-; Propionic acid, 2-(2,4,5-trichlorophenoxy)-; Silvex; Trichlorophenoxy propionic acid, 2 (2,4,5-; Trichlorophenoxy) propionic acid (2,4,5-TP); alpha-(2,4,5-Trichlorophenoxy)propionic acid</t>
  </si>
  <si>
    <t>93-76-5</t>
  </si>
  <si>
    <t>DTXSID5021388</t>
  </si>
  <si>
    <t>(2,4,5-Trichloor-fenoxy)-azijnzuur; (2,4,5-Trichlor-phenoxy)-essigsaeure; 2,4,5-Trichlorophenoxyacetic acid; 2,4,5-t; 93-76-5; Acide 2,4,5-trichloro phenoxyacetique; Acido (2,4,5-tricloro-fenossi)-acetico; BCF-Bushkiller; Brush Rhap; Brushtox; Dacamine; Debroussaillant concentre; Decamine 4t; Ded-Weed Brush Killer; Dinoxol; Envert-t; Esteron 245; Esteron 245 be; Fence Rider; Forron; Forst u 46; Fortex; Fruitone a; Inverton 245; Line Rider; NA 2765; Phortox; RCRA Waste Number U232; Reddon; Reddox; Spontox; Super D Weedone; Tippon; Tormona; Transamine; Tributon; Trichlorophenoxyacetic acid (2,4,5-T); Trichlorophenoxyacetic acid, 2,4,5-; Trinoxol; Trioxon; Trioxone; U 46; Veon; Veon 245; Verton 2t; Visko rhap low volatile ester; Weedar; Weedone; Weedone 2,4,5-t</t>
  </si>
  <si>
    <t>96-18-4</t>
  </si>
  <si>
    <t>DTXSID9021390</t>
  </si>
  <si>
    <t>1,2,3-Trichloropropane; 96-18-4; Allyl trichloride; Glycerol trichlorohydrin; Glyceryl trichlorohydrin; NCI-C60220; Propane, 1,2,3-trichloro-; Trichlorohydrin; Trichloropropane, 1,2,3-</t>
  </si>
  <si>
    <t>598-77-6</t>
  </si>
  <si>
    <t>DTXSID3024362</t>
  </si>
  <si>
    <t>1,1,2-Trichloropropane; 598-77-6; Propane, 1,1,2-trichloro-; Trichloropropane; Trichloropropane, 1,1,2-</t>
  </si>
  <si>
    <t>1319-77-3</t>
  </si>
  <si>
    <t>DTXSID3024364</t>
  </si>
  <si>
    <t>24-OCT-18</t>
  </si>
  <si>
    <t>1319-77-3; Acede cresylique [French]; Acide cresylique [French]; Acido cresilico [Spanish]; Ar-toluenol; Bacillol; Cresol; Cresoli [Italian]; Cresylic acid; HSDB 250; Hydroxytoluole [German]; I3-02360; Kresole [german]; Kresolen [Dutch]; Krezol [Polish]; Methylphenol; Phenol, methyl-; Tekresol; Tricresol</t>
  </si>
  <si>
    <t>58138-08-2</t>
  </si>
  <si>
    <t>DTXSID8024365</t>
  </si>
  <si>
    <t>58138-08-2; Dowco 356; Tandem; Tridiphane</t>
  </si>
  <si>
    <t>121-44-8</t>
  </si>
  <si>
    <t>DTXSID3024366</t>
  </si>
  <si>
    <t>(Diethylamino)ethane; 121-44-8; Ethanamine, n,n-diethyl-; Ethanamine, n,n-diethyl-; HSDB 896; Triaethylamin [German]; Triethylamine; Triethylamine; Trietilamina [Italian]; Trietilamina [Spanish]; UN 1296; n,n-Diethylethanamine</t>
  </si>
  <si>
    <t>143-22-6</t>
  </si>
  <si>
    <t>DTXSID7021520</t>
  </si>
  <si>
    <t>143-22-6; 2-(2-(2-Butoxyethoxy)ethoxy)ethanol; 3,6,9-Trioxatridecan-1-ol; AI3-30236; Butoxytriethylene glycol; Butoxytriglycol; Dowanol tbat; Ethanol, 2-(2-(2-butoxyethoxy)ethoxy)-; HSDB 5645; Triethylene glycol monobutyl ether; Triethylene glycol monobutyl ether; Triethylene glycol n-butyl ether; Triglycol monobutyl ether</t>
  </si>
  <si>
    <t>112-50-5</t>
  </si>
  <si>
    <t>DTXSID3024368</t>
  </si>
  <si>
    <t>112-50-5; 2-(2-(2-Ethoxyethoxy)ethoxy)ethanol; 3,6,9-Trioxaundecan-1-ol; AI3-14498; Dowanol te; Ethanol, 2-(2-(2-ethoxyethoxy)ethoxy)-; Ethoxytriethylene glycol; Ethoxytriglycol; Ethyltriglycol; HSDB 899; Triethylene glycol ethyl ether; Triethylene glycol monoethyl ether; Triglycol monoethyl ether</t>
  </si>
  <si>
    <t>1582-09-8</t>
  </si>
  <si>
    <t>DTXSID4021395</t>
  </si>
  <si>
    <t>1582-09-8; 2,6-Dinitro-4-trifluormethyl-n,n-dipropylanilin; 2,6-Dinitro-n,n-di-n-propyl-alpha,alpha,alpha-trifluoro-p-toluidine; 2,6-Dinitro-n,n-dipropyl-4-(trifluoromethyl)benzenamine; 4-(di-n-Propylamino)-3,5-dinitro-1-trifluoromethylbenzene; Agreflan; Agriflan 24; Benzenamine, 2,6-dinitro-n,n-dipropyl-4-(trifluoromethyl)-; Crisalin; Digermin; Elancolan; Lilly 36,352; NCI-C00442; Nitran; Olitref; Su seguro carpidor; Trefanocide; Treficon; Treflam; Treflan; Treflanocide elancolan; Trifluoralin; Trifluralin; Trifluraline; Trifurex; Trikepin; Trim; alpha,alpha,alpha-Trifluoro-2,6-dinitro-n,n-dipropyl-p-toluidine; l-36352; n,n-Dipropyl-2,6-dinitro-4-trifluormethylanilin; n,n-Dipropyl-4-trifluoromethyl-2,6-dinitroaniline; n,n-di-n-Propyl-2,6-dinitro-4-trifluoromethylaniline; s-Triazine, 2-chloro-4,6-bis(ethylamino)-</t>
  </si>
  <si>
    <t>526-73-8</t>
  </si>
  <si>
    <t>DTXSID8047769</t>
  </si>
  <si>
    <t>09-SEP-16</t>
  </si>
  <si>
    <t>hemellitol; mesitylene; methylxylene</t>
  </si>
  <si>
    <t>108-67-8</t>
  </si>
  <si>
    <t>DTXSID6026797</t>
  </si>
  <si>
    <t>mesitylene; sym-trimethylbenzene; symmetrical trimethylbenzene</t>
  </si>
  <si>
    <t>95-63-6</t>
  </si>
  <si>
    <t>DTXSID6021402</t>
  </si>
  <si>
    <t>asymmetrical trimethylbenzene; mesitylene; methylxylene; pseudocumene; psi-Cumene</t>
  </si>
  <si>
    <t>540-84-1</t>
  </si>
  <si>
    <t>DTXSID7024370</t>
  </si>
  <si>
    <t>31-JUL-07</t>
  </si>
  <si>
    <t>2,2,4-Trimethylpentane; 2,4,4-Trimethylpentane; 540-84-1; AI3-23976; HSDB 5682; Iso-octane; Isobutyltrimethylmethane; Isooctane; TMP; Trimethylpentane; pentane, 2,2,4-Trimethyl-</t>
  </si>
  <si>
    <t>99-35-4</t>
  </si>
  <si>
    <t>DTXSID6021406</t>
  </si>
  <si>
    <t>01-OCT-97</t>
  </si>
  <si>
    <t>1,3,5-Trinitrobenzene; 99-35-4; Benzene, 1,3,5-trinitro-; RCRA Waste Number U234; TNB; Trinitrobenzeen; Trinitrobenzene; Trinitrobenzene, 1,3,5-; Trinitrobenzol</t>
  </si>
  <si>
    <t>118-96-7</t>
  </si>
  <si>
    <t>DTXSID7024372</t>
  </si>
  <si>
    <t>118-96-7; 2,4,6-Trinitrotolueen; 2,4,6-Trinitrotoluene; 2,4,6-Trinitrotoluol; Benzene, 2-methyl-1,3,5-trinitro-; Entsufon; NCI-C56155; TNT; TNT-tolite; Tolit; Tolite; Trinitrotoluene; Trinitrotoluene (TNT); Trinitrotoluene, 2,4,6-; Tritol; Triton; Trojnitrotoluen; Trotyl; Trotyl oil; UN 0209; alpha-TNT; s-Trinitrotoluene; s-Trinitrotoluol; sym-Trinitrotoluene; sym-Trinitrotoluol</t>
  </si>
  <si>
    <t>7440-61-1</t>
  </si>
  <si>
    <t>DTXSID1042522</t>
  </si>
  <si>
    <t>7440-61-1; UN 2979; Uranium; Uranium, natural</t>
  </si>
  <si>
    <t>DTXSID7024374</t>
  </si>
  <si>
    <t>Uranium (soluble salts); Uranium, soluble salts</t>
  </si>
  <si>
    <t>57-13-6</t>
  </si>
  <si>
    <t>DTXSID4021426</t>
  </si>
  <si>
    <t>13-JUL-11</t>
  </si>
  <si>
    <t>57-13-6; Aquacare; Aquadrate; Basodexan; Carbamide; Carbonyldiamide; Hyanit; Keratinamin; Nutraplus; Onychomal; Pastaron; Urea; Ureaphil; Urepearl</t>
  </si>
  <si>
    <t>DTXSID00894744</t>
  </si>
  <si>
    <t>1314-62-1</t>
  </si>
  <si>
    <t>DTXSID2023806</t>
  </si>
  <si>
    <t>1314-62-1; CI 77938; Divanadium pentaoxide; Divanadium pentoxide; Vanadic anhydride; Vanadium oxide; Vanadium pentaoxide; Vanadium pentoxide</t>
  </si>
  <si>
    <t>1929-77-7</t>
  </si>
  <si>
    <t>DTXSID7024376</t>
  </si>
  <si>
    <t>1929-77-7; Carbamic acid, dipropylthio-, s-propyl ester; Dipropylthiocarbamic acid s-propyl ester; PPTC; Propyl n,n-dipropylthiolcarbamate; Vernam; Vernolate; n-Propyl-di-n-propylthiolcarbamate; r-1607; s-Propyl dipropylthiocarbamate</t>
  </si>
  <si>
    <t>50471-44-8</t>
  </si>
  <si>
    <t>DTXSID4022361</t>
  </si>
  <si>
    <t>50471-44-8; Bas 35202f; Bas 35204; Bas352-04f; Ronilan; Vinclozolin</t>
  </si>
  <si>
    <t>108-05-4</t>
  </si>
  <si>
    <t>DTXSID3021431</t>
  </si>
  <si>
    <t>1-Acetoxyethylene; 108-05-4; Acetate de vinyle [French]; Acetato de vinilo [Spanish]; Acetic acid ethenyl ester; Acetic acid vinyl ester; Acetic acid, ethenyl ester; Ethenyl acetate; HSDB 190; NSC 8404; Octan winylu [Polish]; UN 1301; Vac; Vinile (acetato di) [Italian]; Vinyl a monomer; Vinyl acetate; Vinyl acetate, inhibited; Vinylacetaat [Dutch]; Vinylacetat [German]; Vinyle (acetate de) [French]; Vinylester kyseliny octove [Czech]; Vyac</t>
  </si>
  <si>
    <t>593-60-2</t>
  </si>
  <si>
    <t>DTXSID8021432</t>
  </si>
  <si>
    <t>593-60-2; Bromoethene; Bromoethylene; Bromure de vinyle [French]; Bromuro de vinilo [Spanish]; Ethene, bromo-; Ethylene, bromo-; HSDB 1030; Monobromoethylene; NCI-C50373; Vinile (bromuro di) [Italian]; Vinyl bromide; Vinyl bromide, inhibited; Vinylbromid [German]; Vinyle (bromure de) [French]</t>
  </si>
  <si>
    <t>75-01-4</t>
  </si>
  <si>
    <t>DTXSID8021434</t>
  </si>
  <si>
    <t>07-AUG-00</t>
  </si>
  <si>
    <t>75-01-4; Chloroethene; Chloroethylene; VC; VCM; Vinyl chloride; Vinyl chloride monomer</t>
  </si>
  <si>
    <t>81-81-2</t>
  </si>
  <si>
    <t>DTXSID5023742</t>
  </si>
  <si>
    <t>(Phenyl-1 acetyl-2 ethyl) 3-hydroxy-4 coumarine; 1-(4'-Hydroxy-3'-coumarinyl)-1-phenyl-3-butanone; 2h-1-Benzopyran-2-one, 4-hydroxy-3-(3-oxo-1-phenylbutyl)-; 3-(1'-Phenyl-2'-acetylethyl)-4-hydroxycoumarin; 3-(Acetonylbenzyl)-4-hydroxycoumarin; 3-(alpha-Acetonylbenzyl)-4-hydroxycoumarin; 3-(alpha-Phenyl-beta-acetylaethyl)-4-hydroxycumarin; 3-(alpha-Phenyl-beta-acetylethyl)-4-hydroxycoumarin; 4-Hydroxy-3-(3-oxo-1-fenyl-butyl) cumarine; 4-Hydroxy-3-(3-oxo-1-phenyl-butyl)-cumarin; 4-Hydroxy-3-(3-oxo-1-phenylbutyl)-2h-1-benzopyran-2-one; 4-Idrossi-3-(3-oxo-)-fenil-butil)-cumarine; 81-81-2; Arab Rat Deth; Athrombin-k; Athrombine-k; Brumolin; Co-Rax; Compound 42; Coumadin; Coumafen; Coumafene; Coumarin, 3-(alpha-acetonylbenzyl)-4-hydroxy-; Coumefene; Cov-R-Tox; D-Con; Dethmor; Dethnel; Eastern States Duocide; Fasco Fascrat Powder; Kumader; Kumadu; Kypfarin; Liqua-tox; Mar-Frin; Martin's Mar-Frin; Maveran; Mouse Pak; Prothromadin; RCRA Waste Number p001; Rat-A-Way; Rat-B-Gon; Rat-Gard; Rat-Kill; Rat-Mix; Rat-O-Cide #2; Rat-Ola; Rat-Trol; Ratorex; Ratox; Ratoxin; Ratron; Ratron g; Rats-No-More; Rattunal; Rax; Ro-Deth; Rodafarin; Rodex; Rodex Blox; Rosex; Rough and Ready Mouse Mix; Solfarin; Spray-Trol Brand Roden-Trol; Temus W; Tox-Hid; Twin Light Rat Away; Vampirinip II; Vampirinip III; W.A.R.F. 42; Waran; Warf Compound 42; Warfarat; Warfarin; Warfarin Plus; Warfarin q; Warfarine; Warficide; Zoocoumarin</t>
  </si>
  <si>
    <t>7723-14-0</t>
  </si>
  <si>
    <t>DTXSID1024382</t>
  </si>
  <si>
    <t>7723-14-0; Bonide Blue Death Rat Killer; Caswell no. 663; Common Sense Cockroach and Rat Preparations; EPA Pesticide Chemical Code 066502; Exolit LPKN 275; Exolit VPK-N 361; Fosforo [Spanish]; Fosforo bianco [Italian]; Fosforo blanco [Spanish]; Gelber phosphor [German]; HSDB 1169; Phosphore [French]; Phosphore blanc [French]; Phosphore blanc [French]; Phosphorous (white); Phosphorus; Phosphorus (red); Phosphorus white; Phosphorus, red; Phosphorus, white; Phosphorus-31; Rat-Nip; Red phosphorus; Tetrafosfor [Dutch]; Tetraphosphor [German]; UN 1338; UN 1381; UN 2447; Weiss phosphor [German]; White phosphorus; Yellow phosphorus</t>
  </si>
  <si>
    <t>1330-20-7</t>
  </si>
  <si>
    <t>DTXSID2021446</t>
  </si>
  <si>
    <t>21-FEB-03</t>
  </si>
  <si>
    <t>1,2-Dimethylbenzene; 1,3-Dimethylbenzene; 1,4-Dimethylbenzene; 106-42-3; 108-38-3; 1330-20-7; 95-47-6; Dimethylbenzene; Mixed xylenes; Xylenes; m-Xylene; meta-Xylene; o-Xylene; ortho-Xylene; p-Xylene; para-Xylene</t>
  </si>
  <si>
    <t>7440-66-6</t>
  </si>
  <si>
    <t>DTXSID7035012</t>
  </si>
  <si>
    <t>03-AUG-05</t>
  </si>
  <si>
    <t>7440-66-6; Asarco l 15; Blue powder; Cinc [Spanish]; Emanay zinc dust; Granular zinc; HSDB 1344; Jasad; Lead refinery vacuum zinc; Merrillite; UN 1436; Zinc; Zinc; Zinc and Compounds; Zinc dust; Zinc powder; Zinc, ashes; Zinc, powder or dust, non-pyrophoric; Zinc, powder or dust, pyrophoric</t>
  </si>
  <si>
    <t>557-21-1</t>
  </si>
  <si>
    <t>DTXSID6024385</t>
  </si>
  <si>
    <t>557-21-1; Cyanure de zinc; RCRA Waste Number p121; UN 1713; Zinc cyanide; Zinc dicyanide</t>
  </si>
  <si>
    <t>1314-84-7</t>
  </si>
  <si>
    <t>DTXSID1024386</t>
  </si>
  <si>
    <t>1314-84-7; Blue-Ox; Kilrat; Mous-Con; Phosphure de zinc; Phosvin; RCRA Waste Number P122; Rumetan; UN 1714; ZP; Zinc phosphide; Zinc(phosphure de); Zinc-tox; Zinco(fosfuro di); Zinkfosfide; Zinkphosphid</t>
  </si>
  <si>
    <t>12122-67-7</t>
  </si>
  <si>
    <t>DTXSID5021465</t>
  </si>
  <si>
    <t>((1,2-Ethanediylbis(carbamodithioato))(2-)zinc; 1,2-Ethanediylbis(carbamodithioato) (2-)-s,s'-zinc; 1,2-Ethanediylbiscarbamodithioic acid, zinc complex; 1,2-Ethanediylbiscarbamothioic acid, zinc salt; 12122-67-7; Aspor; Asporum; Bercema; Blightox; Blitex; Blizene; Carbadine; Chem zineb; Cineb; Crittox; Cynkotox; Daisen; Dipher; Dithane 65; Dithane z; Dithane z-78; Dithiane z-78; Ditiamina; Ent 14,874; Ethyl zimate; Ethylenebis(dithiocarbamato)zinc; Ethylenebis(dithiocarbamic acid), zinc salt; Hexathane; Kupratsin; Kypzin; Lirotan; Lonacol; Micide; Miltox; Miltox special; Novosir n; Novozin n 50; Novozir; Novozir n; Novozir n 50; Pamosol 2 forte; Parzate; Parzate c; Parzate zineb; Perosin; Perosin 75b; Perozin; Perozine; Polyram z; Sperlox-z; Thiodow; Tiezene; Tritoftorol; Tsineb; Z-78; Zebenide; Zebtox; Zidan; Zimate; Zinc ethylene-1,2-bisdithiocarbamate; Zinc ethylenebisdithiocarbamate; Zinc, (ethylenebis(dithiocarbamato))-; Zineb; Zineb 75; Zineb 75 wp; Zineb 80; Zink-(n,n'-aethylen-bis(dithiocarbamat)); Zinosan</t>
  </si>
  <si>
    <t>71-36-3</t>
  </si>
  <si>
    <t>DTXSID1021740</t>
  </si>
  <si>
    <t>1-Butanol; 1-Hydroxybutane; 71-36-3; Alcool butylique; Butanol; Butanol, n-; Butanolen; Butanolo; Butyl Alcohol; Butyl hydroxide; Butylowy alkohol; Butyric alcohol; CCS 203; Methylolpropane; NA 1120; Propylcarbinol; Propylmethanol; RCRA Waste Number u031; UN 1120; n-Butyl alcohol</t>
  </si>
  <si>
    <t>75-65-0</t>
  </si>
  <si>
    <t>DTXSID8020204</t>
  </si>
  <si>
    <t>1,1-dimethylethanol; 2 methylpropan-2-ol; 2 metilpropan-2-ol; 2-Propanol; 2-methyl-; 2-methyl-2-propanol; 2-methylpropan-2-ol; 2-methylpropane-2-ol; NCI-C55367; TBA; arconol; t-butanol; t-butyl alcohol; t-butyl hydroxide; tBA; tert-butanol; tert-butyl alcohol; tert-butylalcohol; tertiary carbinol; trimethyl carbinol; trimethyl methanol; trimethylcarbinol; trimethylmethanol</t>
  </si>
  <si>
    <t>PRINCIPAL CRITICAL EFFECT SYSTEM</t>
  </si>
  <si>
    <t>PRINCIPAL CRITICAL DESCRIPTION</t>
  </si>
  <si>
    <t>PRINCIPAL STUDY</t>
  </si>
  <si>
    <t>STUDY CITATION</t>
  </si>
  <si>
    <t>EXPERIMENTAL DOSE TYPE</t>
  </si>
  <si>
    <t>POD VALUE</t>
  </si>
  <si>
    <t>POD UNIT NAME</t>
  </si>
  <si>
    <t>RFD VALUE</t>
  </si>
  <si>
    <t>RFD UNIT</t>
  </si>
  <si>
    <t>RFD UNCERTAINTY FACTOR</t>
  </si>
  <si>
    <t>RFD MODIFYING FACTOR</t>
  </si>
  <si>
    <t>STUDY CONFIDENCE</t>
  </si>
  <si>
    <t>DATA CONFIDENCE</t>
  </si>
  <si>
    <t>OVERALL CONFIDENCE</t>
  </si>
  <si>
    <t>DOSE TYPE</t>
  </si>
  <si>
    <t>DURATION TYPE</t>
  </si>
  <si>
    <t>Acenaphthene</t>
  </si>
  <si>
    <t>Hepatic</t>
  </si>
  <si>
    <t>Hepatotoxicity</t>
  </si>
  <si>
    <t>Mouse oral subchronic study</t>
  </si>
  <si>
    <t>U.S. EPA, 1989</t>
  </si>
  <si>
    <t>NOAEL</t>
  </si>
  <si>
    <t>175</t>
  </si>
  <si>
    <t>mg/kg-day</t>
  </si>
  <si>
    <t>.06</t>
  </si>
  <si>
    <t>3000</t>
  </si>
  <si>
    <t>1</t>
  </si>
  <si>
    <t>Low</t>
  </si>
  <si>
    <t>Threshold</t>
  </si>
  <si>
    <t>Chronic</t>
  </si>
  <si>
    <t>Acenaphthylene</t>
  </si>
  <si>
    <t>Acephate</t>
  </si>
  <si>
    <t>Nervous</t>
  </si>
  <si>
    <t>Inhibition of brain ChE</t>
  </si>
  <si>
    <t>90-day rat feeding study (LEL for male subjects)</t>
  </si>
  <si>
    <t>Chevron Chemical Co., 1987a</t>
  </si>
  <si>
    <t>LEL</t>
  </si>
  <si>
    <t>.12</t>
  </si>
  <si>
    <t>.004</t>
  </si>
  <si>
    <t>30</t>
  </si>
  <si>
    <t>Medium</t>
  </si>
  <si>
    <t>High</t>
  </si>
  <si>
    <t>Acetochlor</t>
  </si>
  <si>
    <t>Hematologic, Hepatic, Nervous, Reproductive, Urinary</t>
  </si>
  <si>
    <t>Salivation, increased ALT and ornithine carbamyl transferase; significant increases in triglyceride and decreased blood glucose levels; histopathological changes in kidneys and testes of males</t>
  </si>
  <si>
    <t>1-year dog feeding study</t>
  </si>
  <si>
    <t>ICI, Inc., 1988a</t>
  </si>
  <si>
    <t>2</t>
  </si>
  <si>
    <t>.02</t>
  </si>
  <si>
    <t>100</t>
  </si>
  <si>
    <t>Acetone</t>
  </si>
  <si>
    <t>Urinary</t>
  </si>
  <si>
    <t>Nephropathy</t>
  </si>
  <si>
    <t>Subchronic drinking water study in rats</t>
  </si>
  <si>
    <t>Dietz, et., al, 1991 NTP, 1991</t>
  </si>
  <si>
    <t>900</t>
  </si>
  <si>
    <t>.9</t>
  </si>
  <si>
    <t>1000</t>
  </si>
  <si>
    <t>Acetophenone</t>
  </si>
  <si>
    <t>Other</t>
  </si>
  <si>
    <t>General Toxicity</t>
  </si>
  <si>
    <t>Rat oral subchronic study</t>
  </si>
  <si>
    <t>Hagen et al., 1967</t>
  </si>
  <si>
    <t>423</t>
  </si>
  <si>
    <t>.1</t>
  </si>
  <si>
    <t>Acifluorfen, sodium</t>
  </si>
  <si>
    <t>Developmental, Other, Urinary</t>
  </si>
  <si>
    <t>Mortality and kidney lesions</t>
  </si>
  <si>
    <t>2-generation reproduction rat study</t>
  </si>
  <si>
    <t>Rhone-Poulenc, Inc., 1986</t>
  </si>
  <si>
    <t>NOEL</t>
  </si>
  <si>
    <t>1.25</t>
  </si>
  <si>
    <t>.013</t>
  </si>
  <si>
    <t>Acrolein</t>
  </si>
  <si>
    <t>Decreased survival</t>
  </si>
  <si>
    <t>Chronic gavage rat study</t>
  </si>
  <si>
    <t>Parent et. al., 1992a</t>
  </si>
  <si>
    <t>.05</t>
  </si>
  <si>
    <t>.0005</t>
  </si>
  <si>
    <t>Medium/High</t>
  </si>
  <si>
    <t>Acrylamide</t>
  </si>
  <si>
    <t>Degenerative nerve changes</t>
  </si>
  <si>
    <t>Chronic rat study</t>
  </si>
  <si>
    <t xml:space="preserve">Johnson et al. 1986 </t>
  </si>
  <si>
    <t>HED</t>
  </si>
  <si>
    <t>.053</t>
  </si>
  <si>
    <t>.002</t>
  </si>
  <si>
    <t>Acrylic acid</t>
  </si>
  <si>
    <t>Developmental</t>
  </si>
  <si>
    <t>Reduced pup weight</t>
  </si>
  <si>
    <t>Rat reproductive study</t>
  </si>
  <si>
    <t>BASF, 1993</t>
  </si>
  <si>
    <t>53</t>
  </si>
  <si>
    <t>.5</t>
  </si>
  <si>
    <t>Alachlor</t>
  </si>
  <si>
    <t>Hematologic, Other</t>
  </si>
  <si>
    <t>Hemosiderosis, hemolytic anemia</t>
  </si>
  <si>
    <t>Monsanto Co., 1984a</t>
  </si>
  <si>
    <t>.01</t>
  </si>
  <si>
    <t>Alar</t>
  </si>
  <si>
    <t>No adverse effects</t>
  </si>
  <si>
    <t>3-generation reproduction rat study, 3-generation reproduction rat study</t>
  </si>
  <si>
    <t>Uniroyal Chemical, 1966</t>
  </si>
  <si>
    <t>15</t>
  </si>
  <si>
    <t>.15</t>
  </si>
  <si>
    <t>Aldicarb</t>
  </si>
  <si>
    <t>Sweating as clinical sign of AChe inhibition</t>
  </si>
  <si>
    <t>Acute human oral exposure study</t>
  </si>
  <si>
    <t>Rhone-Poulenc, 1992</t>
  </si>
  <si>
    <t>.001</t>
  </si>
  <si>
    <t>10</t>
  </si>
  <si>
    <t>Aldicarb sulfone</t>
  </si>
  <si>
    <t>Brain ChE inhibition in females</t>
  </si>
  <si>
    <t>Union Carbide Agricultural Products Co., 1987</t>
  </si>
  <si>
    <t>.11</t>
  </si>
  <si>
    <t>Aldrin</t>
  </si>
  <si>
    <t>Liver toxicity</t>
  </si>
  <si>
    <t>Rat chronic feeding study</t>
  </si>
  <si>
    <t>Fitzhugh et al., 1964</t>
  </si>
  <si>
    <t>LOAEL</t>
  </si>
  <si>
    <t>.025</t>
  </si>
  <si>
    <t>.00003</t>
  </si>
  <si>
    <t>Ally</t>
  </si>
  <si>
    <t>Decreased body weight</t>
  </si>
  <si>
    <t>2-year rat feeding/oncogenicity study</t>
  </si>
  <si>
    <t>duPont, 1985a</t>
  </si>
  <si>
    <t>25</t>
  </si>
  <si>
    <t>.25</t>
  </si>
  <si>
    <t>Allyl alcohol</t>
  </si>
  <si>
    <t>Hepatic, Urinary</t>
  </si>
  <si>
    <t>Impaired renal function and increased liver and kidney weights</t>
  </si>
  <si>
    <t>Subchronic oral rat study (drinking water)</t>
  </si>
  <si>
    <t>Carpanini et al., 1978</t>
  </si>
  <si>
    <t>4.8</t>
  </si>
  <si>
    <t>.005</t>
  </si>
  <si>
    <t>Aluminum phosphide</t>
  </si>
  <si>
    <t>Body weight and clinical parameters</t>
  </si>
  <si>
    <t>Rat chronic oral study</t>
  </si>
  <si>
    <t>Hackenburg, 1972</t>
  </si>
  <si>
    <t>.043</t>
  </si>
  <si>
    <t>.0004</t>
  </si>
  <si>
    <t>Amdro</t>
  </si>
  <si>
    <t>Hepatic, Other</t>
  </si>
  <si>
    <t>Increased organ weights</t>
  </si>
  <si>
    <t>26-week dog feeding study</t>
  </si>
  <si>
    <t>American Cyanamid, 1980</t>
  </si>
  <si>
    <t>.33</t>
  </si>
  <si>
    <t>.0003</t>
  </si>
  <si>
    <t>Ametryn</t>
  </si>
  <si>
    <t>Rat subchronic oral gavage bioassay</t>
  </si>
  <si>
    <t>Ciba-Geigy, 1961a</t>
  </si>
  <si>
    <t>8.6</t>
  </si>
  <si>
    <t>.009</t>
  </si>
  <si>
    <t>Amitraz</t>
  </si>
  <si>
    <t>Hematologic</t>
  </si>
  <si>
    <t>Increased mean blood sugar concentration; slight hypothermia</t>
  </si>
  <si>
    <t>2-year dog oral feeding study</t>
  </si>
  <si>
    <t>Upjohn Co., 1972a</t>
  </si>
  <si>
    <t>.0025</t>
  </si>
  <si>
    <t>Ammonium sulfamate</t>
  </si>
  <si>
    <t>Decrease in body weight</t>
  </si>
  <si>
    <t>90-day rat feeding study</t>
  </si>
  <si>
    <t>Gupta et al., 1979</t>
  </si>
  <si>
    <t>214.3</t>
  </si>
  <si>
    <t>.2</t>
  </si>
  <si>
    <t>Anthracene</t>
  </si>
  <si>
    <t>No observed effects</t>
  </si>
  <si>
    <t>Subchronic toxicity study in mice</t>
  </si>
  <si>
    <t>.3</t>
  </si>
  <si>
    <t>Antimony</t>
  </si>
  <si>
    <t>Longevity, blood glucose, and cholesterol</t>
  </si>
  <si>
    <t>Rat chronic oral bioassay</t>
  </si>
  <si>
    <t>Schroeder et al., 1970</t>
  </si>
  <si>
    <t>.35</t>
  </si>
  <si>
    <t>Apollo</t>
  </si>
  <si>
    <t>Endocrine, Hepatic</t>
  </si>
  <si>
    <t>Liver effects; organ weight changes</t>
  </si>
  <si>
    <t>1-year feeding dog study</t>
  </si>
  <si>
    <t>BFC Chemicals, Inc., 1984</t>
  </si>
  <si>
    <t>Aroclor 1016</t>
  </si>
  <si>
    <t>Reduced birth weights</t>
  </si>
  <si>
    <t>Monkey reproductive bioassay</t>
  </si>
  <si>
    <t>Barsotti and van Miller, 1984; Levin et al., 1988; Schantz et al., 1989, 1991</t>
  </si>
  <si>
    <t>.007</t>
  </si>
  <si>
    <t>.00007</t>
  </si>
  <si>
    <t>Aroclor 1254</t>
  </si>
  <si>
    <t>Dermal, Immune, Ocular</t>
  </si>
  <si>
    <t>Ocular exudate, inflamed and prominent Meibomian glands, distorted growth of finger and toe nails; decreased antibody (IgG and IgM) response to sheep erythrocytes</t>
  </si>
  <si>
    <t>Monkey clinical and immunologic studies</t>
  </si>
  <si>
    <t>Arnold et al., 1994a,b; Tryphonas et al., 1989, 1991a,b</t>
  </si>
  <si>
    <t>.00002</t>
  </si>
  <si>
    <t>300</t>
  </si>
  <si>
    <t>Arsenic, Inorganic</t>
  </si>
  <si>
    <t>Cardiovascular, Endocrine</t>
  </si>
  <si>
    <t>Ischemic heart disease and type 2 diabetes (see Note)</t>
  </si>
  <si>
    <t>Human chronic oral exposure</t>
  </si>
  <si>
    <t>Tseng, 1977; Tseng et al., 1968</t>
  </si>
  <si>
    <t>See Note</t>
  </si>
  <si>
    <t>.00006</t>
  </si>
  <si>
    <t>3</t>
  </si>
  <si>
    <t>Assure</t>
  </si>
  <si>
    <t>Liver cell enlargement</t>
  </si>
  <si>
    <t>2-year rat feeding study (NOEL for male subjects)</t>
  </si>
  <si>
    <t>duPont, 1985</t>
  </si>
  <si>
    <t>Asulam</t>
  </si>
  <si>
    <t>Hepatic, Reproductive</t>
  </si>
  <si>
    <t>Lower ovarian weight, lower liver/body weight</t>
  </si>
  <si>
    <t>Rhone-Poulenc, 1981a</t>
  </si>
  <si>
    <t>50</t>
  </si>
  <si>
    <t>Atrazine</t>
  </si>
  <si>
    <t>Decreased body weight gain</t>
  </si>
  <si>
    <t>2-year rat feeding study</t>
  </si>
  <si>
    <t>Ciba-Geigy Corp., 1986</t>
  </si>
  <si>
    <t>3.5</t>
  </si>
  <si>
    <t>.035</t>
  </si>
  <si>
    <t>Avermectin B1</t>
  </si>
  <si>
    <t>Increased retinal folds in weanlings, decreased viability and lactation indices, decreased pup body weight, increase of dead pups at birth</t>
  </si>
  <si>
    <t>2-generation rat reproduction study</t>
  </si>
  <si>
    <t>Merck and Co., 1984</t>
  </si>
  <si>
    <t>Barium and Compounds</t>
  </si>
  <si>
    <t>2-year drinking water study in mice</t>
  </si>
  <si>
    <t>NTP (1994)</t>
  </si>
  <si>
    <t>BMDL</t>
  </si>
  <si>
    <t>63</t>
  </si>
  <si>
    <t>Baygon</t>
  </si>
  <si>
    <t>Mild cholinergic symptoms and RBD ChE inhibition</t>
  </si>
  <si>
    <t>Single-dose human study</t>
  </si>
  <si>
    <t>Vandekar et al., 1971</t>
  </si>
  <si>
    <t>.36</t>
  </si>
  <si>
    <t>Bayleton</t>
  </si>
  <si>
    <t>Decreased body weight gain, erythrocyte count and hemoglobin level</t>
  </si>
  <si>
    <t>2-year rat dietary study</t>
  </si>
  <si>
    <t>Mobay Chemical, 1978</t>
  </si>
  <si>
    <t>2.5</t>
  </si>
  <si>
    <t>.03</t>
  </si>
  <si>
    <t>Baythroid</t>
  </si>
  <si>
    <t>Other, Urinary</t>
  </si>
  <si>
    <t>Decreased body weights in males, inflammatory foci in kidneys of females</t>
  </si>
  <si>
    <t>2-year rat study, dietary</t>
  </si>
  <si>
    <t>Mobay Chemical, 1983a</t>
  </si>
  <si>
    <t>Benefin</t>
  </si>
  <si>
    <t>Depressed erythrocyte counts</t>
  </si>
  <si>
    <t>Dog chronic oral bioassay</t>
  </si>
  <si>
    <t>Eli Lilly and Co., 1972</t>
  </si>
  <si>
    <t>Benomyl</t>
  </si>
  <si>
    <t>Decreased pup weanling weights</t>
  </si>
  <si>
    <t>3-generation reproduction rat study</t>
  </si>
  <si>
    <t>du Pont, 1968a</t>
  </si>
  <si>
    <t>5</t>
  </si>
  <si>
    <t>Bentazon (Basagran)</t>
  </si>
  <si>
    <t>Blood loss into the gastrointestinal tract; coagulation defect in male and female dogs</t>
  </si>
  <si>
    <t>1 year dog feeding study</t>
  </si>
  <si>
    <t>Allen et al., 1989</t>
  </si>
  <si>
    <t>3.2</t>
  </si>
  <si>
    <t>Benzaldehyde</t>
  </si>
  <si>
    <t>Gastrointestinal, Urinary</t>
  </si>
  <si>
    <t>Forestomach lesions, kidney toxicity</t>
  </si>
  <si>
    <t>Rat oral toxicity study (subchronic)</t>
  </si>
  <si>
    <t>Kluwe et al., 1983</t>
  </si>
  <si>
    <t>143</t>
  </si>
  <si>
    <t>Benzene</t>
  </si>
  <si>
    <t>Immune</t>
  </si>
  <si>
    <t>Decreased lymphocyte count</t>
  </si>
  <si>
    <t>Human occupational inhalation study</t>
  </si>
  <si>
    <t>Rothman et. al., 1996</t>
  </si>
  <si>
    <t>1.2</t>
  </si>
  <si>
    <t>Benzidine</t>
  </si>
  <si>
    <t>Hepatic, Nervous</t>
  </si>
  <si>
    <t>Brain cell vacuolization; liver cell alterations in females</t>
  </si>
  <si>
    <t>Mouse chronic oral bioassay</t>
  </si>
  <si>
    <t>Littlefield et al., 1983</t>
  </si>
  <si>
    <t>2.7</t>
  </si>
  <si>
    <t>.003</t>
  </si>
  <si>
    <t>Benzo[a]pyrene (BaP)</t>
  </si>
  <si>
    <t>Neurobehavioral changes</t>
  </si>
  <si>
    <t>Gavage neurodevelopmental study in rats (postnatal days [PNDs] 5−11)</t>
  </si>
  <si>
    <t>Chen et al. (2012)</t>
  </si>
  <si>
    <t>.092</t>
  </si>
  <si>
    <t>Benchmark</t>
  </si>
  <si>
    <t>Reproductive</t>
  </si>
  <si>
    <t xml:space="preserve">Decreased ovarian follicles and ovary weight </t>
  </si>
  <si>
    <t xml:space="preserve">Gavage subchronic (60 d) reproductive toxicity study in rats </t>
  </si>
  <si>
    <t>Xu et al. (2010)</t>
  </si>
  <si>
    <t>.37</t>
  </si>
  <si>
    <t>Decreased thymus weight and serum IgM</t>
  </si>
  <si>
    <t>Gavage subchronic (35 d) study in rats</t>
  </si>
  <si>
    <t>De Jong et al. (1999)</t>
  </si>
  <si>
    <t>1.9</t>
  </si>
  <si>
    <t>Subchronic</t>
  </si>
  <si>
    <t>Benzoic acid</t>
  </si>
  <si>
    <t>No adverse effects observed</t>
  </si>
  <si>
    <t>Human daily per capita intakes</t>
  </si>
  <si>
    <t>FDA, 1973; Selected Committee on Review of the GRAS List</t>
  </si>
  <si>
    <t>4.4</t>
  </si>
  <si>
    <t>4</t>
  </si>
  <si>
    <t>Beryllium and compounds</t>
  </si>
  <si>
    <t>Gastrointestinal</t>
  </si>
  <si>
    <t>Small intestinal lesions</t>
  </si>
  <si>
    <t>Dog dietary study</t>
  </si>
  <si>
    <t>Morgareidge et al., 1976</t>
  </si>
  <si>
    <t>BMD</t>
  </si>
  <si>
    <t>.46</t>
  </si>
  <si>
    <t>Low/Medium</t>
  </si>
  <si>
    <t>Bidrin</t>
  </si>
  <si>
    <t>Decreased pup survival</t>
  </si>
  <si>
    <t>3-generation rat reproduction study</t>
  </si>
  <si>
    <t>Shell Chemical, 1965a</t>
  </si>
  <si>
    <t>.0001</t>
  </si>
  <si>
    <t>Biphenthrin</t>
  </si>
  <si>
    <t>Tremors</t>
  </si>
  <si>
    <t>FMC Corporation, 1985</t>
  </si>
  <si>
    <t>1.5</t>
  </si>
  <si>
    <t>.015</t>
  </si>
  <si>
    <t>Biphenyl</t>
  </si>
  <si>
    <t>Renal papillary mineralization in male F344 rats</t>
  </si>
  <si>
    <t>2-year dietary study</t>
  </si>
  <si>
    <t>Umeda et al. (2002)</t>
  </si>
  <si>
    <t>13.9</t>
  </si>
  <si>
    <t>Bis(2-chloro-1-methylethyl) ether</t>
  </si>
  <si>
    <t>Decrease in hemoglobin and possible erythrocyte destruction</t>
  </si>
  <si>
    <t>104-week mouse study oral exposure (diet)</t>
  </si>
  <si>
    <t>Mitsumori et al., 1979</t>
  </si>
  <si>
    <t>35.8</t>
  </si>
  <si>
    <t>.04</t>
  </si>
  <si>
    <t>Bisphenol A</t>
  </si>
  <si>
    <t>Reduced mean body weight</t>
  </si>
  <si>
    <t>NTP, 1982</t>
  </si>
  <si>
    <t>Boron and Compounds</t>
  </si>
  <si>
    <t>Decreased fetal weight 
(developmental)</t>
  </si>
  <si>
    <t xml:space="preserve">Rat dietary gestational exposure to boric acid  </t>
  </si>
  <si>
    <t>Price et al., 1996a; Heindel et al., 1992</t>
  </si>
  <si>
    <t>10.3</t>
  </si>
  <si>
    <t>66</t>
  </si>
  <si>
    <t>Bromate</t>
  </si>
  <si>
    <t>Renal effects: urothelial hyperplasia</t>
  </si>
  <si>
    <t>Rat feeding study</t>
  </si>
  <si>
    <t>DeAngelo et al., 1998</t>
  </si>
  <si>
    <t>1.1</t>
  </si>
  <si>
    <t>Bromobenzene</t>
  </si>
  <si>
    <t>Hepatocellular cytomegaly in male B6C3F1 mice</t>
  </si>
  <si>
    <t>90-day oral gavage administration</t>
  </si>
  <si>
    <t>NTP (1985b)</t>
  </si>
  <si>
    <t>24.1</t>
  </si>
  <si>
    <t>.008</t>
  </si>
  <si>
    <t>Bromodichloromethane</t>
  </si>
  <si>
    <t>Renal cytomegaly</t>
  </si>
  <si>
    <t>Chronic mouse gavage bioassay</t>
  </si>
  <si>
    <t>NTP, 1986</t>
  </si>
  <si>
    <t>17.9</t>
  </si>
  <si>
    <t>Bromoform</t>
  </si>
  <si>
    <t>Hepatic lesions</t>
  </si>
  <si>
    <t>Rat, subchronic oral gavage bioassay</t>
  </si>
  <si>
    <t>NTP, 1989</t>
  </si>
  <si>
    <t>Bromomethane</t>
  </si>
  <si>
    <t>Epithelial hyperplasia of the forestomach</t>
  </si>
  <si>
    <t>Rat subchronic gavage study</t>
  </si>
  <si>
    <t>Danse et al., 1984</t>
  </si>
  <si>
    <t>1.4</t>
  </si>
  <si>
    <t>.0014</t>
  </si>
  <si>
    <t>Bromoxynil</t>
  </si>
  <si>
    <t>2-year rat feeding/ oncogenic study</t>
  </si>
  <si>
    <t>Union Carbide, 1982</t>
  </si>
  <si>
    <t>Bromoxynil octanoate</t>
  </si>
  <si>
    <t>No effects</t>
  </si>
  <si>
    <t>7.3</t>
  </si>
  <si>
    <t>Butyl benzyl phthalate (BBP)</t>
  </si>
  <si>
    <t>Significantly increased liver-to-body weight and liver-to-brain weight ratios</t>
  </si>
  <si>
    <t>6-month rat study oral exposure (diet)</t>
  </si>
  <si>
    <t>NTP, 1985</t>
  </si>
  <si>
    <t>159</t>
  </si>
  <si>
    <t>Butylate</t>
  </si>
  <si>
    <t>Increased relative liver weight in male dogs</t>
  </si>
  <si>
    <t>12-month dog feeding study</t>
  </si>
  <si>
    <t>Stauffer Chemical Co., 1987a</t>
  </si>
  <si>
    <t>Butylphthalyl butylglycolate (BPBG)</t>
  </si>
  <si>
    <t>No adverse effect</t>
  </si>
  <si>
    <t>Rat, chronic oral bioassay</t>
  </si>
  <si>
    <t>B.F. Goodrich Co., 1950</t>
  </si>
  <si>
    <t>Cadmium</t>
  </si>
  <si>
    <t>Significant proteinuria</t>
  </si>
  <si>
    <t>Human studies involving chronic exposures</t>
  </si>
  <si>
    <t>U.S. EPA, 1985</t>
  </si>
  <si>
    <t>Not Available</t>
  </si>
  <si>
    <t>Calcium cyanide</t>
  </si>
  <si>
    <t>Decreased cauda epididymis weight in male F344/N rats. The RfD for cyanide, free is presented in section I.A.3 of the hydrogen cyanide and cyanide salts IRIS Summary.</t>
  </si>
  <si>
    <t>Caprolactam</t>
  </si>
  <si>
    <t>Reduced offspring body weight</t>
  </si>
  <si>
    <t>Rat oral three generation reproduction study</t>
  </si>
  <si>
    <t>Serotta et al., 1984</t>
  </si>
  <si>
    <t>Captafol</t>
  </si>
  <si>
    <t>Kidney and bladder toxicity</t>
  </si>
  <si>
    <t>One-year dog feeding study</t>
  </si>
  <si>
    <t>Ortho-Chevron, 1985a</t>
  </si>
  <si>
    <t>Captan</t>
  </si>
  <si>
    <t>Decreased mean body weights</t>
  </si>
  <si>
    <t>One-generation and three-generation rat reproduction studies</t>
  </si>
  <si>
    <t>Stauffer Chemical Co., 1982a Chevron Chemical Co., 1982</t>
  </si>
  <si>
    <t>12.5</t>
  </si>
  <si>
    <t>.13</t>
  </si>
  <si>
    <t>Carbaryl</t>
  </si>
  <si>
    <t>Kidney and liver toxicity</t>
  </si>
  <si>
    <t>Carpenter et al., 1961</t>
  </si>
  <si>
    <t>9.6</t>
  </si>
  <si>
    <t>Carbofuran</t>
  </si>
  <si>
    <t>Nervous, Reproductive</t>
  </si>
  <si>
    <t>RBC and plasma cholinesterase inhibition, and testicular and uterine effects</t>
  </si>
  <si>
    <t>FMC Corp., 1983</t>
  </si>
  <si>
    <t>Carbon disulfide</t>
  </si>
  <si>
    <t>Fetal toxicity/ malformations</t>
  </si>
  <si>
    <t>Rabbit inhalation teratogenic study</t>
  </si>
  <si>
    <t>Hardin et al., 1981</t>
  </si>
  <si>
    <t>11</t>
  </si>
  <si>
    <t>Carbon tetrachloride</t>
  </si>
  <si>
    <t>Elevated serum SDH activity</t>
  </si>
  <si>
    <t>Subchronic oral rat study</t>
  </si>
  <si>
    <t>Bruckner et al., 1986</t>
  </si>
  <si>
    <t>3.9</t>
  </si>
  <si>
    <t>Carbosulfan</t>
  </si>
  <si>
    <t>FMC, 1982a</t>
  </si>
  <si>
    <t>Carboxin</t>
  </si>
  <si>
    <t>Reduced weight gain, organ weight changes, increased mortality</t>
  </si>
  <si>
    <t>Uniroyal Chemical, 1969a</t>
  </si>
  <si>
    <t>Chloral hydrate</t>
  </si>
  <si>
    <t>Gastrointestinal, Nervous</t>
  </si>
  <si>
    <t>CNS depression and GI irritation in humans</t>
  </si>
  <si>
    <t>Subchronic human pharmacological information</t>
  </si>
  <si>
    <t>Goodman and Gilman, 1985</t>
  </si>
  <si>
    <t>10.7</t>
  </si>
  <si>
    <t>Chloramben</t>
  </si>
  <si>
    <t>Hepatocyte degeneration</t>
  </si>
  <si>
    <t>18-month feeding study in CD-1 mice</t>
  </si>
  <si>
    <t>Union Carbide, 1978</t>
  </si>
  <si>
    <t>Chlordane (Technical)</t>
  </si>
  <si>
    <t>Hepatic necrosis</t>
  </si>
  <si>
    <t>Mouse 104-week oral study</t>
  </si>
  <si>
    <t>Khasawinah and Grutsch, 1989a</t>
  </si>
  <si>
    <t>Chlordecone (Kepone)</t>
  </si>
  <si>
    <t>Renal lesions (glomerulosclerosis) in female Wistar rats</t>
  </si>
  <si>
    <t>2-year feeding study</t>
  </si>
  <si>
    <t>Larson et al., 1979</t>
  </si>
  <si>
    <t>.08</t>
  </si>
  <si>
    <t>Chlorimuron-ethyl</t>
  </si>
  <si>
    <t>Increase in WBC, decreased in RBC in females, increase in alkaline phosphatase in males</t>
  </si>
  <si>
    <t>1-year dog study oral exposure (diet)</t>
  </si>
  <si>
    <t>6.25</t>
  </si>
  <si>
    <t>Chlorine</t>
  </si>
  <si>
    <t>None</t>
  </si>
  <si>
    <t>No observed adverse effects</t>
  </si>
  <si>
    <t>Rat chronic drinking water study</t>
  </si>
  <si>
    <t>NTP, 1992</t>
  </si>
  <si>
    <t>14.4</t>
  </si>
  <si>
    <t>Chlorine cyanide</t>
  </si>
  <si>
    <t>Endocrine, Nervous, Other</t>
  </si>
  <si>
    <t>Weight loss, thyroid effects, and myelin degeneration</t>
  </si>
  <si>
    <t>Howard and Hanzal, 1955</t>
  </si>
  <si>
    <t>25.3</t>
  </si>
  <si>
    <t>Chlorine dioxide</t>
  </si>
  <si>
    <t>Developmental, Nervous</t>
  </si>
  <si>
    <t>Neurodevelopmental effects</t>
  </si>
  <si>
    <t>Two-generation rat drinking water study</t>
  </si>
  <si>
    <t>CMA, 1996</t>
  </si>
  <si>
    <t>Chlorite (sodium salt)</t>
  </si>
  <si>
    <t>p-Chloroaniline</t>
  </si>
  <si>
    <t>Nonneoplastic lesions of splenic capsule</t>
  </si>
  <si>
    <t>NCI, 1979</t>
  </si>
  <si>
    <t>Chlorobenzene</t>
  </si>
  <si>
    <t>Histopathologic changes in liver</t>
  </si>
  <si>
    <t>13-week dog study, oral exposure (capsule)</t>
  </si>
  <si>
    <t>Monsanto Co., 1967a; Knapp et al., 1971</t>
  </si>
  <si>
    <t>19</t>
  </si>
  <si>
    <t>Chlorobenzilate</t>
  </si>
  <si>
    <t>Nervous, Other</t>
  </si>
  <si>
    <t>Decreased stool quantity, food consumption and body weight gains hyperirritability (maternal effects)</t>
  </si>
  <si>
    <t>Rabbit teratology study</t>
  </si>
  <si>
    <t>Ciba-Geigy Corp., 1984a</t>
  </si>
  <si>
    <t>Chloroform</t>
  </si>
  <si>
    <t>Moderate/marked fatty cyst formation in the liver and elevated SGPT</t>
  </si>
  <si>
    <t>Dog, chronic oral bioassay</t>
  </si>
  <si>
    <t>Heywood et al., 1979</t>
  </si>
  <si>
    <t>beta-Chloronaphthalene</t>
  </si>
  <si>
    <t>Hepatic, Other, Respiratory</t>
  </si>
  <si>
    <t>Dyspnea, abnormal appearance, liver enlargement</t>
  </si>
  <si>
    <t>Mouse subchronic oral gavage study</t>
  </si>
  <si>
    <t>250</t>
  </si>
  <si>
    <t>2-Chlorophenol</t>
  </si>
  <si>
    <t>Reproductive effects</t>
  </si>
  <si>
    <t>Rat subchronic drinking water study</t>
  </si>
  <si>
    <t>Exon and Koller, 1982</t>
  </si>
  <si>
    <t>Chlorothalonil</t>
  </si>
  <si>
    <t>Renal tubular epithelial vacuolation</t>
  </si>
  <si>
    <t>2-year dog feeding study</t>
  </si>
  <si>
    <t>Diamond Shamrock Chemical, 1970a</t>
  </si>
  <si>
    <t>o-Chlorotoluene</t>
  </si>
  <si>
    <t>Decrease in body weight gain</t>
  </si>
  <si>
    <t>15-week rat study oral exposure (gavage)</t>
  </si>
  <si>
    <t>Gibson et al., 1974a</t>
  </si>
  <si>
    <t>20</t>
  </si>
  <si>
    <t>Chlorpropham</t>
  </si>
  <si>
    <t>Hematologic, Hepatic, Immune, Urinary</t>
  </si>
  <si>
    <t>Kidney, spleen, liver, and bone marrow toxicity</t>
  </si>
  <si>
    <t>PPG Industries, 1983a</t>
  </si>
  <si>
    <t>Chlorpyrifos</t>
  </si>
  <si>
    <t>Chlorsulfuron</t>
  </si>
  <si>
    <t>2-year rat study oral exposure (diet)</t>
  </si>
  <si>
    <t>du Pont, 1980a</t>
  </si>
  <si>
    <t>Chromium(III), insoluble salts</t>
  </si>
  <si>
    <t>No effects observed</t>
  </si>
  <si>
    <t>Ivankovic and Preussman, 1975</t>
  </si>
  <si>
    <t>1468</t>
  </si>
  <si>
    <t>Chromium(VI)</t>
  </si>
  <si>
    <t>Decreased hemoglobin in male rats (short-term exposure data).</t>
  </si>
  <si>
    <t>.126</t>
  </si>
  <si>
    <t>mg/mg-day</t>
  </si>
  <si>
    <t>Decreased postnatal growth in F1 offspring in mice (continuous breeding study)</t>
  </si>
  <si>
    <t>.7</t>
  </si>
  <si>
    <t>.07</t>
  </si>
  <si>
    <t>Hyperplasia in small intesting of female mice (chronic exposure study).</t>
  </si>
  <si>
    <t>.0911</t>
  </si>
  <si>
    <t>.0009</t>
  </si>
  <si>
    <t>Medium-High</t>
  </si>
  <si>
    <t>Chronic inflammation in female rats.</t>
  </si>
  <si>
    <t>.0669</t>
  </si>
  <si>
    <t>.0007</t>
  </si>
  <si>
    <t>Copper cyanide</t>
  </si>
  <si>
    <t>Hepatic, Other, Urinary</t>
  </si>
  <si>
    <t>Decreased body and organ weights, histopathologic alterations in liver and kidney</t>
  </si>
  <si>
    <t>U.S. EPA, 1986</t>
  </si>
  <si>
    <t>Cumene</t>
  </si>
  <si>
    <t>Increased average kidney weight in female rats</t>
  </si>
  <si>
    <t>Rat oral gavage study</t>
  </si>
  <si>
    <t>Wolf et al., 1956</t>
  </si>
  <si>
    <t>110</t>
  </si>
  <si>
    <t>Cyanide, free</t>
  </si>
  <si>
    <t>Decreased cauda epididymis weight in male F344/N rats. The RfD for cyanide, free is presented in section 1.A.3 of the hydrogen cyanide and cyanide salts IRIS Summary.</t>
  </si>
  <si>
    <t>Decreased cauda epididymis weight in rats in the subchronic oral study conducted by NTP (1993). A total UF of 3,000 was applied to the POD: 10 for the extrapolation from animals to humans (UFA), 10 for the extrapolation from a subchronic to chronic exposure duration (UFS) 10 for human intraspecies variability (UFH) and 3 to account for database deficiencies (UFD).</t>
  </si>
  <si>
    <t>.00063</t>
  </si>
  <si>
    <t>Cyanogen</t>
  </si>
  <si>
    <t>Decreased cauda epididymis weight in male F344/N rats. The RfD for cyanogen is presented in section I.A.3 of the hydrogen cyanide and cyanide salts IRIS Summary.</t>
  </si>
  <si>
    <t>Cyanogen bromide</t>
  </si>
  <si>
    <t>Weight loss, thyroid effects and myelin degeneration</t>
  </si>
  <si>
    <t>44</t>
  </si>
  <si>
    <t>.09</t>
  </si>
  <si>
    <t>Cyclohexanone</t>
  </si>
  <si>
    <t>Body weight depression</t>
  </si>
  <si>
    <t>Chronic rat oral study</t>
  </si>
  <si>
    <t>Lijinsky and Kovatch, 1986</t>
  </si>
  <si>
    <t>462</t>
  </si>
  <si>
    <t>Cyclohexylamine</t>
  </si>
  <si>
    <t>Testicular damage</t>
  </si>
  <si>
    <t>Gaunt et al., 1976</t>
  </si>
  <si>
    <t>18</t>
  </si>
  <si>
    <t>Cyhalothrin/Karate</t>
  </si>
  <si>
    <t>Developmental, Other</t>
  </si>
  <si>
    <t>Reduced body weight gain preceding pregnancy reduced body weight gain in offspring during weaning period</t>
  </si>
  <si>
    <t>3-generation reproduction study in rats</t>
  </si>
  <si>
    <t>Coopers Animal Health and Imperial Chemical Industries, 1984</t>
  </si>
  <si>
    <t>Cypermethrin</t>
  </si>
  <si>
    <t>G.I. tract disturbances</t>
  </si>
  <si>
    <t>ICI Americas, Inc., 1982a</t>
  </si>
  <si>
    <t>Cyromazine</t>
  </si>
  <si>
    <t>Hematologic effects</t>
  </si>
  <si>
    <t>6-month dog study oral exposure (diet)</t>
  </si>
  <si>
    <t>Ciba-Geigy, 1980</t>
  </si>
  <si>
    <t>.75</t>
  </si>
  <si>
    <t>.0075</t>
  </si>
  <si>
    <t>Dacthal</t>
  </si>
  <si>
    <t>Endocrine, Hepatic, Ocular, Respiratory, Urinary</t>
  </si>
  <si>
    <t>Effects on the lungs, liver, kidney, thyroid and thyroid hormones in males and females and eyes of females</t>
  </si>
  <si>
    <t>ISK Biotech Corp., 1993</t>
  </si>
  <si>
    <t>Dalapon, sodium salt</t>
  </si>
  <si>
    <t>Increased kidney body weight ratio</t>
  </si>
  <si>
    <t>Paynter et al., 1960</t>
  </si>
  <si>
    <t>8.45</t>
  </si>
  <si>
    <t>Danitol</t>
  </si>
  <si>
    <t>Sumitomo Chemical Co., Ltd., 1984</t>
  </si>
  <si>
    <t>2,2',3,3',4,4',5,5',6,6'-Decabromodiphenyl ether (BDE-209)</t>
  </si>
  <si>
    <t>Neurobehavioral effects</t>
  </si>
  <si>
    <t>Single dose gavage study in mice</t>
  </si>
  <si>
    <t>Viberg et al., 2003</t>
  </si>
  <si>
    <t>2.22</t>
  </si>
  <si>
    <t>mg/kg</t>
  </si>
  <si>
    <t>Demeton</t>
  </si>
  <si>
    <t>ChE inhibition, optic nerve degeneration</t>
  </si>
  <si>
    <t>2-year feeding in rats (disulfoton)</t>
  </si>
  <si>
    <t>Mobay Chemical, 1985</t>
  </si>
  <si>
    <t>.00004</t>
  </si>
  <si>
    <t>Di (2-ethylhexyl)phthalate (DEHP)</t>
  </si>
  <si>
    <t>Increased relative liver weight</t>
  </si>
  <si>
    <t>Guinea pig subchronic-to-chronic oral bioassay</t>
  </si>
  <si>
    <t>Carpenter et al., 1953</t>
  </si>
  <si>
    <t>Di(2-ethylhexyl)adipate</t>
  </si>
  <si>
    <t>Developmental, Hepatic, Musculoskeletal, Other, Urinary</t>
  </si>
  <si>
    <t>Changes in body weight and liver weight increased liver weight of male and female parents reduced ossification and slightly dilated ureters in fetuses reduced offspring weight gain, total litter weight, and litter size</t>
  </si>
  <si>
    <t>Rat teratogenicity feeding study one-generation rat reproductive study</t>
  </si>
  <si>
    <t>ICI, 1988a,b</t>
  </si>
  <si>
    <t>170</t>
  </si>
  <si>
    <t>.6</t>
  </si>
  <si>
    <t>1,4-Dibromobenzene</t>
  </si>
  <si>
    <t>Liver/body weight ratio and hepatic microsomal enzyme induction</t>
  </si>
  <si>
    <t>Rat subchronic oral study</t>
  </si>
  <si>
    <t>Carlson and Tardiff, 1977</t>
  </si>
  <si>
    <t>Dibromochloromethane</t>
  </si>
  <si>
    <t>Rat, subchronic gavage bioassay</t>
  </si>
  <si>
    <t>21.4</t>
  </si>
  <si>
    <t>1,2-Dibromoethane</t>
  </si>
  <si>
    <t>Endocrine, Hepatic, Reproductive</t>
  </si>
  <si>
    <t>Testicular atrophy, liver peliosis, and adrenal cortical degeneration</t>
  </si>
  <si>
    <t>Rat chronic oral gavage study</t>
  </si>
  <si>
    <t>NCI, 1978</t>
  </si>
  <si>
    <t>27</t>
  </si>
  <si>
    <t>Dibutyl phthalate (DBP)</t>
  </si>
  <si>
    <t>Increased mortality</t>
  </si>
  <si>
    <t>Rat subchronic to chronic, oral bioassay</t>
  </si>
  <si>
    <t>Smith, 1953</t>
  </si>
  <si>
    <t>125</t>
  </si>
  <si>
    <t>Dicamba</t>
  </si>
  <si>
    <t>Maternal (reduced weight gain) and fetal toxicity</t>
  </si>
  <si>
    <t>Rabbit developmental study</t>
  </si>
  <si>
    <t>Velsicol Chemical, 1978</t>
  </si>
  <si>
    <t>Dichloroacetic acid</t>
  </si>
  <si>
    <t>Hepatic, Nervous, Reproductive</t>
  </si>
  <si>
    <t>Lesions observed in the testes, cerebrum, cerebellum, and liver.</t>
  </si>
  <si>
    <t>Dog, Subchronic Oral</t>
  </si>
  <si>
    <t>Cicmanec et. al., 1991</t>
  </si>
  <si>
    <t>1,2-Dichlorobenzene</t>
  </si>
  <si>
    <t>2-year rat study, oral exposure (gavage)</t>
  </si>
  <si>
    <t>85.7</t>
  </si>
  <si>
    <t>Dichlorodifluoromethane</t>
  </si>
  <si>
    <t>Reduced body weight</t>
  </si>
  <si>
    <t>Sherman, 1974</t>
  </si>
  <si>
    <t>p,p'-Dichlorodiphenyltrichloroethane (DDT)</t>
  </si>
  <si>
    <t>Liver lesions</t>
  </si>
  <si>
    <t>27-week rat feeding study</t>
  </si>
  <si>
    <t>Laug et al., 1950</t>
  </si>
  <si>
    <t>trans-1,2-Dichloroethylene</t>
  </si>
  <si>
    <t>Decrease in number of antibody forming cells (AFCs) against sheep red blood cells (sRBCs) in male mice</t>
  </si>
  <si>
    <t>Subchronic oral mouse study</t>
  </si>
  <si>
    <t>Shopp et al. (1985)</t>
  </si>
  <si>
    <t>65</t>
  </si>
  <si>
    <t>cis-1,2-Dichloroethylene</t>
  </si>
  <si>
    <t>Increased relative kidney weight in male rats</t>
  </si>
  <si>
    <t>McCauley et al. (1995, 1990)</t>
  </si>
  <si>
    <t>5.1</t>
  </si>
  <si>
    <t>1,1-Dichloroethylene (1,1-DCE)</t>
  </si>
  <si>
    <t>Liver toxicity (fatty change)</t>
  </si>
  <si>
    <t>Quast et al., 1983</t>
  </si>
  <si>
    <t>4.6</t>
  </si>
  <si>
    <t>Dichloromethane</t>
  </si>
  <si>
    <t>Hepatic effects (hepatic vacuolation, liver foci)</t>
  </si>
  <si>
    <t>2-Year rat drinking water bioassay</t>
  </si>
  <si>
    <t>Serota et al., 1986a</t>
  </si>
  <si>
    <t>.19</t>
  </si>
  <si>
    <t>.006</t>
  </si>
  <si>
    <t>2,4-Dichlorophenol</t>
  </si>
  <si>
    <t>Decreased delayed hypersensitivity response</t>
  </si>
  <si>
    <t>Rat, subchronic to chronic</t>
  </si>
  <si>
    <t>Exon and Koller, 1985</t>
  </si>
  <si>
    <t>4-(2,4-Dichlorophenoxy)butyric acid (2,4-DB)</t>
  </si>
  <si>
    <t>Internal hemorrhage, mortality</t>
  </si>
  <si>
    <t>Dog subchronic oral bioassay</t>
  </si>
  <si>
    <t>Rhodia, Inc., 1969a</t>
  </si>
  <si>
    <t>8</t>
  </si>
  <si>
    <t>2,4-Dichlorophenoxyacetic acid (2,4-D)</t>
  </si>
  <si>
    <t>Hematologic, Hepatic, Urinary</t>
  </si>
  <si>
    <t>Hematologic, hepatic and renal toxicity</t>
  </si>
  <si>
    <t>90-day rat oral bioassay and 1-year interim report from a 2-year rat oral bioassay</t>
  </si>
  <si>
    <t>Dow Chemical Co., 1983</t>
  </si>
  <si>
    <t>2,3-Dichloropropanol</t>
  </si>
  <si>
    <t>Cardiovascular, Hepatic, Urinary</t>
  </si>
  <si>
    <t>Myocardial degeneration, hepatotoxicity and nephrotoxicity</t>
  </si>
  <si>
    <t>1,3-Dichloropropene</t>
  </si>
  <si>
    <t>Chronic irritation</t>
  </si>
  <si>
    <t>Stott et al., 1995</t>
  </si>
  <si>
    <t>3.4</t>
  </si>
  <si>
    <t>Dichlorvos</t>
  </si>
  <si>
    <t>Plasma and RBC ChE inhibition in males and females brain ChE inhibition in males</t>
  </si>
  <si>
    <t>AMVAC Chemical Corp., 1990</t>
  </si>
  <si>
    <t>Dieldrin</t>
  </si>
  <si>
    <t>Walker et al., 1969</t>
  </si>
  <si>
    <t>.00005</t>
  </si>
  <si>
    <t>Diethyl phthalate (DEP)</t>
  </si>
  <si>
    <t>Decreased growth rate, food consumption and altered organ weights</t>
  </si>
  <si>
    <t>Rat, subchronic oral feeding study</t>
  </si>
  <si>
    <t>Brown et al., 1978</t>
  </si>
  <si>
    <t>750</t>
  </si>
  <si>
    <t>.8</t>
  </si>
  <si>
    <t>Difenzoquat</t>
  </si>
  <si>
    <t>American Cyanamid Co., 1975</t>
  </si>
  <si>
    <t>Diflubenzuron</t>
  </si>
  <si>
    <t>Methemoglobin and sulfhemoglobin formation</t>
  </si>
  <si>
    <t>Duphar, 1985</t>
  </si>
  <si>
    <t>Diisopropyl methylphosphonate (DIMP)</t>
  </si>
  <si>
    <t>No effects related to treatment</t>
  </si>
  <si>
    <t>90-day dog feeding study</t>
  </si>
  <si>
    <t>U.S. DOD, 1980</t>
  </si>
  <si>
    <t>75</t>
  </si>
  <si>
    <t>Dimethipin</t>
  </si>
  <si>
    <t>Increased absolute and relative liver weight</t>
  </si>
  <si>
    <t>Uniroyal Chemical Co., 1981a</t>
  </si>
  <si>
    <t>Dimethoate</t>
  </si>
  <si>
    <t>Brain ChE inhibition</t>
  </si>
  <si>
    <t>American Cyanamid Co., 1986a</t>
  </si>
  <si>
    <t>.0002</t>
  </si>
  <si>
    <t>Dimethyl terephthalate (DMT)</t>
  </si>
  <si>
    <t>Chronic kidney inflammation</t>
  </si>
  <si>
    <t>Rat chronic dietary study</t>
  </si>
  <si>
    <t>N-N-Dimethylaniline</t>
  </si>
  <si>
    <t>Hematologic, Immune, Other</t>
  </si>
  <si>
    <t>Splenomegaly, increased splenic hemosiderosis and hematopoiesis</t>
  </si>
  <si>
    <t>Mouse subchronic gavage bioassay</t>
  </si>
  <si>
    <t>Abdo et al., 1984</t>
  </si>
  <si>
    <t>22.32</t>
  </si>
  <si>
    <t>10000</t>
  </si>
  <si>
    <t>2,6-Dimethylphenol</t>
  </si>
  <si>
    <t>Hepatic, Immune, Other, Urinary</t>
  </si>
  <si>
    <t>Body weight changes and histopathological changes of internal organs (liver, spleen and kidneys)</t>
  </si>
  <si>
    <t>Rat subchronic toxicity study</t>
  </si>
  <si>
    <t>Veldre and Janes, 1979</t>
  </si>
  <si>
    <t>.0006</t>
  </si>
  <si>
    <t>2,4-Dimethylphenol</t>
  </si>
  <si>
    <t>Hematologic, Nervous</t>
  </si>
  <si>
    <t>Clinical signs (lethargy, prostration, and ataxia) and hematological changes</t>
  </si>
  <si>
    <t>Mouse subchronic oral gavage</t>
  </si>
  <si>
    <t>3,4-Dimethylphenol</t>
  </si>
  <si>
    <t>Cardiovascular, Hepatic, Immune, Other, Urinary</t>
  </si>
  <si>
    <t>Changes in blood pressure and body weight histopathological changes in liver, kidney and spleen</t>
  </si>
  <si>
    <t>Rat oral 1-year study</t>
  </si>
  <si>
    <t>4,6-Dinitro-o-cyclohexyl phenol</t>
  </si>
  <si>
    <t>Ocular</t>
  </si>
  <si>
    <t>Cataract formation</t>
  </si>
  <si>
    <t>Adult human subchronic oral study</t>
  </si>
  <si>
    <t>Horner, 1942</t>
  </si>
  <si>
    <t>m-Dinitrobenzene</t>
  </si>
  <si>
    <t>Increased splenic weight</t>
  </si>
  <si>
    <t>Cody et al., 1981</t>
  </si>
  <si>
    <t>.4</t>
  </si>
  <si>
    <t>2,4-Dinitrophenol</t>
  </si>
  <si>
    <t>Human chronic and subchronic exposures</t>
  </si>
  <si>
    <t>2,4-Dinitrotoluene</t>
  </si>
  <si>
    <t>Hematologic, Hepatic, Nervous</t>
  </si>
  <si>
    <t>Neurotoxicity, Heinz bodies and biliary tract hyperplasia</t>
  </si>
  <si>
    <t>Dog feeding study, 2-year</t>
  </si>
  <si>
    <t>Ellis et al., 1985</t>
  </si>
  <si>
    <t>Dinoseb</t>
  </si>
  <si>
    <t>Decreased fetal weight</t>
  </si>
  <si>
    <t>Dow Chemical Co., 1981a</t>
  </si>
  <si>
    <t>1,4-Dioxane</t>
  </si>
  <si>
    <t>Liver and kidney toxicity</t>
  </si>
  <si>
    <t>Chronic oral male rat study</t>
  </si>
  <si>
    <t>Kociba et al. 1974</t>
  </si>
  <si>
    <t>Diphenamid</t>
  </si>
  <si>
    <t>Upjohn Co., 1966a</t>
  </si>
  <si>
    <t>Diphenylamine</t>
  </si>
  <si>
    <t>Decreased body weight gain, and increased liver and kidney weights</t>
  </si>
  <si>
    <t>Thomas et al., 1967</t>
  </si>
  <si>
    <t>Diquat</t>
  </si>
  <si>
    <t>Minimal lens opacity and cataracts</t>
  </si>
  <si>
    <t>Chronic rat study, dietary</t>
  </si>
  <si>
    <t>Chevron Chemical, 1985</t>
  </si>
  <si>
    <t>.22</t>
  </si>
  <si>
    <t>.0022</t>
  </si>
  <si>
    <t>Disulfoton</t>
  </si>
  <si>
    <t>1,4-Dithiane</t>
  </si>
  <si>
    <t>Nervous, Respiratory</t>
  </si>
  <si>
    <t>Nasal olfactory lesions</t>
  </si>
  <si>
    <t>90-day gavage rat study</t>
  </si>
  <si>
    <t>Schieferstein et al., 1988</t>
  </si>
  <si>
    <t>105</t>
  </si>
  <si>
    <t>Diuron</t>
  </si>
  <si>
    <t>Abnormal pigments in blood</t>
  </si>
  <si>
    <t>du Pont, 1964a</t>
  </si>
  <si>
    <t>.625</t>
  </si>
  <si>
    <t>Dodine</t>
  </si>
  <si>
    <t>Endocrine</t>
  </si>
  <si>
    <t>Thyroid toxicity</t>
  </si>
  <si>
    <t>American Cyanamid, 1958</t>
  </si>
  <si>
    <t>Endosulfan</t>
  </si>
  <si>
    <t>Cardiovascular, Other, Urinary</t>
  </si>
  <si>
    <t>Reduced body weight gain in males and females increased incidence of marked progressive glomerulonephrosis and blood vessel aneurysms in males</t>
  </si>
  <si>
    <t>2-year rat feeding study (NOAEL for males)</t>
  </si>
  <si>
    <t>Hoechst Celanese Corp., 1989a</t>
  </si>
  <si>
    <t>Endothall</t>
  </si>
  <si>
    <t>Increased absolute and relative weights of stomach and small intestine</t>
  </si>
  <si>
    <t>Two-year feeding study in dogs</t>
  </si>
  <si>
    <t>Pennwalt Agchem., 1965</t>
  </si>
  <si>
    <t>Endrin</t>
  </si>
  <si>
    <t>Mild histological lesions in liver, occasional convulsions</t>
  </si>
  <si>
    <t>Velsicol Chemical Corporation, 1969</t>
  </si>
  <si>
    <t>Ethephon</t>
  </si>
  <si>
    <t>Plasma ChE inhibition</t>
  </si>
  <si>
    <t>16-day human study</t>
  </si>
  <si>
    <t>Union Carbide, 1977a</t>
  </si>
  <si>
    <t>Ethion</t>
  </si>
  <si>
    <t>Plasma cholinesterase inhibition</t>
  </si>
  <si>
    <t>Cholinesterase inhibition study in humans</t>
  </si>
  <si>
    <t>FMC Corp., 1970</t>
  </si>
  <si>
    <t>Ethyl Tertiary Butyl Ether (ETBE)</t>
  </si>
  <si>
    <t>Increased absolute kidney weight in female rats</t>
  </si>
  <si>
    <t>2-year drinking water study in male and female F344 rats</t>
  </si>
  <si>
    <t>Suzuki et al., 2012; JPEC, 2010a</t>
  </si>
  <si>
    <t>28.8</t>
  </si>
  <si>
    <t>Ethyl acetate</t>
  </si>
  <si>
    <t>Mortality and body weight loss</t>
  </si>
  <si>
    <t>S-Ethyl dipropylthiocarbamate (EPTC)</t>
  </si>
  <si>
    <t>Cardiovascular</t>
  </si>
  <si>
    <t>Degenerative cardiomyopathy</t>
  </si>
  <si>
    <t>PPG Industries, 1986a</t>
  </si>
  <si>
    <t>Ethyl ether</t>
  </si>
  <si>
    <t>Depressed body weights</t>
  </si>
  <si>
    <t>500</t>
  </si>
  <si>
    <t>Ethyl p-nitrophenyl phenylphosphorothioate (EPN)</t>
  </si>
  <si>
    <t>Neurotoxicity</t>
  </si>
  <si>
    <t>90-day hen delayed neurotoxicity bioassay</t>
  </si>
  <si>
    <t>Morabani, Nissan, duPont and Velsicol, 1982</t>
  </si>
  <si>
    <t>.00001</t>
  </si>
  <si>
    <t>Ethylbenzene</t>
  </si>
  <si>
    <t>Rat subchronic to chronic oral bioassay</t>
  </si>
  <si>
    <t>97.1</t>
  </si>
  <si>
    <t>Ethylene glycol</t>
  </si>
  <si>
    <t>Kidney toxicity</t>
  </si>
  <si>
    <t>Chronic rat oral feeding study</t>
  </si>
  <si>
    <t>DePass et al., 1986a</t>
  </si>
  <si>
    <t>200</t>
  </si>
  <si>
    <t>Ethylene glycol monobutyl ether (EGBE) (2-Butoxyethanol)</t>
  </si>
  <si>
    <t>Hemosiderin deposition in the liver</t>
  </si>
  <si>
    <t>Chronic (rat and mouse) inhalation study</t>
  </si>
  <si>
    <t>NTP (2000)</t>
  </si>
  <si>
    <t>Ethylene thiourea (ETU)</t>
  </si>
  <si>
    <t>Increased incidence of thyroid hyperplasia</t>
  </si>
  <si>
    <t>Rat 24-month feeding study</t>
  </si>
  <si>
    <t>Graham et al., 1975</t>
  </si>
  <si>
    <t>.00008</t>
  </si>
  <si>
    <t>Ethylphthalyl ethylglycolate (EPEG)</t>
  </si>
  <si>
    <t>Kidney damage and reduced lifespan</t>
  </si>
  <si>
    <t>Hodge et al., 1953</t>
  </si>
  <si>
    <t>Express</t>
  </si>
  <si>
    <t>Elevated serum bilirubin and AST levels, increased urinary volume</t>
  </si>
  <si>
    <t>du Pont, 1986a</t>
  </si>
  <si>
    <t>.79</t>
  </si>
  <si>
    <t>Fenamiphos</t>
  </si>
  <si>
    <t>ChE inhibition</t>
  </si>
  <si>
    <t>Chemagro Corp., 1972a</t>
  </si>
  <si>
    <t>.00025</t>
  </si>
  <si>
    <t>Fluometuron</t>
  </si>
  <si>
    <t>103-week rat feeding study</t>
  </si>
  <si>
    <t>NCI, 1980</t>
  </si>
  <si>
    <t>Fluoranthene</t>
  </si>
  <si>
    <t>Nephropathy, increased liver weights, hematological alterations, and clinical effects</t>
  </si>
  <si>
    <t>Mouse subchronic study</t>
  </si>
  <si>
    <t>U.S. EPA, 1988</t>
  </si>
  <si>
    <t>Fluorene</t>
  </si>
  <si>
    <t>Decreased RBC, packed cell volume and hemoglobin</t>
  </si>
  <si>
    <t>Fluorine (soluble fluoride)</t>
  </si>
  <si>
    <t>Objectionable dental fluorosis, a cosmetic effect</t>
  </si>
  <si>
    <t>Epidemiologic study in children</t>
  </si>
  <si>
    <t>Hodge, 1950, cited in Underwood, 1977</t>
  </si>
  <si>
    <t>Fluridone</t>
  </si>
  <si>
    <t>Ocular, Other, Reproductive, Urinary</t>
  </si>
  <si>
    <t>Glomerulonephritis, atrophic testes, eye keratitis decreased body weight and organ weights</t>
  </si>
  <si>
    <t>Elanco Products, 1980a</t>
  </si>
  <si>
    <t>Flurprimidol</t>
  </si>
  <si>
    <t>Increased incidence of hepatocellular changes including fatty change and vacuolation (M) increased susceptibility to stress factors (F)</t>
  </si>
  <si>
    <t>Eli Lilly and Co., 1986a</t>
  </si>
  <si>
    <t>1.8</t>
  </si>
  <si>
    <t>Flutolanil</t>
  </si>
  <si>
    <t>Hepatic, Other, Reproductive</t>
  </si>
  <si>
    <t>Decreased body weight and body weight gains in both doses increased liver weights at high dose</t>
  </si>
  <si>
    <t>3-generation reproduction and teratology study in rats</t>
  </si>
  <si>
    <t>NOR-AM Chemical Co., 1982a</t>
  </si>
  <si>
    <t>63.7</t>
  </si>
  <si>
    <t>Fluvalinate</t>
  </si>
  <si>
    <t>Dermal, Other</t>
  </si>
  <si>
    <t>Decreases in body weight gain increase in plantar ulcer (females)</t>
  </si>
  <si>
    <t>2-year feeding/ oncogenicity study in rats</t>
  </si>
  <si>
    <t>Zoecon, 1984</t>
  </si>
  <si>
    <t>Folpet</t>
  </si>
  <si>
    <t>Decreased body weight gain, altered serum chemistry parameters (decreased serum cholesterol, total protein, and serum albumin and globulin levels)</t>
  </si>
  <si>
    <t>Chronic oral toxicity study in dogs</t>
  </si>
  <si>
    <t>Chevron Chemical, 1986</t>
  </si>
  <si>
    <t>Fonofos</t>
  </si>
  <si>
    <t>Cholinesterase inhibition, cholinergic symptoms, and increased liver weight</t>
  </si>
  <si>
    <t>Stauffer Chemical Co., 1969</t>
  </si>
  <si>
    <t>Formaldehyde</t>
  </si>
  <si>
    <t>Gastrointestinal, Other, Urinary</t>
  </si>
  <si>
    <t>Reduced weight gain, histopathology in rats</t>
  </si>
  <si>
    <t>Rat 2-year bioassay</t>
  </si>
  <si>
    <t>Til et al., 1989</t>
  </si>
  <si>
    <t>Fosetyl-al</t>
  </si>
  <si>
    <t>Slight testicular degeneration</t>
  </si>
  <si>
    <t>Furan</t>
  </si>
  <si>
    <t>Mouse subchronic oral study</t>
  </si>
  <si>
    <t>Furfural</t>
  </si>
  <si>
    <t>Mild hepatocellular vacuolization</t>
  </si>
  <si>
    <t>NTP, 1981a</t>
  </si>
  <si>
    <t>7.9</t>
  </si>
  <si>
    <t>Glufosinate-ammonium</t>
  </si>
  <si>
    <t>Increased absolute and relative kidney weights in males</t>
  </si>
  <si>
    <t>13-week rat feeding study</t>
  </si>
  <si>
    <t>Hoescht AG, 1982a</t>
  </si>
  <si>
    <t>Glycidaldehyde</t>
  </si>
  <si>
    <t>Endocrine, Hematologic, Other, Urinary</t>
  </si>
  <si>
    <t>Weight gain retardation, enlarged adrenals, hydropic renal pelvis and hematopoietic effects</t>
  </si>
  <si>
    <t>Rat subchronic inhalation study</t>
  </si>
  <si>
    <t>Hine et al., 1961</t>
  </si>
  <si>
    <t>1.09</t>
  </si>
  <si>
    <t>Glyphosate</t>
  </si>
  <si>
    <t>Developmental, Urinary</t>
  </si>
  <si>
    <t>Increased incidence of renal tubular dilation in F3b offspring</t>
  </si>
  <si>
    <t>Monsanto Co., 1981a</t>
  </si>
  <si>
    <t>Haloxyfop-methyl</t>
  </si>
  <si>
    <t>Reproductive, Urinary</t>
  </si>
  <si>
    <t>Reduced relative kidney weights in F0, F1, and F2b adults; reduced fertility in the F1/F2b generation</t>
  </si>
  <si>
    <t>Dow Chemical U.S.A., 1985a</t>
  </si>
  <si>
    <t>Harmony</t>
  </si>
  <si>
    <t>Reduced body weight gains in males, reduced serum sodium in males and females</t>
  </si>
  <si>
    <t>Heptachlor</t>
  </si>
  <si>
    <t>Liver weight increases in males</t>
  </si>
  <si>
    <t>Velsicol Chemical, 1955a</t>
  </si>
  <si>
    <t>Heptachlor epoxide</t>
  </si>
  <si>
    <t>Increased liver-to-body weight ratio in both males and females</t>
  </si>
  <si>
    <t>60-week dog feeding study</t>
  </si>
  <si>
    <t>Dow Chemical Co., 1958</t>
  </si>
  <si>
    <t>.0125</t>
  </si>
  <si>
    <t>.000013</t>
  </si>
  <si>
    <t>Hexabromobenzene</t>
  </si>
  <si>
    <t>Induced serum carboxylesterase activity, increased relative liver weight, increased liver porphyrins</t>
  </si>
  <si>
    <t>Rat dietary subchronic study</t>
  </si>
  <si>
    <t>Mendoza et al., 1977</t>
  </si>
  <si>
    <t>2,2',4,4',5,5'-Hexabromodiphenyl ether (BDE-153)</t>
  </si>
  <si>
    <t>Viberg et al. 2003</t>
  </si>
  <si>
    <t>.45</t>
  </si>
  <si>
    <t>Hexachlorobenzene</t>
  </si>
  <si>
    <t>Liver effects</t>
  </si>
  <si>
    <t>Arnold et al., 1985</t>
  </si>
  <si>
    <t>.0008</t>
  </si>
  <si>
    <t>gamma-Hexachlorocyclohexane (gamma-HCH)</t>
  </si>
  <si>
    <t>Rat, subchronic oral bioassay (NOAEL for females)</t>
  </si>
  <si>
    <t>Zoecon Corp., 1983</t>
  </si>
  <si>
    <t>Hexachlorocyclopentadiene (HCCPD)</t>
  </si>
  <si>
    <t>Rat subchronic gavage bioassay</t>
  </si>
  <si>
    <t>6</t>
  </si>
  <si>
    <t>Hexachloroethane</t>
  </si>
  <si>
    <t>Atrophy and degeneration of renal tubules</t>
  </si>
  <si>
    <t>16-week subchronic dietary exposure study, male F344 rats</t>
  </si>
  <si>
    <t>Gorzinski et al., 1985</t>
  </si>
  <si>
    <t>.728</t>
  </si>
  <si>
    <t>Hexachlorophene</t>
  </si>
  <si>
    <t>Swollen salivary glands, status spongiosis in brain and optic nerve</t>
  </si>
  <si>
    <t>13-week dog feeding study</t>
  </si>
  <si>
    <t>Nationwide Chemical Corp., 1974</t>
  </si>
  <si>
    <t>Hexahydro-1,3,5-trinitro-1,3,5-triazine (RDX)</t>
  </si>
  <si>
    <t>Suppurative prostatitis in F344 rats</t>
  </si>
  <si>
    <t>Levine et al., 1983</t>
  </si>
  <si>
    <t>.23</t>
  </si>
  <si>
    <t>Convulsions in F344 rats</t>
  </si>
  <si>
    <t>90-day oral gavage study in F344 rats</t>
  </si>
  <si>
    <t>Crouse et al., 2006</t>
  </si>
  <si>
    <t>1.3</t>
  </si>
  <si>
    <t>Kidney medullary papillary necrosis in F344 rats</t>
  </si>
  <si>
    <t>2-Hexanone</t>
  </si>
  <si>
    <t>Axonal swelling of the peripheral nerve</t>
  </si>
  <si>
    <t>13-Month drinking water study in rats</t>
  </si>
  <si>
    <t>O'Donoghue et al., 1978</t>
  </si>
  <si>
    <t>Hexazinone</t>
  </si>
  <si>
    <t>du Pont, 1977</t>
  </si>
  <si>
    <t>.033</t>
  </si>
  <si>
    <t>Hydrogen Cyanide and Cyanide Salts</t>
  </si>
  <si>
    <t>Decreased cauda epididymis weight in male F344/N rats</t>
  </si>
  <si>
    <t>13-Week drinking water study</t>
  </si>
  <si>
    <t>NTP, 1993</t>
  </si>
  <si>
    <t>Imazalil</t>
  </si>
  <si>
    <t>Penwalt Corp., 1977</t>
  </si>
  <si>
    <t>Imazaquin</t>
  </si>
  <si>
    <t>Hematologic, Hepatic, Immune, Other</t>
  </si>
  <si>
    <t>Decreased body weight gain, skeletal myopathy, slight anemia, bone marrow hyperplasia, elevated serum SGOT, SGPT, CPK</t>
  </si>
  <si>
    <t>American Cyanamid, 1984a</t>
  </si>
  <si>
    <t>Iprodione</t>
  </si>
  <si>
    <t>Hematologic, Reproductive</t>
  </si>
  <si>
    <t>Increased RBC Heinz bodies; decreased prostate weight</t>
  </si>
  <si>
    <t>Rhone-Poulenc, 1984</t>
  </si>
  <si>
    <t>4.2</t>
  </si>
  <si>
    <t>Isobutyl alcohol</t>
  </si>
  <si>
    <t>Hypoactivity and ataxia</t>
  </si>
  <si>
    <t>316</t>
  </si>
  <si>
    <t>Isophorone</t>
  </si>
  <si>
    <t>Kidney pathology</t>
  </si>
  <si>
    <t>Nor-Am Agricultural Products, Inc., 1972a</t>
  </si>
  <si>
    <t>150</t>
  </si>
  <si>
    <t>Isopropalin</t>
  </si>
  <si>
    <t>Reduced hemoglobin concentration, lowered hematocrits, and altered organ weights</t>
  </si>
  <si>
    <t>Elanco Products, 1969a</t>
  </si>
  <si>
    <t>Isopropyl methyl phosphonic acid (IMPA)</t>
  </si>
  <si>
    <t>Rat drinking water study 90-day</t>
  </si>
  <si>
    <t>Mecler, 1981</t>
  </si>
  <si>
    <t>279</t>
  </si>
  <si>
    <t>Isoxaben</t>
  </si>
  <si>
    <t>Increased BUN; decreased serum AP and AST; decreased food consumption efficiency; increased heart/body weight</t>
  </si>
  <si>
    <t>2-year rat feeding study (NOEL for males)</t>
  </si>
  <si>
    <t>Elanco Products, 1985a</t>
  </si>
  <si>
    <t>Lactofen</t>
  </si>
  <si>
    <t>Increased absolute and relative liver weight; hepatocytomegaly in males</t>
  </si>
  <si>
    <t>78-week oncogenic study in mice</t>
  </si>
  <si>
    <t>PPG Industries, 1985a</t>
  </si>
  <si>
    <t>Linuron</t>
  </si>
  <si>
    <t>Abnormal blood pigment</t>
  </si>
  <si>
    <t>du Pont, 1962</t>
  </si>
  <si>
    <t>Londax</t>
  </si>
  <si>
    <t>1-year dog feeding study (NOEL for females)</t>
  </si>
  <si>
    <t>19.9</t>
  </si>
  <si>
    <t>Malathion</t>
  </si>
  <si>
    <t>RBC ChE depression</t>
  </si>
  <si>
    <t>Subchronic human feeding study</t>
  </si>
  <si>
    <t>Moeller and Rider, 1962</t>
  </si>
  <si>
    <t>Maleic anhydride</t>
  </si>
  <si>
    <t>Renal lesions</t>
  </si>
  <si>
    <t>Rat oral chronic study</t>
  </si>
  <si>
    <t>U.S. EPA, 1983</t>
  </si>
  <si>
    <t>Maleic hydrazide</t>
  </si>
  <si>
    <t>Renal dysfunction</t>
  </si>
  <si>
    <t>Uniroyal Chemical Co., 1981</t>
  </si>
  <si>
    <t>Maneb</t>
  </si>
  <si>
    <t>Increased thyroid weight</t>
  </si>
  <si>
    <t>6-month monkey feeding study</t>
  </si>
  <si>
    <t>Rohm and Haas Co., 1977; Maneb Task Force, 1986</t>
  </si>
  <si>
    <t>Manganese</t>
  </si>
  <si>
    <t>CNS effects</t>
  </si>
  <si>
    <t>Human chronic ingestion data</t>
  </si>
  <si>
    <t>NRC, 1989; Freeland- Graves et al., 1987; WHO, 1973</t>
  </si>
  <si>
    <t>.14</t>
  </si>
  <si>
    <t>Mepiquat chloride</t>
  </si>
  <si>
    <t>Hematologic, Nervous, Other</t>
  </si>
  <si>
    <t>Sedation and tonoclonic spasms decreased food intake and body weights hematologic effects</t>
  </si>
  <si>
    <t>BASF Wyandotte Chemical, 1977a</t>
  </si>
  <si>
    <t>Mercuric chloride (HgCl2)</t>
  </si>
  <si>
    <t>Immune, Urinary</t>
  </si>
  <si>
    <t>Autoimmune effects (autoimmune glomerulonephritis)</t>
  </si>
  <si>
    <t>Rat subchronic feeding and subcutaneous studies</t>
  </si>
  <si>
    <t>U.S. EPA, 1987</t>
  </si>
  <si>
    <t>.317</t>
  </si>
  <si>
    <t>Merphos</t>
  </si>
  <si>
    <t>Ataxia, delayed neurotoxicity and weight loss</t>
  </si>
  <si>
    <t>90-day hen delayed neurotoxicity study</t>
  </si>
  <si>
    <t>Abou-Donia et al., 1980</t>
  </si>
  <si>
    <t>Merphos oxide</t>
  </si>
  <si>
    <t>Abou-Donia et al., 1979</t>
  </si>
  <si>
    <t>Metalaxyl</t>
  </si>
  <si>
    <t>Increased serum alkaline phosphatase levels and increased liver-to-brain weight ratio</t>
  </si>
  <si>
    <t>6-month dog feeding study</t>
  </si>
  <si>
    <t>Ciba-Geigy, 1981a</t>
  </si>
  <si>
    <t>Methacrylonitrile</t>
  </si>
  <si>
    <t>Increased SGOT and SGPT levels</t>
  </si>
  <si>
    <t>Dog subchronic study</t>
  </si>
  <si>
    <t>Pozzani et al., 1968</t>
  </si>
  <si>
    <t>.34</t>
  </si>
  <si>
    <t>Methamidophos</t>
  </si>
  <si>
    <t>Mobay Chemical, 1984a</t>
  </si>
  <si>
    <t>Methanol</t>
  </si>
  <si>
    <t>Extra cervical ribs</t>
  </si>
  <si>
    <t>CD-1 mice, Inhalation developmental toxicity study exposure during gestation days GD7-GD17</t>
  </si>
  <si>
    <t>Rogers et al. (1993b)</t>
  </si>
  <si>
    <t>43.1</t>
  </si>
  <si>
    <t>mg/L</t>
  </si>
  <si>
    <t>Methidathion</t>
  </si>
  <si>
    <t>Ciba-Geigy, 1967</t>
  </si>
  <si>
    <t>Methomyl</t>
  </si>
  <si>
    <t>Kidney and spleen pathology</t>
  </si>
  <si>
    <t>2-year feeding study dogs</t>
  </si>
  <si>
    <t>Methoxychlor</t>
  </si>
  <si>
    <t>Excessive loss of litters</t>
  </si>
  <si>
    <t>Kincaid Enterprises, 1986</t>
  </si>
  <si>
    <t>5.01</t>
  </si>
  <si>
    <t>Methyl ethyl ketone (MEK)</t>
  </si>
  <si>
    <t>Decreased pup body weight</t>
  </si>
  <si>
    <t>Multigeneration reproductive developmental rat drinking water study</t>
  </si>
  <si>
    <t>Cox et al., 1975</t>
  </si>
  <si>
    <t>LED</t>
  </si>
  <si>
    <t>639</t>
  </si>
  <si>
    <t>Methyl methacrylate</t>
  </si>
  <si>
    <t>Rat drinking water study</t>
  </si>
  <si>
    <t>Borzelleca et al., 1964</t>
  </si>
  <si>
    <t>136</t>
  </si>
  <si>
    <t>Methyl parathion</t>
  </si>
  <si>
    <t>RBC, ChE inhibition; reduced hemoglobin, hematocrit and RBCs</t>
  </si>
  <si>
    <t>Monsanto Co., 1984</t>
  </si>
  <si>
    <t>4-(2-Methyl-4-chlorophenoxy) butyric acid (MCPB)</t>
  </si>
  <si>
    <t>Hepatic, Other, Reproductive, Urinary</t>
  </si>
  <si>
    <t>Male reproductive toxicity and other effects (including decreased body weight gain), increased liver and kidney weights</t>
  </si>
  <si>
    <t>Rhodia, Inc., 1970a</t>
  </si>
  <si>
    <t>12</t>
  </si>
  <si>
    <t>2-(2-Methyl-4-chlorophenoxy)propionic acid (MCPP)</t>
  </si>
  <si>
    <t>Increased absolute and relative kidney weights</t>
  </si>
  <si>
    <t>BASF Aktiegesellschaft, 1985</t>
  </si>
  <si>
    <t>2-Methyl-4-chlorophenoxyacetic acid (MCPA)</t>
  </si>
  <si>
    <t>Industry Task Force on MCPA, 1986a</t>
  </si>
  <si>
    <t>Methylmercury (MeHg)</t>
  </si>
  <si>
    <t>Developmental neuropsychological impairment</t>
  </si>
  <si>
    <t>Human epidemiological studies</t>
  </si>
  <si>
    <t>Grandjean et al., 1997 Budtz-Jorgensen et al., 1999a</t>
  </si>
  <si>
    <t>.00086</t>
  </si>
  <si>
    <t>.0015</t>
  </si>
  <si>
    <t>2-Methylnaphthalene</t>
  </si>
  <si>
    <t>Respiratory</t>
  </si>
  <si>
    <t>Pulmonary alveolar proteinosis</t>
  </si>
  <si>
    <t>B6C3F1 male and female mice 81-week dietary study</t>
  </si>
  <si>
    <t>Murata et al. (1997)</t>
  </si>
  <si>
    <t>4.7</t>
  </si>
  <si>
    <t>3-Methylphenol</t>
  </si>
  <si>
    <t>Decreased body weights and neurotoxicity</t>
  </si>
  <si>
    <t>90-day oral subchronic neurotoxicity study in rats</t>
  </si>
  <si>
    <t>U.S. EPA, 1986, 1987</t>
  </si>
  <si>
    <t>2-Methylphenol</t>
  </si>
  <si>
    <t>Metolachlor</t>
  </si>
  <si>
    <t>Other, Reproductive</t>
  </si>
  <si>
    <t>Decreased body weight gain, decreased pup weight and parental food consumption</t>
  </si>
  <si>
    <t>Ciba-Geigy, 1983</t>
  </si>
  <si>
    <t>Metribuzin</t>
  </si>
  <si>
    <t>Liver and kidney effects, decreased body weight, mortality</t>
  </si>
  <si>
    <t>2-year feeding study in dogs</t>
  </si>
  <si>
    <t>Mobay Chemical, 1974a</t>
  </si>
  <si>
    <t>Mirex</t>
  </si>
  <si>
    <t>Liver cytomegaly, fatty metamorphosis, angiectasis; thyroid cystic follicles</t>
  </si>
  <si>
    <t>Rat chronic dietary feeding study</t>
  </si>
  <si>
    <t>NTP, 1990</t>
  </si>
  <si>
    <t>Molinate</t>
  </si>
  <si>
    <t>Reproductive toxicity</t>
  </si>
  <si>
    <t>Rat fertility study (gavage)</t>
  </si>
  <si>
    <t>Stauffer Chemical Co., 1981</t>
  </si>
  <si>
    <t>Molybdenum</t>
  </si>
  <si>
    <t>Increased uric acid levels</t>
  </si>
  <si>
    <t>Human 6-year to lifetime dietary exposure study</t>
  </si>
  <si>
    <t>Koval'skiy et al., 1961</t>
  </si>
  <si>
    <t>Monochloramine</t>
  </si>
  <si>
    <t>9.5</t>
  </si>
  <si>
    <t>Naled</t>
  </si>
  <si>
    <t>Chevron Chemical Co., 1984a</t>
  </si>
  <si>
    <t>Naphthalene</t>
  </si>
  <si>
    <t>Decreased mean terminal body weight in males</t>
  </si>
  <si>
    <t>BCL, 1980a</t>
  </si>
  <si>
    <t>71</t>
  </si>
  <si>
    <t>Napropamide</t>
  </si>
  <si>
    <t>Decreased body weight gain in parental animals and pups</t>
  </si>
  <si>
    <t>Stauffer Chemical Co., 1978a</t>
  </si>
  <si>
    <t>Nickel, soluble salts</t>
  </si>
  <si>
    <t>Decreased body and organ weights</t>
  </si>
  <si>
    <t>Ambrose et al., 1976</t>
  </si>
  <si>
    <t>Nitrate</t>
  </si>
  <si>
    <t>Early clinical signs of methemoglobinemia in excess of 10% (0-3 months old infants formula)</t>
  </si>
  <si>
    <t>Human epidemiological surveys</t>
  </si>
  <si>
    <t>Bosch et al., 1950; Walton, 1951</t>
  </si>
  <si>
    <t>1.6</t>
  </si>
  <si>
    <t>Nitrite</t>
  </si>
  <si>
    <t>Methemoglobinemia</t>
  </si>
  <si>
    <t>Infant chronic exposure to drinking water</t>
  </si>
  <si>
    <t>Walton, 1951</t>
  </si>
  <si>
    <t>Nitrobenzene</t>
  </si>
  <si>
    <t>Increased methemoglobin levels</t>
  </si>
  <si>
    <t>Subchronic rat study</t>
  </si>
  <si>
    <t>NTP, 1983</t>
  </si>
  <si>
    <t>Nitroguanidine</t>
  </si>
  <si>
    <t>Reduced weight gain in female rats, maternal/ fetal toxicity in rats, and equivocal evidence of developmental toxicity in rabbits</t>
  </si>
  <si>
    <t>90-day rat study oral exposure (diet)</t>
  </si>
  <si>
    <t>Morgan et al., 1988 Coppes et al., 1988a, b</t>
  </si>
  <si>
    <t>Norflurazon</t>
  </si>
  <si>
    <t>Liver and thyroid effects</t>
  </si>
  <si>
    <t>Sandoz-Wander, 1973</t>
  </si>
  <si>
    <t>3.75</t>
  </si>
  <si>
    <t>NuStar</t>
  </si>
  <si>
    <t>du Pont, 1985</t>
  </si>
  <si>
    <t>Octabromodiphenyl ether</t>
  </si>
  <si>
    <t>Induction of hepatic enzymes; liver histopathology</t>
  </si>
  <si>
    <t>Subchronic, rat, oral (gavage)</t>
  </si>
  <si>
    <t>Carlson, 1980</t>
  </si>
  <si>
    <t>2.51</t>
  </si>
  <si>
    <t>Octahydro-1,3,5,7-tetranitro-1,3,5,7-tetrazocine (HMX)</t>
  </si>
  <si>
    <t>U.S. DOD, 1985a</t>
  </si>
  <si>
    <t>Oryzalin</t>
  </si>
  <si>
    <t>Endocrine, Hepatic, Urinary</t>
  </si>
  <si>
    <t>Increases in serum cholesterol, alkaline phosphatase, and relative liver and kidney weights, and decreases in alanine transaminase and adrenal weights</t>
  </si>
  <si>
    <t>Eli Lilly Co., 1986</t>
  </si>
  <si>
    <t>Oxadiazon</t>
  </si>
  <si>
    <t>Hematologic, Hepatic</t>
  </si>
  <si>
    <t>Increased levels of serum proteins and increased liver weights</t>
  </si>
  <si>
    <t>Rhone-Poulenc, 1981</t>
  </si>
  <si>
    <t>Oxamyl</t>
  </si>
  <si>
    <t>Decreased body weight gain and food consumption</t>
  </si>
  <si>
    <t>du Pont, 1972a</t>
  </si>
  <si>
    <t>Oxyfluorfen</t>
  </si>
  <si>
    <t>Increased absolute liver weight and nonneoplastic lesions</t>
  </si>
  <si>
    <t>20-month mouse feeding study</t>
  </si>
  <si>
    <t>Rohm &amp; Haas, 1977a</t>
  </si>
  <si>
    <t>Paclobutrazol</t>
  </si>
  <si>
    <t>Elevated liver weights, serum cholesterol, hepatic aminopyrine N-demethylase activity, and alanine transaminase levels</t>
  </si>
  <si>
    <t>ICI Americas, Inc., 1983a</t>
  </si>
  <si>
    <t>Paraquat</t>
  </si>
  <si>
    <t>Chronic pneumonitis</t>
  </si>
  <si>
    <t>Chevron Chemical Company, 1983a</t>
  </si>
  <si>
    <t>.0045</t>
  </si>
  <si>
    <t>Pendimethalin</t>
  </si>
  <si>
    <t>Increase in serum alkaline phosphatase and liver weight, and hepatic lesions</t>
  </si>
  <si>
    <t>American Cyanamid, 1979</t>
  </si>
  <si>
    <t>Pentabromodiphenyl ether</t>
  </si>
  <si>
    <t>Induction of hepatic enzymes</t>
  </si>
  <si>
    <t>1.77</t>
  </si>
  <si>
    <t>2,2',4,4',5-Pentabromodiphenyl ether (BDE-99)</t>
  </si>
  <si>
    <t>Viberg et al. (2004a)</t>
  </si>
  <si>
    <t>.29</t>
  </si>
  <si>
    <t>Pentachlorobenzene</t>
  </si>
  <si>
    <t>Subchronic rat oral bioassay (including weanlings)</t>
  </si>
  <si>
    <t>Linder et al., 1980</t>
  </si>
  <si>
    <t>8.3</t>
  </si>
  <si>
    <t>Pentachloronitrobenzene (PCNB)</t>
  </si>
  <si>
    <t>Olin Mathieson Corp., 1968a</t>
  </si>
  <si>
    <t>Pentachlorophenol</t>
  </si>
  <si>
    <t>1-Year beagle dog study</t>
  </si>
  <si>
    <t>Mecler, 1996</t>
  </si>
  <si>
    <t>Perchlorate (ClO4) and Perchlorate Salts</t>
  </si>
  <si>
    <t>Radioactive iodide uptake inhibition (RAIU) in the thyroid</t>
  </si>
  <si>
    <t>Adult human volunteers</t>
  </si>
  <si>
    <t>Greer et al. (2002)</t>
  </si>
  <si>
    <t>Perfluorobutanoic Acid (PFBA)</t>
  </si>
  <si>
    <t xml:space="preserve">Increased hepatocellular hypertrophy (Liver), Decreased total T4 (Thyroid)
</t>
  </si>
  <si>
    <t>90-day oral gavage study in male Sprague-Dawley rats</t>
  </si>
  <si>
    <t>BUTENHOFF, 2012</t>
  </si>
  <si>
    <t>1.27</t>
  </si>
  <si>
    <t>Developmental delays</t>
  </si>
  <si>
    <t>Gestational oral gavage study in female CD-1 mice</t>
  </si>
  <si>
    <t>DAS, 2008</t>
  </si>
  <si>
    <t>.62</t>
  </si>
  <si>
    <t>Increased hepatocellular hypertrophy</t>
  </si>
  <si>
    <t>Decreased total T4</t>
  </si>
  <si>
    <t>Perfluorodecanoic Acid (PFDA)</t>
  </si>
  <si>
    <t>Increased number of days spent in diestrus in SD rats (Female Reproductive).</t>
  </si>
  <si>
    <t>NTP, 2018</t>
  </si>
  <si>
    <t>.00112</t>
  </si>
  <si>
    <t>.000001</t>
  </si>
  <si>
    <t>Medium-Low</t>
  </si>
  <si>
    <t>Decreased serum antibody concentrations for both tetanus and diphtheria in children at age 7 yr and PFDA measured at age 5 yr</t>
  </si>
  <si>
    <t>Birth cohort study of children in the Faroe Islands</t>
  </si>
  <si>
    <t>Grandjean et al. 2012; Jorgensen and Grandjean, 2018a.</t>
  </si>
  <si>
    <t>6.04E-08</t>
  </si>
  <si>
    <t>.000000002</t>
  </si>
  <si>
    <t>Decreased serum antibody concentrations for tetanus and diphtheria in children at age 7 yr and PFDA measured at age 5 yr.</t>
  </si>
  <si>
    <t>Grandjean et al. 2012; Budtz-Jorgensen and Grandjean, 2018a</t>
  </si>
  <si>
    <t>Decreased birth weight in male and female children.</t>
  </si>
  <si>
    <t>Wikstrom et al., 2020.</t>
  </si>
  <si>
    <t>5.44E-08</t>
  </si>
  <si>
    <t>Increased relative Liver weight in SD female rats</t>
  </si>
  <si>
    <t>.000592</t>
  </si>
  <si>
    <t>.0000006</t>
  </si>
  <si>
    <t>Decreased absolute whole epididymis weight in SD rats (Male Reproductive).</t>
  </si>
  <si>
    <t>.00277</t>
  </si>
  <si>
    <t>.000003</t>
  </si>
  <si>
    <t>Perfluorohexanesulfonic Acid (PFHxS)</t>
  </si>
  <si>
    <t>Developmental, Immune</t>
  </si>
  <si>
    <t>Decreased serum anti-tetanus antibody concentration in children at age 7 yrs (Grandjean et al., 2012; Budtz-Jorgensen and Grandjean, 2018)</t>
  </si>
  <si>
    <t>Grandjean et al., 2012; Budtz-Jorgensen and Grandjean, 2018</t>
  </si>
  <si>
    <t>1.16E-08</t>
  </si>
  <si>
    <t>4.E-10</t>
  </si>
  <si>
    <t>Decreasedserum total T4 levels in F1 Wistar rats (Ramhoj et al., 2018)</t>
  </si>
  <si>
    <t>Ramhoj et al., 2018</t>
  </si>
  <si>
    <t>.0000245</t>
  </si>
  <si>
    <t>.0000002</t>
  </si>
  <si>
    <t>Decreased serum total T4 levels in F1 Wistar rats (Ramhoj et al., 2018)</t>
  </si>
  <si>
    <t>Perfluorohexanoic Acid (PFHxA)</t>
  </si>
  <si>
    <t xml:space="preserve">Decreased postnatal (PND 0) body weight in F1 Sprague‑Dawley male and female rats </t>
  </si>
  <si>
    <t>One-generation reproductive gavage study in Sprague-Dawley rats</t>
  </si>
  <si>
    <t>Loveless, 2009</t>
  </si>
  <si>
    <t>.048</t>
  </si>
  <si>
    <t>Decreased red blood cells in adult female Crl:CD Sprague‑Dawley rats</t>
  </si>
  <si>
    <t xml:space="preserve">2 year cancer gavage bioassay in male and female Sprague-Dawley rats
</t>
  </si>
  <si>
    <t>Klaunig, 2015</t>
  </si>
  <si>
    <t>.52</t>
  </si>
  <si>
    <t>90 day gavage study in male and female Sprague-Dawley rats</t>
  </si>
  <si>
    <t xml:space="preserve">Chengelis, 2009
</t>
  </si>
  <si>
    <t>.078</t>
  </si>
  <si>
    <t xml:space="preserve">Decreased postnatal (PND 0) body weight in F1 Sprague‑Dawley male and female rats
</t>
  </si>
  <si>
    <t>Decreased total T4 in adult male Harlan Sprague-Dawley rats</t>
  </si>
  <si>
    <t>28 day gavage study in male and female Harlan Sprague-Dawley rats</t>
  </si>
  <si>
    <t>.029</t>
  </si>
  <si>
    <t>Increased hepatocellular hypertrophy in adult rats</t>
  </si>
  <si>
    <t>Increased hepatocellular hypertrophy in adult male Crl:CD Sprague‑Dawley rats</t>
  </si>
  <si>
    <t>90-day oral gavage study in male and female Sprague-Dawley rats</t>
  </si>
  <si>
    <t>Permethrin</t>
  </si>
  <si>
    <t>Increased liver weights</t>
  </si>
  <si>
    <t>FMC Corp., 1977</t>
  </si>
  <si>
    <t>Phenmedipham</t>
  </si>
  <si>
    <t>2-year rat feeding/ carcinogenicity study</t>
  </si>
  <si>
    <t>Nor-Am Agricultural Products, Inc., 1980a</t>
  </si>
  <si>
    <t>Phenol</t>
  </si>
  <si>
    <t>Decreased maternal weight gain</t>
  </si>
  <si>
    <t>Rat developmental study</t>
  </si>
  <si>
    <t>Argus Research Laboratories, 1997</t>
  </si>
  <si>
    <t>93</t>
  </si>
  <si>
    <t>m-Phenylenediamine</t>
  </si>
  <si>
    <t>Increased relative and absolute liver weights and degenerative liver lesions</t>
  </si>
  <si>
    <t>Hofer et al., 1982</t>
  </si>
  <si>
    <t>Phenylmercuric acetate</t>
  </si>
  <si>
    <t>Renal damage</t>
  </si>
  <si>
    <t>Fitzhugh et al., 1950</t>
  </si>
  <si>
    <t>.0084</t>
  </si>
  <si>
    <t>Phosmet</t>
  </si>
  <si>
    <t>Hepatic, Nervous, Other</t>
  </si>
  <si>
    <t>Reduced body weight (males), liver cell vacuolation, cholinesterase inhibition</t>
  </si>
  <si>
    <t>Stauffer Chemical, 1967</t>
  </si>
  <si>
    <t>Phosphine</t>
  </si>
  <si>
    <t>.026</t>
  </si>
  <si>
    <t>Phthalic anhydride</t>
  </si>
  <si>
    <t>Respiratory, Urinary</t>
  </si>
  <si>
    <t>Lung and kidney histopathology</t>
  </si>
  <si>
    <t>Chronic mouse oral study</t>
  </si>
  <si>
    <t>1562</t>
  </si>
  <si>
    <t>Picloram</t>
  </si>
  <si>
    <t>Dow Chemical, 1982a</t>
  </si>
  <si>
    <t>7</t>
  </si>
  <si>
    <t>Pirimiphos-methyl</t>
  </si>
  <si>
    <t>Transient plasma ChE depression</t>
  </si>
  <si>
    <t>56-day human feeding study</t>
  </si>
  <si>
    <t>ICI Americas, 1976a</t>
  </si>
  <si>
    <t>Potassium cyanide</t>
  </si>
  <si>
    <t>Decreased cauda epididymis weight in male F344/N rats. The RfD for potassium cyanide is presented in section I.A.3 of the hydrogen cyanide and cyanide salts IRIS Summary.</t>
  </si>
  <si>
    <t>Potassium silver cyanide</t>
  </si>
  <si>
    <t>Prochloraz</t>
  </si>
  <si>
    <t>Increase in SAP and liver weights, liver histopathology</t>
  </si>
  <si>
    <t>FBC Limited, 1981</t>
  </si>
  <si>
    <t>Prometon</t>
  </si>
  <si>
    <t>No treatment related effects observed</t>
  </si>
  <si>
    <t>Subchronic rat feeding study</t>
  </si>
  <si>
    <t>Ciba-Geigy, 1982a</t>
  </si>
  <si>
    <t>Prometryn</t>
  </si>
  <si>
    <t>Liver and kidney degeneration and bone marrow atrophy</t>
  </si>
  <si>
    <t>106-week dog feeding study</t>
  </si>
  <si>
    <t>Ciba-Geigy, 1965a</t>
  </si>
  <si>
    <t>Pronamide</t>
  </si>
  <si>
    <t>Rohm &amp; Haas, Co., 1970a</t>
  </si>
  <si>
    <t>7.5</t>
  </si>
  <si>
    <t>.075</t>
  </si>
  <si>
    <t>Propachlor</t>
  </si>
  <si>
    <t>Decreased weight gain, food consumption increased relative liver weights</t>
  </si>
  <si>
    <t>90-day feeding study in rats</t>
  </si>
  <si>
    <t>Monsanto Co., 1964a</t>
  </si>
  <si>
    <t>13.3</t>
  </si>
  <si>
    <t>Propanil</t>
  </si>
  <si>
    <t>Increased relative spleen weight in females</t>
  </si>
  <si>
    <t>Rohm and Haas Co., 1964a</t>
  </si>
  <si>
    <t>Propargite</t>
  </si>
  <si>
    <t>Developmental, Musculoskeletal, Other</t>
  </si>
  <si>
    <t>Reduced body weight gain (maternal), increased resorption, reduced body weight (fetal), delayed ossification</t>
  </si>
  <si>
    <t>Rabbit developmental toxicity study (NOEL maternal and fetotoxic)</t>
  </si>
  <si>
    <t>Uniroyal Chemical, 1982</t>
  </si>
  <si>
    <t>Propargyl alcohol</t>
  </si>
  <si>
    <t>Renal and hepatotoxicity</t>
  </si>
  <si>
    <t>Propazine</t>
  </si>
  <si>
    <t>Ciba-Geigy, 1980a</t>
  </si>
  <si>
    <t>Propham</t>
  </si>
  <si>
    <t>Immune, Nervous</t>
  </si>
  <si>
    <t>Increase in male spleen weight and ChE depression in females</t>
  </si>
  <si>
    <t>PPG Industries, 1979</t>
  </si>
  <si>
    <t>Propiconazole</t>
  </si>
  <si>
    <t>Gastric mucosal irritation</t>
  </si>
  <si>
    <t>Ciba Geigy, 1985a</t>
  </si>
  <si>
    <t>Pursuit</t>
  </si>
  <si>
    <t>Decreased packed cell volume, hemoglobin, erythrocytes in females</t>
  </si>
  <si>
    <t>American Cyanamid Co., 1987a</t>
  </si>
  <si>
    <t>Pydrin</t>
  </si>
  <si>
    <t>Neurological dysfunction</t>
  </si>
  <si>
    <t>Shell Development Co., 1984</t>
  </si>
  <si>
    <t>Pyrene</t>
  </si>
  <si>
    <t>Kidney effects (renal tubular pathology, decreased kidney weights)</t>
  </si>
  <si>
    <t>Mouse subchronic oral bioassay</t>
  </si>
  <si>
    <t>Pyridine</t>
  </si>
  <si>
    <t>Increased liver weight</t>
  </si>
  <si>
    <t>90-day rat oral gavage study</t>
  </si>
  <si>
    <t>Quinalphos</t>
  </si>
  <si>
    <t>No adverse effects reported</t>
  </si>
  <si>
    <t>Two-year dog feeding study</t>
  </si>
  <si>
    <t>Sandoz, Ltd., 1980a</t>
  </si>
  <si>
    <t>Resmethrin</t>
  </si>
  <si>
    <t>Penwick Corp., 1979a</t>
  </si>
  <si>
    <t>Rotenone</t>
  </si>
  <si>
    <t>U.S. Fish and Wildlife Service, 1983</t>
  </si>
  <si>
    <t>.38</t>
  </si>
  <si>
    <t>Savey</t>
  </si>
  <si>
    <t>Endocrine, Hematologic</t>
  </si>
  <si>
    <t>Hypertrophy of adrenal cortex (both sexes) hematologic effects (males)</t>
  </si>
  <si>
    <t>du Pont, 1984a</t>
  </si>
  <si>
    <t>Selenious acid</t>
  </si>
  <si>
    <t>Dermal, Hematologic, Nervous</t>
  </si>
  <si>
    <t>Clinical selenosis</t>
  </si>
  <si>
    <t>Human epidemiological study</t>
  </si>
  <si>
    <t>Yang et al., 1989b</t>
  </si>
  <si>
    <t>Selenium and Compounds</t>
  </si>
  <si>
    <t>Sethoxydim</t>
  </si>
  <si>
    <t>Mild anemia in males</t>
  </si>
  <si>
    <t>1-year dog study oral exposure (diet) (NOEL for males)</t>
  </si>
  <si>
    <t>BASF Corporation, 1984</t>
  </si>
  <si>
    <t>8.86</t>
  </si>
  <si>
    <t>Silver</t>
  </si>
  <si>
    <t>Dermal</t>
  </si>
  <si>
    <t>Argyria</t>
  </si>
  <si>
    <t>2- to 9-year human i.v. study</t>
  </si>
  <si>
    <t>Gaul and Staud, 1935</t>
  </si>
  <si>
    <t>.014</t>
  </si>
  <si>
    <t>Silver cyanide</t>
  </si>
  <si>
    <t>55.7</t>
  </si>
  <si>
    <t>Simazine</t>
  </si>
  <si>
    <t>Reduction in weight gains hematological changes in females</t>
  </si>
  <si>
    <t>Ciba-Geigy Corp., 1988a</t>
  </si>
  <si>
    <t>Sodium azide</t>
  </si>
  <si>
    <t>Clinical sign (e.g., hunched postures) and reduced body weight</t>
  </si>
  <si>
    <t>NCI, 1981</t>
  </si>
  <si>
    <t>3.57</t>
  </si>
  <si>
    <t>Sodium cyanide</t>
  </si>
  <si>
    <t>Sodium diethyldithiocarbamate</t>
  </si>
  <si>
    <t>Sunderman et al., 1967</t>
  </si>
  <si>
    <t>Sodium fluoroacetate</t>
  </si>
  <si>
    <t>Cardiovascular, Reproductive</t>
  </si>
  <si>
    <t>Increased heart weight in females and males; decreased testis weight and altered spermatogenesis in males.</t>
  </si>
  <si>
    <t>13-week rat oral study (gavage)</t>
  </si>
  <si>
    <t>Strontium</t>
  </si>
  <si>
    <t>Musculoskeletal</t>
  </si>
  <si>
    <t>Rachitic bone</t>
  </si>
  <si>
    <t>20-day, 9-week, and 3-year oral studies in young and adult rats</t>
  </si>
  <si>
    <t>Storey, 1961; Marie et al., 1985; Skoryna, 1981</t>
  </si>
  <si>
    <t>190</t>
  </si>
  <si>
    <t>Strychnine</t>
  </si>
  <si>
    <t>Toxicity/histopathology</t>
  </si>
  <si>
    <t>Rat oral short-term to subchronic study</t>
  </si>
  <si>
    <t>Seidl and Zbinden, 1982</t>
  </si>
  <si>
    <t>Styrene</t>
  </si>
  <si>
    <t>Red blood cell and liver effects</t>
  </si>
  <si>
    <t>Dog subchronic oral study</t>
  </si>
  <si>
    <t>Quast et al., 1979</t>
  </si>
  <si>
    <t>Systhane</t>
  </si>
  <si>
    <t>Testicular atrophy</t>
  </si>
  <si>
    <t>2-year chronic rat feeding study</t>
  </si>
  <si>
    <t>Rohm and Haas, 1986a</t>
  </si>
  <si>
    <t>2.49</t>
  </si>
  <si>
    <t>Tebuthiuron</t>
  </si>
  <si>
    <t>Depressed body weight gain in F1 females</t>
  </si>
  <si>
    <t>Elanco Products, 1981</t>
  </si>
  <si>
    <t>Terbacil</t>
  </si>
  <si>
    <t>Increase in thyroid/body weight ratio; slight increase in liver weights; elevated alkaline phosphatase</t>
  </si>
  <si>
    <t>duPont, 1967a</t>
  </si>
  <si>
    <t>Terbutryn</t>
  </si>
  <si>
    <t>Hematologic effects in females</t>
  </si>
  <si>
    <t>2,2',4,4'-Tetrabromodiphenyl ether (BDE-47)</t>
  </si>
  <si>
    <t>Eriksson et al., 2001</t>
  </si>
  <si>
    <t>1,2,4,5-Tetrachlorobenzene</t>
  </si>
  <si>
    <t>Kidney lesions</t>
  </si>
  <si>
    <t>Chu et al., 1984</t>
  </si>
  <si>
    <t>2,3,7,8-Tetrachlorodibenzo-p-dioxin</t>
  </si>
  <si>
    <t>Developmental, Endocrine, Reproductive</t>
  </si>
  <si>
    <t>Decreased sperm count and motility in men exposed to TCDD as boys / Increased TSH in neonates</t>
  </si>
  <si>
    <t>Epidemiologic cohort study</t>
  </si>
  <si>
    <t>Mocarelli et al., 2008 / Baccarelli et al., 2008</t>
  </si>
  <si>
    <t>.00000002</t>
  </si>
  <si>
    <t>7.E-10</t>
  </si>
  <si>
    <t>Mocarelli et al., (2008) / Baccarelli et al., (2008)</t>
  </si>
  <si>
    <t>1,1,1,2-Tetrachloroethane</t>
  </si>
  <si>
    <t>Mineralization of the kidneys in males, hepatic clear cell change in females</t>
  </si>
  <si>
    <t>Rat, chronic oral gavage study</t>
  </si>
  <si>
    <t>89.3</t>
  </si>
  <si>
    <t>1,1,2,2-Tetrachloroethane</t>
  </si>
  <si>
    <t>Increased relative liver weight in rats</t>
  </si>
  <si>
    <t>Subchronic dietary study</t>
  </si>
  <si>
    <t>NTP (2004)</t>
  </si>
  <si>
    <t>Tetrachloroethylene (Perchloroethylene)</t>
  </si>
  <si>
    <t>Nervous, Ocular</t>
  </si>
  <si>
    <t>(See Note)</t>
  </si>
  <si>
    <t>2,3,4,6-Tetrachlorophenol</t>
  </si>
  <si>
    <t>Increased liver weights and centrilobular hypertrophy</t>
  </si>
  <si>
    <t>Tetrachlorovinphos</t>
  </si>
  <si>
    <t>Hepatic, Nervous, Other, Urinary</t>
  </si>
  <si>
    <t>Reduced body weight gain, increased liver and kidney weights, and RBC ChE inhibition</t>
  </si>
  <si>
    <t>Shell Chemical Co., 1968</t>
  </si>
  <si>
    <t>3.13</t>
  </si>
  <si>
    <t>Tetraethyl lead</t>
  </si>
  <si>
    <t>Hepatic, Immune</t>
  </si>
  <si>
    <t>Histopathology of liver and thymus</t>
  </si>
  <si>
    <t>Rat subchronic study</t>
  </si>
  <si>
    <t>Schepers, 1964</t>
  </si>
  <si>
    <t>.0012</t>
  </si>
  <si>
    <t>.0000001</t>
  </si>
  <si>
    <t>Tetraethyldithiopyrophosphate</t>
  </si>
  <si>
    <t>Depressed RBC and plasma cholinesterase activity</t>
  </si>
  <si>
    <t>Kimmerle and Klimmer, 1974</t>
  </si>
  <si>
    <t>Tetrahydrofuran</t>
  </si>
  <si>
    <t>Decreased pup body weight gain</t>
  </si>
  <si>
    <t>Rat two-generation reproduction study</t>
  </si>
  <si>
    <t>Hellwig et al. (2002)/BASF (1996)</t>
  </si>
  <si>
    <t>928</t>
  </si>
  <si>
    <t>Thiobencarb</t>
  </si>
  <si>
    <t>Decrease in body weight, increase in BUN</t>
  </si>
  <si>
    <t>Chevron Chemical, 1984a</t>
  </si>
  <si>
    <t>Thiophanate-methyl</t>
  </si>
  <si>
    <t>Endocrine, Other, Reproductive</t>
  </si>
  <si>
    <t>Decreased body weight, decreased spermatogenesis, and histological evidence of hyperthyroidism</t>
  </si>
  <si>
    <t>Pennwalt Corp., 1972a</t>
  </si>
  <si>
    <t>Thiram</t>
  </si>
  <si>
    <t>duPont, 1954</t>
  </si>
  <si>
    <t>Toluene</t>
  </si>
  <si>
    <t>Increased kidney weight</t>
  </si>
  <si>
    <t>13-week gavage study in rats</t>
  </si>
  <si>
    <t>238</t>
  </si>
  <si>
    <t>Tralomethrin</t>
  </si>
  <si>
    <t>Decreased body weight gain in males increased food and water consumption in males and females</t>
  </si>
  <si>
    <t>Roussel UCLAF, 1984</t>
  </si>
  <si>
    <t>Triallate</t>
  </si>
  <si>
    <t>Increased hemosiderin deposition, serum alkaline phosphatase, and liver weight in females</t>
  </si>
  <si>
    <t>Monsanto, 1979</t>
  </si>
  <si>
    <t>1.275</t>
  </si>
  <si>
    <t>Triasulfuron</t>
  </si>
  <si>
    <t>Centrilobular hepatocytomegaly in males</t>
  </si>
  <si>
    <t>2-year mouse feeding/carcinogenicity study</t>
  </si>
  <si>
    <t>Ciba-Geigy Corporation, 1988</t>
  </si>
  <si>
    <t>1,2,4-Tribromobenzene</t>
  </si>
  <si>
    <t>Increased liver-to-body weight ratio and hepatic microsomal enzyme induction</t>
  </si>
  <si>
    <t>Tributyltin oxide (TBTO)</t>
  </si>
  <si>
    <t>Immunosuppression</t>
  </si>
  <si>
    <t>18-month immunotoxicity study in rats</t>
  </si>
  <si>
    <t>Vos et al., 1990</t>
  </si>
  <si>
    <t>1,1,2-Trichloro-1,2,2-trifluoroethane (CFC-113)</t>
  </si>
  <si>
    <t>Psychomotor impairment</t>
  </si>
  <si>
    <t>Epidemiologic study: human occupational exposure</t>
  </si>
  <si>
    <t>Imbus and Adkins, 1972</t>
  </si>
  <si>
    <t>273</t>
  </si>
  <si>
    <t>Trichloroacetic acid</t>
  </si>
  <si>
    <t>Hepatocellular necrosis</t>
  </si>
  <si>
    <t>60-week drinking water exposure study, male B6C3F1 mice</t>
  </si>
  <si>
    <t>DeAngelo et al., 2008</t>
  </si>
  <si>
    <t>1,2,4-Trichlorobenzene</t>
  </si>
  <si>
    <t>Increased adrenal weights; vacuolization of zona fasciculata in the cortex</t>
  </si>
  <si>
    <t>Robinson et al., 1981</t>
  </si>
  <si>
    <t>14.8</t>
  </si>
  <si>
    <t>1,1,1-Trichloroethane</t>
  </si>
  <si>
    <t>90-Day mouse dietary study</t>
  </si>
  <si>
    <t>2155</t>
  </si>
  <si>
    <t>1,1,2-Trichloroethane</t>
  </si>
  <si>
    <t>Hematologic, Immune</t>
  </si>
  <si>
    <t>Clinical serum chemistry (effects on erythrocytes and depressed humoral immune status)</t>
  </si>
  <si>
    <t>Mouse subchronic drinking water study</t>
  </si>
  <si>
    <t>White et al., 1985 Sanders et al., 1985</t>
  </si>
  <si>
    <t>Trichloroethylene</t>
  </si>
  <si>
    <t>Trichlorofluoromethane</t>
  </si>
  <si>
    <t>Cardiovascular, Other, Respiratory</t>
  </si>
  <si>
    <t>Survival and histopathology (pleuritis and pericarditis)</t>
  </si>
  <si>
    <t>Cancer bioassay studies in rats and mice</t>
  </si>
  <si>
    <t>349</t>
  </si>
  <si>
    <t>2,4,5-Trichlorophenol</t>
  </si>
  <si>
    <t>Liver and kidney pathology</t>
  </si>
  <si>
    <t>McCollister et al., 1961</t>
  </si>
  <si>
    <t>2(2,4,5-Trichlorophenoxy) propionic acid (2,4,5-TP)</t>
  </si>
  <si>
    <t>Histopathological changes in liver</t>
  </si>
  <si>
    <t>Mullison, 1966; Gehring and Betso, 1978</t>
  </si>
  <si>
    <t>2,4,5-Trichlorophenoxyacetic acid (2,4,5-T)</t>
  </si>
  <si>
    <t>Increased urinary coproporphyrins</t>
  </si>
  <si>
    <t>Kociba et al., 1979</t>
  </si>
  <si>
    <t>1,2,3-Trichloropropane</t>
  </si>
  <si>
    <t>Increased absolute liver weight in male rats</t>
  </si>
  <si>
    <t>2-year bioassay</t>
  </si>
  <si>
    <t>1,1,2-Trichloropropane</t>
  </si>
  <si>
    <t>Mild lesions in liver, kidney and thyroid</t>
  </si>
  <si>
    <t>Villeneuve et al., 1985</t>
  </si>
  <si>
    <t>Tridiphane</t>
  </si>
  <si>
    <t>Decreased fertility index and depressed body weight of dams</t>
  </si>
  <si>
    <t>Rat, 2-generation reproduction study</t>
  </si>
  <si>
    <t>Dow Chemical, 1984</t>
  </si>
  <si>
    <t>Trifluralin</t>
  </si>
  <si>
    <t>Increased liver weights; increase in methemoglobin</t>
  </si>
  <si>
    <t>Hoechst Aktiengesellschaft, 1984a</t>
  </si>
  <si>
    <t>1,2,4-Trimethylbenzene</t>
  </si>
  <si>
    <t>Decreased pain sensitivity in male Wistar rats</t>
  </si>
  <si>
    <t>Korsak and Rydzyński</t>
  </si>
  <si>
    <t>1996</t>
  </si>
  <si>
    <t>1,2,3-Trimethylbenzene</t>
  </si>
  <si>
    <t>1,3,5-Trimethylbenzene</t>
  </si>
  <si>
    <t>1,3,5-Trinitrobenzene</t>
  </si>
  <si>
    <t>Methemoglobinemia and spleen-erythroid cell hyperplasia</t>
  </si>
  <si>
    <t>Rat 2-year dietary study</t>
  </si>
  <si>
    <t>Reddy et al., 1996, 1997</t>
  </si>
  <si>
    <t>2.68</t>
  </si>
  <si>
    <t>2,4,6-Trinitrotoluene (TNT)</t>
  </si>
  <si>
    <t>U.S. DOD, 1983</t>
  </si>
  <si>
    <t>Uranium, soluble salts</t>
  </si>
  <si>
    <t>Initial body weight loss moderate nephrotoxicity</t>
  </si>
  <si>
    <t>30-day oral rabbit bioassay (diet)</t>
  </si>
  <si>
    <t>Maynard and Hodge, 1949</t>
  </si>
  <si>
    <t>2.8</t>
  </si>
  <si>
    <t>Vanadium pentoxide</t>
  </si>
  <si>
    <t>Decreased hair cystine</t>
  </si>
  <si>
    <t>Stokinger et al., 1953</t>
  </si>
  <si>
    <t>.89</t>
  </si>
  <si>
    <t>Vernam</t>
  </si>
  <si>
    <t>Stauffer Chemical Co., 1983</t>
  </si>
  <si>
    <t>Vinclozolin</t>
  </si>
  <si>
    <t>Endocrine, Urinary</t>
  </si>
  <si>
    <t>Organ weight changes (adrenal and kidney)</t>
  </si>
  <si>
    <t>BASF Corp., 1982</t>
  </si>
  <si>
    <t>Vinyl chloride</t>
  </si>
  <si>
    <t>Liver cell polymorphism</t>
  </si>
  <si>
    <t>Til et al., 1983, 1991</t>
  </si>
  <si>
    <t>Warfarin</t>
  </si>
  <si>
    <t>Increased prothrombin time</t>
  </si>
  <si>
    <t>Human clinical studies</t>
  </si>
  <si>
    <t>Huff, 1985</t>
  </si>
  <si>
    <t>White phosphorus</t>
  </si>
  <si>
    <t>Dermal, Reproductive</t>
  </si>
  <si>
    <t>Parturition mortality; forelimb hair loss</t>
  </si>
  <si>
    <t>Reproductive rat study</t>
  </si>
  <si>
    <t>Condray, 1985</t>
  </si>
  <si>
    <t>Xylenes</t>
  </si>
  <si>
    <t>Decreased body weight, increased mortality</t>
  </si>
  <si>
    <t>Chronic F344/N rat study, Oral gavage exposure</t>
  </si>
  <si>
    <t>179</t>
  </si>
  <si>
    <t>Zinc and Compounds</t>
  </si>
  <si>
    <t>Decreases in erythrocyte Cu, Zn-superoxide dismutase (ESOD) activity in healthy adult male and female volunteers</t>
  </si>
  <si>
    <t>Yadrick et al., 1989, Fischer et al., 1984, Davis et al., 2000, Milne et al., 2001</t>
  </si>
  <si>
    <t>.91</t>
  </si>
  <si>
    <t>Zinc cyanide</t>
  </si>
  <si>
    <t>24.3</t>
  </si>
  <si>
    <t>Zinc phosphide</t>
  </si>
  <si>
    <t>Reduction of food intake and body weight</t>
  </si>
  <si>
    <t>Bai et al, 1980</t>
  </si>
  <si>
    <t>3.48</t>
  </si>
  <si>
    <t>Zineb</t>
  </si>
  <si>
    <t>Thyroid hyperplasia</t>
  </si>
  <si>
    <t>Blackwell-Smith et al., 1953</t>
  </si>
  <si>
    <t>n-Butanol</t>
  </si>
  <si>
    <t>tert-Butyl Alcohol (tBA)</t>
  </si>
  <si>
    <t xml:space="preserve">Increased severity of nephropathy </t>
  </si>
  <si>
    <t xml:space="preserve">2-year drinking water study in female rats </t>
  </si>
  <si>
    <t>NTP 1995</t>
  </si>
  <si>
    <t>43.2</t>
  </si>
  <si>
    <t>RFC VALUE</t>
  </si>
  <si>
    <t>RFC UNIT</t>
  </si>
  <si>
    <t>RFC UNCERTAINTY FACTOR</t>
  </si>
  <si>
    <t>RFC MODIFYING FACTOR</t>
  </si>
  <si>
    <t>Acetaldehyde</t>
  </si>
  <si>
    <t>Degeneration of olfactory epithelium</t>
  </si>
  <si>
    <t>Short-term rat inhalation studies</t>
  </si>
  <si>
    <t>Appleman et al., 1986 1982</t>
  </si>
  <si>
    <t>8.7</t>
  </si>
  <si>
    <r>
      <t>mg/m</t>
    </r>
    <r>
      <rPr>
        <i/>
        <vertAlign val="superscript"/>
        <sz val="11"/>
        <color theme="1"/>
        <rFont val="Calibri"/>
        <family val="2"/>
      </rPr>
      <t>3</t>
    </r>
  </si>
  <si>
    <t>Acetonitrile</t>
  </si>
  <si>
    <t>Mortality</t>
  </si>
  <si>
    <t>Mouse subchronic/chronic inhalation studies</t>
  </si>
  <si>
    <t>NTP, 1996</t>
  </si>
  <si>
    <t>60</t>
  </si>
  <si>
    <t>Nasal lesions</t>
  </si>
  <si>
    <t>Subchronic rat inhalation study</t>
  </si>
  <si>
    <t>Feron et. al., 1978</t>
  </si>
  <si>
    <t>Johnson et al. 1986</t>
  </si>
  <si>
    <t>HEC</t>
  </si>
  <si>
    <t>.18</t>
  </si>
  <si>
    <t>Degeneration of the nasal olfactory epithelium</t>
  </si>
  <si>
    <t>Mouse subchronic inhalation study</t>
  </si>
  <si>
    <t>Miller et al., 1981a</t>
  </si>
  <si>
    <t>Acrylonitrile</t>
  </si>
  <si>
    <t>Degeneration and inflammation of nasal respiratory epithelium; hyperplasia of mucous secreting cells</t>
  </si>
  <si>
    <t>Rat 2-year inhalation study</t>
  </si>
  <si>
    <t>Quast et al., 1980</t>
  </si>
  <si>
    <t>Allyl chloride</t>
  </si>
  <si>
    <t>Functional and histological peripheral neurotoxicity</t>
  </si>
  <si>
    <t>Rabbit subchronic inhalation study</t>
  </si>
  <si>
    <t>Lu et al., 1982</t>
  </si>
  <si>
    <t>3.6</t>
  </si>
  <si>
    <t>Ammonia</t>
  </si>
  <si>
    <t>Decreased lung function and respiratory symptoms</t>
  </si>
  <si>
    <t>Occupational epidemiology studies</t>
  </si>
  <si>
    <t>Holness et al. (1989), supported by Rahman et al. (2007), Ballal et al. (1998), and Ali et al. (2001)</t>
  </si>
  <si>
    <t>4.9</t>
  </si>
  <si>
    <t>Aniline</t>
  </si>
  <si>
    <t>Methemoglobin increase, spleen toxicity</t>
  </si>
  <si>
    <t>20-26 week inhalation rat, guinea pig and mouse study</t>
  </si>
  <si>
    <t>Oberst et al., 1956</t>
  </si>
  <si>
    <t>Antimony trioxide</t>
  </si>
  <si>
    <t>Pulmonary toxicity, chronic interstitial inflammation</t>
  </si>
  <si>
    <t>Rat 1-year inhalation toxicity study</t>
  </si>
  <si>
    <t>Newton et al., 1994</t>
  </si>
  <si>
    <t>BMC</t>
  </si>
  <si>
    <t>.074</t>
  </si>
  <si>
    <t>Arsine</t>
  </si>
  <si>
    <t>Increased hemolysis, abnormal RBC morphology, and increased spleen weight</t>
  </si>
  <si>
    <t>13-week rat and mouse and 28-day hamster inhalation study</t>
  </si>
  <si>
    <t>Blair et al., 1990a,b</t>
  </si>
  <si>
    <t>BMCL</t>
  </si>
  <si>
    <t>8.2</t>
  </si>
  <si>
    <t>Decreased embryo/fetal survival</t>
  </si>
  <si>
    <t xml:space="preserve">Developmental toxicity study in rats (GDs 11−20) </t>
  </si>
  <si>
    <t>Archibong et al. (2002)</t>
  </si>
  <si>
    <t>.0046</t>
  </si>
  <si>
    <t>.000002</t>
  </si>
  <si>
    <t xml:space="preserve">Reduced ovulation rate and ovary weight </t>
  </si>
  <si>
    <t>Premating study in rats (14 d)</t>
  </si>
  <si>
    <t>Archibong et al. (2012)</t>
  </si>
  <si>
    <t>.0091</t>
  </si>
  <si>
    <t>Immune, Respiratory</t>
  </si>
  <si>
    <t>Beryllium sensitization and progression to CBD</t>
  </si>
  <si>
    <t>Occupational study</t>
  </si>
  <si>
    <t>Kreiss et al., 1996</t>
  </si>
  <si>
    <t>Hepatocellular cytomegaly in female B6C3F1 mice</t>
  </si>
  <si>
    <t>13-week inhalation study</t>
  </si>
  <si>
    <t>NTP (1985d)</t>
  </si>
  <si>
    <t>Degenerative and proliferative lesions of the olfactory epithelium of the nasal cavity</t>
  </si>
  <si>
    <t>Rat 29-month inhalation study</t>
  </si>
  <si>
    <t>Reuzel et al., 1987, 1991</t>
  </si>
  <si>
    <t>.48</t>
  </si>
  <si>
    <t>1,3-Butadiene</t>
  </si>
  <si>
    <t>Ovarian atrophy</t>
  </si>
  <si>
    <t>2-year mouse inhalation study</t>
  </si>
  <si>
    <t>1.98</t>
  </si>
  <si>
    <t>Peripheral nervous system dysfunction</t>
  </si>
  <si>
    <t>Johnson et al., 1983</t>
  </si>
  <si>
    <t>19.7</t>
  </si>
  <si>
    <t>Fatty changes in the liver</t>
  </si>
  <si>
    <t>Chronic inhalation toxicity study in rats</t>
  </si>
  <si>
    <t>Nagano et al., 2007b, JBRC, 1998</t>
  </si>
  <si>
    <t>14.3</t>
  </si>
  <si>
    <t>Cerium Oxide and Cerium Compounds</t>
  </si>
  <si>
    <t>Increased incidence of alveolar epithelial hyperplasia in the lungs of male and female rats</t>
  </si>
  <si>
    <t>Subchronic inhalation study</t>
  </si>
  <si>
    <t>BRL, 1994 (unpublished study)</t>
  </si>
  <si>
    <t>.86</t>
  </si>
  <si>
    <t>Hepatic effects</t>
  </si>
  <si>
    <t>Khasawinah et al., 1989a</t>
  </si>
  <si>
    <t>.65</t>
  </si>
  <si>
    <t>Cardiovascular, Respiratory</t>
  </si>
  <si>
    <t>Vascular congestion and peribronchial edema</t>
  </si>
  <si>
    <t>60-day rat inhalation study</t>
  </si>
  <si>
    <t>Paulet and Desbrousses, 1972</t>
  </si>
  <si>
    <t>.64</t>
  </si>
  <si>
    <t>1-Chloro-1,1-difluoroethane</t>
  </si>
  <si>
    <t>2-year rat inhalation study</t>
  </si>
  <si>
    <t>Seckar et al., 1986</t>
  </si>
  <si>
    <t>14710</t>
  </si>
  <si>
    <t>2-Chloroacetophenone</t>
  </si>
  <si>
    <t>Squamous hyperplasia of the nasal respiratory epithelium</t>
  </si>
  <si>
    <t>Chronic rat inhalation study</t>
  </si>
  <si>
    <t>Chlorodifluoromethane</t>
  </si>
  <si>
    <t>Increased kidney, adrenal and pituitary weights</t>
  </si>
  <si>
    <t>Tinston et al., 1981a</t>
  </si>
  <si>
    <t>5260</t>
  </si>
  <si>
    <t>Chloroprene</t>
  </si>
  <si>
    <t>Immune, Nervous, Respiratory</t>
  </si>
  <si>
    <t>Increase in incidence of olfactory atrophy, alveolar hyperplasia, and splenic hematopoietic proliferation in male F344/N rats, female F344/N rats, and female B6C3F1 mice, respectively</t>
  </si>
  <si>
    <t>2-year chronic inhalation study</t>
  </si>
  <si>
    <t>NTP, 1998</t>
  </si>
  <si>
    <t>Ulcerated nasal septum in humans</t>
  </si>
  <si>
    <t>.0034</t>
  </si>
  <si>
    <t>Increased kidney weights in female rats and adrenal weights in male and female rats</t>
  </si>
  <si>
    <t>Rat 13-week inhalation study</t>
  </si>
  <si>
    <t>Cushman et al., 1995</t>
  </si>
  <si>
    <t>435</t>
  </si>
  <si>
    <t>Short-term</t>
  </si>
  <si>
    <t>Cyclohexane</t>
  </si>
  <si>
    <t>Reduced pup weights in the F1 and F2 generations</t>
  </si>
  <si>
    <t>Rat, 2-generation reproductive/developmental toxicity study</t>
  </si>
  <si>
    <t>DuPont HLR, 1997a</t>
  </si>
  <si>
    <t>1822</t>
  </si>
  <si>
    <t>1,2-Dibromo-3-chloropropane (DBCP)</t>
  </si>
  <si>
    <t>Testicular effects</t>
  </si>
  <si>
    <t>13-week subchronic rabbit inhalation study</t>
  </si>
  <si>
    <t>Rao et al., 1982</t>
  </si>
  <si>
    <t>.17</t>
  </si>
  <si>
    <t xml:space="preserve">Nasal inflammation </t>
  </si>
  <si>
    <t>Mouse chronic inhalation study</t>
  </si>
  <si>
    <t>1,4-Dichlorobenzene</t>
  </si>
  <si>
    <t>Increased liver weights in P1 males</t>
  </si>
  <si>
    <t>Rat multigeneration reproductive study</t>
  </si>
  <si>
    <t>Chlorobenzene Producers Assn., 1986</t>
  </si>
  <si>
    <t>Rat chronic inhalation study</t>
  </si>
  <si>
    <t>Quast et al., 1986</t>
  </si>
  <si>
    <t>6.9</t>
  </si>
  <si>
    <t>Hepatic effects (hepatic vacuolation)</t>
  </si>
  <si>
    <t>2-Year rat inhalation bioassay</t>
  </si>
  <si>
    <t>Nitschke et al. (1988a)</t>
  </si>
  <si>
    <t>17.2</t>
  </si>
  <si>
    <t>1,2-Dichloropropane</t>
  </si>
  <si>
    <t>Hyperplasia of the nasal mucosa</t>
  </si>
  <si>
    <t>Nitschke et al., 1988</t>
  </si>
  <si>
    <t>Hypertrophy/ hyperplasia of the nasal respiratory epithelium</t>
  </si>
  <si>
    <t>Chronic inhalation study in B6C3F1 mice</t>
  </si>
  <si>
    <t>Lomax et al., 1989</t>
  </si>
  <si>
    <t>.72</t>
  </si>
  <si>
    <t>Decreased brain cholinesterase activity</t>
  </si>
  <si>
    <t>Carworth Farm E strain rat chronic inhalation study</t>
  </si>
  <si>
    <t>Blair et al., 1976</t>
  </si>
  <si>
    <t>Diesel engine exhaust</t>
  </si>
  <si>
    <t>Pulmonary inflammation and histopathology</t>
  </si>
  <si>
    <t>Ishinishi et. al., (1988)</t>
  </si>
  <si>
    <t>.144</t>
  </si>
  <si>
    <t>1,1-Difluoroethane</t>
  </si>
  <si>
    <t>2-year inhalation study</t>
  </si>
  <si>
    <t>McAlack and Schneider, 1982</t>
  </si>
  <si>
    <t>12051</t>
  </si>
  <si>
    <t>40</t>
  </si>
  <si>
    <t>N,N-Dimethylformamide</t>
  </si>
  <si>
    <t>Digestive disturbances and minimal hepatic changes suggestive of liver abnormalities</t>
  </si>
  <si>
    <t>Human occupational studies</t>
  </si>
  <si>
    <t>Cirla et al., 1984; Catenacci et al., 1984</t>
  </si>
  <si>
    <t>Atrophy and respiratory metaplasia of the olfactory epithelium</t>
  </si>
  <si>
    <t>Chronic inhalation male rat study</t>
  </si>
  <si>
    <t>Kasai et al. 2009</t>
  </si>
  <si>
    <t>32.2</t>
  </si>
  <si>
    <t>Epichlorohydrin</t>
  </si>
  <si>
    <t>Changes in the nasal turbinates</t>
  </si>
  <si>
    <t>Rat and mouse 90-day inhalation study</t>
  </si>
  <si>
    <t>Quast et al., 1979a</t>
  </si>
  <si>
    <t>1,2-Epoxybutane (EBU)</t>
  </si>
  <si>
    <t>Degenerative lesions of the nasal cavity</t>
  </si>
  <si>
    <t>NTP, 1988</t>
  </si>
  <si>
    <t>2-Ethoxyethanol</t>
  </si>
  <si>
    <t>Decreased testis weight, seminiferous tubule degeneration and decreased hemoglobin</t>
  </si>
  <si>
    <t>New Zealand White Rabbit subchronic toxicity study</t>
  </si>
  <si>
    <t>Barbee et al., 1984</t>
  </si>
  <si>
    <t>68</t>
  </si>
  <si>
    <t xml:space="preserve">Increased absolute kidney weight in female rats
</t>
  </si>
  <si>
    <t>2-year inhalation study in male and female F344 rats</t>
  </si>
  <si>
    <t>Saito et al., 2013; JPEC, 2010b</t>
  </si>
  <si>
    <t>1110</t>
  </si>
  <si>
    <t>Ethyl chloride</t>
  </si>
  <si>
    <t>Developmental, Musculoskeletal</t>
  </si>
  <si>
    <t>Delayed fetal ossification</t>
  </si>
  <si>
    <t>Mouse developmental inhalation study</t>
  </si>
  <si>
    <t>Scortichini et al., 1986</t>
  </si>
  <si>
    <t>4000</t>
  </si>
  <si>
    <t>Developmental toxicity</t>
  </si>
  <si>
    <t>Rat and rabbit developmental inhalation studies</t>
  </si>
  <si>
    <t>Andrew et al., 1981; Hardin et al., 1981</t>
  </si>
  <si>
    <t>434</t>
  </si>
  <si>
    <t>16</t>
  </si>
  <si>
    <t>Decreased pulmonary function, prevalence of current asthma or degree of asthma control, and allergic conditions in children (See Note)</t>
  </si>
  <si>
    <t>Suppurative inflammation of the nose</t>
  </si>
  <si>
    <t>NTP, 1994</t>
  </si>
  <si>
    <t>.024</t>
  </si>
  <si>
    <t>Neurotoxicity (tremors and ruffled pelt)</t>
  </si>
  <si>
    <t>6-week subchronic inhalation  study, male and female Sprague-Dawley rats</t>
  </si>
  <si>
    <t>Weeks et al., 1979</t>
  </si>
  <si>
    <t>83</t>
  </si>
  <si>
    <t>1,6-Hexamethylene diisocyanate</t>
  </si>
  <si>
    <t>Mobay, Inc., 1989</t>
  </si>
  <si>
    <t>n-Hexane</t>
  </si>
  <si>
    <t>Peripheral neuropathy (decreased MCV at 12 weeks)</t>
  </si>
  <si>
    <t>Huang et al., 1989</t>
  </si>
  <si>
    <t>215</t>
  </si>
  <si>
    <t>Motor conduction velocity of the sciatic-tibial nerve</t>
  </si>
  <si>
    <t>Subchronic inhalation study in monkeys</t>
  </si>
  <si>
    <t>Johnson et al., 1977</t>
  </si>
  <si>
    <t>90</t>
  </si>
  <si>
    <t>Thyroid enlargement and altered iodide uptake</t>
  </si>
  <si>
    <t>Epidemiology study</t>
  </si>
  <si>
    <t>El Ghawabi et al., 1975</t>
  </si>
  <si>
    <t>Hydrogen chloride</t>
  </si>
  <si>
    <t>Hyperplasia of nasal mucosa larynx and trachea</t>
  </si>
  <si>
    <t>Sellakumar et al., 1994; Albert et al., 1982</t>
  </si>
  <si>
    <t>6.1</t>
  </si>
  <si>
    <t>Hydrogen sulfide</t>
  </si>
  <si>
    <t>Nasal lesions of the olfactory mucosa</t>
  </si>
  <si>
    <t>Rat Subchronic Inhalation Study</t>
  </si>
  <si>
    <t>Brenneman et. al., 2000</t>
  </si>
  <si>
    <t>Libby Amphibole Asbestos</t>
  </si>
  <si>
    <t>Localized pleural thickening</t>
  </si>
  <si>
    <t>Occupational epidemiology study</t>
  </si>
  <si>
    <t>Rohs et al. (2008)</t>
  </si>
  <si>
    <t>fiber/cc</t>
  </si>
  <si>
    <t>.00009</t>
  </si>
  <si>
    <t>Impairment of neurobehavioral function</t>
  </si>
  <si>
    <t>Occupational exposure to manganese dioxide</t>
  </si>
  <si>
    <t>Roels et al., 1992</t>
  </si>
  <si>
    <t>Mercury, elemental</t>
  </si>
  <si>
    <t>Hand tremor; increases in memory disturbances; slight subjective and objective evidence of autonomic dysfunction</t>
  </si>
  <si>
    <t>Human occupational inhalation studies</t>
  </si>
  <si>
    <t>Fawer et al., 1983; Piikivi and Tolonen, 1989; Piikivi and Hanninen, 1989; Piikivi, 1989; Ngim et al., 1992; Liang et al., 1993</t>
  </si>
  <si>
    <t>Reduced brain weight in rat pups at 6 weeks of age</t>
  </si>
  <si>
    <t>Male Sprague-Dawley rats, Developmental inhalation exposure through gestation and 3, 6 or 8 weeks postnatal</t>
  </si>
  <si>
    <t>NEDO (1987)</t>
  </si>
  <si>
    <t>858</t>
  </si>
  <si>
    <t>mg-hr/L</t>
  </si>
  <si>
    <t>2-Methoxyethanol</t>
  </si>
  <si>
    <t>Subchronic inhalation studies in male New Zealand White Rabbits and Sprague-Dawley rats</t>
  </si>
  <si>
    <t>Miller et al., 1983</t>
  </si>
  <si>
    <t>17</t>
  </si>
  <si>
    <t>Methyl chloride</t>
  </si>
  <si>
    <t>Cerebellar lesions</t>
  </si>
  <si>
    <t>Mouse 11-day continuous inhalation study</t>
  </si>
  <si>
    <t>Landry et al., 1983, 1985</t>
  </si>
  <si>
    <t>94.6</t>
  </si>
  <si>
    <t>Developmental toxicity (skeletal variations)</t>
  </si>
  <si>
    <t>Mouse developmental study</t>
  </si>
  <si>
    <t>Schwetz et al., 1991</t>
  </si>
  <si>
    <t>LEC</t>
  </si>
  <si>
    <t>1517</t>
  </si>
  <si>
    <t>Methyl isobutyl ketone (MIBK)</t>
  </si>
  <si>
    <t>Reduced fetal body weight, skeletal variations, and increased fetal death in mice, and skeletal variations in rats.</t>
  </si>
  <si>
    <t>Rat and mouse developmental inhalation study</t>
  </si>
  <si>
    <t>Tyl et. al., 1987</t>
  </si>
  <si>
    <t>1026</t>
  </si>
  <si>
    <t>Degeneration/ atrophy of olfactory epithelium (male rats)</t>
  </si>
  <si>
    <t>Hazelton Laboratories 1979a Lomax, 1992 Lomax et al., 1997</t>
  </si>
  <si>
    <t>7.2</t>
  </si>
  <si>
    <t>Methyl tert-butyl ether (MTBE)</t>
  </si>
  <si>
    <t>Hepatic, Ocular, Other, Urinary</t>
  </si>
  <si>
    <t>Increased absolute and relative liver and kidney weights and increased severity of spontaneous renal lesions (females), increased prostration (females), and swollen periocular tissue (males and females)</t>
  </si>
  <si>
    <t>Chronic rat 24-month inhalation study</t>
  </si>
  <si>
    <t>Chun et al., 1992</t>
  </si>
  <si>
    <t>259</t>
  </si>
  <si>
    <t>Methylene Diphenyl Diisocyanate (monomeric MDI) and polymeric MDI (PMDI)</t>
  </si>
  <si>
    <t>Hyperplasia of olfactory epithelium</t>
  </si>
  <si>
    <t>Rat inhalation studies</t>
  </si>
  <si>
    <t>Reuzel et al., 1990, 1994b</t>
  </si>
  <si>
    <t>Nasal effects: hyperplasia and metaplasia in respiratory and olfactory epithelium, respectively</t>
  </si>
  <si>
    <t>Chronic mouse inhalation study</t>
  </si>
  <si>
    <t>NTP, 1992a</t>
  </si>
  <si>
    <t>9.3</t>
  </si>
  <si>
    <t>Bronchiolization of the alveoli and olfactory degeneration</t>
  </si>
  <si>
    <t>Chronic mouse study</t>
  </si>
  <si>
    <t>CIIT, 1993</t>
  </si>
  <si>
    <t>.26</t>
  </si>
  <si>
    <t>2-Nitropropane</t>
  </si>
  <si>
    <t>Liver focal vacuolization and nodules</t>
  </si>
  <si>
    <t>Griffin et al., 1980, 1981; Angus Chemical Co., 1985a, b</t>
  </si>
  <si>
    <t>Phosgene</t>
  </si>
  <si>
    <t>Collagen staining indicative of fibrosis</t>
  </si>
  <si>
    <t>Subchronic inhalation study in rats</t>
  </si>
  <si>
    <t>Kodavanti et al., 1997</t>
  </si>
  <si>
    <t>Barbosa et al., 1994</t>
  </si>
  <si>
    <t>Phosphoric acid</t>
  </si>
  <si>
    <t>Bronchiolar fibrosis</t>
  </si>
  <si>
    <t>13-week rat inhalation study</t>
  </si>
  <si>
    <t>Aranyi et al., 1988a</t>
  </si>
  <si>
    <t>Propionaldehyde</t>
  </si>
  <si>
    <t>Atrophy of olfactory epithelium</t>
  </si>
  <si>
    <t>Union Carbide, 1993</t>
  </si>
  <si>
    <t>Propylene glycol monomethyl ether (PGME)</t>
  </si>
  <si>
    <t>Mild reversible sedation</t>
  </si>
  <si>
    <t>Rat/rabbit subchronic inhalation study</t>
  </si>
  <si>
    <t>Landry et al., 1983</t>
  </si>
  <si>
    <t>658</t>
  </si>
  <si>
    <t>Propylene oxide</t>
  </si>
  <si>
    <t>Nest-like infolds of the nasal respiratory epithelium</t>
  </si>
  <si>
    <t>2-year rat chronic inhalation study</t>
  </si>
  <si>
    <t>Kuper et al., 1988</t>
  </si>
  <si>
    <t>2.9</t>
  </si>
  <si>
    <t>Mutti et al., 1984</t>
  </si>
  <si>
    <t>34</t>
  </si>
  <si>
    <t>1,1,1,2-Tetrafluoroethane</t>
  </si>
  <si>
    <t>Leydig cell hyperplasia</t>
  </si>
  <si>
    <t>Collins et al., 1995</t>
  </si>
  <si>
    <t>8200</t>
  </si>
  <si>
    <t>80</t>
  </si>
  <si>
    <t>Increased liver weight and centrilobular cytomegaly, CNS effects (narcosis)</t>
  </si>
  <si>
    <t>Subchronic mouse study</t>
  </si>
  <si>
    <t>NTP (1998)</t>
  </si>
  <si>
    <t>246</t>
  </si>
  <si>
    <t>Neurological effects in occupationally-exposed workers</t>
  </si>
  <si>
    <t>Multiple human studies</t>
  </si>
  <si>
    <t>Abbate et al., 1993, Boey et al., 1997, Cavalleri et al., 2000, Eller et al., 1999, Foo et al., 1990, Murata et al., 1993, Nakatsuka et al., 1992, Neubert et al., 2001, Vrca et al., 1995, Zavalic et al., 1998a</t>
  </si>
  <si>
    <t>46</t>
  </si>
  <si>
    <t>2,4-/2,6-Toluene diisocyanate mixture (TDI)</t>
  </si>
  <si>
    <t>Chronic lung-function decline</t>
  </si>
  <si>
    <t>Prospective occupational study</t>
  </si>
  <si>
    <t>Diem et al., 1982</t>
  </si>
  <si>
    <t>Liver histopathologic changes</t>
  </si>
  <si>
    <t>2-Year inhalation rat study, 14-Week inhalation mouse study</t>
  </si>
  <si>
    <t>Quast et al. (1988, 1984), McNutt et al. (1975)</t>
  </si>
  <si>
    <t>1553</t>
  </si>
  <si>
    <t>Performance on neurobehavioral tests</t>
  </si>
  <si>
    <t>Human subjects exposed for 3.5 hr</t>
  </si>
  <si>
    <t>Mackay et al. (1987)</t>
  </si>
  <si>
    <t>950</t>
  </si>
  <si>
    <t>9</t>
  </si>
  <si>
    <t>Acute</t>
  </si>
  <si>
    <t>526</t>
  </si>
  <si>
    <t>peribronchial lymphoid hyperplasia in male rats</t>
  </si>
  <si>
    <t>13-week inhalation Study</t>
  </si>
  <si>
    <t>Johannsen et al., 1988</t>
  </si>
  <si>
    <t>Triethylamine</t>
  </si>
  <si>
    <t>Inflammation of the nasal passage</t>
  </si>
  <si>
    <t>28-week rat inhalation study</t>
  </si>
  <si>
    <t>Lynch et al., 1990</t>
  </si>
  <si>
    <t>19.5</t>
  </si>
  <si>
    <t>Inflammatory lung lesions</t>
  </si>
  <si>
    <t>Korsak et al.</t>
  </si>
  <si>
    <t>2000a</t>
  </si>
  <si>
    <t>61.65</t>
  </si>
  <si>
    <t>Saillenfait et al.</t>
  </si>
  <si>
    <t>2005</t>
  </si>
  <si>
    <t>395.16</t>
  </si>
  <si>
    <t>Decreased maternal weight</t>
  </si>
  <si>
    <t>758.06</t>
  </si>
  <si>
    <t>18.15</t>
  </si>
  <si>
    <t>2000b</t>
  </si>
  <si>
    <t>66.56</t>
  </si>
  <si>
    <t>Decreased clotting time</t>
  </si>
  <si>
    <t>367.75</t>
  </si>
  <si>
    <t>124.25</t>
  </si>
  <si>
    <t>Decreased segmented neutrophils</t>
  </si>
  <si>
    <t>16.65</t>
  </si>
  <si>
    <t>Vinyl acetate</t>
  </si>
  <si>
    <t>Nasal epithelial lesions</t>
  </si>
  <si>
    <t>Chronic inhalation study in rats and mice</t>
  </si>
  <si>
    <t>Owen, 1988 Beems, 1988 Dreef-van der Meulen, 1988</t>
  </si>
  <si>
    <t>Vinyl bromide</t>
  </si>
  <si>
    <t>Hypertrophy, basophilic and eosinophilic foci, in the liver</t>
  </si>
  <si>
    <t>Benya et al., 1982; Busey, 1979</t>
  </si>
  <si>
    <t>7.7</t>
  </si>
  <si>
    <t>Impaired motor coordination (decreased rotarod performance)</t>
  </si>
  <si>
    <t>Subchronic inhalation study in male rats</t>
  </si>
  <si>
    <t>Korsak et. al., 1994</t>
  </si>
  <si>
    <t>39</t>
  </si>
  <si>
    <t>Increased severity of nephropathy</t>
  </si>
  <si>
    <t>Route-to-route extrapolation from 2-year drinking water study</t>
  </si>
  <si>
    <t>491</t>
  </si>
  <si>
    <t>WOE NARRATIVE</t>
  </si>
  <si>
    <t>ROUTE</t>
  </si>
  <si>
    <t>WOE DESCRIPTION</t>
  </si>
  <si>
    <t>WOE TITLE</t>
  </si>
  <si>
    <t>Based on no human data and inadequate data from animal bioassays.</t>
  </si>
  <si>
    <t>Undefined</t>
  </si>
  <si>
    <t>D (Not classifiable as to human carcinogenicity)</t>
  </si>
  <si>
    <t>Guidelines for Carcinogen Risk Assessment (U.S. EPA, 1986)</t>
  </si>
  <si>
    <t>The classification is based on increased incidence of hepatocellular carcinomas and adenomas in female mice.</t>
  </si>
  <si>
    <t>C (Possible human carcinogen)</t>
  </si>
  <si>
    <t>Based on increased incidence of nasal tumors in male and female rats and laryngeal tumors in male and female hamsters after inhalation exposure.</t>
  </si>
  <si>
    <t>B2 (Probable human carcinogen - based on sufficient evidence of carcinogenicity in animals)</t>
  </si>
  <si>
    <t>In accordance with the Draft Revised Guidelines for Carcinogen Risk Assessment (U.S. EPA, 1999) data are inadequate for an assessment of the human carcinogenic potential of acetone.</t>
  </si>
  <si>
    <t>Data are inadequate for an assessment of human carcinogenic potential</t>
  </si>
  <si>
    <t>Revised Draft Guidelines for Carcinogen Risk Assessment (U.S. EPA, 1999)</t>
  </si>
  <si>
    <t>Under the Proposed Guidelines for Carcinogen Risk Assessment (U.S. EPA, 1996), the carcinogenic potential of ACN following inhalation, oral, or dermal exposure is best characterized as "cannot be determined because the existing evidence is composed of conflicting data (e.g., some evidence is suggestive of carcinogenic effects, but other equally pertinent evidence does not confirm any concern)."</t>
  </si>
  <si>
    <t>Carcinogenic potential cannot be determined</t>
  </si>
  <si>
    <t>Proposed Guidelines for Carcinogen Risk Assessment (U.S. EPA, 1996)</t>
  </si>
  <si>
    <t>Based on no human data and no animal data.</t>
  </si>
  <si>
    <t>Acetyl chloride</t>
  </si>
  <si>
    <t>No human data or animal data.</t>
  </si>
  <si>
    <t>Under the Draft Revised Guidelines for Carcinogen Risk Assessment (U.S. EPA, 1999), the potential carcinogenicity of acrolein cannot be determined because the existing data are inadequate for an assessment of human carcinogenic potential for either the oral or inhalation route of exposure.  There are no adequate human studies of the carcinogenic potential of acrolein.  Collectively, experimental studies provide inadequate evidence that acrolein causes cancer in laboratory animals.</t>
  </si>
  <si>
    <t>In accordance with the Guidelines for Carcinogen Risk Assessment U.S. EPA, 2005, acrylamide (AA) is characterized as "likely to be carcinogenic to humans."</t>
  </si>
  <si>
    <t>Combined</t>
  </si>
  <si>
    <t>Likely to be carcinogenic to humans</t>
  </si>
  <si>
    <t>Guidelines for Carcinogen Risk Assessment (U.S. EPA, 2005)</t>
  </si>
  <si>
    <t>The observation of a statistically significant increase in incidence of lung cancer in exposed workers and observation of tumors, generally astrocytomas in the brain, in studies in two rat strains exposed by various routes (drinking water, gavage, and inhalation) forms the basis for this classification.</t>
  </si>
  <si>
    <t>B1 (Probable human carcinogen - based on limited evidence of carcinogenicity in humans)</t>
  </si>
  <si>
    <t>Adiponitrile</t>
  </si>
  <si>
    <t>No human and no animal cancer data were available.  Adiponitrile was negative for mutagenicity in Salmonella with and without activation.</t>
  </si>
  <si>
    <t>Aldicarb was not found to induce statistically significant increases in tumor incidence in mice or rats in feeding studies or mice in a skin painting study.  In the feeding studies there were, however, significant trends in pituitary tumors in female rats and fibrosarcomas in the male mouse.  This evidence, together with the fact that less than maximum tolerated doses were used, indicates that the available assays are inadequate to assess the carcinogenic potential of aldicarb.</t>
  </si>
  <si>
    <t>Orally administered aldrin produced significant increases in tumor responses in three different strains of mice in both males and females.  Tumor induction has been observed for structurally related chemicals, including dieldrin, a metabolite.</t>
  </si>
  <si>
    <t>Classification is based on a low (but biologically important) incidence of forestomach tumors in female mice and positive results in a variety of genetic toxicity tests.  Allyl chloride is an alkylating agent and structurally related to probable human carcinogens.</t>
  </si>
  <si>
    <t>4-Aminopyridine</t>
  </si>
  <si>
    <t>No human data and no animal data available.</t>
  </si>
  <si>
    <t>Ammonium acetate</t>
  </si>
  <si>
    <t>No human data and no animal data</t>
  </si>
  <si>
    <t>Ammonium methacrylate</t>
  </si>
  <si>
    <t>Induction of tumors of the spleen and the body cavity in two strains of rat, and some supporting genetic toxicological evidence.</t>
  </si>
  <si>
    <t>Based on an increase in thyroid gland follicular cell tumors in male rats and supportive findings in pituitary/thyroid hormone activity.</t>
  </si>
  <si>
    <t>Aramite</t>
  </si>
  <si>
    <t>Based on no human data and sufficient data from animal bioassays including increased incidence of liver tumors and/or neoplastic nodules in three strains of male and female rats and males of one strain of mice, and extrahepatic biliary system tumors in dogs following chronic oral exposure.</t>
  </si>
  <si>
    <t>Bladder and lung cancer are acknowledged as known hazard outcomes for inorganic arsenic (ATSDR, 2007; ATSDR, 2016; Health Canada, 2006; IARC, 2004; IARC, 2012; NRC, 2013; NTP, 2016; WHO, 2011; WHO, 2011), and the strength of evidence for these health outcomes was considered robust (as described in Section 3.2 and Appendix A of the IRIS Toxicological Review).  Bladder cancer and lung cancer were classified as &lt;strong&gt;carcinogenic to humans&lt;/strong&gt; in the 1995 IRIS Toxicological Review based on epidemiologic evidence (U.S. EPA, 1995), and that classification is retained in the current assessment.</t>
  </si>
  <si>
    <t>Carcinogenic to humans</t>
  </si>
  <si>
    <t>Asbestos</t>
  </si>
  <si>
    <t>Observation of increased mortality and incidence of lung cancer, mesotheliomas and gastrointestinal cancer in occupationally exposed workers are consistent across investigators and study populations.  Animal studies by inhalation in two strains of rats showed similar findings for lung cancer and mesotheliomas.  Animal evidence for carcinogenicity via ingestion is limited (male rats fed intermediate-range chrysotile fibers; i.e., &gt;10 um length, developed benign polyps), and epidemiologic data in this regard are inadequate.</t>
  </si>
  <si>
    <t>A (Human carcinogen)</t>
  </si>
  <si>
    <t>Based on no human data and inadequate animal data.</t>
  </si>
  <si>
    <t>Azobenzene</t>
  </si>
  <si>
    <t>Azobenzene induced invasive sarcomas in the spleen and other abdominal organs in male and female F344 rats following dietary administration.  It is genotoxic and may be converted to benzidine, a known human carcinogen, under the acidic conditions in the stomach.</t>
  </si>
  <si>
    <t>Under EPA's 1986 Guidelines for Carcinogen Risk Assessment, barium would be classified as Group D, not classifiable as to human carcinogenicity.   Under the Proposed Guidelines for Carcinogenic Risk Assessment (U.S. EPA, 1996), barium is considered not likely to be carcinogenic to humans following oral exposure and its carcinogenic potential cannot be determined following inhalation exposure.</t>
  </si>
  <si>
    <t>Inhalation</t>
  </si>
  <si>
    <t>Oral</t>
  </si>
  <si>
    <t>Not likely to be carcinogenic to humans</t>
  </si>
  <si>
    <t>Under EPA's 1986 Guidelines for Carcinogen Risk Assessment, Bentazon would be classified as evidence of non-carcinogenicity for humans, or a Group E chemical. Under EPA's proposed guidelines for carcinogen risk assessment (U.S. EPA, 1996), Bentazon would be characterized as not likely to be carcinogenic to humans by any route of exposure.</t>
  </si>
  <si>
    <t>E (Evidence of non-carcinogenicity for humans)</t>
  </si>
  <si>
    <t>Benz[a]anthracene</t>
  </si>
  <si>
    <t>Based on no human data and sufficient data from animal bioassays.  Benz[a]anthracene produced tumors in mice exposed by gavage; intraperitoneal,  subcutaneous or intramuscular injection; and topical application.  Benz[a]anthracene produced mutations in bacteria and in mammalian cells, and transformed mammalian cells in culture.</t>
  </si>
  <si>
    <t>Benzene is classified as a "known" human carcinogen (Category A) under the Risk Assessment Guidelines of 1986. Under the proposed revised Carcinogen Risk Assessment Guidelines (U.S. EPA, 1996), benzene is characterized as a known human carcinogen for all routes of exposure based upon convincing human evidence as well as supporting evidence from animal studies. (U.S. EPA, 1979, 1985, 1998; ATSDR, 1997).</t>
  </si>
  <si>
    <t>Known/likely human carcinogen</t>
  </si>
  <si>
    <t>Observation of increased incidence of bladder cancer and bladder cancer-related deaths in exposed workers</t>
  </si>
  <si>
    <t>Under EPA’s Guidelines for Carcinogen Risk Assessment (U.S. EPA, 2005), benzo[a]pyrene is “carcinogenic to humans” based on strong and consistent evidence in animals and humans.</t>
  </si>
  <si>
    <t>Benzo[b]fluoranthene</t>
  </si>
  <si>
    <t>Based on no human data and sufficient data from animal bioassays.  Benzo[b]fluoranthene produced tumors in mice after lung implantation, intraperitoneal (i.p.) or subcutaneous (s.c.) injection, and skin painting.</t>
  </si>
  <si>
    <t>Benzo[g,h,i]perylene</t>
  </si>
  <si>
    <t>Based on no human data and inadequate animal data from lung implant, skin-painting and subcutaneous injection bioassays.</t>
  </si>
  <si>
    <t>Benzo[k]fluoranthene</t>
  </si>
  <si>
    <t>Based on no human data and sufficient data from animal bioassays.  Benzo[k]fluoranthene produced tumors after lung implantation in mice and when administered with a promoting agent in skin-painting studies.  Equivocal results have been found in a lung adenoma assay in mice.  Benzo[k]fluoranthene is mutagenic in bacteria.</t>
  </si>
  <si>
    <t>No human data and inadequate data from animal bioassays</t>
  </si>
  <si>
    <t>Benzotrichloride</t>
  </si>
  <si>
    <t>Based on inadequate human data and sufficient evidence of carcinogenicity in animals; namely, significantly increased incidences of benign and malignant tumors at multiple sites in one strain of female mice treated orally, dermally, and by inhalation.  There is also evidence of mutagenicity in a variety of test systems.</t>
  </si>
  <si>
    <t>Benzyl chloride</t>
  </si>
  <si>
    <t>Based on inadequate human data and sufficient evidence of carcinogenicity in animals; namely significantly increased incidences of benign and malignant tumors at multiple sites in both sexes of mice and a significant increase in thyroid tumors in female rats.  There was evidence of mutagenicity in a variety of test systems.</t>
  </si>
  <si>
    <t>B1; probable human carcinogen. Based on the limited evidence of carcinogenicity in humans exposed to airborne beryllium (lung cancer) and sufficient evidence of carcinogenicity in animals (lung cancer in rats and monkeys inhaling beryllium, lung tumors in rats exposed to beryllium via intratracheal instillation, and osteosarcomas in rabbits and possibly mice receiving intravenous or intramedullary injection), beryllium is reclassified from a B2 (inadequate human data) to a B1 probable human carcinogen (limited human data) using criteria of the 1986 Guidelines for Carcinogen Risk Assessment. Using the 1996 proposed Guidelines for Carcinogen Risk Assessment, inhaled beryllium would be characterized as a "likely" carcinogen in humans, and the human carcinogenic potential of ingested beryllium cannot be determined.</t>
  </si>
  <si>
    <t xml:space="preserve">Under EPA’s Guidelines for Carcinogen Risk Assessment (U.S. EPA, 2005a), the database for biphenyl provides “suggestive evidence of carcinogenic potential” based on increased incidence of urinary bladder tumors (transitional cell papillomas and carcinomas) in male F344 rats (Umeda et al., 2002) and liver tumors (hepatocellular adenomas and carcinomas) in female BDF1 mice (Umeda et al., 2005) exposed to biphenyl in the diet for 104 weeks, as well as information on mode of carcinogenic action. The carcinogenic potential of biphenyl in humans has not been investigated. </t>
  </si>
  <si>
    <t>Suggestive evidence of carcinogenic potential</t>
  </si>
  <si>
    <t>Bis(2-chloroethoxy)methane</t>
  </si>
  <si>
    <t>No human data and no animal data.</t>
  </si>
  <si>
    <t>Bis(chloroethyl)ether (BCEE)</t>
  </si>
  <si>
    <t>Positive carcinogenicity results in two strains of mice and evidence of mutagenicity</t>
  </si>
  <si>
    <t>Bis(chloromethyl)ether (BCME)</t>
  </si>
  <si>
    <t>Statistically significant increases in lung tumors (oat cell carcinomas) observed in six studies of exposed workers and bioassay data from rats and mice.</t>
  </si>
  <si>
    <t>Under the Draft Revised Guidelines for Carcinogen Risk Assessment (U.S. EPA, 1999), data are inadequate for an assessment of human carcinogenic potential for boron.</t>
  </si>
  <si>
    <t>Under the current Guidelines for Carcinogen Risk Assessment (U.S. EPA, 1986), bromate would be classified as B2, probable human carcinogen. Under the Proposed Guidelines for Carcinogen Risk Assessment (U.S. EPA, 1996), bromate should be evaluated as a likely human carcinogen by the oral route of exposure. Insufficient data are available to evaluate the human carcinogenic potential of bromate by the inhalation route.</t>
  </si>
  <si>
    <t>Brominated dibenzofurans</t>
  </si>
  <si>
    <t>No data in humans or animals</t>
  </si>
  <si>
    <t xml:space="preserve">Under the Guidelines for Carcinogen Risk Assessment (U.S. EPA, 2005a), there is "inadequate information to assess the carcinogenic potential" of bromobenzene.  </t>
  </si>
  <si>
    <t>Inadequate information to assess carcinogenic potential</t>
  </si>
  <si>
    <t>Bromochloromethane</t>
  </si>
  <si>
    <t>Based on the lack of data regarding the carcinogenicity of bromochloromethane in humans or animals; however, there are data indicative of genotoxic effects and structural relationships to halogenated methanes classified as B2 probable human carcinogens.</t>
  </si>
  <si>
    <t>Based on inadequate human data and sufficient evidence of carcinogenicity in two animal species (mice and rats) as shown by increased incidence of kidney tumors and tumors of the large intestine in male and female rats, kidney tumors in male mice, and liver tumors in female mice.</t>
  </si>
  <si>
    <t>p-Bromodiphenyl ether</t>
  </si>
  <si>
    <t>No human data and inadequate animal data.</t>
  </si>
  <si>
    <t>Based on inadequate human data and sufficient evidence of carcinogenicity in animals, namely an increased incidence of tumors after oral administration of bromoform in rats and intraperitoneal administration in mice.  Bromoform is genotoxic in several assay systems.  Also, bromoform is structurally related to other trihalomethanes (e.g., chloroform, bromodichloromethane, dibromochloromethane) which have been verified as either probable or possible carcinogens.</t>
  </si>
  <si>
    <t>Inadequate human and animal data: a single mortality study from which direct exposure associations could not be deduced and studies in several animal species with too few animals, too brief exposure or observation time for adequate power.  Bromomethane has shown genotoxicity.</t>
  </si>
  <si>
    <t>Bromotrichloromethane</t>
  </si>
  <si>
    <t>Based on no data regarding the carcinogenicity of bromotrichloromethane in humans or animals.</t>
  </si>
  <si>
    <t>Under EPA's 1999 Guidelines for Carcinogen Risk Assessment (U.S. EPA, 1999), 1,3-butadiene is characterized as carcinogenic to humans by inhalation. This characterization is supported by the total weight of evidence provided by the following: (1) sufficient evidence from epidemiologic studies of the majority of U.S. workers occupationally exposed to 1,3-butadiene, either to the monomer or to the polymer by inhalation, showing increased lymphohematopoietic cancers and a dose-response relationship for leukemias in polymer workers (see Section II.A.2), (2) sufficient evidence in laboratory animal studies showing that 1,3-butadiene causes tumors at multiple sites in mice and rats by inhalation (see Section II.A.3), and (3) numerous studies consistently demonstrating that 1,3-butadiene is metabolized into genotoxic metabolites by experimental animals and humans (see Section II.A.4). The specific mechanisms of 1,3-butadiene-induced carcinogenesis are unknown however, the scientific evidence strongly suggests that the carcinogenic effects are mediated by genotoxic metabolites of 1,3-butadiene, i.e., the monoepoxide, the diepoxide, and the epoxydiol.</t>
  </si>
  <si>
    <t>Based on statistically significant increase in mononuclear cell leukemia in female rats; the response in male rats was inconclusive and there was no such response in mice.</t>
  </si>
  <si>
    <t>t-Butylchloride</t>
  </si>
  <si>
    <t>Based on no human carcinogenicity data and inadequate animal data.</t>
  </si>
  <si>
    <t>Cacodylic acid</t>
  </si>
  <si>
    <t>No human data and inadequate data in animals</t>
  </si>
  <si>
    <t>Limited evidence from occupational epidemiologic studies of cadmium is consistent across investigators and study populations.  There is sufficient evidence of carcinogenicity in rats and mice by inhalation and intramuscular and subcutaneous injection.  Seven studies in rats and mice wherein cadmium salts (acetate, sulfate, chloride) were administered orally have shown no evidence of carcinogenic response.</t>
  </si>
  <si>
    <t>Under the Guidelines for Carcinogen Risk Assessment (U.S. EPA, 2005a), carbon tetrachloride is "likely to be carcinogenic to humans."</t>
  </si>
  <si>
    <t>In accordance with U.S. EPA (2005a) Guidelines for Carcinogen Risk Assessment, there is "inadequate information to assess the carcinogenic potential" of cerium in humans.</t>
  </si>
  <si>
    <t>Under the 1986 cancer guidelines (U.S. EPA, 1986), chloral hydrate is assigned to Group C, possible human carcinogen. Under the 1996 proposed guidelines for carcinogen risk assessment (U.S. EPA, 1996), chloral hydrate shows suggestive evidence of human carcinogenicity by the oral route of exposure. There are no carcinogenicity data from humans.</t>
  </si>
  <si>
    <t>Under the 1996 Proposed Guidelines, chlordane would be characterized as a likely carcinogen by all routes of exposure.</t>
  </si>
  <si>
    <t xml:space="preserve">Under the U.S. EPA Guidelines for Carcinogen Risk Assessment (U.S. EPA, 2005a), chlordecone is "likely to be carcinogenic to humans" based on data from an oral cancer bioassay in rats and mice demonstrating an increase in the incidence of hepatocellular carcinomas in both sexes of both species (NCI, 1976a, b).  </t>
  </si>
  <si>
    <t>Under the current guidelines (U.S. EPA, 1986), chlorine dioxide is classified as Group D; not classifiable as to human carcinogenicity because of inadequate data in humans and animals. Under the draft Carcinogen Assessment Guidelines (U.S. EPA, 1996), the human carcinogenicity of chlorine dioxide cannot be determined because no satisfactory human or animal studies assessing the chronic carcinogenic potential of chlorine dioxide have been located.</t>
  </si>
  <si>
    <t>Under the current guidelines (U.S. EPA, 1986), chlorite is classified as Group D; not classifiable as to human carcinogenicity because of inadequate data in humans and animals. Under the draft Carcinogen Assessment Guidelines (U.S. EPA, 1996), the human carcinogenicity of chlorite cannot be determined because of a lack of human data and limitations in animal studies.</t>
  </si>
  <si>
    <t>No human data, inadequate animal data and predominantly negative genetic toxicity data in bacterial, yeast, and mouse lymphoma cells.</t>
  </si>
  <si>
    <t>2-Chlorobutane</t>
  </si>
  <si>
    <t>1-Chlorobutane</t>
  </si>
  <si>
    <t>Chlorocyclopentadiene</t>
  </si>
  <si>
    <t>Lack of data concerning carcinogenicity in humans or animals.</t>
  </si>
  <si>
    <t>Under the Proposed Guidelines for Carcinogen Risk  Assessment (U.S. EPA, 1996; U.S. EPA, 1999), chloroform is likely to be carcinogenic to humans by all routes of exposure under &lt;strong&gt;high-exposure conditions that lead to cytotoxicity and regenerative hyperplasia in susceptible tissues&lt;/strong&gt; (U.S. EPA, 1998a,b).  Chloroform is not likely to be carcinogenic to humans by any route of exposure under exposure conditions that do not cause cytotoxicity and cell regeneration. &lt;br&gt;&lt;br&gt;
This weight-of-evidence conclusion is based on: 1) observations in animals exposed by both oral and inhalation pathways which indicate that sustained or repeated cytotoxicity with secondary regenerative hyperplasia precedes, and is probably required for, hepatic and renal neoplasia; 2) there are no epidemiological data specific to chloroform and, at most, equivocal epidemiological data related to drinking water exposures that cannot necessarily be negative, although there are some scattered positive results that generally have limitations such as excessively high dose or with confounding factors. 
Thus, the weigh-of-evidence of the genotoxicity data on chloroform supports a conclusion that chloroform is not strongly mutagenic, and the genotoxicity is not likely to be the predominant mode of action underlying the carcinogenic potential of chloroform. Although no cancer data exist for exposures via the dermal pathway, the weight-of-evidence conclusion is considered to be applicable to this pathway as well, because chloroform absorbed through the skin and into the blood is expected to be metabolized and to cause toxicity in much the same way as chloroform absorbed by other exposure routes.</t>
  </si>
  <si>
    <t>Chloromethyl methyl ether (CMME)</t>
  </si>
  <si>
    <t>The observation of an increased incidence of respiratory cancer in exposed workers and the observation of respiratory tumors in mice, rats, and hamsters exposed by inhalation forms the basis for this classification.</t>
  </si>
  <si>
    <t>p-Chlorophenyl methyl sulfide</t>
  </si>
  <si>
    <t>No human or animal studies found in the available literature</t>
  </si>
  <si>
    <t>p-Chlorophenyl methyl sulfone</t>
  </si>
  <si>
    <t>p-Chlorophenyl methyl sulfoxide</t>
  </si>
  <si>
    <t xml:space="preserve">Under the Guidelines for Carcinogen Risk Assessment (U.S. EPA, 2005), there is evidence that chloroprene is "likely to be carcinogenic to humans" </t>
  </si>
  <si>
    <t>Applying the criteria for evaluating the overall weight-of-evidence for carcinogenicity to humans outlined in EPA's guidelines for carcinogen risk assessment (U.S. EPA, 1986), trivalent chromium is most appropriately designated a Group D -- Not classified as to its human carcinogenicity. Using the Proposed Guidelines for Carcinogen Risk Assessment (EPA, 1996), there are inadequate data to determine the potential carcinogenicity of trivalent chromium, as discussed below. However, the classification of hexavalent chromium as a known human carcinogen raises a concern for the carcinogenic potential of trivalent chromium.</t>
  </si>
  <si>
    <t xml:space="preserve">Under EPA’s Guidelines for Carcinogen Risk Assessment (U.S. EPA, 2005), Cr(VI) is “likely to be carcinogenic” via oral exposure based on sufficiently supported [laboratory] animal studies relevant to humans. This assessment maintains the previous conclusion (U.S. EPA, 1998) that Cr(VI) is “carcinogenic to humans” via inhalation exposure. </t>
  </si>
  <si>
    <t>Chrysene</t>
  </si>
  <si>
    <t>No human data and sufficient data from animal bioassays.  Chrysene produced carcinomas and malignant lymphoma in mice after intraperitoneal injection and skin carcinomas in mice following dermal exposure.  Chrysene produced chromosomal abnormalities in hamsters and mouse germ cells after gavage exposure, positive responses in bacterial gene mutation assays and transformed mammalian cells exposed in culture.</t>
  </si>
  <si>
    <t>Coke oven emissions</t>
  </si>
  <si>
    <t>Studies of coke oven workers have shown increased risk of mortality from cancer of the lung, trachea and bronchus; cancer of the kidney; cancer of the prostate; and cancer at all sites combined.  In animals, extracts and condensates of coke oven emissions were found to be carcinogenic in both inhalation studies and skin-painting bioassays.  The mutagenicity of whole extracts and condensates, as well as their individual components, provides supportive evidence for carcinogenicity.</t>
  </si>
  <si>
    <t>Copper</t>
  </si>
  <si>
    <t>There are no human data, inadequate animal data from assays of copper compounds, and equivocal mutagenicity data.</t>
  </si>
  <si>
    <t>Creosote</t>
  </si>
  <si>
    <t>Limited evidence of the association between occupational creosote contact and subsequent tumor formation, sufficient evidence of local and distant tumor formation after dermal application to mice, and some evidence of mutagenic activity, as well as the well-documented carcinogenicity of other coal tar products to humans.</t>
  </si>
  <si>
    <t>Crotonaldehyde</t>
  </si>
  <si>
    <t>Based on no human data and an increased incidence of hepatocellular carcinomas and hepatic neoplastic nodules (combined) in male F344 rats.  The possible carcinogenicity of crotonaldehyde is supported by genotoxic activity and the expected reactivity of croton oil and aldehyde.  Crotonaldehyde is also a suspected metabolite of N-nitrosopyrrolidine, a probable human carcinogen.</t>
  </si>
  <si>
    <t>Under the proposed Guidelines for Carcinogen Risk Assessment (U.S. EPA, 1996), it is concluded that the carcinogenic potential of cumene cannot be determined because no adequate data, such as well-conducted long-term animal studies or reliable human epidemiological studies, are available for any assessment.</t>
  </si>
  <si>
    <t>Pertinent data regarding carcinogenicity have not been located in the available literature.</t>
  </si>
  <si>
    <t>Cyclohexane is characterized as "Data are inadequate for an assessment of human carcinogenic potential"  (U.S. EPA, 1999).</t>
  </si>
  <si>
    <t>Under the Guidelines for Carcinogen Risk Assessment (U.S. EPA, 2005a), the database for decabromodiphenyl ether provides suggestive evidence of carcinogenic potential.</t>
  </si>
  <si>
    <t>Orally administered DEHP produced significant dose-related increases in liver tumor responses in rats and mice of both sexes.</t>
  </si>
  <si>
    <t>Based on an absence of human data and increased incidence of liver tumors in female mice.   Except for a positive dominant lethal assay, there was no evidence of genotoxicity; this compound does, however, exhibit structural relationships to other nongenotoxic compounds classified as probable and possible human carcinogens.</t>
  </si>
  <si>
    <t>Dibenz[a,h]anthracene</t>
  </si>
  <si>
    <t>Based on no human data and sufficient data from animal bioassays.  Dibenz[a,h]anthracene produced carcinomas in mice following oral or dermal exposure and injection site tumors in several species following subcutaneous or intramuscular administration.  Dibenz[a,h]anthracene has induced DNA damage and gene mutations in bacteria as well as gene mutations and transformation in several types of mammalian cell cultures.</t>
  </si>
  <si>
    <t>Dibenzofuran</t>
  </si>
  <si>
    <t>Based on no human data and no animal data for dibenzofuran alone.</t>
  </si>
  <si>
    <t>Based on inadequate human data and limited evidence of carcinogenicity in animals; namely, positive carcinogenic evidence in B6C3Fl mice (males and females), together with positive mutagenicity data, and structural similarity to other trihalomethanes, which are known animal carcinogens.</t>
  </si>
  <si>
    <t>Dibromodichloromethane</t>
  </si>
  <si>
    <t>Based on the lack of data regarding the carcinogenicity of dibromodichloromethane in humans or animals.</t>
  </si>
  <si>
    <t>p,p'-Dibromodiphenyl ether</t>
  </si>
  <si>
    <t>Under the Draft Revised Guidelines for Carcinogen Risk Assessment (U.S. EPA, 1999), 2-dibromoethane is considered "likely to be carcinogenic to humans" based on strong evidence of carcinogenicity in animals and inconclusive evidence of carcinogenicity in an exposed human population.</t>
  </si>
  <si>
    <t>Pertinent data regarding carcinogenicity was not located in the available literature.</t>
  </si>
  <si>
    <t>EPA believes that DCA is likely to be a carcinogen in humans.</t>
  </si>
  <si>
    <t>Based on no human data and evidence of both negative and positive trends for carcinogenic responses in rats and mice.</t>
  </si>
  <si>
    <t>1,3-Dichlorobenzene</t>
  </si>
  <si>
    <t>Based on no human data, no animal data and limited genetic data.</t>
  </si>
  <si>
    <t>3,3'-Dichlorobenzidine</t>
  </si>
  <si>
    <t>Based on statistically significantly increased tumor incidences in rats, mice and dogs.  Additional support is provided by positive evidence of genotoxicity and structural relationship to the known human bladder carcinogen benzidine.</t>
  </si>
  <si>
    <t>p,p'-Dichlorodiphenyl dichloroethane (DDD)</t>
  </si>
  <si>
    <t>Based on an increased incidence of lung tumors in male and female mice, liver tumors in male mice and thyroid tumors in male rats.  DDD is structurally similar to, and is a known metabolite of DDT, a probable human carcinogen.</t>
  </si>
  <si>
    <t>p,p'-Dichlorodiphenyldichloroethylene (DDE)</t>
  </si>
  <si>
    <t>Increased incidence of liver tumors including carcinomas in two strains of mice and in hamsters and of thyroid tumors in female rats by diet.</t>
  </si>
  <si>
    <t>Observation of tumors (generally of the liver) in seven studies in various mouse strains and three studies in rats.  DDT is structurally similar to other probable carcinogens, such as DDD and DDE.</t>
  </si>
  <si>
    <t>1,2-Dichloroethane</t>
  </si>
  <si>
    <t>Based on the induction of several tumor types in rats and mice treated by gavage and lung papillomas in mice after topical application</t>
  </si>
  <si>
    <t>1,1-Dichloroethane</t>
  </si>
  <si>
    <t>Based on no human data and limited evidence of carcinogenicity in two animal species (rats and mice) as shown by an increased incidence of mammary gland adenocarcinomas and hemangiosarcomas in female rats and an increased incidence of hepatocellular carcinomas and benign uterine polyps in mice.</t>
  </si>
  <si>
    <t xml:space="preserve">Under the Guidelines for Carcinogen Risk Assessment (U.S. EPA, 2005a), there is "inadequate information to assess the carcinogenic potential" of cis-1,2-DCE.  </t>
  </si>
  <si>
    <t xml:space="preserve">Under the Guidelines for Carcinogen Risk Assessment (U.S. EPA, 2005a), there is "inadequate information to assess the carcinogenic potential" of trans-1,2-DCE.  </t>
  </si>
  <si>
    <t>Under the 1986 cancer guidelines (U.S. EPA, 1986), 1,1-DCE is assigned to Group C, possible human carcinogen. Under the draft revised guidelines for carcinogen risk assessment (U.S. EPA, 1999), EPA concludes 1,1-DCE exhibits suggestive evidence of carcinogenicity but not sufficient evidence to assess human carcinogenic potential following inhalation exposure in studies in rodents. Male mice developed kidney tumors at one exposure in a lifetime bioassay, a finding tempered by the absence of similar results in female mice or male or female rats and by the enzymatic differences (i.e., CYP2E1) between male mice and female mice, male and female rats, and human kidney cells. Limited evidence of genotoxicity has been reported in bacterial systems with metabolic activation. The data for 1,1-DCE are inadequate for an assessment of human carcinogenic potential by the oral route, based on the absence of statistically or biologically significant tumors in limited bioassays in rats and mice balanced against the suggestive evidence in male mice in a single bioassay by inhalation and the limited evidence of genotoxicity. The human epidemiological results on the carcinogenicity of 1,1-DCE are too limited to draw useful conclusions. EPA concludes that the results of kidney tumors in one sex and one exposure in a single species of rodents are too limited to support an exposure-response assessment.</t>
  </si>
  <si>
    <t>Suggestive evidence of carcinogenicity, but not sufficient to assess human carcinogenic potential</t>
  </si>
  <si>
    <t xml:space="preserve">Following U.S. EPA (2005) Guidelines for Carcinogen Risk Assessment, dichloromethane is "likely to be carcinogenic in humans," based predominantly on evidence of carcinogenicity at two sites in 2-year bioassays in male and female B6C3F1 mice (liver and lung tumors) with inhalation exposure (NTP, 1986) and at one site in male B6C3F1 mice (liver tumors) with drinking water exposure (Serota et al., 1986b; Hazleton Laboratories, 1983).  </t>
  </si>
  <si>
    <t>Although the available human data are inadequate, 1,3-dichloropropene is characterized as "likely" to be a human carcinogen in accordance with the Proposed Guidelines for Carcinogen Risk Assessment (U.S. EPA, 1996).</t>
  </si>
  <si>
    <t>Significant increases in forestomach tumors in female and male B6C3F1 mice and leukemias and pancreatic acinar adenomas in Fischer 344 rats.  Supporting evidence included observation of tumors at other sites in the rat and observation of mutagenicity for both dichlorvos and a major metabolite dichloroacetaldehyde.  A structurally related material, dichloropropene, also induces forestomach tumors in rodents.</t>
  </si>
  <si>
    <t>Dieldrin is carcinogenic in seven strains of mice when administered orally.  Dieldrin is structurally related to compounds (aldrin, chlordane, heptachlor, heptachlor epoxide, and chlorendic acid) which produce tumors in rodents.</t>
  </si>
  <si>
    <t>Using U.S. EPA's revised draft 1999 Guidelines for Carcinogen Risk Assessment (U.S. EPA, 1999), diesel exhaust (DE) is likely to be carcinogenic to humans by inhalation from environmental exposures.</t>
  </si>
  <si>
    <t>Pertinent data regarding carcinogenicity were not located in the available literature.</t>
  </si>
  <si>
    <t>Diethyl-p-nitrophenylphosphate</t>
  </si>
  <si>
    <t>Diethylene glycol dinitrate (DEGDN)</t>
  </si>
  <si>
    <t>No human or animal carcinogenic studies found in the available literature.</t>
  </si>
  <si>
    <t>No data from cancer bioassays or epidemiological studies are available.</t>
  </si>
  <si>
    <t>Classification is based on an elevated combined incidence of pulmonary adenomas/carcinomas in male, but not in female, CD-1 mice.  A rat study is undergoing further evaluation.</t>
  </si>
  <si>
    <t>Dimethyl phthalate</t>
  </si>
  <si>
    <t>Dimethyl sulfate</t>
  </si>
  <si>
    <t>Classification is based on induction of local carcinomas following inhalation and subcutaneous exposures in rats, tumor induction in rats following prenatal exposure, and evidence suggestive of carcinogenicity in hamsters and mice by inhalation.  Dimethyl sulfate alkylates cellular macromolecules and is genotoxic.</t>
  </si>
  <si>
    <t>Based on no data in humans and animals.</t>
  </si>
  <si>
    <t>o-Dinitrobenzene</t>
  </si>
  <si>
    <t>2,4-/2,6-Dinitrotoluene mixture</t>
  </si>
  <si>
    <t>Based on multiple benign and malignant tumor types at multiple sites in both sexes of rats (2 strains) and malignant renal tumors in male mice.  The classification is supported by evidence of mutagenicity.</t>
  </si>
  <si>
    <t>Dinoseb was not observed to be carcinogenic in two inadequate studies in rats and in mice.  In a third study, an increase in benign liver tumors in female mice was not considered to be treatment-related.  The increase was much lower in the high dose than the mid dose, there were no decreases in time to tumor, nor any evidence of any of the potentially predisposing lesions in the liver such as hypertrophy, hyperplasia or degeneration which are often associated with known hepatocellular carcinogens.</t>
  </si>
  <si>
    <t xml:space="preserve">In accordance with the Guidelines for Carcinogen Risk Assessment (U.S. EPA, 2005), 1,4-dioxane is characterized as "likely to be carcinogenic to humans." </t>
  </si>
  <si>
    <t>1,2-Diphenylhydrazine</t>
  </si>
  <si>
    <t>Positive results of studies in both rats and mice form the basis for this classification.  Two apparently negative studies lack information on compound purity, experimental design, and statistical treatment.</t>
  </si>
  <si>
    <t>Oral administration of endrin did not produce carcinogenic effects in either sex of two strains of rats and three strains of mice.  An NCI bioassay was suggestive of responses in male and female rats although NCI reported a no evidence conclusion.  The inadequacies of several of the bioassays call into question the strength of the reported negative findings.  These inadequacies and the suggestive responses in the NCI bioassay do not support a Group E classification; rather a Group D classification best reflects the equivocal data.</t>
  </si>
  <si>
    <t>Human data are inadequate.  Multiple studies in rats and mice administered epichlorohydrin by various routes were positive.  As epichlorohydrin is a strong alkylating agent, tumors are produced at the site of application.</t>
  </si>
  <si>
    <t xml:space="preserve">Under EPA’s Guidelines for Carcinogen Risk Assessment (U.S. EPA, 2005), ethyl tertiary butyl ether has “suggestive evidence of carcinogenic potential" for the inhalation route and “inadequate information to assess carcinogenic potential” for the oral route. </t>
  </si>
  <si>
    <t>Nonclassifiable due to lack of animal bioassays and human studies.</t>
  </si>
  <si>
    <t>Ethylene diamine</t>
  </si>
  <si>
    <t xml:space="preserve">Under the Guidelines for Carcinogen Risk Assessment (U.S. EPA, 2005), EGBE is deemed "not likely to be carcinogenic to humans" at environmental concentrations at or below the RfD and RfC, based on laboratory animal evidence, mode-of-action information, and limited human study information. </t>
  </si>
  <si>
    <t>Ethylene oxide</t>
  </si>
  <si>
    <t>Under the Guidelines for Carcinogen Risk Assessment (U.S. EPA, 2005), ethylene oxide is "carcinogenic to humans" by the inhalation route of exposure, based on (1) strong, but less than conclusive on its own, epidemiological evidence of lymphohematopoietic cancers and breast cancer in EtO exposed workers, (2) extensive evidence of carcinogenicity in laboratory animals, including lymphohematopoietic cancers in rats and mice and mammary carcinomas in mice following inhalation exposure, (3) clear evidence that EtO is genotoxic and sufficient weight of evidence to support a mutagenic mode of action for EtO carcinogenicity, and (4) strong evidence that the key precursor events are anticipated to occur in humans and progress to tumors, including evidence of chromosome damage in humans exposed to EtO.</t>
  </si>
  <si>
    <t>Folpet has induced carcinoma and adenoma of the duodenum (an unusual site) in both sexes of both CD-1 and B6C3F1 mice.  Folpet is also mutagenic in several in vitro assays and is a structural analogue of captan, which has been shown to induce carcinoma in the duodenum of two mouse strains.</t>
  </si>
  <si>
    <t>Fomesafen</t>
  </si>
  <si>
    <t>Fomesafen produced liver adenomas and carcinomas in both sexes of Charles River CD-1 mice.</t>
  </si>
  <si>
    <t>Under EPA’s Guidelines for Carcinogen Risk Assessment (U.S. EPA, 2005), formaldehyde is “carcinogenic to humans by the inhalation route of exposure”. This conclusion is independently supported by three sets of evidence, namely  evidence integration (aka “weight of evidence”) judgments that the &lt;strong&gt;evidence demonstrates&lt;/strong&gt; that formaldehyde inhalation causes nasopharyngeal cancer, sinonasal cancer, and myeloid leukemia, in exposed humans (see the IRIS Toxicological Review for details on the human, animal, and/or mechanistic evidence that supports each of these three judgments).</t>
  </si>
  <si>
    <t>Increased incidence of urinary bladder tumors (adenomas/carcinomas combined) in male rats.  No increase in tumor incidence occurred in female rats or in mice of either sex.</t>
  </si>
  <si>
    <t>Furmecyclox</t>
  </si>
  <si>
    <t>Dose-related increased incidence of neoplastic nodules, carcinomas and combined neoplasic nodules/carcinomas in the liver of female rats and increased incidence of liver nodules and carcinomas and urothelial tumors of the bladder in male rats.</t>
  </si>
  <si>
    <t>Based on no human data and an increased incidence of malignant tumors in rats and mice following subcutaneous injection of glycidaldehyde and of skin carcinomas following dermal application to mice.  Glycidaldehyde shows mutagenic activity in many assay systems and is known to be highly reactive because of the epoxide and the aldehyde groups.  A number of structurally related epoxide compounds are also carcinogenic in experimental animals, including the analogues glycidol and propylene oxide.</t>
  </si>
  <si>
    <t>Inadequate evidence for oncogenicity in animals.  Glyphosate was originally classified as C, possible human carcinogen, on the basis of increased incidence of renal tumors in mice.  Following independent review of the slides the classification was changed to D on the basis of a lack of statistical significance and uncertainty as to a treatment-related effect.</t>
  </si>
  <si>
    <t>Inadequate human data, but sufficient evidence exist from studies in which benign and malignant liver tumors were induced in three strains of mice of both sexes.  Several structurally related compounds are liver carcinogens.</t>
  </si>
  <si>
    <t>Sufficient evidence exists from rodent studies in which liver carcinomas were induced in two strains of mice of both sexes and in CFN female rats.  Several structurally related compounds are liver carcinogens.</t>
  </si>
  <si>
    <t>n-Heptane</t>
  </si>
  <si>
    <t>Hexabromodiphenyl ether</t>
  </si>
  <si>
    <t>Under the Guidelines for Carcinogen Risk Assessment (U.S. EPA, 2005a), there is "inadequate information to assess the carcinogenic potential" of 2,2',4,4',5,5'-hexabromodiphenyl ether.</t>
  </si>
  <si>
    <t>Hexachlorobenzene, when administered orally, has been shown to induce tumors in the liver, thyroid and kidney in three rodent species.</t>
  </si>
  <si>
    <t>Hexachlorobutadiene</t>
  </si>
  <si>
    <t>Observation of renal neoplasms in male and female rats in one study.</t>
  </si>
  <si>
    <t>alpha-Hexachlorocyclohexane (alpha-HCH)</t>
  </si>
  <si>
    <t>Dietary alpha-HCH has been shown to cause increased incidence of liver tumors in five mouse strains and in Wistar rats.</t>
  </si>
  <si>
    <t>beta-Hexachlorocyclohexane (beta-HCH)</t>
  </si>
  <si>
    <t>Increases in benign liver tumors in CF1 mice fed beta-HCH</t>
  </si>
  <si>
    <t>delta-Hexachlorocyclohexane (delta-HCH)</t>
  </si>
  <si>
    <t>epsilon-Hexachlorocyclohexane (epsilon-HC)</t>
  </si>
  <si>
    <t>technical Hexachlorocyclohexane (t-HCH)</t>
  </si>
  <si>
    <t>Assays in four strains of mice have yielded positive carcinogenicity results for t-HCH administered in the diet.</t>
  </si>
  <si>
    <t>According to the existing Guidelines for Carcinogen Risk Assessment (U.S. EPA, 1986a), evaluation of the weight-of-evidence for carcinogenicity to humans indicates that HCCPD is most appropriately categorized as Group E, Evidence of Noncarcinogenicity to Humans, via inhalation exposure. In accordance with U.S. EPA's Proposed Guidelines for Carcinogen Risk Assessment (U.S. EPA, 1996), HCCPD is not likely to be a human carcinogen by the inhalation route based on current data indicating no evidence of cancer in well-conducted bioassays in two species of rodents; the absence of increased deaths from cancer in the limited human occupational studies available; and lack of mutagenicity in a variety of test systems.</t>
  </si>
  <si>
    <t>Hexachlorodibenzo-p-dioxin (HxCDD), mixture of 1,2,3,6,7,8-HxCDD and 1,2,3,7,8,9-HxCDD</t>
  </si>
  <si>
    <t>Hepatic tumors in mice and rats by gavage</t>
  </si>
  <si>
    <t>Under the U.S. EPA Guidelines for Carcinogen Risk Assessment (U.S. EPA, 2005b), HCE is "likely to be carcinogenic to humans" based on evidence of multiple tumor types in both sexes of rats and mice (NTP, 1989 NCI, 1978).</t>
  </si>
  <si>
    <t>Under EPA’s Guidelines for Carcinogen Risk Assessment (U.S. EPA, 2005), there is suggestive evidence of carcinogenic potential for RDX based on evidence of benign and malignant tumors in the liver and lungs of B6C3F1 mice or F344 rats.</t>
  </si>
  <si>
    <t>Under the emGuidelines for Carcinogen Risk Assessment/em (U.S. EPA, 2005b), there is eminadequate information to assess the carcinogenic potential of n-hexane./em</t>
  </si>
  <si>
    <t xml:space="preserve">Under the Guidelines for Carcinogen Risk Assessment (U.S. EPA, 2005a), the database for 2-hexanone is "inadequate to assess human carcinogenic potential."  </t>
  </si>
  <si>
    <t>Hydrazine/Hydrazine sulfate</t>
  </si>
  <si>
    <t>Tumors have been induced in mice, rats and hamsters following oral, inhalation or intraperitoneal administration of hydrazine and sulfate.  Hydrazine is mutagenic in numerous assays.</t>
  </si>
  <si>
    <t>Under the U.S. EPA (2005a) Guidelines for Carcinogen Risk Assessment, there is "inadequate information to assess the carcinogenic potential" of cyanide.</t>
  </si>
  <si>
    <t>Under the Draft Revised Guidelines for Carcinogen Risk Assessment (U.S. EPA, 1999), data are inadequate for an assessment of the carcinogenic potential of hydrogen sulfide.</t>
  </si>
  <si>
    <t>Indeno[1,2,3-cd]pyrene</t>
  </si>
  <si>
    <t>Based on no human data and sufficient data from animal bioassays.  Indeno[1,2,3-cd]pyrene produced tumors in mice following lung implants, subcutaneous injection and dermal exposure.  Indeno[1,2,3-cd]pyrene tested positive in bacterial gene mutation assays.</t>
  </si>
  <si>
    <t>Based on no data in humans; limited evidence of carcinogenicity of one tumor type in one sex of one animal species as shown by an increase of preputial gland carcinomas in male rats.  The apparent renal tubular cell tumor in the male rat is associated with alpha-2u-globulin, considered to be of questionable relevance to humans.</t>
  </si>
  <si>
    <t>Based on a statistically significant increased incidence of benign liver tumors in one species.</t>
  </si>
  <si>
    <t>Lead and compounds (inorganic)</t>
  </si>
  <si>
    <t>Sufficient animal evidence.  Ten rat bioassays and one mouse assay have shown statistically significant increases in renal tumors with dietary and subcutaneous exposure to several soluble lead salts.  Animal assays provide reproducible results in several laboratories, in multiple rat strains with some evidence of multiple tumor sites.  Short term studies show that lead affects gene expression.  Human evidence is inadequate.</t>
  </si>
  <si>
    <t>Under the EPA Guidelines for Carcinogen Risk Assessment (U.S. EPA, 2005a), Libby Amphibole asbestos (LAA) is "carcinogenic to humans" following inhalation exposure based on epidemiologic evidence that shows a convincing association between exposure to LAA fibers and increased lung cancer and mesothelioma mortality.</t>
  </si>
  <si>
    <t>Limited evidence indicated linuron produced increases in both testicular hyperplasia and adenomas in male rats in three separate studies.  Hepatocellular adenomas were observed in female mice in a single study at the highest dose group tested; the tumors were benign and showed no progression toward malignancy.</t>
  </si>
  <si>
    <t>Existing studies are inadequate to assess the carcinogenicity of manganese.</t>
  </si>
  <si>
    <t>Based on the absence of data in humans and limited evidence of carcinogenicity in rats and mice.  Focal papillary hyperplasia and squamous cell papillomas in the forestomach as well as thyroid follicular cell adenomas and carcinomas were observed in male rats gavaged with mercuric chloride for 2 years.  The relevance of the forestomach papillomas to assessment of cancer in humans is questionable because no evidence indicated that the papillomas progressed to malignancy.  The relevance of the increase in thyroid tumors has also been questioned because these tumors are generally considered to be secondary to hyperplasia; this effect was not observed in the high-dose males.  It should also be noted that the authors considered the doses used in the study to exceed the MTD for male rats.  In the same study, evidence for increases in squamous cell papillomas in the forestomach of female rats was equivocal.  In a second study, equivocal evidence for renal adenomas and adenocarcinomas was observed in male mice; there was a significant positive trend.  This tumor type is rare in mice, and the increase in incidence was statistically significant when compared with historic controls.  Two other nonpositive lifetime rodent studies were considered inadequate.  Mercuric chloride showed mixed results in a number of genotoxicity assays.</t>
  </si>
  <si>
    <t>Based on inadequate human and animal data.  Epidemiologic studies failed to show a correlation between exposure to elemental mercury vapor and carcinogenicity; the findings in these studies were confounded by possible or known concurrent exposures to other chemicals, including human carcinogens, as well as lifestyle factors (e.g., smoking).  Findings from genotoxicity tests are severely limited and provide equivocal evidence that mercury adversely affects the number or structure of chromosomes in human somatic cells.</t>
  </si>
  <si>
    <t>Increased incidence of liver adenomas, carcinomas, and combined adenomas and carcinomas in male mice.  There was no shortening of time to tumor.  Short-term tests and structure/activity study were not supportive of a higher classification.</t>
  </si>
  <si>
    <t>Human data are unavailable, and animal evidence is inconclusive.</t>
  </si>
  <si>
    <t>Methyl acrylate</t>
  </si>
  <si>
    <t>Based on inadequate evidence of carcinogenicity in animals and no human data.</t>
  </si>
  <si>
    <t>Applying the criteria for evaluating the overall weight-of-evidence for carcinogenicity to humans outlined in EPA's guidelines for carcinogen risk assessment (U.S. EPA, 1986), methyl chloride is most appropriately designated a Group D - Not classifiable as to its human carcinogenicity. Using the Proposed Guidelines for Carcinogen Risk Assessment (U.S. EPA, 1996), the available data suggest that methyl chloride would be classified as an agent whose carcinogenic potential cannot be determined.</t>
  </si>
  <si>
    <t>Under the draft revised guidelines for carcinogen risk assessment (U.S. EPA, 1999), EPA concludes the data are inadequate for an assessment of human carcinogenic potential of MEK.  Studies of humans chronically exposed to MEK are inconclusive, and MEK has not been tested for carcinogenicity in animals by the oral or inhalation routes.</t>
  </si>
  <si>
    <t>Under the draft revised cancer guidelines (U.S. EPA, 1999), the data for MIBK are inadequate for an assessment of human carcinogenic potential.  No data were located regarding the existence of an association between cancer and MIBK exposure in humans, but studies of the in vivo and in vitro genotoxicity of MIBK overwhelmingly provided negative responses.</t>
  </si>
  <si>
    <t>Under EPA's 1986 Guidelines for Carcinogen Risk Assessment, MMA would be classified as evidence of non-carcinogenicity for humans or a Group E chemical. Under the Proposed Guidelines for Carcinogenic Risk Assessment (U.S. EPA, 1996), MMA is considered not likely to be carcinogenic to humans by any route of exposure because it has been evaluated in four well-conducted chronic inhalation studies in three appropriate animal species without demonstrating carcinogenic effects.</t>
  </si>
  <si>
    <t>Under U.S. EPA's 1996 Proposed Guidelines for Carcinogen Risk Assessment, the carcinogenic potential of MDI/PMDI would be characterized as "cannot be determined," but for which there is suggestive evidence that raises concern for carcinogenic effects.</t>
  </si>
  <si>
    <t>4,4'-Methylene bis(N,N'-dimethyl)aniline</t>
  </si>
  <si>
    <t>Sufficient evidence from animal experiments:  thyroid tumors in male and female rats, and liver carcinoma/adenoma in the female mice with a significant positive trend in male mice.  There is evidence of mutagenic activity.  There are no human data.</t>
  </si>
  <si>
    <t>Based on inadequate data in humans and limited evidence of carcinogenicity in animals.  Male ICR and B6C3F1 mice exposed to methylmercuric chloride in the diet had an increased incidence of renal adenomas, adenocarcinomas and carcinomas.  The tumors were observed at a single site and in a single species and single sex.  The renal epithelial cell hyperplasia and tumors were observed only in the presence of profound nephrotoxicity and were suggested to be a consequence of reparative changes in the cells.  Several nonpositive cancer bioassays were also reported.  Although genotoxicity test data suggest that methylmercury is capable of producing chromosomal and nuclear damage, there are also nonpositive genotoxicity data.</t>
  </si>
  <si>
    <t>Under the draft revised guidelines for carcinogen risk assessment (U.S. EPA, 1999), EPA concludes the data are inadequate for an assessment of human carcinogenic potential of 2-methylnaphthalene. Based on the absence of data concerning the carcinogenic potential of 2-methylnaphthalene in humans and limited equivocal evidence in animals.</t>
  </si>
  <si>
    <t>Based on an increased incidence of skin papillomas in mice in an initiation-promotion study.  The three cresol isomers produced positive results in genetic toxicity studies both alone and in combination.</t>
  </si>
  <si>
    <t>4-Methylphenol</t>
  </si>
  <si>
    <t>Classification is based on the appearance of proliferative liver lesions (combined neoplastic nodules and carcinomas) at highest dose tested (3000 ppm) in female rats.</t>
  </si>
  <si>
    <t>No human data and inadequate evidence ffom animal bioassays.  Metribuzin did not increase the incidence of tumors in a lifetime dietary study using CD-1 mice when compared with both concurrent and historic controls.  In a 2-year feeding study in Wistar rats, no significant differences in neoplastic findings between the test and control groups were found.  Short-term studies in bacteria and mammalian systems suggest that metribuzin is not mutagenic.</t>
  </si>
  <si>
    <t>Based on inadequate human data and equivocal evidence of carcinogenicity from animal bioassays.  A 2-year bioassay showed a marginal increase in mononuclear cell leukemia in female F344/N rats.  No evidence of carcinogenic activity was reported in male rats or in male or female B6C3F1 mice.  Genotoxicity studies, both in vitro and in vivo, gave negative results.</t>
  </si>
  <si>
    <t>Using criteria of the 1986 Guidelines for Carcinogen Risk Assessment, naphthalene is classified in Group C, a possible human carcinogen. This is based on the inadequate data of carcinogenicity in humans exposed to naphthalene via the oral and inhalation routes, and the limited evidence of carcinogenicity in animals via the inhalation route.  Using the 1996 Proposed Guidelines for Carcinogen Risk Assessment, the human carcinogenic potential of naphthalene via the oral or inhalation routes "cannot be determined" at this time based on human and animal data; however, there is suggestive evidence (observations of benign respiratory tumors and one carcinoma in female mice only exposed to naphthalene by inhalation [NTP, 1992a]). Additional support includes increase in respiratory tumors associated with exposure to 1-methylnaphthalene.</t>
  </si>
  <si>
    <t>Nickel carbonyl</t>
  </si>
  <si>
    <t>Based upon the observation of pulmonary carcinomas and malignant tumors at various sites in rats administered nickel carbonyl by inhalation and intravenous injection, respectively.  Nickel administered as nickel carbonyl binds to DNA.</t>
  </si>
  <si>
    <t>Nickel refinery dust</t>
  </si>
  <si>
    <t>Human data in which exposure to nickel refinery dust caused lung and nasal tumors in sulfide nickel matte refinery workers in several epidemiologic studies in different countries, and on animal data in which carcinomas were produced in rats by inhalation and injection.</t>
  </si>
  <si>
    <t>Nickel subsulfide</t>
  </si>
  <si>
    <t>Increased risks of lung and nasal cancer in humans exposed to nickel refinery dust, most of which was believed to have been nickel subsulfide; increased tumor incidences in animals by several routes of administration in several animal species and strains; and positive results in genotoxicity assays form the basis for this classification.</t>
  </si>
  <si>
    <t xml:space="preserve">Under the Guidelines for Carcinogen Risk Assessment (U.S. EPA, 2005a), nitrobenzene is classified as "likely to be carcinogenic to humans" by any route of exposure.  </t>
  </si>
  <si>
    <t>N-Nitroso-N-methylethylamine</t>
  </si>
  <si>
    <t>Increased incidence of tumors of the liver and other sites in two rat strains</t>
  </si>
  <si>
    <t>N-Nitroso-di-n-butylamine</t>
  </si>
  <si>
    <t>Increased incidences of several tumor types in rats, mice, and hamsters exposed by various routes.</t>
  </si>
  <si>
    <t>N-Nitrosodi-N-propylamine</t>
  </si>
  <si>
    <t>Increased tumor incidence at multiple sites in two rodent species and in monkeys administered the compound by various routes</t>
  </si>
  <si>
    <t>N-Nitrosodiethanolamine</t>
  </si>
  <si>
    <t>Increased incidence of liver tumors and tumors at other sites in three strains of rats and in hamsters</t>
  </si>
  <si>
    <t>N-Nitrosodiethylamine</t>
  </si>
  <si>
    <t>Induction of tumors at multiple sites in both rodent and nonrodent species exposed by various routes.</t>
  </si>
  <si>
    <t>N-Nitrosodimethylamine</t>
  </si>
  <si>
    <t>Induction of tumors at multiple sites in both rodents and nonrodent mammals exposed by various routes.</t>
  </si>
  <si>
    <t>N-Nitrosodiphenylamine</t>
  </si>
  <si>
    <t>Increased incidence of bladder tumors in male and female rats and reticulum cell sarcomas in mice, and structural relationship to carcinogenic nitrosamines</t>
  </si>
  <si>
    <t>N-Nitrosopyrrolidine</t>
  </si>
  <si>
    <t>Tumors at more than one site have been observed in two rodent species administered nitrosopyrrolidine orally.</t>
  </si>
  <si>
    <t>Nonabromodiphenyl ether</t>
  </si>
  <si>
    <t>No cancer bioassays or epidemiological studies are available.</t>
  </si>
  <si>
    <t>Oryzalin produced tumors (generally benign) at multiple sites in male and female rats.  It is structurally related to 2,4-diaminoanisole sulfate which causes malignant tumors at similar sites.</t>
  </si>
  <si>
    <t>Paraquat produced squamous cell carcinoma, an uncommon tumor, in the head region in both sexes of Fischer 344 rats.</t>
  </si>
  <si>
    <t>Parathion</t>
  </si>
  <si>
    <t>Increased adrenal cortical tumors in female and male Osborne-Mendel rats and positive trends for thyroid follicular adenomas and pancreatic islet-cell carcinomas in male rats in one study.</t>
  </si>
  <si>
    <t>No human data and animal data available.</t>
  </si>
  <si>
    <t>Under the Guidelines for Carcinogen Risk Assessment (U.S. EPA, 2005a), there is "inadequate information to assess the carcinogenic potential" of 2,2',4,4',5-pentabromodiphenyl ether (BDE-99).</t>
  </si>
  <si>
    <t>Pentachlorocyclopentadiene</t>
  </si>
  <si>
    <t>Lack of data concerning carcinogenicity to humans or animals.</t>
  </si>
  <si>
    <t xml:space="preserve">Under the Guidelines for Carcinogen Risk Assessment (U.S. EPA, 2005a), PCP is "likely to be carcinogenic to humans."  </t>
  </si>
  <si>
    <t>Under U.S. EPAs 1999 Draft Revised Guidelines for Carcinogen Risk Assessment, perchlorate is not likely to pose a risk of thyroid cancer in humans, at least at doses below those necessary to alter thyroid hormone homeostasis, based on the hormonally-mediated mode of action in rodent studies and species differences in thyroid function.</t>
  </si>
  <si>
    <t>Phenanthrene</t>
  </si>
  <si>
    <t>Based on no human data and inadequate data from a single gavage study in rats and skin painting and injection studies in mice.</t>
  </si>
  <si>
    <t>Under  Draft Guidelines for Carcinogen Risk Assessment (U.S. EPA, 1999), the data regarding the carcinogenicity of phenol via the oral, inhalation, and dermal exposure routes are inadequate for an assessment of human carcinogenic potential.  Phenol was negative in oral carcinogenicity studies in rats and mice, but questions remain regarding increased leukemia in male rats in the bioassay as well as the positive gene mutation data and the positive results in dermal initiation/promotion studies at doses at or above the maximum tolerated dose (MTD).  No inhalation studies of an appropriate duration exist.  Therefore, no quantitative assessment of carcinogenic potential via any route is possible.</t>
  </si>
  <si>
    <t>Under the Guidelines for Carcinogen Risk Assessment (U.S. EPA, 2005b), there is inadequate information to assess carcinogenic potential of phosgene. A single epidemiology study was not considered adequate for evaluating carcinogenic potential in humans, and no animal cancer bioassays of phosgene have been conducted.</t>
  </si>
  <si>
    <t>Based on inadequate data in animals and no tumor data in humans.  While phospine has not been associated with cancer in humans, there is some evidence of chromosomal damage (transient chromatid deletions, gaps and breaks, persistent chromosomal translocations).  A relationship between these genetic effects and the development of cancer in humans is sometimes postulated.</t>
  </si>
  <si>
    <t>Polychlorinated Biphenyls (PCBs)</t>
  </si>
  <si>
    <t>A 1996 study found liver tumors in female rats exposed to Aroclors 1260, 1254, 1242, and 1016, and in male rats exposed to 1260.  These mixtures contain overlapping groups of congeners that, together, span the range of congeners most often found in environmental mixtures.  
Earlier studies found high, statistically significant incidences of liver tumors in rats ingesting Aroclor 1260 or Clophen A 60 (Kimbrough et al., 1975 Norback and Weltman, 1985 Schaeffer et al., 1984).  Mechanistic studies are beginning to identify several congeners that have dioxin-like activity and may promote tumors by different modes of action.  PCBs are absorbed through ingestion, inhalation, and dermal exposure, after which they are transported similarly through the circulation.  This provides a reasonable basis for expecting similar internal effects from different routes of environmental exposure.  Information on relative absorption rates suggests that differences in toxicity across exposure routes are small.  The human studies are being updated currently available evidence is inadequate, but suggestive.</t>
  </si>
  <si>
    <t>Statistically significantly increased incidence and dose-related trend in liver adenomas and carcinomas (combined) in both sexes of one strain of mouse.</t>
  </si>
  <si>
    <t>In accordance with the Guidelines for Carcinogen Risk Assessment (U.S. EPA, 2005a), there is "inadequate information to assess the carcinogenic potential" for propionaldehyde.</t>
  </si>
  <si>
    <t>Based on inadequate human data and an increased incidence of benign and malignant tumors at the site of exposure in two species of animals, when exposed by subcutaneous injection, by inhalation, and by gavage.  There was also evidence of mutagenicity in a variety of test systems.  Propylene oxide is structurally similar to other chemicals that demonstrate carcinogenic activity in animals.</t>
  </si>
  <si>
    <t>Quinoline</t>
  </si>
  <si>
    <t>Quinoline is considered likely to be carcinogenic in humans in accordance with proposed EPA carcinogen risk assessment guidelines (U.S. EPA, 1996) on the basis of observations of exposure-related increased incidence of an unusual malignant tumor in multiple strains of rats and mice, multiple experiments using oral, i.p. and s.c. dosing at an early age.  This determination is supported by studies that demonstrate that quinoline is genotoxic.</t>
  </si>
  <si>
    <t>Refractory ceramic fibers</t>
  </si>
  <si>
    <t>No human data and sufficient evidence from animal studies.  Chronic inhalation studies showed that several types of RCFs induced mesotheliomas and lung tumors in rats and hamsters.  Administration of RCFs by intraperitoneal/intrapleural injection or intratracheal instillation also caused peritoneal/pleural mesotheliomas or lung tumors in rats and hamsters.</t>
  </si>
  <si>
    <t>Based on inadequate human data and inadequate evidence of carcinogenicity in animals.  The evidence for various selenium compounds in animal and mutagenicity studies is conflicting and difficult to interpret; however, evidence for selenium sulfide is sufficient for a B2 (probable human carcinogen) classification.</t>
  </si>
  <si>
    <t>Selenium sulfide</t>
  </si>
  <si>
    <t>Based on inadequate data from human studies and sufficient evidence in animals.  When administered orally, selenium sulfide produced hepatocellular carcinomas in both sexes of F344 rats and female B6C3F1 mice and alveolar/bronchiolar carcinomas or adenomas in female B6C3F1 mice.</t>
  </si>
  <si>
    <t>In animals, local sarcomas have been induced after implantation of foils and discs of silver.  However, the interpretation of these findings has been questioned due to the phenomenon of solid-state carcinogenesis in which even insoluble solids such as plastic have been shown to result in local fibrosarcomas.</t>
  </si>
  <si>
    <t>Tetrabromodiphenyl ether</t>
  </si>
  <si>
    <t>Under the Guidelines for Carcinogen Risk Assessment (U.S. EPA, 2005a), there is "inadequate information to assess the carcinogenic potential" of 2,2',4,4'-tetrabromodiphenyl ether (BDE-47).</t>
  </si>
  <si>
    <t>Tetrachlorocyclopentadiene</t>
  </si>
  <si>
    <t>Increased incidence of combined hepatocellular adenomas and carcinomas in female mice; inadequate evidence from human studies.</t>
  </si>
  <si>
    <t>Under the Guidelines for Carcinogen Risk Assessment (U.S. EPA, 2005a) 1,1,2,2-tetrachloroethane is "likely to be carcinogenic to humans."</t>
  </si>
  <si>
    <t xml:space="preserve">Following EPA (2005a) Guidelines for Carcinogen Risk Assessment, tetrachloroethylene is "likely to be carcinogenic in humans by all routes of exposure."  </t>
  </si>
  <si>
    <t xml:space="preserve">Under EPA’s Guidelines for Carcinogen Risk Assessment (U.S. EPA, 2005a), the database for THF provides "suggestive evidence of carcinogenic potential." </t>
  </si>
  <si>
    <t>Thallium (I), soluble salts</t>
  </si>
  <si>
    <t>Under the Guidelines for Carcinogen Risk Assessment (U.S. EPA, 2005a), the database for thallium and compounds provides "inadequate information to assess carcinogenic potential."</t>
  </si>
  <si>
    <t>Thallium acetate</t>
  </si>
  <si>
    <t xml:space="preserve">Under the Guidelines for Carcinogen Risk Assessment (U.S. EPA, 2005a), the database for thallium and compounds provides "inadequate information to assess carcinogenic potential."  </t>
  </si>
  <si>
    <t>Thallium carbonate</t>
  </si>
  <si>
    <t>Thallium chloride</t>
  </si>
  <si>
    <t>Thallium nitrate</t>
  </si>
  <si>
    <t>Thallium oxide</t>
  </si>
  <si>
    <t>Thallium selenite</t>
  </si>
  <si>
    <t xml:space="preserve">Under the Guidelines for Carcinogen Risk Assessment (U.S. EPA, 2005a), the database for thallium and compounds provides "inadequate information to assess carcinogenic potential." </t>
  </si>
  <si>
    <t>Thallium(I) sulfate</t>
  </si>
  <si>
    <t>Under the Guidelines for Carcinogen Risk Assessment (U.S. EPA, 2005), there is inadequate information to assess the carcinogenic potential of toluene because studies of humans chronically exposed to toluene are inconclusive, toluene was not carcinogenic in adequate inhalation cancer bioassays of rats and mice exposed for life (CIIT, 1980 NTP, 1990 Huff, 2003), and increased incidences of mammary cancer and leukemia were reported in a lifetime rat oral bioassay at a dose level of 500 mg/kg-day but not at 800 mg/kg-day (Maltoni et al., 1997).</t>
  </si>
  <si>
    <t>Toxaphene</t>
  </si>
  <si>
    <t>The classification is based on increased incidence of hepatocellular tumors in mice and thyroid tumors in rats and is supported by mutagenicity in Salmonella.</t>
  </si>
  <si>
    <t>Tribromochloromethane</t>
  </si>
  <si>
    <t>Based on no human or animal cancer data.</t>
  </si>
  <si>
    <t>Tribromodiphenyl ether</t>
  </si>
  <si>
    <t>There are no data in humans concerning development of cancer following exposure to tributyltin oxide (TBTO).  Cancer bioassays following oral exposure have been conducted in rats and mice. Because of the questionable data from the bioassay in rats, EPA assigns TBTO to the "cannot be determined" category [U.S. EPA, 1996 (proposed)].</t>
  </si>
  <si>
    <t>Under the Guidelines for Carcinogen Risk Assessment (Cancer Guidelines) (U.S. EPA, 2005a), there is suggestive evidence of carcinogenic potential for TCA based on significantly increased incidences of liver tumors in male B6C3F1 mice exposed via drinking water for 52–104 weeks (DeAngelo et al., 2008 Bull et al., 2002, 1990 Herren-Freund et al., 1987) and female B6C3F1 mice exposed for 51 or 82 weeks (Pereira, 1996), and lack of treatment-related tumors in a study of male F344/N rats following lifetime exposure in drinking water (DeAngelo et al., 1997).</t>
  </si>
  <si>
    <t>A dermal exposure study in mice was found inadequate for drawing conclusions as to carcinogenicity in humans.</t>
  </si>
  <si>
    <t>Trichlorocyclopentadiene</t>
  </si>
  <si>
    <t>Under the Guidelines for Carcinogen Risk Assessment (U.S. EPA, 2005a), the database for 1,1,1-trichloroethane provides "inadequate information to assess carcinogenic potential."</t>
  </si>
  <si>
    <t>Hepatocellular carcinomas and pheochromocytomas in one strain of mice forms the basis for this classification.  Carcinogenicity was not shown in rats.  1,1,2-Trichloroethane is structurally related to 1,2-dichloroethane, a probable human carcinogen.</t>
  </si>
  <si>
    <t>Under the Guidelines for Carcinogen Risk Assessment (U.S. EPA, 2005), TCE is characterized as "carcinogenic to humans" by all routes of exposure.</t>
  </si>
  <si>
    <t>2,4,6-Trichlorophenol</t>
  </si>
  <si>
    <t>Based on no human data and sufficient evidence in animals; namely, increased incidence of lymphomas or leukemias in male rats and hepatocellular adenomas or carcinomas in male and female mice.</t>
  </si>
  <si>
    <t>Human data are not available and the available animal cancer bioassay studies are considered to be inadequate.</t>
  </si>
  <si>
    <t xml:space="preserve">Under the Guidelines for Carcinogenic Risk Assessment (U.S. EPA, 2005), 1,2,3-trichloropropane is "likely to be carcinogenic to humans", based on a statistically significant and dose-related increase in the formation of multiple tumors in both sexes of two species from an NTP (1993) chronic oral bioassay.  </t>
  </si>
  <si>
    <t>Classification is based on the induction of urinary tract tumors (renal pelvis carcinomas and urinary bladder papillomas) and thyroid tumors (adenomas/carcinomas combined) in one animal species (F344 rats) in one study.  Trifluralin is structurally similar to ethalfluralin, a carcinogen in the rat.</t>
  </si>
  <si>
    <t>Under the Guidelines for Carcinogen Risk Assessment (U.S. EPA 2005), there is “inadequate information to assess carcinogenic potential” of TMBs.  This characterization is based on the fact that there is no information regarding the carcinogenicity of TMBs in humans and that the only animal study available on the carcinogenicity of 1,2,4‑TMB observed no statistically significant carcinogenic effects.  No studies regarding the carcinogenicity of 1,2,3‑TMB or 1,3,5‑TMB were identified in the available scientific literature.</t>
  </si>
  <si>
    <t>2,2,4-Trimethylpentane</t>
  </si>
  <si>
    <t>In accordance with the Guidelines for Carcinogen Risk Assessment (U.S. EPA, 2005a), there is inadequate information to assess carcinogenic potential for 2,2,4-trimethylpentane.</t>
  </si>
  <si>
    <t>Evidence of human carcinogenicity is inadequate.  Urinary bladder papilloma and carcinoma were observed in female Fischer 344 rats.  Mutagenic activity was observed in Salmonella with and without metabolic activation.</t>
  </si>
  <si>
    <t>Urea</t>
  </si>
  <si>
    <t xml:space="preserve">Under the Guidelines for Carcinogen Risk Assessment (U.S. EPA, 2005a), there is "inadequate information to assess the carcinogenic potential" of urea.  </t>
  </si>
  <si>
    <t>On the basis of sufficient evidence for carcinogenicity in human epidemiology studies, VC is considered to best fit the weight-of-evidence Category "A," according to current EPA Risk Assessment Guidelines (U.S. EPA, 1986).  Under the Proposed Guidelines for Carcinogen Risk Assessment (U.S. EPA, 1996), it is concluded that VC is a known human carcinogen by the inhalation route of exposure, based on human epidemiological data, and by analogy the oral route because of positive animal bioassay data as well as pharmacokinetic data allowing dose extrapolation across routes. VC is also considered highly likely to be carcinogenic by the dermal route because it is well absorbed and acts systemically.</t>
  </si>
  <si>
    <t>Based on no data in humans or animals.</t>
  </si>
  <si>
    <t>Under the Draft Revised Guidelines for Carcinogen Risk Assessment (U.S. EPA, 1999), data are inadequate for an assessment of the carcinogenic potential of xylenes.  Adequate human data on the carcinogenicity of xylenes are not available, and the available animal data are inconclusive as to the ability of xylenes to cause a carcinogenic response.  Evaluations of the genotoxic effects of xylenes have consistently given negative results.</t>
  </si>
  <si>
    <t>Under the Guidelines for Carcinogen Risk Assessment (U.S. EPA, 2005), there is inadequate information to assess carcinogenic potential of zinc, because studies of humans occupationally-exposed to zinc are inadequate or inconclusive, adequate animal bioassays of the possible carcinogenicity of zinc are not available, and results of genotoxic tests of zinc have been equivocal.</t>
  </si>
  <si>
    <t>Not applicable.  This substance was not assessed using the 1986 cancer guidelines (U.S. EPA, 1986).</t>
  </si>
  <si>
    <t>Based on no human and no animal cancer data.</t>
  </si>
  <si>
    <t xml:space="preserve">Under EPA’s Guidelines for Carcinogen Risk Assessment (U.S. EPA, 2005), tert-butyl alcohol has “suggestive evidence of carcinogenic potential”  for all routes of exposure  based on some evidence in animals. </t>
  </si>
  <si>
    <t>CA ROUTE</t>
  </si>
  <si>
    <t>TUMOR SITE</t>
  </si>
  <si>
    <t>PT DESCRIPTION</t>
  </si>
  <si>
    <t>PRECURSOR TUMOR</t>
  </si>
  <si>
    <t>PT STUDY SUBJECT</t>
  </si>
  <si>
    <t>STUDY ROUTE CODE</t>
  </si>
  <si>
    <t>STUDY ROUTE QUALIFIER</t>
  </si>
  <si>
    <t>STUDY CITATION DESCRIPTION</t>
  </si>
  <si>
    <t>SLOPEFACTOR_VALUE</t>
  </si>
  <si>
    <t>SLOPE UNIT NAME</t>
  </si>
  <si>
    <t>S MUTAGENIC MOA</t>
  </si>
  <si>
    <t>UNIT RISK VALUE</t>
  </si>
  <si>
    <t>UNIT RISK UNIT NAME</t>
  </si>
  <si>
    <t>UR MUTAGENIC MOA</t>
  </si>
  <si>
    <t>UR EXTRAP METHOD</t>
  </si>
  <si>
    <t>PT FOOTNOTE</t>
  </si>
  <si>
    <t>E4 VALUE</t>
  </si>
  <si>
    <t>E4 UNIT NAME</t>
  </si>
  <si>
    <t>E5 VALUE</t>
  </si>
  <si>
    <t>E5 UNIT NAME</t>
  </si>
  <si>
    <t>E6 VALUE</t>
  </si>
  <si>
    <t>E6 UNIT NAME</t>
  </si>
  <si>
    <t>Liver adenomas and carcinomas</t>
  </si>
  <si>
    <t>Tumor</t>
  </si>
  <si>
    <t>Mouse/ CD-1, female</t>
  </si>
  <si>
    <t>Diet</t>
  </si>
  <si>
    <t>Chevron Chemical, 1982a</t>
  </si>
  <si>
    <t>.0087</t>
  </si>
  <si>
    <t>per mg/kg-day</t>
  </si>
  <si>
    <t>.00000025</t>
  </si>
  <si>
    <t>per µg/L</t>
  </si>
  <si>
    <t>Linearized multistage procedure, extra risk</t>
  </si>
  <si>
    <t>400</t>
  </si>
  <si>
    <t>µg/L</t>
  </si>
  <si>
    <t>Nasal squamous cell carcinoma or adenocarcinoma</t>
  </si>
  <si>
    <t>Rat/SPF Wistar, male</t>
  </si>
  <si>
    <t>Woutersen and Appleman, 1984</t>
  </si>
  <si>
    <t>.0000022</t>
  </si>
  <si>
    <r>
      <t>per µg/m</t>
    </r>
    <r>
      <rPr>
        <vertAlign val="superscript"/>
        <sz val="11"/>
        <color theme="1"/>
        <rFont val="Calibri"/>
        <family val="2"/>
      </rPr>
      <t>3</t>
    </r>
  </si>
  <si>
    <t>Linearized multistage-variable exposure input form (extra risk)</t>
  </si>
  <si>
    <r>
      <t>µg/m</t>
    </r>
    <r>
      <rPr>
        <vertAlign val="superscript"/>
        <sz val="11"/>
        <color theme="1"/>
        <rFont val="Calibri"/>
        <family val="2"/>
      </rPr>
      <t>3</t>
    </r>
  </si>
  <si>
    <t>Endocrine, Reproductive</t>
  </si>
  <si>
    <t>thyroid tumors and tunica vaginalis mesotheliomas</t>
  </si>
  <si>
    <t>Rat/Fischer 344, males</t>
  </si>
  <si>
    <t>drinking water</t>
  </si>
  <si>
    <t>Johnson et al., 1986</t>
  </si>
  <si>
    <t>.83</t>
  </si>
  <si>
    <t>Multistage model with linear extrapolation from the point of departure (BMDL), summed risk, includes application of age-dependent adjustment factors (ADAFs).</t>
  </si>
  <si>
    <t>EPA has concluded that acrylamide is carcinogenic by a mutagenic mode of action. Thus, based on the EPA cancer guidelines (2005), the oral slope factor (OSF) addressing lifetime exposure includes application of ADAFs. The OSF is recommended for lifetime exposures. EPA has also provided an adult-based cancer slope factor of 5 x 10&lt;sup&gt;-1&lt;/sup&gt; per mg/kg-day. This adult-based cancer slope factor can be used instead of the OSF when assessing cancer risk associated with exposure scenarios that don’t include early life (&lt; 16 years of age) or when other calculations by the user are necessary (e.g., when applying ADAFs to age-specific exposure estimates).</t>
  </si>
  <si>
    <t>.00017</t>
  </si>
  <si>
    <t>EPA has concluded that acrylamide is carcinogenic by a mutagenic mode of action. Thus, based on the EPA cancer guidelines (2005), the inhalation unit risk (IUR) addressing lifetime exposure includes application of ADAFs. The IUR is recommended for lifetime exposures.</t>
  </si>
  <si>
    <t>Respiratory cancer</t>
  </si>
  <si>
    <t>Humans</t>
  </si>
  <si>
    <t>O'Berg, 1980</t>
  </si>
  <si>
    <t>.000068</t>
  </si>
  <si>
    <t>Average relative risk</t>
  </si>
  <si>
    <t>Gastrointestinal, Nervous, Other</t>
  </si>
  <si>
    <t>Brain and spinal cord astrocytomas, Zymbal gland carcinomas and stomach papillomas/ carcinomas</t>
  </si>
  <si>
    <t>Rats (Spartan Sprague-Dawley, males Fischer 344, males Sprague-Dawley, males)</t>
  </si>
  <si>
    <t>Drinking water</t>
  </si>
  <si>
    <t>Biodynamics, 1980a,b Quast et al., 1980a</t>
  </si>
  <si>
    <t>.54</t>
  </si>
  <si>
    <t>.000015</t>
  </si>
  <si>
    <t>Liver carcinoma</t>
  </si>
  <si>
    <t>Mouse/C3H (Davis); mouse/B6C3F1, male (NCI)</t>
  </si>
  <si>
    <t>Drin</t>
  </si>
  <si>
    <t>Davis, 1965, NCI, 1978</t>
  </si>
  <si>
    <t>.00049</t>
  </si>
  <si>
    <t>.0049</t>
  </si>
  <si>
    <t>Spleen, combined fibrosarcoma, stromal sarcoma, capsular sarcoma and hemangiosarcoma</t>
  </si>
  <si>
    <t>Rat/CD-F, male</t>
  </si>
  <si>
    <t>CIIT, 1982</t>
  </si>
  <si>
    <t>.0057</t>
  </si>
  <si>
    <t>.00000016</t>
  </si>
  <si>
    <t>600</t>
  </si>
  <si>
    <t>Neoplastic liver nodules and carcinomas</t>
  </si>
  <si>
    <t>Rat/ FDRL, male and female</t>
  </si>
  <si>
    <t>Popper et al., 1960; Oser and Oser, 1962</t>
  </si>
  <si>
    <t>.0000071</t>
  </si>
  <si>
    <t>.00000071</t>
  </si>
  <si>
    <t>Bladder Cancer and Lung Cancer</t>
  </si>
  <si>
    <t>Human</t>
  </si>
  <si>
    <t>32</t>
  </si>
  <si>
    <t>Bayesian hierarchical dose-response meta-analysis using the logistic-power model.</t>
  </si>
  <si>
    <t>Cancer slope factor is a combined cancer slope factor representing the risk of developing bladder and/or lung cancer and was derived by combining the individual cancer slope factors of 17.6 per mg/kg-day (1.76 × 10&lt;sup&gt;-2&lt;/sup&gt; per µg/kg-day) for bladder cancer and 21.3 per mg/kg-day (2.13 × 10&lt;sup&gt;-2&lt;/sup&gt; per µg/kg-day) for lung cancer.  Both individual cancer slope factors were derived from Bayesian dose-response meta-analyses of (1) eleven studies for bladder cancer (Chen et al., 2010; Steinmaus et al., 2013; Wu et al., 2013; Bates et al., 1995; Steinmaus et al., 2003; Bates et al., 2004; Meliker et al., 2010; Baris et al., 2016; Chang et al., 2016; Karagas et al., 2004; Michaud et al., 2004); and (2) six studies for lung cancer (Argos et al., 2014; García-Esquinas et al., 2013; Chen et al., 2010; Dauphiné et al., 2013; Ferreccio et al., 2000; Steinmaus et al., 2013).  See Sections 4.3.5, 4.3.6, and 4.7 of the IRIS Toxicological Review for more information.</t>
  </si>
  <si>
    <t>Lung cancer (Brown and Chu, 1983a,b,c; Lee-Feldstein, 1983; Higgins, 1982; Enterline and Marsh, 1982)</t>
  </si>
  <si>
    <t>.0043</t>
  </si>
  <si>
    <t>Absolute-risk linear model</t>
  </si>
  <si>
    <t xml:space="preserve">The 2025 iAs assessment focused on oral exposures and updated the previous RfD and oral slope factor, but did not update the existing inhalation unit risk (IUR).  The IUR listed here (1995) remains in effect (&lt;a href="https://iris.epa.gov/document/&amp;deid=364455"&gt;https://iris.epa.gov/document/&amp;deid=364455&lt;/a&gt;). </t>
  </si>
  <si>
    <t>Lung cancer and mesothelioma</t>
  </si>
  <si>
    <t>Occupational exposure</t>
  </si>
  <si>
    <t>Selikoff et al., 1979; Peto et al., 1982; Seidman et al., 1979; Peto, 1980; Finkelstein, 1983</t>
  </si>
  <si>
    <t>per f/mL</t>
  </si>
  <si>
    <t>Additive risk of lung cancer and mesothelioma, using relative risk model for lung cancer and absolute risk model for mesothelioma</t>
  </si>
  <si>
    <t>f/mL</t>
  </si>
  <si>
    <t>.000004</t>
  </si>
  <si>
    <t>Abdominal cavity sarcomas</t>
  </si>
  <si>
    <t>Rats/ F344, female</t>
  </si>
  <si>
    <t>.000031</t>
  </si>
  <si>
    <t>.0000031</t>
  </si>
  <si>
    <t>Leukemia</t>
  </si>
  <si>
    <t>Rinsky et al., 1981, 1987 Paustenbach et al., 1993 Crump and Allen, 1984 Crump, 1992, 1994 U.S. EPA, 1998</t>
  </si>
  <si>
    <t>Low-dose linearity utilizing maximum likelihood estimates</t>
  </si>
  <si>
    <t>13</t>
  </si>
  <si>
    <t>Rinsky et al., 1981, 1987  Paustenbach et al., 1993 Crump, 1994 U. S. EPA, 1998 U.S. EPA, 1999</t>
  </si>
  <si>
    <t>.055</t>
  </si>
  <si>
    <t>.0000016</t>
  </si>
  <si>
    <t>Linear extrapolation of human occupational data</t>
  </si>
  <si>
    <t>.00000044</t>
  </si>
  <si>
    <t>.0000078</t>
  </si>
  <si>
    <t>45</t>
  </si>
  <si>
    <t>4.5</t>
  </si>
  <si>
    <t>Bladder tumors</t>
  </si>
  <si>
    <t>Zavon, 1973</t>
  </si>
  <si>
    <t>.067</t>
  </si>
  <si>
    <t>One-hit with time factor, extra risk</t>
  </si>
  <si>
    <t>230</t>
  </si>
  <si>
    <t>.0067</t>
  </si>
  <si>
    <t>Gastrointestinal, Respiratory</t>
  </si>
  <si>
    <t>Squamous cell neoplasia in the larynx, pharynx, trachea, nasal cavity, esophagus, and forestomach.</t>
  </si>
  <si>
    <t>male hamsters</t>
  </si>
  <si>
    <t>Thyssen et al., 1981</t>
  </si>
  <si>
    <t>Time-to-tumor dose-response model with linear extrapolation from the POD ((BMCL&lt;sub&gt;10&lt;/sub&gt;(HED)) associated with 10% extra cancer risk, includes application of age-dependent adjustment factors (ADAFs).</t>
  </si>
  <si>
    <t>EPA has concluded that benzo[a]pyrene is carcinogenic by a mutagenic mode of action. Thus, based on the EPA cancer guidelines (2005), the inhalation unit risk (IUR) addressing lifetime exposure includes application of ADAFs. The IUR is recommended for lifetime exposures. EPA has also provided an adult-based cancer unit risk of 6 x 10&lt;sup&gt;-4&lt;/sup&gt; per µg/m&lt;sup&gt;3&lt;/sup&gt;. This adult-based cancer unit risk can be used instead of the IUR when assessing cancer risk associated with exposure scenarios that don’t include early life (&lt; 16 years of age) or when other calculations by the user are necessary (e.g., when applying ADAFs to age-specific exposure estimates).</t>
  </si>
  <si>
    <t xml:space="preserve">forestomach, esophagus, tongue, and larynx tumors </t>
  </si>
  <si>
    <t>male and female Wistar rats female B6C3F1 mice</t>
  </si>
  <si>
    <t>Gavage Diet</t>
  </si>
  <si>
    <t>Kroese et al. 2001; Beland and Culp, 1998</t>
  </si>
  <si>
    <t>Time-to-tumor dose-response model with linear extrapolation from the POD (BMDL&lt;sub&gt;10&lt;/sub&gt;(HED)) associated with 10% extra cancer risk, includes application of age-dependent adjustment factors (ADAFs).</t>
  </si>
  <si>
    <t>EPA has concluded that benzo[a]pyrene is carcinogenic by a mutagenic mode of action. Thus, based on the EPA cancer guidelines (2005), the oral slope factor (OSF) addressing lifetime exposure includes application of ADAFs. The OSF is recommended for lifetime exposures. EPA has also provided an adult-based cancer slope factor of 1 per mg/kg-day. This adult-based cancer slope factor can be used instead of the OSF when assessing cancer risk associated with exposure scenarios that don’t include early life (&lt; 16 years of age) or when other calculations by the user are necessary (e.g., when applying ADAFs to age-specific exposure estimates).</t>
  </si>
  <si>
    <t>Lung, adenocarcinoma</t>
  </si>
  <si>
    <t>Mouse/ ICR, female</t>
  </si>
  <si>
    <t>Gavage, sesame oil</t>
  </si>
  <si>
    <t>Fukuda et al., 1978</t>
  </si>
  <si>
    <t>.00036</t>
  </si>
  <si>
    <t>Thyroid, C-cell adenoma/ carcinoma</t>
  </si>
  <si>
    <t>Rat/Fischer 344, female</t>
  </si>
  <si>
    <t>Gavage, corn oil</t>
  </si>
  <si>
    <t>Lijinsky, 1986</t>
  </si>
  <si>
    <t>.0000049</t>
  </si>
  <si>
    <t>Lung cancer</t>
  </si>
  <si>
    <t>Human, male</t>
  </si>
  <si>
    <t>Wagoner et al., 1980</t>
  </si>
  <si>
    <t>.0024</t>
  </si>
  <si>
    <t>Relative risk</t>
  </si>
  <si>
    <t>Liver adenomas or carcinomas</t>
  </si>
  <si>
    <t>female BDF1 mice</t>
  </si>
  <si>
    <t>Umeda et al., 2005</t>
  </si>
  <si>
    <t>.00000023</t>
  </si>
  <si>
    <t xml:space="preserve">Multistage model with linear extrapolation from the POD (LED10). </t>
  </si>
  <si>
    <t>430</t>
  </si>
  <si>
    <t>43</t>
  </si>
  <si>
    <t>Hepatomas</t>
  </si>
  <si>
    <t>Mouse/(C57B1/6 x C3H/AnF)F1, male</t>
  </si>
  <si>
    <t>Gavage followed by diet</t>
  </si>
  <si>
    <t>Innes et al., 1969</t>
  </si>
  <si>
    <t>.000033</t>
  </si>
  <si>
    <t>.00033</t>
  </si>
  <si>
    <t>Respiratory tract tumors</t>
  </si>
  <si>
    <t>Rat/Sprague-Dawley, male</t>
  </si>
  <si>
    <t>Kuschner et al., 1975</t>
  </si>
  <si>
    <t>.062</t>
  </si>
  <si>
    <t>.0016</t>
  </si>
  <si>
    <t>.00016</t>
  </si>
  <si>
    <t>.000016</t>
  </si>
  <si>
    <t>220</t>
  </si>
  <si>
    <t>.0062</t>
  </si>
  <si>
    <t>.016</t>
  </si>
  <si>
    <t>Endocrine, Reproductive, Urinary</t>
  </si>
  <si>
    <t>Testicular mesothelioma, renal tubular adenoma and carcinoma, and thyroid follicular cell adenoma and carcinoma</t>
  </si>
  <si>
    <t>F344 rats, male</t>
  </si>
  <si>
    <t>Time-to-tumor, Weibull</t>
  </si>
  <si>
    <t>Kidney (tubular cell adenoma and tubular cell adenocarcinoma)</t>
  </si>
  <si>
    <t>B6C3F1 mice, male</t>
  </si>
  <si>
    <t>NTP, 1987</t>
  </si>
  <si>
    <t>.0000018</t>
  </si>
  <si>
    <t>Neoplastic lesions in the large intestine</t>
  </si>
  <si>
    <t>F344/N rat, female</t>
  </si>
  <si>
    <t>Gavage in corn oil</t>
  </si>
  <si>
    <t>.0000011</t>
  </si>
  <si>
    <t>.0079</t>
  </si>
  <si>
    <t>Health Canada, 1998; U.S. EPA, 2002</t>
  </si>
  <si>
    <t>Linear extrapolation from LEC01 (0.254 ppm); LEC01 derived from linear relative rate model (RR = 1 + (B)(x)) using lifetable analysis with leukemia incidence data; an adjustment factor of 2 was applied.</t>
  </si>
  <si>
    <t>Lung, trachea, bronchus cancer deaths</t>
  </si>
  <si>
    <t>Human/ white male</t>
  </si>
  <si>
    <t>Exposure in the workplace</t>
  </si>
  <si>
    <t>Thun et al., 1985</t>
  </si>
  <si>
    <t>.0018</t>
  </si>
  <si>
    <t>Two stage; only first affected by exposure; extra risk</t>
  </si>
  <si>
    <t>Pheochromocytoma</t>
  </si>
  <si>
    <t>Male BDF1 mouse</t>
  </si>
  <si>
    <t>Nagano et al. 2007b, JBRC 1998</t>
  </si>
  <si>
    <t>.000006</t>
  </si>
  <si>
    <t>Log-probit model with linear extrapolation from the POD (LEC&lt;sub&gt;10&lt;/sub&gt;).</t>
  </si>
  <si>
    <t>1.7</t>
  </si>
  <si>
    <t>Hepatocellular adenoma or carcinoma</t>
  </si>
  <si>
    <t>Female BDF1 mouse</t>
  </si>
  <si>
    <t>route-to-route extrapolation, PBPK modeling</t>
  </si>
  <si>
    <t>Multistage model with linear extrapolation from the POD (LED&lt;sub&gt;10&lt;/sub&gt;).</t>
  </si>
  <si>
    <t>Hepatocellular carcinoma</t>
  </si>
  <si>
    <t>Mouse/ CD-1 (IRDC); mouse/ B6C3F1(NCI); mouse/ ICR (Khasawinah and Grutsch)</t>
  </si>
  <si>
    <t>IRDC, 1973; NCI, 1977; Khasawinah and Grutsch, 1989b</t>
  </si>
  <si>
    <t>liver hepatocellular carcinoma</t>
  </si>
  <si>
    <t>B6C3F1 mice</t>
  </si>
  <si>
    <t>dietary</t>
  </si>
  <si>
    <t>NCI (1976a)</t>
  </si>
  <si>
    <t>Multistage-Weibull model (implemented in TOX_RISK) with linear extrapolation from the POD (BMDL10).</t>
  </si>
  <si>
    <t>.0033</t>
  </si>
  <si>
    <t>Mouse, B6C3F1, female</t>
  </si>
  <si>
    <t>Gavage</t>
  </si>
  <si>
    <t>NCI, 1976</t>
  </si>
  <si>
    <t>.000023</t>
  </si>
  <si>
    <t>Dermal, Gastrointestinal, Hepatic, Ocular, Other, Reproductive, Respiratory</t>
  </si>
  <si>
    <t>alveolar/ bronchiolar adenoma or carcinoma hemangioma/ hemangiosarcoma (all organs) mammary gland adenocarcinoma, carcinoma, or adenoacanthoma forestomach squamous cell papilloma or carcinoma hepatocellular adenoma or carcinoma Harderian gland adenoma or carcinoma skin sarcoma and Zymbal's gland carcinoma</t>
  </si>
  <si>
    <t>female B6C3F1 mice</t>
  </si>
  <si>
    <t>Multistage model with linear extrapolation from the point of departure (BMDL), summed risk.</t>
  </si>
  <si>
    <t xml:space="preserve">ADAF -- EPA has concluded that chloroprene is carcinogenic by a mutagenic mode of action. Application of age-dependent adjustment factors (ADAFs) to the inhalation unit risk is recommended in combination with appropriate exposure data when assessing risk associated with early-life exposure. </t>
  </si>
  <si>
    <t>Squamous cell carcinoma or squamous cell papilloma.</t>
  </si>
  <si>
    <t>NTP, 2008</t>
  </si>
  <si>
    <t>.27</t>
  </si>
  <si>
    <t>HEDs calculated using BW3/4 scaling</t>
  </si>
  <si>
    <t>EPA has concluded that Cr(VI) is carcinogenic by a mutagenic mode of action. Thus, based on the EPA cancer guidelines (2005), the oral slope factor (OSF) addressing lifetime exposure includes application of age-dependent adjustment factors (ADAFs). The OSF is recommended for lifetime exposures. An adult-based cancer slope factor of 0.16 per mg/kg-day is also provided. This adult-based cancer slope factor can be used instead of the OSF when assessing cancer risk associated with exposure scenarios that don’t include early life (&lt; 16 years of age) or when other calculations by the user are necessary (e.g., when applying ADAFs to age-specific exposure estimates).</t>
  </si>
  <si>
    <t>.018</t>
  </si>
  <si>
    <t>Linear extrapolation from LEC01 derived from Cox proportional hazard model with 5 year lag using lifetable analysis.</t>
  </si>
  <si>
    <t>EPA has concluded that Cr(VI) is carcinogenic by a mutagenic mode of action. Thus, based on the EPA cancer guidelines (2005), the inhalation unit risk (IUR) addressing lifetime exposure includes application of age-dependent adjustment factors (ADAFs). The IUR is recommended for lifetime exposures. An adult-based cancer inhalation unit risk of 0.011 per µg/m3 is also provided. This adult-based cancer inhalation unit risk can be used instead of the IUR when assessing cancer risk associated with exposure scenarios that don’t include early life (&lt; 16 years of age) or when other calculations by the user are necessary (e.g., when applying ADAFs to age-specific exposure estimates).</t>
  </si>
  <si>
    <t>Occupational</t>
  </si>
  <si>
    <t>Mazumdar et al., 1975; Land, 1976</t>
  </si>
  <si>
    <t>.00062</t>
  </si>
  <si>
    <t>Linearized multistage procedure</t>
  </si>
  <si>
    <t>Liver neoplastic nodules or carcinoma (combined)</t>
  </si>
  <si>
    <t>Male F344/N rats</t>
  </si>
  <si>
    <t>diet</t>
  </si>
  <si>
    <t>NTP (1986)</t>
  </si>
  <si>
    <t>Multistage model with linear extrapolation from the point of departure (LED12).</t>
  </si>
  <si>
    <t>5000</t>
  </si>
  <si>
    <t>Hepatocellular carcinoma and adenoma</t>
  </si>
  <si>
    <t>Mouse/ B6C3F1, male</t>
  </si>
  <si>
    <t>.0000004</t>
  </si>
  <si>
    <t>Combined hepatocellular adenomas and carcinomas</t>
  </si>
  <si>
    <t>Mouse/ B6C3F1, female</t>
  </si>
  <si>
    <t>.000000034</t>
  </si>
  <si>
    <t>.084</t>
  </si>
  <si>
    <t>.0000024</t>
  </si>
  <si>
    <t>Other, Reproductive, Respiratory</t>
  </si>
  <si>
    <t>Nasal cavity (includes adenoma, adenocarcinoma, papillary adenoma, squamous cell carcinoma, and or/papilloma), hemangiosarcomas, mesotheliomas</t>
  </si>
  <si>
    <t>Rat/ Fischer 344, male</t>
  </si>
  <si>
    <t>Multistage-Weibull model linear extrapolation from lower 95% confidence limit on dose associated with extra risk (adjusted for background) at point of departure at lower end of data range.</t>
  </si>
  <si>
    <t>Multistage model with Poly-3 adjusted incidence data central tendency estimate</t>
  </si>
  <si>
    <t>Endocrine, Gastrointestinal, Other</t>
  </si>
  <si>
    <t>Forestomach tumors, hemangiosarcomas, thyroid follicular cell adenomas or carcinomas</t>
  </si>
  <si>
    <t>Rat/Osborne-Mendel, male</t>
  </si>
  <si>
    <t>gavage</t>
  </si>
  <si>
    <t>Multistage model with Poly-3 adjusted incidence data linear extrapolation from lower 95% confidence limit on dose associated with extra risk (adjusted for background) at point of departure at lower end of data range.</t>
  </si>
  <si>
    <t>Hepatoadenoma and Hepatocarcinoma</t>
  </si>
  <si>
    <t>Male B6C3F1 mice</t>
  </si>
  <si>
    <t>DeAngelo et. al., 1999</t>
  </si>
  <si>
    <t>.0000014</t>
  </si>
  <si>
    <t>Multistage model with Benchmark Dose Modeling</t>
  </si>
  <si>
    <t>70</t>
  </si>
  <si>
    <t>Mammary adenocarcinoma</t>
  </si>
  <si>
    <t>Rat/ ChR-CD, female</t>
  </si>
  <si>
    <t>Stula et al., 1975</t>
  </si>
  <si>
    <t>Liver tumors</t>
  </si>
  <si>
    <t>Mouse/ CF-1, males</t>
  </si>
  <si>
    <t>Tomatis et al., 1974</t>
  </si>
  <si>
    <t>.24</t>
  </si>
  <si>
    <t>.0000069</t>
  </si>
  <si>
    <t>Hepatocellular carcinomas, hepatomas</t>
  </si>
  <si>
    <t>Mouse/ B6C3F1; mouse/ CF-1; hamsters/ Syrian Golden</t>
  </si>
  <si>
    <t>NCI, 1978; Tomatis et al., 1974; Rossi et al., 1983</t>
  </si>
  <si>
    <t>.0000097</t>
  </si>
  <si>
    <t>Liver tumors, benign and malignant</t>
  </si>
  <si>
    <t>Mouse/ CF-1; Mouse/ BALB/C; Rat/ MRC Porton; Rat/ Wistar</t>
  </si>
  <si>
    <t>Turusov et al., 1973; Terracini et al., 1973; Thorpe and Walker, 1973; Tomatis and Turusov, 1975; Cabral et al., 1982; Rossi et al., 1977</t>
  </si>
  <si>
    <t>.000097</t>
  </si>
  <si>
    <t>Linear multistage procedure, extra risk</t>
  </si>
  <si>
    <t>Hemangiosarcomas</t>
  </si>
  <si>
    <t>Rat/ Osborne-Mendel, male</t>
  </si>
  <si>
    <t>.091</t>
  </si>
  <si>
    <t>.0000026</t>
  </si>
  <si>
    <t>Linearized multistage procedure with time-to-death analysis, extra risk</t>
  </si>
  <si>
    <t>.000026</t>
  </si>
  <si>
    <t>Hepatocellular carcinomas or adenomas</t>
  </si>
  <si>
    <t>Serota et al., 1986b</t>
  </si>
  <si>
    <t>Multistage model with linear extrapolation from the point of departure (BMDL&lt;sub&gt;10&lt;/sub&gt;), includes application of age-dependent adjustment factors (ADAFs).</t>
  </si>
  <si>
    <t>EPA has concluded that dichloromethane is carcinogenic by a mutagenic mode of action. Thus, based on the EPA cancer guidelines (2005), the oral slope factor (OSF) addressing lifetime exposure includes application of ADAFs. The OSF is recommended for lifetime exposures. EPA has also provided an adult-based cancer slope factor of 2 x 10&lt;sup&gt;-3&lt;/sup&gt; per mg/kg-day. This adult-based cancer slope factor can be used instead of the OSF when assessing cancer risk associated with exposure scenarios that don’t include early life (&lt; 16 years of age) or when other calculations by the user are necessary (e.g., when applying ADAFs to age-specific exposure estimates).</t>
  </si>
  <si>
    <t>Hepatic, Respiratory</t>
  </si>
  <si>
    <t>Hepatocellular carcinomas or adenomas, bronchoalveolar carcinomas or adenomas</t>
  </si>
  <si>
    <t>Mennear et al., 1988; NTP, 1986</t>
  </si>
  <si>
    <t>.000000017</t>
  </si>
  <si>
    <t>EPA has concluded that dichloromethane is carcinogenic by a mutagenic mode of action. Thus, based on the EPA cancer guidelines (2005), the inhalation unit risk (IUR) addressing lifetime exposure includes application of ADAFs. The IUR is recommended for lifetime exposures. EPA has also provided an adult-based cancer unit risk of 1 x 10&lt;sup&gt;-8&lt;/sup&gt; per µg/m&lt;sup&gt;3&lt;/sup&gt;. This adult-based cancer unit risk can be used instead of the IUR when assessing cancer risk associated with exposure scenarios that don’t include early life (&lt; 16 years of age) or when other calculations by the user are necessary (e.g., when applying ADAFs to age-specific exposure estimates).</t>
  </si>
  <si>
    <t>Bronchioalveolar adenoma</t>
  </si>
  <si>
    <t>Male mouse</t>
  </si>
  <si>
    <t>Linearized multistage model, extra risk</t>
  </si>
  <si>
    <t>Urinary bladder carcinoma</t>
  </si>
  <si>
    <t>female mouse</t>
  </si>
  <si>
    <t>Hepatocellular adenoma/carcinoma</t>
  </si>
  <si>
    <t>male rat</t>
  </si>
  <si>
    <t>Endocrine, Gastrointestinal, Hematologic</t>
  </si>
  <si>
    <t>Forestomach tumors, pancreatic acinar adenoma, leukemia</t>
  </si>
  <si>
    <t>Mouse and rat</t>
  </si>
  <si>
    <t>NTP, 1986a,b</t>
  </si>
  <si>
    <t>.0000083</t>
  </si>
  <si>
    <t>Mouse</t>
  </si>
  <si>
    <t>Davis (1965), reevaluated by Reuber, 1974 (cited in Epstein, 1975a); Walker et al., 1972; Thorpe and Walker, 1973; NCI, 1978a,b; Tennekes et al., 1981; Meierhenry et al., 1983</t>
  </si>
  <si>
    <t>.00046</t>
  </si>
  <si>
    <t>Liver: hepatocellular carcinomas, neoplastic nodules; mammary gland: adenomas, fibroadenomas, fibromas, adenocarcinomas/ carcinomas</t>
  </si>
  <si>
    <t>Rat/Sprague-Dawley, female</t>
  </si>
  <si>
    <t>Ellis et al., 1979</t>
  </si>
  <si>
    <t>.68</t>
  </si>
  <si>
    <t>.000019</t>
  </si>
  <si>
    <t>Hepatocellular adenoma and carcinoma</t>
  </si>
  <si>
    <t>Kano et al. 2009</t>
  </si>
  <si>
    <t>.0000029</t>
  </si>
  <si>
    <t>Log-logistic model with linear extrapolation from the POD (BMDL&lt;sub&gt;50HED&lt;/sub&gt;) associated with 50% extra cancer risk.</t>
  </si>
  <si>
    <t>35</t>
  </si>
  <si>
    <t>Gastrointestinal, Hepatic, Other, Reproductive, Respiratory, Urinary</t>
  </si>
  <si>
    <t>Multiple (nasal, liver, kidney, peritoneal, mammary gland, and Zymbal gland)</t>
  </si>
  <si>
    <t>Precursor</t>
  </si>
  <si>
    <t>Male F344 rats</t>
  </si>
  <si>
    <t>.000005</t>
  </si>
  <si>
    <t>Multi-tumor dose-response model with linear extrapolation from the POD (BMDL&lt;sub&gt;10HED&lt;/sub&gt;) associated with 10% extra cancer risk.</t>
  </si>
  <si>
    <t>Hepatocellular carcinomas and neoplastic liver nodules</t>
  </si>
  <si>
    <t>Rat/Fisher 344, male</t>
  </si>
  <si>
    <t>.00022</t>
  </si>
  <si>
    <t>.000022</t>
  </si>
  <si>
    <t>Papillomas and carcinomas of the forestomach</t>
  </si>
  <si>
    <t>Rat/Wistar, male</t>
  </si>
  <si>
    <t>Konishi et al., 1980</t>
  </si>
  <si>
    <t>.0099</t>
  </si>
  <si>
    <t>.00000028</t>
  </si>
  <si>
    <t>Nasal cavity tumors</t>
  </si>
  <si>
    <t>Laskin et al., 1980</t>
  </si>
  <si>
    <t>.0000012</t>
  </si>
  <si>
    <t>Hepatocellular adenomas and carcinomas</t>
  </si>
  <si>
    <t>Male and female F344 rats</t>
  </si>
  <si>
    <t>2-year inhalation bioassay</t>
  </si>
  <si>
    <t>Saito et al. 2013; JPEC, 2010b</t>
  </si>
  <si>
    <r>
      <t>per mg/m</t>
    </r>
    <r>
      <rPr>
        <vertAlign val="superscript"/>
        <sz val="11"/>
        <color theme="1"/>
        <rFont val="Calibri"/>
        <family val="2"/>
      </rPr>
      <t>3</t>
    </r>
  </si>
  <si>
    <t>Linear extrapolation from the POD ((BMCL10(HED)) associated with 10% extra cancer risk.</t>
  </si>
  <si>
    <t>Immune, Reproductive</t>
  </si>
  <si>
    <t>Lymphoid cancer, (female) breast cancer</t>
  </si>
  <si>
    <t xml:space="preserve">Human occupational epidemiology study: NIOSH study of sterilizer workers </t>
  </si>
  <si>
    <t>Steenland et al., 2003, 2004</t>
  </si>
  <si>
    <t>Linear extrapolation. Two-piece linear spline model with knot at 1,600 ppm × days for lymphoid cancer. Two-piece linear spline model with knot at 5,750 ppm × days for breast cancer incidence in females. POD of 1% extra risk was used for both cancer types, includes application of age-dependent adjustment factors (ADAFs).</t>
  </si>
  <si>
    <t>EPA has concluded that ethylene oxide is carcinogenic by a mutagenic mode of action. Thus, based on the EPA cancer guidelines (2005), the inhalation unit risk (IUR) addressing lifetime exposure includes application of ADAFs. The IUR is recommended for lifetime exposures. EPA has also provided an adult-based cancer unit risk of 3 x 10&lt;sup&gt;-3&lt;/sup&gt; per µg/m&lt;sup&gt;3&lt;/sup&gt;. This adult-based cancer unit risk can be used instead of the IUR when assessing cancer risk associated with exposure scenarios that don’t include early life (&lt; 16 years of age) or when other calculations by the user are necessary (e.g., when applying ADAFs to age-specific exposure estimates).</t>
  </si>
  <si>
    <t>Digestive tract tumors (adenoma and/ or adenocarcinoma)</t>
  </si>
  <si>
    <t>Mouse/CD1, males and females</t>
  </si>
  <si>
    <t>Chevron, 1982</t>
  </si>
  <si>
    <t>.0035</t>
  </si>
  <si>
    <t>Mice/ CD-1; males</t>
  </si>
  <si>
    <t>Huntingdon, 1985</t>
  </si>
  <si>
    <t>.0000054</t>
  </si>
  <si>
    <t>Hematologic, Respiratory</t>
  </si>
  <si>
    <t>Nasopharyngeal cancer, sinonasal cancer, myeloid leukemia</t>
  </si>
  <si>
    <t>.000011</t>
  </si>
  <si>
    <t>Based on nasopharyngeal cancer (NPC) incidence (Beane Freeman, 2013), linear low-dose extrapolation from the 95% lower bound on the exposure level associated with the extra risk level serving as the benchmark response and application of age-dependent adjustment factors (ADAFs) due to an operant mutagenic mode-of-action (MOA) for nasal cancers (see Section 3.2.5 of the Toxicological Review).  Confidence in the IUR is Medium (see Section 5.2 of the Toxicological Review).</t>
  </si>
  <si>
    <t>The IUR is based on NPC alone, although it was concluded that the evidence demonstrates that formaldehyde inhalation also causes myeloid leukemia and sinonasal cancer (see Section 5.2 of the Toxicological Review for details). Thus, the IUR may underestimate the actual total cancer risk.  Less-than-lifetime exposure scenarios with a very large fraction of exposure during adulthood may not warrant ADAF adjustment, and one may choose to use the unadjusted unit risk estimate of 7.4 × 10&lt;sup&gt;-6&lt;/sup&gt; per µg/m&lt;sup&gt;3&lt;/sup&gt; or the adult-based estimate of 6.4 × 10&lt;sup&gt;-6&lt;/sup&gt; per µg/m&lt;sup&gt;3&lt;/sup&gt;  (see Section 5.2.4 of the Toxicological Review).</t>
  </si>
  <si>
    <t>Combined liver nodules and carcinomas</t>
  </si>
  <si>
    <t>Rat/Sprague-Dawley OF-A, female</t>
  </si>
  <si>
    <t>BASF Wyandotte, 1984a</t>
  </si>
  <si>
    <t>.00000086</t>
  </si>
  <si>
    <t>Hepatocellular carcinomas</t>
  </si>
  <si>
    <t>Mouse/C3H; mouse/B6C3F1</t>
  </si>
  <si>
    <t>Davis, 1965; NCI, 1977</t>
  </si>
  <si>
    <t>.0013</t>
  </si>
  <si>
    <t>.00013</t>
  </si>
  <si>
    <t>Mouse/C3H (Davis); mouse/CD1 (Velsicol)</t>
  </si>
  <si>
    <t>Davis, 1965; Velsicol, 1973</t>
  </si>
  <si>
    <t>.0026</t>
  </si>
  <si>
    <t>9.1</t>
  </si>
  <si>
    <t>.00026</t>
  </si>
  <si>
    <t>Erturk et al., 1986</t>
  </si>
  <si>
    <t>.000046</t>
  </si>
  <si>
    <t>Linearized multistage, extra risk</t>
  </si>
  <si>
    <t>Renal tubular adenomas and adenocarcinomas</t>
  </si>
  <si>
    <t>Rat, Sprague-Dawley, male</t>
  </si>
  <si>
    <t>Kociba et al., 1977</t>
  </si>
  <si>
    <t>Hepatic nodules and hepatocellular carcinomas</t>
  </si>
  <si>
    <t>Mouse/dd, male</t>
  </si>
  <si>
    <t>Ito et al., 1973a</t>
  </si>
  <si>
    <t>6.3</t>
  </si>
  <si>
    <t>.00018</t>
  </si>
  <si>
    <t>Mouse/CF1, male</t>
  </si>
  <si>
    <t>Thorpe and Walker, 1973</t>
  </si>
  <si>
    <t>.00053</t>
  </si>
  <si>
    <t>.000053</t>
  </si>
  <si>
    <t>Liver nodules and hepatocellular carcinomas</t>
  </si>
  <si>
    <t>Mouse/Swiss, male</t>
  </si>
  <si>
    <t>Munir et al., 1983</t>
  </si>
  <si>
    <t>.00051</t>
  </si>
  <si>
    <t>.000051</t>
  </si>
  <si>
    <t>Liver tumors (adenomas and carcinomas; neoplastic nodules and hepatocellular carcinomas)</t>
  </si>
  <si>
    <t>Mouse/B6C3F1, male; rat/ Osborne-Mendel, female</t>
  </si>
  <si>
    <t>NTP, 1980a</t>
  </si>
  <si>
    <t>.000008</t>
  </si>
  <si>
    <t>.0000008</t>
  </si>
  <si>
    <t>6200</t>
  </si>
  <si>
    <t>Renal adenomas and carcinomas (combined)</t>
  </si>
  <si>
    <t>NTP (1989)</t>
  </si>
  <si>
    <t xml:space="preserve">The multistage model with linear extrapolation from the point of departure (LED10). </t>
  </si>
  <si>
    <t>Liver (hepatocellular adenomas or carcinomas) and lung (alveolar/bronchiolar adenomas or carcinomas)</t>
  </si>
  <si>
    <t>Mouse/B6C3F1, female</t>
  </si>
  <si>
    <t>Lish et al., 1984</t>
  </si>
  <si>
    <t>Linear extrapolation from the POD (BMDL&lt;sub&gt;10-HED&lt;/sub&gt;) associated with a 10% extra cancer risk</t>
  </si>
  <si>
    <t>Nasal cavity adenoma or adenocarcinoma</t>
  </si>
  <si>
    <t>Rat/F344, male</t>
  </si>
  <si>
    <t>MacEwen et al., 1981</t>
  </si>
  <si>
    <t>Hepatoma</t>
  </si>
  <si>
    <t>Mouse, CBA/Cb/Se; male</t>
  </si>
  <si>
    <t>Gavage (hydrazine sulfate in water)</t>
  </si>
  <si>
    <t>Biancifiori, 1970</t>
  </si>
  <si>
    <t>.000085</t>
  </si>
  <si>
    <t>Preputial gland carcinoma</t>
  </si>
  <si>
    <t>Rat/ F344/N, male</t>
  </si>
  <si>
    <t>.00095</t>
  </si>
  <si>
    <t>.000000027</t>
  </si>
  <si>
    <t>Cancer mortality from lung cancer and mesothelioma</t>
  </si>
  <si>
    <t>Sullivan, 2007</t>
  </si>
  <si>
    <t>per fiber/cc</t>
  </si>
  <si>
    <t>Linear low dose extrapolation below the POD.</t>
  </si>
  <si>
    <t>.00059</t>
  </si>
  <si>
    <t>.000059</t>
  </si>
  <si>
    <t>.0000059</t>
  </si>
  <si>
    <t>Thyroid, follicular cell carcinoma/ adenoma</t>
  </si>
  <si>
    <t>Rat/ F344, female</t>
  </si>
  <si>
    <t>NCI, 1979a</t>
  </si>
  <si>
    <t>.046</t>
  </si>
  <si>
    <t>.0000013</t>
  </si>
  <si>
    <t>Human: refinery and nonrefinery workers</t>
  </si>
  <si>
    <t>Enterline and Marsh, 1982; Chovil et al., 1981; Peto et al., 1984; Magnus et al., 1982</t>
  </si>
  <si>
    <t>.00024</t>
  </si>
  <si>
    <t>Additive and multiplicative</t>
  </si>
  <si>
    <t>.00048</t>
  </si>
  <si>
    <t>Liver hepatocellular adenomas or carcinomas, kidney tubular adenomas or carcinomas, thyroid follicular cell adenomas or carcinomas</t>
  </si>
  <si>
    <t>Rat/F344 (male)</t>
  </si>
  <si>
    <t>CIIT (1993)</t>
  </si>
  <si>
    <t>Multistage model with linear extrapolation from the POD (LEC10).</t>
  </si>
  <si>
    <t>Rat/ BD, sex not specified</t>
  </si>
  <si>
    <t>Druckrey, 1967; Druckrey et al., 1967</t>
  </si>
  <si>
    <t>22</t>
  </si>
  <si>
    <t>One-hit</t>
  </si>
  <si>
    <t>Bladder and esophagus tumors</t>
  </si>
  <si>
    <t>Mouse/ C57B16, males</t>
  </si>
  <si>
    <t>Bertram and Craig, 1970</t>
  </si>
  <si>
    <t>5.4</t>
  </si>
  <si>
    <t>Hepatocellular carcinoma, cholangiocellular carcinoma and adenoma and neoplastic nodules</t>
  </si>
  <si>
    <t>Lijinsky and Kovatch, 1985</t>
  </si>
  <si>
    <t>Rat/Colworth, female</t>
  </si>
  <si>
    <t>Peto et al., 1984</t>
  </si>
  <si>
    <t>Weibull, extra risk</t>
  </si>
  <si>
    <t>Rat/ Colworth, female</t>
  </si>
  <si>
    <t>51</t>
  </si>
  <si>
    <t>Transitional cell carcinoma of the bladder</t>
  </si>
  <si>
    <t>.00000014</t>
  </si>
  <si>
    <t>700</t>
  </si>
  <si>
    <t>Rat/ Sprague-Dawley, male and female</t>
  </si>
  <si>
    <t>Preussmann et al., 1977</t>
  </si>
  <si>
    <t>2.1</t>
  </si>
  <si>
    <t>.000061</t>
  </si>
  <si>
    <t>.00061</t>
  </si>
  <si>
    <t>Hepatocellular adenomas or carcinomas and adrenal benign or malignant pheochromocytomas</t>
  </si>
  <si>
    <t>Liver hepatocellular adenomas, carcinomas, cholangiomas, or cholangiocarcinomas</t>
  </si>
  <si>
    <t>Female Sprague-Dawley rats</t>
  </si>
  <si>
    <t>Brunner et al., 1996; Norback and Weltman, 1985</t>
  </si>
  <si>
    <t xml:space="preserve">Linear extrapolation below LED10; route-to-route extrapolation from the oral slope factor </t>
  </si>
  <si>
    <t>For inhalation of an aerosol or dust contaminated with PCBs, see the IRIS Summary for information on the appropriate inhalation unit risk.</t>
  </si>
  <si>
    <t xml:space="preserve">Liver hepatocellular adenomas, carcinomas, cholangiomas, or cholangiocarcinomas </t>
  </si>
  <si>
    <t>Brunner et al., 1996 Norback and Weltman, 1985</t>
  </si>
  <si>
    <t>Linear extrapolation below LED10s</t>
  </si>
  <si>
    <t>Cancer potency of PCB mixtures is determined by a tiered approach that depends on exposure matrix and route, type of congener present, and lifestage.  See IRIS Summary for specific factors used to select appropriate slope factor.  High risk and persistence: 2 per mg/kg-day; Low risk and persistence: 0.4 per mg/kg-day; Lowest risk and persistence: 0.07 per mg/kg-day.</t>
  </si>
  <si>
    <t>Liver adenoma/ carcinoma combined</t>
  </si>
  <si>
    <t>Mouse/ CD-1, male and female</t>
  </si>
  <si>
    <t>Nor-Am Chemical Co., 1983</t>
  </si>
  <si>
    <t>.0000043</t>
  </si>
  <si>
    <t>Male mice: time-to-tumor linearized multistage procedure in dose, Weibull in time.  Female mice: linearized multistage procedure</t>
  </si>
  <si>
    <t>Nasal cavity hemangioma or hemangiosarcoma</t>
  </si>
  <si>
    <t>NTP, 1985 Renne et al., 1986</t>
  </si>
  <si>
    <t>.0000037</t>
  </si>
  <si>
    <t>Forestomach, squamous cell carcinoma</t>
  </si>
  <si>
    <t>Rat/ Sprague-Dawley, female</t>
  </si>
  <si>
    <t>Gavage, salad oil</t>
  </si>
  <si>
    <t>Dunkelberg, 1982</t>
  </si>
  <si>
    <t>.0000068</t>
  </si>
  <si>
    <t>Hepatic hemangioendotheliomas or hemangiosarcomas</t>
  </si>
  <si>
    <t>Male Sprague-Dawley rats</t>
  </si>
  <si>
    <t>Dietary</t>
  </si>
  <si>
    <t>Hirao et al., 1976</t>
  </si>
  <si>
    <t>Time-to-tumor, multistage-Weibull</t>
  </si>
  <si>
    <t>.0000074</t>
  </si>
  <si>
    <t>hepatocellular carcinomas</t>
  </si>
  <si>
    <t xml:space="preserve">Multistage model with linear extrapolation from the point of departure (LED10). </t>
  </si>
  <si>
    <t>.00000074</t>
  </si>
  <si>
    <t>Hepatocellular adenomas or carcinomas</t>
  </si>
  <si>
    <t>Male Crj:BDF1 mice</t>
  </si>
  <si>
    <t>JISA, 1993</t>
  </si>
  <si>
    <t>.0021</t>
  </si>
  <si>
    <t>.000000061</t>
  </si>
  <si>
    <t>Multistage model (with linear extrapolation from the point of departure (BMDL10), followed by route-to-route extrapolation to the oral route and interspecies extrapolation using the PBPK model of Chiu and Ginsberg (2011).</t>
  </si>
  <si>
    <t>2000</t>
  </si>
  <si>
    <t>Male  Crj:BDF1 mice</t>
  </si>
  <si>
    <t>0</t>
  </si>
  <si>
    <t>.00000026</t>
  </si>
  <si>
    <t>Multistage model with linear extrapolation from the point of departure (BMCL10), followed by extrapolation to humans using the PBPK model of Chiu and Ginsberg (2011).</t>
  </si>
  <si>
    <t>Hepatocellular carcinomas and neoplastic nodules</t>
  </si>
  <si>
    <t>Mouse/B6C3F1, males</t>
  </si>
  <si>
    <t>Litton Bionetics, 1978</t>
  </si>
  <si>
    <t>.000032</t>
  </si>
  <si>
    <t>.00032</t>
  </si>
  <si>
    <t>DeAngelo et al. (2008)</t>
  </si>
  <si>
    <t>Multistage model with linear extrapolation from the POD (LED10).</t>
  </si>
  <si>
    <t>Mouse/ B6C3F1</t>
  </si>
  <si>
    <t>.057</t>
  </si>
  <si>
    <t>Renal cell carcinoma, non-Hodgkin's lymphoma, and liver tumors</t>
  </si>
  <si>
    <t>Human (epidemiological studies)</t>
  </si>
  <si>
    <t>(route-to-route extrapolation to Oral)</t>
  </si>
  <si>
    <t>Charbotel et al., 2006; EPA, 2011; Raaschou-Nielsen et al., 2003</t>
  </si>
  <si>
    <t>.052</t>
  </si>
  <si>
    <t>PBPK model-based route-to-route extrapolation of the inhalation unit risk estimate for kidney cancer with a factor of 5 applied to include non-Hodgkin's lymphoma (NHL) and liver cancer risks, combined risk, includes application of age-dependent adjustment factors (ADAFs).</t>
  </si>
  <si>
    <t>EPA has concluded that trichloroethylene is carcinogenic by a mutagenic mode of action. Thus, based on the EPA cancer guidelines (2005), the oral slope factor (OSF) addressing lifetime exposure includes application of ADAFs. The OSF is recommended for lifetime exposures. EPA has also provided an adult-based cancer slope factor of 4.6 x 10&lt;sup&gt;-2&lt;/sup&gt; per mg/kg-day. This adult-based cancer slope factor can be used instead of the OSF when assessing cancer risk associated with exposure scenarios that don’t include early life (&lt; 16 years of age) or when other calculations by the user are necessary (e.g., when applying ADAFs to age-specific exposure estimates).</t>
  </si>
  <si>
    <t>Charbotel et al. 2006; EPA, 2011; Raaschou-Nielsen et al., 2003</t>
  </si>
  <si>
    <t>.0000048</t>
  </si>
  <si>
    <t>Low-dose linear extrapolation from the point of departure (LEC01) with a factor of 4 applied to include non-Hodgkin's lymphoma (NHL) and liver cancer risks, combined risk, includes application of age-dependent adjustment factors (ADAFs).</t>
  </si>
  <si>
    <t>EPA has concluded that trichloroethylene is carcinogenic by a mutagenic mode of action. Thus, based on the EPA cancer guidelines (2005), the inhalation unit risk (IUR) addressing lifetime exposure includes application of ADAFs. The IUR is recommended for lifetime exposures. EPA has also provided an adult-based cancer unit risk of 4.1 x 10&lt;sup&gt;-6&lt;/sup&gt; per µg/m&lt;sup&gt;3&lt;/sup&gt;. This adult-based cancer unit risk can be used instead of the IUR when assessing cancer risk associated with exposure scenarios that don’t include early life (&lt; 16 years of age) or when other calculations by the user are necessary (e.g., when applying ADAFs to age-specific exposure estimates).</t>
  </si>
  <si>
    <t>.011</t>
  </si>
  <si>
    <t>.00000031</t>
  </si>
  <si>
    <t>Gastrointestinal, Hepatic, Ocular, Reproductive</t>
  </si>
  <si>
    <t>alimentary system squamous cell neoplasms, liver hepatocellular adenomas or carcinomas, Harderian gland adenomas, uterine/cervix adenomas or carcinomas</t>
  </si>
  <si>
    <t>B6C3F1 mice (female)</t>
  </si>
  <si>
    <t>Oral gavage</t>
  </si>
  <si>
    <t>Multistage-Weibull model with linear extrapolation from the point of departure (BMDL&lt;sub&gt;10&lt;/sub&gt;), includes application of age-dependent adjustment factors (ADAFs).</t>
  </si>
  <si>
    <t>EPA has concluded that 1,2,3-trichloropropan is carcinogenic by a mutagenic mode of action. Thus, based on the EPA cancer guidelines (2005), the oral slope factor (OSF) addressing lifetime exposure includes application of ADAFs. The OSF is recommended for lifetime exposures. EPA has also provided an adult-based cancer slope factor of 3 x 10&lt;sup&gt;1&lt;/sup&gt; per mg/kg-day. This adult-based cancer slope factor can be used instead of the OSF when assessing cancer risk associated with exposure scenarios that don’t include early life (&lt; 16 years of age) or when other calculations by the user are necessary (e.g., when applying ADAFs to age-specific exposure estimates).</t>
  </si>
  <si>
    <t>Combined renal pelvis carcinomas, urinary bladder papillomas and/or thyroid adenomas and carcinomas</t>
  </si>
  <si>
    <t>Emmerson et al., 1980</t>
  </si>
  <si>
    <t>.0077</t>
  </si>
  <si>
    <t>.00000022</t>
  </si>
  <si>
    <t>Urinary bladder, transitional cell papilloma and transitional squamous cell carcinomas</t>
  </si>
  <si>
    <t>U.S. DOD, 1984a</t>
  </si>
  <si>
    <t>.0000009</t>
  </si>
  <si>
    <t>Liver angiosarcomas, angiomas, hepatomas, and neoplastic nodules</t>
  </si>
  <si>
    <t>Maltoni et al. (1981, 1984)</t>
  </si>
  <si>
    <t>.0000044</t>
  </si>
  <si>
    <t>LMS method</t>
  </si>
  <si>
    <t>23</t>
  </si>
  <si>
    <t>2.3</t>
  </si>
  <si>
    <t>.0000088</t>
  </si>
  <si>
    <t>LED 10/ linear method</t>
  </si>
  <si>
    <t>Total of liver angiosarcoma, hepatocellular carcinoma, and neoplastic nodules</t>
  </si>
  <si>
    <t>Female Wistar rats</t>
  </si>
  <si>
    <t>Feron et al., 1981</t>
  </si>
  <si>
    <t>.000042</t>
  </si>
  <si>
    <t>2.4</t>
  </si>
  <si>
    <t>.000021</t>
  </si>
  <si>
    <t>Renal adenomas and carcinomas, thyroid adenomas</t>
  </si>
  <si>
    <t>Renal tumors in male rats F344 and tumors in male mice B63F1</t>
  </si>
  <si>
    <t>(NTP, 1995)</t>
  </si>
  <si>
    <t>REVISION ID</t>
  </si>
  <si>
    <t>REVISION DATE</t>
  </si>
  <si>
    <t>REVISED SECTION</t>
  </si>
  <si>
    <t>REVISION DESCRIPTION</t>
  </si>
  <si>
    <t>01-APR-97</t>
  </si>
  <si>
    <t>III., IV., V.</t>
  </si>
  <si>
    <t>Drinking Water Health Advisories, EPA Regulatory Actions, and Supplementary Data were removed from IRIS on or before April 1997. IRIS users were directed to the appropriate EPA Program Offices for this information.</t>
  </si>
  <si>
    <t>II.</t>
  </si>
  <si>
    <t>EPA's RfD/RfC and CRAVE workgroups were discontinued in May, 1995. Chemical substance reviews that were not completed by September 1995 were taken out of IRIS review. The IRIS Pilot Program replaced the workgroup functions beginning in September, 1995.</t>
  </si>
  <si>
    <t>11-MAR-19</t>
  </si>
  <si>
    <t>Nanocancer RfD Clean</t>
  </si>
  <si>
    <t>Corrected a typo on the RfD POD value and also removed the adjusted  05 settings on the data entry form by request from S.Rieth.</t>
  </si>
  <si>
    <t>14-JUL-20</t>
  </si>
  <si>
    <t>Related Topics</t>
  </si>
  <si>
    <t>Added Chemicals Dashboard link</t>
  </si>
  <si>
    <t>Archiveed Assessment</t>
  </si>
  <si>
    <t>IRIS working with OPP agreed to mark this pesticide chemical archived.</t>
  </si>
  <si>
    <t>15-JUL-20</t>
  </si>
  <si>
    <t>I.A.</t>
  </si>
  <si>
    <t>Oral RfD now under review</t>
  </si>
  <si>
    <t>Carcinogenicity assessment now under review</t>
  </si>
  <si>
    <t>Oral RfD on-line</t>
  </si>
  <si>
    <t>VI.A.</t>
  </si>
  <si>
    <t>Oral RfD references on-line</t>
  </si>
  <si>
    <t>EPA's RfD/RfC and CRAVE workgroups were discontinued in May, 1995.  Chemical substance reviews that were not completed by September 1995 were taken out of IRIS review.  The IRIS Pilot Program replaced the workgroup functions beginning in September, 1995.</t>
  </si>
  <si>
    <t>Drinking Water Health Advisories, EPA Regulatory Actions, and Supplementary Data were removed from IRIS on or before April 1997.  IRIS users were directed to the appropriate EPA Program Offices for this information.</t>
  </si>
  <si>
    <t>I.A.5.</t>
  </si>
  <si>
    <t>Confidence levels revised</t>
  </si>
  <si>
    <t>VI.</t>
  </si>
  <si>
    <t>Bibliography on-line</t>
  </si>
  <si>
    <t>Carcinogen assessment now under review</t>
  </si>
  <si>
    <t>Carcinogen assessment on-line</t>
  </si>
  <si>
    <t>IV.F.1.</t>
  </si>
  <si>
    <t>EPA contact changed</t>
  </si>
  <si>
    <t>VI.C.</t>
  </si>
  <si>
    <t>Carcinogen references added</t>
  </si>
  <si>
    <t>I.A.2.</t>
  </si>
  <si>
    <t>Text edited</t>
  </si>
  <si>
    <t>I.A.7.</t>
  </si>
  <si>
    <t>Regulatory actions updated</t>
  </si>
  <si>
    <t>II.A.4.</t>
  </si>
  <si>
    <t>IV.</t>
  </si>
  <si>
    <t>01-AUG-93</t>
  </si>
  <si>
    <t>Oral RfD noted as pending change</t>
  </si>
  <si>
    <t>I.A.6.</t>
  </si>
  <si>
    <t>Work group review date added</t>
  </si>
  <si>
    <t>I.A., I.A.6.</t>
  </si>
  <si>
    <t>EPA's RfD/RfC and CRAVE workgroups were discontinued in May, 1995.  Chemical substance reviews that were not completed by September 1995 were taken out of IRIS review.  The IRIS Piot Program replaced the workgroup functions beginning in September, 1995.</t>
  </si>
  <si>
    <t>14</t>
  </si>
  <si>
    <t>Principal study clarified</t>
  </si>
  <si>
    <t>I.B.</t>
  </si>
  <si>
    <t>Inhalation RfD now under review</t>
  </si>
  <si>
    <t>Oral RfD summary noted as pending change</t>
  </si>
  <si>
    <t>Hazelton Labs, 1983 corrected to NTP, 1983</t>
  </si>
  <si>
    <t>Text clarified (paragraph 4)</t>
  </si>
  <si>
    <t>NTP, 1983 - strain of rats and mice clarified</t>
  </si>
  <si>
    <t>Secondary contact changed</t>
  </si>
  <si>
    <t>Secondary contact deleted</t>
  </si>
  <si>
    <t>I., II., VI.</t>
  </si>
  <si>
    <t>RfD withdrawn, discussion added; new RfC and cancer assessment</t>
  </si>
  <si>
    <t>oral RfD summary on-line</t>
  </si>
  <si>
    <t>Contacts phone numbers corrected</t>
  </si>
  <si>
    <t>Carcinogenicity assessment on-line</t>
  </si>
  <si>
    <t>Inhalation RfC now under review</t>
  </si>
  <si>
    <t>Regulatory Action section on-line</t>
  </si>
  <si>
    <t>01-AUG-92</t>
  </si>
  <si>
    <t>Work group review meeting date added</t>
  </si>
  <si>
    <t>Drinking Water Health Advisories, EPA Regulatory Actions, and Supplementary Data were removed from IRIS on or before April 1997.  IRIS users were directed to the appropriate EPA Program Office for this information.</t>
  </si>
  <si>
    <t>Text revised</t>
  </si>
  <si>
    <t>III.A.</t>
  </si>
  <si>
    <t>Health Advisory on-line</t>
  </si>
  <si>
    <t>VI.D.</t>
  </si>
  <si>
    <t>Health Advisory references added</t>
  </si>
  <si>
    <t>Carcinogen summary on-line</t>
  </si>
  <si>
    <t>V.</t>
  </si>
  <si>
    <t>Supplementary data on-line</t>
  </si>
  <si>
    <t>Citations clarified (3rd paragraph)</t>
  </si>
  <si>
    <t>Hemminki et al., 1980 citation corrected</t>
  </si>
  <si>
    <t>Inhalation RfC summary on-line</t>
  </si>
  <si>
    <t>Inhalation RfC references added</t>
  </si>
  <si>
    <t>01-JUL-93</t>
  </si>
  <si>
    <t>I.B.1.</t>
  </si>
  <si>
    <t>LOAEL (ADJ) corrected</t>
  </si>
  <si>
    <t>01-FEB-94</t>
  </si>
  <si>
    <t>II.D.3.</t>
  </si>
  <si>
    <t>Secondary contact's phone number changed</t>
  </si>
  <si>
    <t>Removed Adjusted and 05 from the RfD table, per request from S. Rieth.</t>
  </si>
  <si>
    <t>Oral RfD summary on-line</t>
  </si>
  <si>
    <t>Carcionogen summary on-line</t>
  </si>
  <si>
    <t>II.D.2.</t>
  </si>
  <si>
    <t>Not verified data inadequate</t>
  </si>
  <si>
    <t>Inhalation RfC message on-line</t>
  </si>
  <si>
    <t>VI.B.</t>
  </si>
  <si>
    <t>Inhalation RfC references on-line</t>
  </si>
  <si>
    <t>II.C.1.</t>
  </si>
  <si>
    <t>Inhalation slope factor removed (global change)</t>
  </si>
  <si>
    <t>Database corrected to medium text revised</t>
  </si>
  <si>
    <t>References clarified</t>
  </si>
  <si>
    <t>II.D.1.</t>
  </si>
  <si>
    <t>Source document and review statement clarified</t>
  </si>
  <si>
    <t>II.D.2</t>
  </si>
  <si>
    <t>EPA's RfD/RfC and CRAVE workgroups were discontinued in May, 1995.  Chemical substance reviews that were not completed by September 1995 were taken out of IRIS review.   The IRIS Pilot Program replaced the workgroup functions beginning in September, 1995.</t>
  </si>
  <si>
    <t>22-FEB-01</t>
  </si>
  <si>
    <t>I., II.</t>
  </si>
  <si>
    <t>This chemical is being reassessed under the IRIS Program.</t>
  </si>
  <si>
    <t>16-MAR-10</t>
  </si>
  <si>
    <t>RfD and cancer assessment sections updated, RfC assessment added.</t>
  </si>
  <si>
    <t>09-MAR-11</t>
  </si>
  <si>
    <t>NA</t>
  </si>
  <si>
    <t xml:space="preserve">Corrections that were made to Table 3-2 of the Toxicological Review of Acrylamide:
1. Some of the superscripts were missing or wrong.
2. The species "hamster" should be "humans".
3. Citaion "j" Fennell et al 2005 should be Fennell et al 2006
4. All citations for  Hartmann et al., 2008, 224480 should be Kopp and Dekant, 2009, 224532
</t>
  </si>
  <si>
    <t>21</t>
  </si>
  <si>
    <t>10-JUL-18</t>
  </si>
  <si>
    <t>Key Values Table</t>
  </si>
  <si>
    <t>A footnote was added for ADAF.</t>
  </si>
  <si>
    <t>Documentation corrected</t>
  </si>
  <si>
    <t>Paragraph 3 deleted</t>
  </si>
  <si>
    <t>Primary contact changed</t>
  </si>
  <si>
    <t>Withdrawn; new oral RfD verified (in preparation)</t>
  </si>
  <si>
    <t>Withdrawn; new inhalation RfC verified (in preparation)</t>
  </si>
  <si>
    <t>Bibliography withdrawn</t>
  </si>
  <si>
    <t>Oral RfD summary replaced; new RfD</t>
  </si>
  <si>
    <t>Inhalation RfC summary replaced; new RfC</t>
  </si>
  <si>
    <t>Oral RfD references replaced</t>
  </si>
  <si>
    <t>Inhalation RfC references replaced</t>
  </si>
  <si>
    <t>Note moved from Add. Com. Sec. to Prin. Sup. Stud. Sec</t>
  </si>
  <si>
    <t>I.B.4.</t>
  </si>
  <si>
    <t>Text edited (9th paragraph)</t>
  </si>
  <si>
    <t>II.B.4.</t>
  </si>
  <si>
    <t>Confidence statement revised</t>
  </si>
  <si>
    <t>01-FEB-89</t>
  </si>
  <si>
    <t>II.D.3</t>
  </si>
  <si>
    <t>Secondary contact's phone number corrected</t>
  </si>
  <si>
    <t>Citations for Quast et al. clarified</t>
  </si>
  <si>
    <t>IV.A.1.</t>
  </si>
  <si>
    <t>Area code for EPA contact corrected</t>
  </si>
  <si>
    <t>CAA regulatory action withdrawn</t>
  </si>
  <si>
    <t>EPA's RfD/RfC and CRAVE workgroups were discontinued in May, 1995.  Chemical substance reviews that were not completed by the Program replaced the workgroup functions beginning in September, 1995.</t>
  </si>
  <si>
    <t>Health Advisory added</t>
  </si>
  <si>
    <t>I.A.4.</t>
  </si>
  <si>
    <t>Core graded added to studies 1, 3 and 4</t>
  </si>
  <si>
    <t>Oral RfD revised; same study and number</t>
  </si>
  <si>
    <t>III.A.2.</t>
  </si>
  <si>
    <t>Ten-day Health Advisory corrected</t>
  </si>
  <si>
    <t>III.A.9.</t>
  </si>
  <si>
    <t>Documentation revised</t>
  </si>
  <si>
    <t>IV.B.2.</t>
  </si>
  <si>
    <t>Discussion corrected</t>
  </si>
  <si>
    <t>Health Advisory references revised</t>
  </si>
  <si>
    <t>Drinking Water Health Advisories, EPA Regulatory Actions,and Supplementary Data were removed from IRIS on or before April 1997.  IRIS users were directed to the appropriate EPA Program Offices for this information.</t>
  </si>
  <si>
    <t>Study 4 text revised</t>
  </si>
  <si>
    <t>Incorrect message removed</t>
  </si>
  <si>
    <t>Citations clarified</t>
  </si>
  <si>
    <t>27-SEP-18</t>
  </si>
  <si>
    <t>Noncancer Critical</t>
  </si>
  <si>
    <t>Updated the system from none to other so it would show up in the advanced search.</t>
  </si>
  <si>
    <t>Withdrawn; new Oral RfD verified (in preparation)</t>
  </si>
  <si>
    <t>III.A.5.</t>
  </si>
  <si>
    <t>DWEL &amp; Lifetime HA withdrawn (RfD withdrawn)</t>
  </si>
  <si>
    <t>Oral RfD references withdrawn</t>
  </si>
  <si>
    <t>Oral RfD summary replaced; RfD changed</t>
  </si>
  <si>
    <t>DWEL and Lifetime HA replaced</t>
  </si>
  <si>
    <t>Section III.A.1-4 replaced</t>
  </si>
  <si>
    <t>General edit</t>
  </si>
  <si>
    <t>01-DEC-92</t>
  </si>
  <si>
    <t>24</t>
  </si>
  <si>
    <t>Health Advisory withdrawn</t>
  </si>
  <si>
    <t>26</t>
  </si>
  <si>
    <t>Health Advisory references withdrawn</t>
  </si>
  <si>
    <t>Message revised to include contact's name and number</t>
  </si>
  <si>
    <t>28</t>
  </si>
  <si>
    <t>EPA's RfD/RfC and CRAVE workgroups were discontinued in May 1995.  Chemical substance reviews that were not completed by September 1995 were taken out of IRIS reveiw.  The IRIS Pilot Program replaced the workgroup functions beginning in September, 1995.</t>
  </si>
  <si>
    <t>29</t>
  </si>
  <si>
    <t>Drinking Water Health Advisories, EPA Regulatory Actions, and Supplementary Data were removed from IRIS on or befroe April 1997.  IRIS users were directed to the appropriate EPA Program Offices for this information.</t>
  </si>
  <si>
    <t>Withdrawn; new RfD verified (in preparation)</t>
  </si>
  <si>
    <t>Bibliography replaced</t>
  </si>
  <si>
    <t>Oral RfD withdrawn pending additional review</t>
  </si>
  <si>
    <t>01-APR-93</t>
  </si>
  <si>
    <t>Carcinogenicity section added</t>
  </si>
  <si>
    <t>II.B.4</t>
  </si>
  <si>
    <t>Corrected slope factor in text</t>
  </si>
  <si>
    <t>II.A.2.</t>
  </si>
  <si>
    <t>Dirtaglia reference changed to Ditraglia et al.</t>
  </si>
  <si>
    <t>II.A.3.</t>
  </si>
  <si>
    <t>Deichmann reference changed to Deichmann et al.</t>
  </si>
  <si>
    <t>II.B.3.</t>
  </si>
  <si>
    <t>Body weight for mice corrected to kg</t>
  </si>
  <si>
    <t>II.C.1</t>
  </si>
  <si>
    <t>Drinking Water Health Advisories, EPA Regulatory Actions, and Supplementay data were removed from IRIS on or before April 1997.  IRIS users were directed to the appropriate EPA Praogram Offices for this information.</t>
  </si>
  <si>
    <t>15-MAY-19</t>
  </si>
  <si>
    <t>Pesticide</t>
  </si>
  <si>
    <t>Marked this chemical as a pesticide. %5BSR%5D</t>
  </si>
  <si>
    <t>Supplementary Dta section added</t>
  </si>
  <si>
    <t>I.A.1.</t>
  </si>
  <si>
    <t>Dose conversion clarified</t>
  </si>
  <si>
    <t>Text deleted</t>
  </si>
  <si>
    <t>Text clarified</t>
  </si>
  <si>
    <t>Regulatory action updated</t>
  </si>
  <si>
    <t>Drinking Water Health Advisories, EPA Regulatory Actions, and Supplementary Data were removed from IRIS on or before April 1997.  IRIS useres were directed to the appropriate EPA Program Offices for this information.</t>
  </si>
  <si>
    <t>Eder et al. 1980 reference volume corrected</t>
  </si>
  <si>
    <t>Inhalation RfC on-line</t>
  </si>
  <si>
    <t>Principal study author name corrected</t>
  </si>
  <si>
    <t>Author name corrected</t>
  </si>
  <si>
    <t>Drinking Water Health advisories, EPA Regulatory Actions, and Supplementary Data were removed from IRIS on or before April 1997.  IRIS users were directed to the appropriate EPA Program Offices for this information.</t>
  </si>
  <si>
    <t>Drinking Water Health Advisories, EPA Regulatory Actions, and Supplementary Data were removed from IRIS on or before April 1997.  IRIS users were direcetd to the appropriate EPA Program Office for this information.</t>
  </si>
  <si>
    <t>Archived Assessment</t>
  </si>
  <si>
    <t>Species corrected in study 4</t>
  </si>
  <si>
    <t>II.A.1.</t>
  </si>
  <si>
    <t>Basis statement replaced</t>
  </si>
  <si>
    <t>Text replaced</t>
  </si>
  <si>
    <t>Review date of 07/25/1991 added</t>
  </si>
  <si>
    <t>Source document year corrected</t>
  </si>
  <si>
    <t>Drinking Water Health Advisories, EPA Regulatory  ACtions, and Supplementary Data were removed from IRIS on or before April 1997.  IRIS users were directed to the appropriate EPA Program Offices for this information.</t>
  </si>
  <si>
    <t>Core grades corrected</t>
  </si>
  <si>
    <t>Drinking Water Health Advisories, EPA Regulatory Actions, and Supplementary Data were removed from IRIS on or before April 1997.  IRIS users were directed to the appropriate EP Program Offices for this information.</t>
  </si>
  <si>
    <t>Drinking Water Health Advisories, EPA Regulatory Actions, and Supplementary Data were removed from IRIS on or before April 1997.  IRIS users were directed to the appropriate EPA Program Offices for this inforamation.</t>
  </si>
  <si>
    <t>Update to the noncancer inhalation RfC key values.</t>
  </si>
  <si>
    <t>28-JUN-18</t>
  </si>
  <si>
    <t>IRIS Summary</t>
  </si>
  <si>
    <t>Renamed the IRIS Summary to Executive summary to match the attachment.</t>
  </si>
  <si>
    <t>Drinking Water Health Advisories, EPA Regulatory Actions, and Supplementary Data were removed from IRIS on or before April 1997.  Iris users were directed to the appropriate EPA Program Offices for this information.</t>
  </si>
  <si>
    <t>Critical effect identified, LOAEL specified</t>
  </si>
  <si>
    <t>Principal study citation corrected</t>
  </si>
  <si>
    <t>Citations added</t>
  </si>
  <si>
    <t>III.A.4.</t>
  </si>
  <si>
    <t>70-kg 'child' corrected to 70-kg adult in assumptions</t>
  </si>
  <si>
    <t>Drinking Water Health Advisories, EPA Regulatory Actions, and Supplementary Data were removed from IRIS on or before April 1997.  IRIS users were directed to the appropriate EPA Program offices for this information.</t>
  </si>
  <si>
    <t>I.B.6.</t>
  </si>
  <si>
    <t>Source Doc. &amp; Other EPA Documentation corrected</t>
  </si>
  <si>
    <t>Critical effect clarified in study 1</t>
  </si>
  <si>
    <t>Drinking Water Health Advisories, EPA Regulatory Actions, and Supplementarry Data were removed from IRIS on or before April 1997.  IRIS users were directed to the appropriate EPA Program Offices for this information.</t>
  </si>
  <si>
    <t>ortho-Anisidine</t>
  </si>
  <si>
    <t>Drinking Water Health Advisories, EPA Regulatory Actions, and Supplementary Data were removed from IRIS on or before April 1997.  IRIS users were direcetd to the appropriate EPA Program Offices for this information.</t>
  </si>
  <si>
    <t>Archived Chemical</t>
  </si>
  <si>
    <t>IRIS Program requested that we archive assessments with no values.</t>
  </si>
  <si>
    <t>Carcinogen assessment references added</t>
  </si>
  <si>
    <t>Primary and secondary contacts changed</t>
  </si>
  <si>
    <t>Source Document and Other EPA documentation clarified</t>
  </si>
  <si>
    <t>EPA's RfD/RfC and CRAVE workgroups were discontinued in May, 1995.  Chemical substance reviews that were not completed by September 1995 were taken out of IRIS reveiw.  The IRIS Pilot Program replaced the workgroup functions beginning in September, 1995.</t>
  </si>
  <si>
    <t>Drinking Water Health Advisories, EPA Regulatory Actions, and Supplmentary Data were removed from IRIS on or before April 1997.  IRIS users were directed to the appropriate EPA Program Offices for this information.</t>
  </si>
  <si>
    <t>Gross et al., (1955) citation clarified</t>
  </si>
  <si>
    <t>Conversion factor revised</t>
  </si>
  <si>
    <t>Text added</t>
  </si>
  <si>
    <t>Paragraph 2 added</t>
  </si>
  <si>
    <t>Dunn, 1928 and Monier-Williams, 1934 added</t>
  </si>
  <si>
    <t>III&gt;, IV., V.</t>
  </si>
  <si>
    <t>Drinking Water Health Advisories, EPA Regulatory Actions, and Supplementary Data were removed from IRIS on or before April 1997.  IRIS users were directeed to the appropriate EPA Program Offices for this information.</t>
  </si>
  <si>
    <t>I.A.3.</t>
  </si>
  <si>
    <t>Data gaps revised</t>
  </si>
  <si>
    <t>Study description added</t>
  </si>
  <si>
    <t>Data added to 'Other Data Reviewed'</t>
  </si>
  <si>
    <t>Dates corrected</t>
  </si>
  <si>
    <t>Principal study year corrected</t>
  </si>
  <si>
    <t>Carcinogenicity references added</t>
  </si>
  <si>
    <t>Primary contact changed; secondary's phone no. changed.</t>
  </si>
  <si>
    <t>Work group review dates added</t>
  </si>
  <si>
    <t>Work group reveiw dates added</t>
  </si>
  <si>
    <t>Oral RfD assessment on-line</t>
  </si>
  <si>
    <t>Oral RfD references corrected</t>
  </si>
  <si>
    <t>Oral RfD noted as going to be externally peer reviewed</t>
  </si>
  <si>
    <t>Note revised</t>
  </si>
  <si>
    <t>Peer review note removed; peer review May 24-25</t>
  </si>
  <si>
    <t>I.A.6., I.A.</t>
  </si>
  <si>
    <t>01-NOV-96</t>
  </si>
  <si>
    <t>Primary contact's office changed</t>
  </si>
  <si>
    <t>Supplementary Data were removed from IRIS on or before April 1997.  IRIS users were directed to the appropriate EPA Program Offices for this information.</t>
  </si>
  <si>
    <t>Aroclor 1248</t>
  </si>
  <si>
    <t>Oral RfD message on-line</t>
  </si>
  <si>
    <t>Contact's office changed</t>
  </si>
  <si>
    <t>A11.</t>
  </si>
  <si>
    <t>Monor edit</t>
  </si>
  <si>
    <t>II.B.</t>
  </si>
  <si>
    <t>Revised last paragraph</t>
  </si>
  <si>
    <t>Inhalation slope factor changed</t>
  </si>
  <si>
    <t>II.C.3.</t>
  </si>
  <si>
    <t>Major text changes</t>
  </si>
  <si>
    <t>II.A.2</t>
  </si>
  <si>
    <t>Mabuchi et al., citation year corrected</t>
  </si>
  <si>
    <t>Pershagen et al., citation year corrected</t>
  </si>
  <si>
    <t>II.C.2.</t>
  </si>
  <si>
    <t>Citations added to Anacondor smelter</t>
  </si>
  <si>
    <t>2nd and 3rd paragraph - Text revised</t>
  </si>
  <si>
    <t>Text corrected</t>
  </si>
  <si>
    <t>Inhalation slope factor removed (format change)</t>
  </si>
  <si>
    <t>References added</t>
  </si>
  <si>
    <t>Changed slope factor to "unit risk", 2nd paragraph, 1st sentence</t>
  </si>
  <si>
    <t>Oral RfD summary now on-line</t>
  </si>
  <si>
    <t>Oral RfD bibliography added</t>
  </si>
  <si>
    <t>Conversion factor text clarified</t>
  </si>
  <si>
    <t>IV.B.1.</t>
  </si>
  <si>
    <t>MCLG noted as pending change</t>
  </si>
  <si>
    <t>Note added to indicate text in oral quant. estimate</t>
  </si>
  <si>
    <t>Missing reference added to bibliography</t>
  </si>
  <si>
    <t>Citations added to second paragraph</t>
  </si>
  <si>
    <t>References added to bibliography</t>
  </si>
  <si>
    <t>Corrections to references</t>
  </si>
  <si>
    <t>Carcinogen assessment noted as pending change</t>
  </si>
  <si>
    <t>01-JAN-95</t>
  </si>
  <si>
    <t>Pending change note revised</t>
  </si>
  <si>
    <t>Dates and document no. added to oral quant. estimate</t>
  </si>
  <si>
    <t>Carcinogenicity assessment replaced</t>
  </si>
  <si>
    <t>31</t>
  </si>
  <si>
    <t>Carcinogenicity references replaced</t>
  </si>
  <si>
    <t>II.D.1</t>
  </si>
  <si>
    <t>Documentation year corrected; review statement revised</t>
  </si>
  <si>
    <t>33</t>
  </si>
  <si>
    <t>U.S. EPA, 1994 corrected to 1993</t>
  </si>
  <si>
    <t>III.,IV.,V.</t>
  </si>
  <si>
    <t>36</t>
  </si>
  <si>
    <t>10-APR-98</t>
  </si>
  <si>
    <t>Added discussion on expert panel workshop</t>
  </si>
  <si>
    <t>37</t>
  </si>
  <si>
    <t>11-FEB-00</t>
  </si>
  <si>
    <t>Corrected alignment of unit risks in table with corresponding studies</t>
  </si>
  <si>
    <t>38</t>
  </si>
  <si>
    <t>Carcinogen summary noted as pending change</t>
  </si>
  <si>
    <t>II.C.3</t>
  </si>
  <si>
    <t>Last paragraph units changed from ug/cu.m to fibers/ml</t>
  </si>
  <si>
    <t>EPA Documentation clarified</t>
  </si>
  <si>
    <t>References alphabetized correctly</t>
  </si>
  <si>
    <t>Drinking Water Health Advisories, EPA Regulatory Actions, and supplementary Data were removed from IRIS on or before April 1997.  IRIS users were directed to the appropriate EPA Program Offices for this information.</t>
  </si>
  <si>
    <t>Work group review date corrected</t>
  </si>
  <si>
    <t>Primary contact changed; secondary's phone no. changed</t>
  </si>
  <si>
    <t>EPA's RfD/RfC and CRAVE workgropups were discontinued in May, 1995.  Chemical substance reviews that were not completed by September 1995 were taken out of IRIS review.  The IRIS pilot Program replaced the workgroup functions beginning in September, 1995.</t>
  </si>
  <si>
    <t>Regulatory action section on-line</t>
  </si>
  <si>
    <t>Work group reveiw date added</t>
  </si>
  <si>
    <t>I.A.,I.A.6.</t>
  </si>
  <si>
    <t>EPA's RfD/RfC and CRAVE workgroups were discontinued in May, 1995.  Chemical substance reveiws that were not completed by September 1995 were taken out of IRIS review.  The IRIS Pilot Program replaced the workgroup functions beginning in September, 1995.</t>
  </si>
  <si>
    <t>Withdrawn; new oral RfD in preparation</t>
  </si>
  <si>
    <t>Revised oral RfD summary added</t>
  </si>
  <si>
    <t>Oral RfD summary replaced; RfD unchanged</t>
  </si>
  <si>
    <t>EPA's RfD/RfC and CRAVE workgroups were discontinued in May, 1995.  Chemical substance reviews that were not completed by September 1995 were taken out of IRIS review.  The IRIS Pilot Program replaced the workgroup functions beginning ing September, 1995.</t>
  </si>
  <si>
    <t>Drinking Water Health Advisories, EPA Regulatory Acions, and Supplementary Data were removed from IRIS on or before April 1997.  IRIS users were directed to the appropriate EPA Program Offices for this information.</t>
  </si>
  <si>
    <t>Drinking Water Health Advisoreis, EPA Regulatory Actions, and Supplementary Data were removed from IRIS on or before April 1997.  IRIS users were directed to the appropriate EPA Program Offices for this information</t>
  </si>
  <si>
    <t>Regulatory Action section added</t>
  </si>
  <si>
    <t>Text changed</t>
  </si>
  <si>
    <t>Contacts switched</t>
  </si>
  <si>
    <t>Oral RfD Assessment</t>
  </si>
  <si>
    <t>Inahalation RfC Assessment</t>
  </si>
  <si>
    <t>Carcinogenicity Assessment</t>
  </si>
  <si>
    <t>21-JAN-99</t>
  </si>
  <si>
    <t>Minor revisions to RfD Assessment, revised critical effect</t>
  </si>
  <si>
    <t>Barium cyanide</t>
  </si>
  <si>
    <t>Text revised paragraph 3</t>
  </si>
  <si>
    <t>LOAEL dose rate units corrected</t>
  </si>
  <si>
    <t>Oral RfD withdrawn pending addditional review</t>
  </si>
  <si>
    <t>IV.A.</t>
  </si>
  <si>
    <t>Pesticide AI data added</t>
  </si>
  <si>
    <t>Study 5 citation corrected</t>
  </si>
  <si>
    <t>III., IV., V., VI.D.</t>
  </si>
  <si>
    <t>Core grades added</t>
  </si>
  <si>
    <t>Regulatory action on-line</t>
  </si>
  <si>
    <t>01-APR-87</t>
  </si>
  <si>
    <t>Major text revisions</t>
  </si>
  <si>
    <t>III.</t>
  </si>
  <si>
    <t>Oral RfD Summary noted as pending change</t>
  </si>
  <si>
    <t>Workgroup review date added</t>
  </si>
  <si>
    <t>EPA's RfD/RfC and CRAVE workgroups were discontinued in May, 1995.  Chemical substance reviews that were not completed by September 1995 were taken out of IRS review.  The IRIS Pilot Program replaced the workgroup functions beginning in September, 1995.</t>
  </si>
  <si>
    <t>I.A., II., VI.</t>
  </si>
  <si>
    <t>New RfD, cancer assessment</t>
  </si>
  <si>
    <t>Carcinogenicity assessment noted as pending change</t>
  </si>
  <si>
    <t>Pending change note removed; no change</t>
  </si>
  <si>
    <t>I.B., II.D.2.</t>
  </si>
  <si>
    <t>Anderson and Richardson citation year corrected</t>
  </si>
  <si>
    <t>Kissling and Speck citation year corrected</t>
  </si>
  <si>
    <t>Clarified citations</t>
  </si>
  <si>
    <t>Corrected Maltoni, 1979 to Maltoni and Scarnato, 1979</t>
  </si>
  <si>
    <t>Corrected Maltoni, 1983 to Maltoni et al., 1983</t>
  </si>
  <si>
    <t>Corrected Synder et al., 1980 to 1981</t>
  </si>
  <si>
    <t>Clarify Maltoni et al., 1983 and NTP, 1986 references</t>
  </si>
  <si>
    <t>III.A.10.</t>
  </si>
  <si>
    <t>II.B.2.</t>
  </si>
  <si>
    <t>16-OCT-98</t>
  </si>
  <si>
    <t>II., VI.</t>
  </si>
  <si>
    <t>Revised inhalation carcinogenicity section and references</t>
  </si>
  <si>
    <t>19-JAN-00</t>
  </si>
  <si>
    <t>Revised oral carcinogenicity section and references</t>
  </si>
  <si>
    <t>II.C.4.</t>
  </si>
  <si>
    <t>LOAEL and RfD corrected</t>
  </si>
  <si>
    <t>Dose levels corrected</t>
  </si>
  <si>
    <t>Clarify text</t>
  </si>
  <si>
    <t>Corrected Zavon et al. (1973) to Zavon (1973)</t>
  </si>
  <si>
    <t>Corrected Parodi, 1983 to Parodi et al., 1983</t>
  </si>
  <si>
    <t>Zavon, 1973 reference removed from EPA Documentation</t>
  </si>
  <si>
    <t>01-FEB-95</t>
  </si>
  <si>
    <t>Secondary contact's name changed</t>
  </si>
  <si>
    <t>Summary revised oral quantitative section added</t>
  </si>
  <si>
    <t>Carcinogen assessment references revised</t>
  </si>
  <si>
    <t>Work group review and verification date corrected</t>
  </si>
  <si>
    <t>Text revised in Note</t>
  </si>
  <si>
    <t>Range of slope factors corrected</t>
  </si>
  <si>
    <t>II.B.1.</t>
  </si>
  <si>
    <t>Slope factor and risks corrected</t>
  </si>
  <si>
    <t>Data table heading corrected</t>
  </si>
  <si>
    <t>Slope factor corrected last paragraph</t>
  </si>
  <si>
    <t>Reference revised - U.S. EPA, 1991b</t>
  </si>
  <si>
    <t>Primary contact's phone number changed</t>
  </si>
  <si>
    <t>01-JUL-94</t>
  </si>
  <si>
    <t>01-NOV-94</t>
  </si>
  <si>
    <t>Slope factor clarified changed O to %220%22</t>
  </si>
  <si>
    <t>Pending change note removed no change</t>
  </si>
  <si>
    <t>All</t>
  </si>
  <si>
    <t>EPA completed a reassessment, updating all values.</t>
  </si>
  <si>
    <t>11-MAY-18</t>
  </si>
  <si>
    <t>TR Supplemental Info</t>
  </si>
  <si>
    <t>An error was corrected in Table E-1 of the supplemental information document based on a comment from the IRIS hotline. See errata sheet for additional details.</t>
  </si>
  <si>
    <t>02-AUG-18</t>
  </si>
  <si>
    <t>Key Values WOE Note</t>
  </si>
  <si>
    <t>Added a note regarding ADAF to both the OSF and IUR entries to further explain what is in the tox review.</t>
  </si>
  <si>
    <t>Reference dose table clarified</t>
  </si>
  <si>
    <t>Quanititative estimate for oral exposure section added</t>
  </si>
  <si>
    <t>Work group review dates and verification date added</t>
  </si>
  <si>
    <t>Puzanova et al. 1978 citation corrected</t>
  </si>
  <si>
    <t>Wagner et al. 1969 citation corrected</t>
  </si>
  <si>
    <t>Morgareidge ref. now Cox (same study-authors reversed)</t>
  </si>
  <si>
    <t>U.S. EPA citation year corrected, paragraph 3</t>
  </si>
  <si>
    <t>Review statement revised</t>
  </si>
  <si>
    <t>U.S. EPA reference year corrected</t>
  </si>
  <si>
    <t>Inhalation RfC Assessment</t>
  </si>
  <si>
    <t>EPA's RfD/RfC and CRAVE workgroups were discontinued in May, 1995.  Chemical substance reviews that were not completed by September 1995 were taken out of IRIS review.  the IRIS Pilot Program replaced the workgroup functions beginning in September, 1995.</t>
  </si>
  <si>
    <t>Drinking Water Health Advisories, EPA Regulatory Actions, and Supplementary Data were remvoed from IRIS on or before April 1997.  IRIS users were directed to the appropriate EPA Program Offices for this information.</t>
  </si>
  <si>
    <t>I.A., I.B., II</t>
  </si>
  <si>
    <t>Revised RfD, added RfC discussion and added carcinogenicity assessment.</t>
  </si>
  <si>
    <t>File first on-line.</t>
  </si>
  <si>
    <t>MF changed to UF -- no change in RfD</t>
  </si>
  <si>
    <t>Text changes</t>
  </si>
  <si>
    <t>Study descriptions added</t>
  </si>
  <si>
    <t>Text change</t>
  </si>
  <si>
    <t>Critical effect added</t>
  </si>
  <si>
    <t>Oral RfD summary replaced</t>
  </si>
  <si>
    <t>Oral RfD references added</t>
  </si>
  <si>
    <t>Dosing clarified</t>
  </si>
  <si>
    <t>Deleted incorrect work group review date</t>
  </si>
  <si>
    <t>"NOAEL" corrected to LOAEL</t>
  </si>
  <si>
    <t xml:space="preserve">Updated RfD with data from Hydrogen Cyanide and Cyanide Salts Assessment </t>
  </si>
  <si>
    <t>n</t>
  </si>
  <si>
    <t>Updated the system value to other so it would show up in the advanced search.</t>
  </si>
  <si>
    <t>03-OCT-18</t>
  </si>
  <si>
    <t>Updated the system value to reproductive.</t>
  </si>
  <si>
    <t>Inhalation RfC under review and message on-line</t>
  </si>
  <si>
    <t>RfD and cancer assessment sections updated RfC assessment added.</t>
  </si>
  <si>
    <t>Carbonyl sulfide</t>
  </si>
  <si>
    <t>RfD, RfC, and cancer assessment first on-line</t>
  </si>
  <si>
    <t>RfD, RfC, and cancer assessment first on line</t>
  </si>
  <si>
    <t>Updated the system value from none to other so it would show up in the advanced search.</t>
  </si>
  <si>
    <t>I, II, VI, VII, VIII</t>
  </si>
  <si>
    <t>RfC, and cancer assessment added</t>
  </si>
  <si>
    <t>Citation corrected</t>
  </si>
  <si>
    <t>Basis - text revised</t>
  </si>
  <si>
    <t>IV.F.1</t>
  </si>
  <si>
    <t>Text Revised</t>
  </si>
  <si>
    <t>CASRN corrected from 7440-47-3 to 18540-29-9</t>
  </si>
  <si>
    <t>RfD noted as pending change: Work Grp Mtg on 8/3/1994</t>
  </si>
  <si>
    <t>I.A., I.A.6., I.B.</t>
  </si>
  <si>
    <t>EPA's RfD/RfC and CRAVE workgroups were discontinued in 1995.  Chemical substance reviews that were not completed by September May 1995 were taken out of IRIS review.  The IRIS Pilot Program replaced the workgroup functions beginning in September, 1995.</t>
  </si>
  <si>
    <t>Drinking Water Health Advisories, EPA Regulatory Actions and Supplementary Data were removed from IRIS on or before April 1997.  IRIS users were directed to the appropriate EPA Program Offices for this information.</t>
  </si>
  <si>
    <t>01-DEC-96</t>
  </si>
  <si>
    <t>Secondary contact removed</t>
  </si>
  <si>
    <t>Revised RfD, RfC, carcinogenicity assessment, and refs.</t>
  </si>
  <si>
    <t>18-JUL-19</t>
  </si>
  <si>
    <t>RFC Particulates</t>
  </si>
  <si>
    <t>Made a correction to the labels in the table for the POD to match the IRIS Summary.</t>
  </si>
  <si>
    <t>Cobalt and Cobalt Compounds</t>
  </si>
  <si>
    <t>24-JUN-22</t>
  </si>
  <si>
    <t>EPA announced the cobalt assessment in the program Outlook (Jun 2022).</t>
  </si>
  <si>
    <t>14-NOV-22</t>
  </si>
  <si>
    <t>IRIS released the IAP</t>
  </si>
  <si>
    <t>13-DEC-22</t>
  </si>
  <si>
    <t>IRIS announced the public science meeting registration was open for the Jan 11, 2023 meeting.</t>
  </si>
  <si>
    <t>Cyanazine</t>
  </si>
  <si>
    <t>Archived Values</t>
  </si>
  <si>
    <t>Requested by the IRIS Program to archive the chemicals with null values.</t>
  </si>
  <si>
    <t>Updated RfD with data from Hydrogen Cyanide and Cyanide Salts Assessment</t>
  </si>
  <si>
    <t>IV.B.</t>
  </si>
  <si>
    <t>RQ - new rationale text</t>
  </si>
  <si>
    <t>III.A.10</t>
  </si>
  <si>
    <t>Updated the RfD system value to reproductive.</t>
  </si>
  <si>
    <t>all</t>
  </si>
  <si>
    <t>IRIS summary first posted.</t>
  </si>
  <si>
    <t>RfD, RfC,  and cancer assessment sections updated.</t>
  </si>
  <si>
    <t>2,4-Diaminotoluene</t>
  </si>
  <si>
    <t>Diazomethane</t>
  </si>
  <si>
    <t>Archive Chemical</t>
  </si>
  <si>
    <t>Documentation changed</t>
  </si>
  <si>
    <t>Change Lehman, 1952 to '1951'</t>
  </si>
  <si>
    <t>Contact changed</t>
  </si>
  <si>
    <t>Drinking Water Health Advisories, EPA Regulatory Actions, and Supplementary Data were removed from IRIS on or before April 1997.  IRIS users were directed to the appropriate EPA Program Office.</t>
  </si>
  <si>
    <t>03-DEC-02</t>
  </si>
  <si>
    <t>Screening-Level Literature Review Findings message has been added.</t>
  </si>
  <si>
    <t>RfD assessment added; RfC and cancer assessment sections revised.</t>
  </si>
  <si>
    <t>Contact phone number corrected</t>
  </si>
  <si>
    <t>Screening-Level Literature Review Findings message has been added</t>
  </si>
  <si>
    <t>I., II, VI.</t>
  </si>
  <si>
    <t xml:space="preserve">RfD and cancer assessment updated.  RfC added. </t>
  </si>
  <si>
    <t>20-APR-87</t>
  </si>
  <si>
    <t>Unit Risk corrected from 4.1E-4 to 4.1E-6</t>
  </si>
  <si>
    <t>21-MAY-87</t>
  </si>
  <si>
    <t>Missing text replaced in 3rd paragraph</t>
  </si>
  <si>
    <t>Inhalation rate corrected in paragraph 1</t>
  </si>
  <si>
    <t>Dose corrections in mg/kg/day</t>
  </si>
  <si>
    <t>Contacts phone number changed</t>
  </si>
  <si>
    <t>Carcinogen assessment revised following re-evaluation</t>
  </si>
  <si>
    <t>Inhalation unit risk changed</t>
  </si>
  <si>
    <t>Paragraph moved to II.C.3.</t>
  </si>
  <si>
    <t>I.A.6., II.D.2.</t>
  </si>
  <si>
    <t>29-APR-03</t>
  </si>
  <si>
    <t>Screening Level Literature Review findings revised.</t>
  </si>
  <si>
    <t>30-JUL-03</t>
  </si>
  <si>
    <t>Oral quantitative risk estimate has been withdrawn</t>
  </si>
  <si>
    <t>Inhalation RfC assessment now under review</t>
  </si>
  <si>
    <t>Health Advisory references on-line</t>
  </si>
  <si>
    <t>Primary contact changed; secondary's phone number changed</t>
  </si>
  <si>
    <t>II., II.D.2.</t>
  </si>
  <si>
    <t>Revised RfD</t>
  </si>
  <si>
    <t>Revised RfC</t>
  </si>
  <si>
    <t>Revised carcinogen summary</t>
  </si>
  <si>
    <t>II.A.</t>
  </si>
  <si>
    <t>Added oral cancer potency</t>
  </si>
  <si>
    <t>Added inhalation cancer potency</t>
  </si>
  <si>
    <t>NOAEL reevaluated-RfD changed</t>
  </si>
  <si>
    <t>Converted dose for NOEL added</t>
  </si>
  <si>
    <t>Study 2) NOEL clarified</t>
  </si>
  <si>
    <t>Correct Kettering Lab (1974) to Shell Chemical (1967)</t>
  </si>
  <si>
    <t>Correct spelling: Setervaick to 'Segerbaeck'</t>
  </si>
  <si>
    <t>Correct reference citations</t>
  </si>
  <si>
    <t>01-DEC-94</t>
  </si>
  <si>
    <t>Animal strain clarified in NCI, 1977 study</t>
  </si>
  <si>
    <t>NTP, 1986a,b reference year corrected</t>
  </si>
  <si>
    <t>Dicofol</t>
  </si>
  <si>
    <t>Carcinogen assessment withdrawn pending further review</t>
  </si>
  <si>
    <t>Withdrawn; no assessments on-line</t>
  </si>
  <si>
    <t>Bibliography withdrawn; no assessments on-line</t>
  </si>
  <si>
    <t>Work gropu review dates added</t>
  </si>
  <si>
    <t>II., IV., VI.</t>
  </si>
  <si>
    <t>Ditraglia citation clarified</t>
  </si>
  <si>
    <t>Reuber citation year and Deichman spelling corrected</t>
  </si>
  <si>
    <t>Shirasu citation year corrected</t>
  </si>
  <si>
    <t>Reuber citation year corrected</t>
  </si>
  <si>
    <t>Treon and Cleveland, 1955 citation corrected</t>
  </si>
  <si>
    <t>Minor correction made</t>
  </si>
  <si>
    <t>Drinking Water Health Advisories, EPA Regulatory Actions, and Supplementary Data were removed on or before April 1997.  IRIS users were directed to the appropriate EPA Program Offices for this information.</t>
  </si>
  <si>
    <t>Complete revision based on new health assessment document</t>
  </si>
  <si>
    <t>Primary and secondary contects changed</t>
  </si>
  <si>
    <t>Diethyl sulfate</t>
  </si>
  <si>
    <t>Carcinogenicy assessment now under review</t>
  </si>
  <si>
    <t>Carcinogenicity references on-line</t>
  </si>
  <si>
    <t>Spelling correction</t>
  </si>
  <si>
    <t>Other EPA Documentation heading removed</t>
  </si>
  <si>
    <t>Carcinogenicity assessment summary now under review</t>
  </si>
  <si>
    <t>Carcinogenicity assessment references on-line</t>
  </si>
  <si>
    <t>Minor correction</t>
  </si>
  <si>
    <t>Drinking Water Health Advisories, EPA Regulatory Actions, Supplementary Data were removed from IRIS on or before April 1997.  IRIS users were directed to the appropriate EPA Program Offices for this information.</t>
  </si>
  <si>
    <t>Inhalation RfD references on-line</t>
  </si>
  <si>
    <t>Aviado and Belej, 1974 page number corrected</t>
  </si>
  <si>
    <t>Diisobutyl phthalate (DIBP)</t>
  </si>
  <si>
    <t>Diisononyl phthalate (DINP)</t>
  </si>
  <si>
    <t>Citation year added</t>
  </si>
  <si>
    <t>Corrected EPA citation year</t>
  </si>
  <si>
    <t>Citation added</t>
  </si>
  <si>
    <t>II.A.10.</t>
  </si>
  <si>
    <t>NOTE added; assessment reevaluated - no RfD change</t>
  </si>
  <si>
    <t>Reevaluated Oral RfD on-line - no RfD change</t>
  </si>
  <si>
    <t>Drinking Water Health Advisories, EPA Regulatory Actions, and Supplementary Data were removed from IRIS on or before April 1997.  IRIS users were directed to the approrpriate EPA Program Offices for this information.</t>
  </si>
  <si>
    <t>New data entered</t>
  </si>
  <si>
    <t>Review dates added</t>
  </si>
  <si>
    <t>Documentation added</t>
  </si>
  <si>
    <t>RfD withdrawn</t>
  </si>
  <si>
    <t>Not verified; data inadequate</t>
  </si>
  <si>
    <t>Inhalation RfC text modified</t>
  </si>
  <si>
    <t>EPA's RfD/RfC and CRAVE workgroups were discontinured in May, 1995.  Chemical substance reviews that were not completed by September 1995 were taken out of IRIS review.  The IRIS Pilot Program replaced the workgroup functions beginning in September, 1995.</t>
  </si>
  <si>
    <t>Inhalation RfC reference added</t>
  </si>
  <si>
    <t>Biliography on-line</t>
  </si>
  <si>
    <t>Dimethylamine</t>
  </si>
  <si>
    <t>Wtihdrawn; new inhalation RfC verified (in preparation)</t>
  </si>
  <si>
    <t>I.B., VI.</t>
  </si>
  <si>
    <t>EPA's RfD/RfC and CRAVE workgroups were discontinued in May, 1995.  Chemical substance reviews that were not completed by September 1995 were taken out of IRIS review.  The IRIS Pilot Program replaced the workgroup functions beginning in Septermber, 1995.</t>
  </si>
  <si>
    <t>Archived Key Values</t>
  </si>
  <si>
    <t>Archived this assessment because there were null key values.</t>
  </si>
  <si>
    <t>3,3-Dimethylbenzidine</t>
  </si>
  <si>
    <t>Drinking Water Health Advisories, EPA Regulatory Actions, and Supplementary Data were removed from IRIS on or before April 1997.  IRIS users were directed to the appriopriate EPA Program Offices for this information.</t>
  </si>
  <si>
    <t>Synonyms</t>
  </si>
  <si>
    <t>Synonyms added</t>
  </si>
  <si>
    <t>Primary contact removed</t>
  </si>
  <si>
    <t>U.S. EPA, 1980 citation added</t>
  </si>
  <si>
    <t>Heatlh Advisory references on-line</t>
  </si>
  <si>
    <t>Oral RfD now under reivew</t>
  </si>
  <si>
    <t>Oral RfD will be isomer-specific</t>
  </si>
  <si>
    <t>Missing work group review date added</t>
  </si>
  <si>
    <t>EPA's RfD/RfC and CRAVE workgroups were discontinued in May, 1995.  Chemical substance reviews that were not completed by Septmber 1995 were taken out of IRIS review.  The IRIS Pilot Program replaced the workgroup functions beginning in September, 1995.</t>
  </si>
  <si>
    <t>RfD and cancer assessment updated RfC discussion added.</t>
  </si>
  <si>
    <t>%3Ca href=%22http://cfpub.epa.gov/ncea/iris_drafts/archiveDrafts.cfm#D_form%22%3EArchived review drafts and comments from the development of the oral assessment%3C/a%3E are available.</t>
  </si>
  <si>
    <t>Added RfC and inhalation cancer assessment.</t>
  </si>
  <si>
    <t>Archived review drafts and comments from the development of this assessment are available. Archived version of the 2010 final oral assessment is available (%3Ca href=%22http://hero.epa.gov/index.cfm?action=search.view&amp;reference_id=625580%22%3EU.S. EPA, 2010%3C/a%3E).</t>
  </si>
  <si>
    <t>CASRN corrected</t>
  </si>
  <si>
    <t>Carcinogen assessment summary now under review</t>
  </si>
  <si>
    <t>Oral RfD reference corrected</t>
  </si>
  <si>
    <t>RQ added</t>
  </si>
  <si>
    <t>Number rounded off</t>
  </si>
  <si>
    <t>Inhalation references added</t>
  </si>
  <si>
    <t>Critical dose and NOAEL(ADJ) corrected</t>
  </si>
  <si>
    <t>I.A., I.A.6., II.</t>
  </si>
  <si>
    <t>29-SEP-20</t>
  </si>
  <si>
    <t>Based on a request from CCTE and OLEM, the IRIS program updated the CASRN from 85-00-7 to 2764-72-9, and updated the IRIS Summary to correct an error with the original summary page. Also corrected the Chemicals Dashboard link.</t>
  </si>
  <si>
    <t>Oral RfD corrected</t>
  </si>
  <si>
    <t>MRID numbers added to principal study</t>
  </si>
  <si>
    <t>EPA references clarified</t>
  </si>
  <si>
    <t>Supplementary Data section added</t>
  </si>
  <si>
    <t>Dose conversion factor corrected</t>
  </si>
  <si>
    <t>II.C.</t>
  </si>
  <si>
    <t>Slope factor changed</t>
  </si>
  <si>
    <t>Shellenberger et al., 1979 spelling corrected</t>
  </si>
  <si>
    <t>Oral RfD summary withdrawn pending further review</t>
  </si>
  <si>
    <t>DWEL withdrawn</t>
  </si>
  <si>
    <t>I.A., I.A.6., VI.A.</t>
  </si>
  <si>
    <t>Drinking Water Health Advirsories, EPA Regulatory Actions, and Supplementary Data were removed from IRIS on or before April 1997.  IRIS users were directed to the appropriate EPA Program Offices for this information.</t>
  </si>
  <si>
    <t>Critical study citation year added</t>
  </si>
  <si>
    <t>Oral RfD summary on-line; RfD changed</t>
  </si>
  <si>
    <t>EPA completed a reassessment, updating all values. There is no value for cancer oral as there was inadequate evidence to derive a value.</t>
  </si>
  <si>
    <t>16-AUG-21</t>
  </si>
  <si>
    <t>Correction edits to the values after release.</t>
  </si>
  <si>
    <t>Ethyl carbamate</t>
  </si>
  <si>
    <t>EPA's RfD/RfC and CRAVE workgroups were discontinued in May, 1995.  Chemical substance reviews that were not completed by September 1995 were taken our os IRIS review.  The IRIS Pilot Program replaced the workgroup functions beginning in Septermber, 1995.</t>
  </si>
  <si>
    <t>Source Document and Other EPA Documentation clarified</t>
  </si>
  <si>
    <t>MRID numbers added to citations</t>
  </si>
  <si>
    <t>20-DEC-18</t>
  </si>
  <si>
    <t>EPA suspended the development of this assessment.</t>
  </si>
  <si>
    <t>28-JUN-21</t>
  </si>
  <si>
    <t>EPA removed the suspension and restarted the development of an update of this assessment.</t>
  </si>
  <si>
    <t>Slesinski reference clarified</t>
  </si>
  <si>
    <t>Clarified DePass (1986) &amp; DePass et al. (1986) refs</t>
  </si>
  <si>
    <t>I...VI</t>
  </si>
  <si>
    <t>RfD, RfC, and carcinogenicity assessment first on line</t>
  </si>
  <si>
    <t>RfD, RfC, and cancer assessment sections updated.</t>
  </si>
  <si>
    <t>16-MAY-18</t>
  </si>
  <si>
    <t>WOE Footnote</t>
  </si>
  <si>
    <t>Added the ADAF footnote to the WOE basis decription.</t>
  </si>
  <si>
    <t>Oral RfD source references corrected</t>
  </si>
  <si>
    <t>NOAEL and LOAEL were reversed; corrected</t>
  </si>
  <si>
    <t>I.B., II.</t>
  </si>
  <si>
    <t>EPA's RfD/RFC and CRAVE workgroups were discontinued in May, 1995.  Chemical substance reviews that were not completed by September 1995 were taken out of IRIS reivew.  The IRIS Pilot Program replaced the workgroup functions beginning in September, 1995.</t>
  </si>
  <si>
    <t>Ethyleneimine</t>
  </si>
  <si>
    <t>Other EPA Documentation added</t>
  </si>
  <si>
    <t>EPA's RfD/RfC and CRAVE workgroups were discontinued in May, 1995.  Chemical substance reviews that were not completed by September 1995 were taken out of IRIS review.  The IRIS Pilot Program replace the workgroup functions beginning in September, 1995.</t>
  </si>
  <si>
    <t>Work group review dates corrected</t>
  </si>
  <si>
    <t>Seconday contact changed</t>
  </si>
  <si>
    <t>Oral RfD summary replaced; RfD not changed</t>
  </si>
  <si>
    <t>Citation years corrected</t>
  </si>
  <si>
    <t>Citation year corrected</t>
  </si>
  <si>
    <t>III., IV. V.</t>
  </si>
  <si>
    <t>MRID No. corrected</t>
  </si>
  <si>
    <t>V.B.</t>
  </si>
  <si>
    <t>Missing field added (Haz. Decomp. or Byproducts)</t>
  </si>
  <si>
    <t>Corrected units in risk level concentrations</t>
  </si>
  <si>
    <t>VI.A.&amp;C.</t>
  </si>
  <si>
    <t>Formic acid</t>
  </si>
  <si>
    <t>Critical effect revised</t>
  </si>
  <si>
    <t>Text added paragraph 1</t>
  </si>
  <si>
    <t>Oral RfD withdrawn pending further review</t>
  </si>
  <si>
    <t>I.A., II.</t>
  </si>
  <si>
    <t>MRID No. added</t>
  </si>
  <si>
    <t>16-APR-19</t>
  </si>
  <si>
    <t>Related Links</t>
  </si>
  <si>
    <t>Removed the archived REDs link from top list because they can get to the documents from the new tab.</t>
  </si>
  <si>
    <t>Hexabromocyclododecane (HBCD)</t>
  </si>
  <si>
    <t>RfD, RfC, and cancer assessment first on line.</t>
  </si>
  <si>
    <t>EPA's RfD/RfC and CRAVE workgroups were discontinued in May, 1995. Chemicalsubstance reviews that were not completed by September 1995 were taken out of IRISreview. The IRIS Pilot Program replaced the workgroup functions beginning inSeptember, 1995.</t>
  </si>
  <si>
    <t>Drinking Water Health Advisories, EPA Regulatory Actions, and Supplementary Datawere removed from IRIS on or before April 1997. IRIS users were directed to theappropriate EPA Program Offices for this information.</t>
  </si>
  <si>
    <t xml:space="preserve">I, II, VI, VIII </t>
  </si>
  <si>
    <t>RfD and cancer assessments updated. RfC added.</t>
  </si>
  <si>
    <t>Updates to Key Value</t>
  </si>
  <si>
    <t>After a rigorous peer review, the IRIS Program update the noncancer RfD value  (not enough data was available to update the RfC), and the weight of evidence (woe) oral unit risk value (not enough data was available to update the inhalation unit risk value.</t>
  </si>
  <si>
    <t>Minor text change</t>
  </si>
  <si>
    <t>Osuntokun, 1981 reference clarified</t>
  </si>
  <si>
    <t>09-JAN-02</t>
  </si>
  <si>
    <t>This chemical is being reassessed under the IRIS Program</t>
  </si>
  <si>
    <t>RfD and RfC assessment updated cancer assessment added.</t>
  </si>
  <si>
    <t>Hydroquinone</t>
  </si>
  <si>
    <t>Effect level corrected in discussion</t>
  </si>
  <si>
    <t>Reference corrected - changed number for part in CFR</t>
  </si>
  <si>
    <t>Last paragraph - correct Van Esch 1969 citation</t>
  </si>
  <si>
    <t>Changed contact J. Cohen's office and telephone number</t>
  </si>
  <si>
    <t>EPA contact chenged</t>
  </si>
  <si>
    <t>Message revised to include new EPA document</t>
  </si>
  <si>
    <t>EPA contacts changed</t>
  </si>
  <si>
    <t>MCL monitoring reqs. and BAT corrected</t>
  </si>
  <si>
    <t>U.S.EPA 1987 replaced with 1989; rev. state. revised</t>
  </si>
  <si>
    <t>U.S.EPA 1987 deleted; U.S.EPA 1989 added</t>
  </si>
  <si>
    <t>I.A., I.Bl, II.</t>
  </si>
  <si>
    <t>Previous reference value discussions replaced with links to EPA websites containing regulatory information and other websites with risk assessment information; cancer discussion retained, added links to agencies conducting reviews of lead carcinogenicity.</t>
  </si>
  <si>
    <t>17-NOV-14</t>
  </si>
  <si>
    <t>IB, II, VI.</t>
  </si>
  <si>
    <t>RfC and cancer assessment added</t>
  </si>
  <si>
    <t>19-JUN-20</t>
  </si>
  <si>
    <t>Added CASRN, DTXSID number (as alternate CASRN) and related link from/to the Chemistry Dashboard.</t>
  </si>
  <si>
    <t>d-Limonene</t>
  </si>
  <si>
    <t>RfD references added</t>
  </si>
  <si>
    <t>Secondary actions updated</t>
  </si>
  <si>
    <t>CASRN added to file</t>
  </si>
  <si>
    <t>LEL text clarified</t>
  </si>
  <si>
    <t>01-AUG-18</t>
  </si>
  <si>
    <t>POD Value Update</t>
  </si>
  <si>
    <t>Made a correction on the POD on the Oral RfD from 1.99 to 19.9 to match the tox review.</t>
  </si>
  <si>
    <t>EPA's RfD/RfC and CRAVE workshops were discontinued in May 1995.  Chemical substance reviews that were not completed by September 1995 were taken oout of IRIS review.  The IRIS Pilot Program replaced the workgroup functions beginning in September 1995.</t>
  </si>
  <si>
    <t>All citations clarified - changed to U.S. EPA</t>
  </si>
  <si>
    <t>Bibliography on-ine</t>
  </si>
  <si>
    <t>Other EPA Documentation clarified</t>
  </si>
  <si>
    <t>Drinking Water Health Advisories, EPA Regulatory Actions, and Supplementary Data were removed from IRIS on or before April 1997.  IRIS users were directed to the appropriate EPA Program Offices for this information</t>
  </si>
  <si>
    <t>06-DEC-90</t>
  </si>
  <si>
    <t>Iregren, 1990 and Nishiyama et al., 1975 pages corrected</t>
  </si>
  <si>
    <t>Oral RfD withdrawn; new summary in preparation</t>
  </si>
  <si>
    <t>Oral RfD replaced (RfD changed)</t>
  </si>
  <si>
    <t>'Inadequate' added to first paragraph</t>
  </si>
  <si>
    <t>Inhalation RfC noted as pending changed</t>
  </si>
  <si>
    <t>Inhalation RfC replaced; RfC changed</t>
  </si>
  <si>
    <t>Test revised</t>
  </si>
  <si>
    <t>Oral RfD references revised</t>
  </si>
  <si>
    <t>EPA's RfD/RfC and CRAVE workgroups were discontinued in May 1995.  Chemical substance reviews that were not completed by September 1995 were taken out of IRIS review.  The IRIS Pilot PRogram replaced the workgroup functions beginning in September 1995.</t>
  </si>
  <si>
    <t>Oral RfD assessment replaced</t>
  </si>
  <si>
    <t>01-MAY-96</t>
  </si>
  <si>
    <t>41</t>
  </si>
  <si>
    <t>Drinking Wate Health Advisories, EPA Regulatory Actions, and Supplementary Data were removed from IRIS on or before April 1997.  IRIS users were directed to the appropriate EPA Program Offices for this information.</t>
  </si>
  <si>
    <t>42</t>
  </si>
  <si>
    <t>Reassessment</t>
  </si>
  <si>
    <t>EPA had been working on a reassessment of manganese but this document developmebt was suspended because of other priorities.</t>
  </si>
  <si>
    <t>text edited</t>
  </si>
  <si>
    <t>Inhalation RfC noted as under review on 3/22/1990</t>
  </si>
  <si>
    <t>Carcinogenicity assessment summary on-line</t>
  </si>
  <si>
    <t>Text revised; first paragraph</t>
  </si>
  <si>
    <t>EPA's RfD/RfC and CRAVE workgroups were discontinued in May 1995.  Chemical substance reviews that were not completed by Setember 1995 were taken out of IRIS review.  The IRIS Pilot Program replaced the workgroup functions beginning in September 1995.</t>
  </si>
  <si>
    <t>Drinking Water Health Advisories, EPA Regulatory Actions, and Supplementary Data were removed from IRIS on or before April 1997.  IRIS users were direced to the appropriate EPA Program Offices for this information.</t>
  </si>
  <si>
    <t>Regulatory Action Section on-line</t>
  </si>
  <si>
    <t>Name changed from mercury (inorganic)</t>
  </si>
  <si>
    <t>Carcinogen assessment replaced</t>
  </si>
  <si>
    <t>Carcinogen assessment references replaced</t>
  </si>
  <si>
    <t>No references available</t>
  </si>
  <si>
    <t>III., IV.,V.</t>
  </si>
  <si>
    <t>Dring Water Health Advisories, EPA Regulatory Actions, and Supplementary data were removed from IRIS on or before April 1997.  IRIS users were directed to the appropriate EPA Program offices for this information.</t>
  </si>
  <si>
    <t>Drinking Water Halth Advisories, EPA Regulatory Actions, and Supplementary Data were removed from IRIS on or before April 1997.  IRIS users were directed to the appropriate EPA Program Offices for this information.</t>
  </si>
  <si>
    <t>Oral RfD noted as pending</t>
  </si>
  <si>
    <t>EPA's RfD/RfC and CRAVE workgroups were discontinued in May 1995.  Chemical substance reviews that were not completed by September 1995 were taken out of IRIS review.  The IRIS Pilot Program replaced the workgroup functions beginning in September 1995.</t>
  </si>
  <si>
    <t>Drinking Water HEalth Advisories, EPA Regulatory Actions, and Supplementary Data were removed from IRIS on or before April 1997.  IRIS users were directed to the appropriate EPA Program Offices for this information.</t>
  </si>
  <si>
    <t>Drinking Water Health Advisories, EPA Regulatory Actions, and Supplemetary data were removed from IRIS on or before April 1997.  IRIS users were directed to the appropriate EPA Program Offices for this information.</t>
  </si>
  <si>
    <t>Other EPA Documnetation added</t>
  </si>
  <si>
    <t>.B.</t>
  </si>
  <si>
    <t>Drinking Water Health Advisories, EPA Regulatory Actions, and Supplementary Data were removed from IRIS on or before April 1997.  IRIS users were directed to the appropriate EPA PRogram Offices for this information.</t>
  </si>
  <si>
    <t xml:space="preserve">I., VI., VIII. </t>
  </si>
  <si>
    <t>RfD assessment updated. RfC added.</t>
  </si>
  <si>
    <t>Paragraph 1: Citation corrected</t>
  </si>
  <si>
    <t>Paragraph 2: Citation corrected</t>
  </si>
  <si>
    <t>EPA reference year clarified</t>
  </si>
  <si>
    <t>Drinking Water Health Advisories, EPA Regulatory Actions, and Supplementary Data were removed from IRIS on or before April 1997.  IRIS users were directed to the appropriate EPA Program Offices.</t>
  </si>
  <si>
    <t>Core grades added to studies 1, 3 and 4</t>
  </si>
  <si>
    <t>EPA's RfD/RfC and Crave workgroups were discontinued in May 1995.  Chemical substance reviews that were not completed by September 1995 were taken out of the IRIS review.  The IRIS Pilot Program replaced the workgroup functions beginning in September 1995.</t>
  </si>
  <si>
    <t>Drinking Water Health Advisories, EPA Regulatory Actions, and Supplemntary Data were removed from IRIS on or before April 1997.  IRIS users were directed to the appropriate EPA Program Offices for this information.</t>
  </si>
  <si>
    <t>Primary contact's phone number corrected</t>
  </si>
  <si>
    <t>Khera citation year corrected</t>
  </si>
  <si>
    <t>Khera reference year corrected</t>
  </si>
  <si>
    <t>Replaced with expanded assessment</t>
  </si>
  <si>
    <t>References revised</t>
  </si>
  <si>
    <t>Methyl chlorocarbonate</t>
  </si>
  <si>
    <t>Withdrawn pending further review</t>
  </si>
  <si>
    <t>EPAs RfD/RfC and CRAVE workgroups were discontinued in May 1995.  Chemical substance reviews that were not completed by September 1995 were taken out of IRIS review.  The IRIS Pilot Program replaced the workgroup functions beginning in September 1995.</t>
  </si>
  <si>
    <t>Drinking Water Health Advisories, EPA Regulatory Actions, and Supplementary Data were removed from IRIS on or before April 1997.  IRIS users were directed to the appropriate EPA PROgram Offices for this information.</t>
  </si>
  <si>
    <t>Paragraph 2 clarified</t>
  </si>
  <si>
    <t>Inhalation RfC references clarified</t>
  </si>
  <si>
    <t>Drinking Water Health Advisories, EPA Regulatory Actions, and Supplementary Data were removed from IRIS on or before April 1997.  IRIS user were directed to the appropriate EPA Program Offices for this information.</t>
  </si>
  <si>
    <t>RfD, RfC, and cancer sections updated</t>
  </si>
  <si>
    <t>Methyl iodide</t>
  </si>
  <si>
    <t>inhalation RfC now under review</t>
  </si>
  <si>
    <t>Carcinogenicity  assessment now under review</t>
  </si>
  <si>
    <t>EPA's RfD/RfC and Crave workgroups were discontinued in May 1995. Chemical substance reviews that were not completed by September 1995 were taken out of IRIS review.  The IRIS Pilot Program replaced the workgroup functions beginning in September 1995.</t>
  </si>
  <si>
    <t>Drinking Water Health Advisries, EPA Regulatory Actions, and Supplementary Data were removed from IRIS on or before April 1997.  IRIS users were directed to the appropriate EPA Program Offices for this information.</t>
  </si>
  <si>
    <t>I.A., I.B., VI.</t>
  </si>
  <si>
    <t>10-DEC-98</t>
  </si>
  <si>
    <t>RfD, RfC and cancer sections updated</t>
  </si>
  <si>
    <t>Methyl isocyanate</t>
  </si>
  <si>
    <t>Drinking Water Health Advisories, EPA Regulatory Actions, and Supplementart Data were removed from IRIS on or before April 1997.  IRIS users were directed to the appropriate EPA Program Offices for this information.</t>
  </si>
  <si>
    <t>I.A., I.B., II., VI.</t>
  </si>
  <si>
    <t>New RfD, RfC, cancer assessments</t>
  </si>
  <si>
    <t>Drinking Water Health Advisories, EPA Regulatory Actions, and Supplementary Data were removed from IRIS on or before April 1995.  IRIS users were directed to the appropriate EPA Program Offices for this information</t>
  </si>
  <si>
    <t>Inhalation RfC noted as pending change</t>
  </si>
  <si>
    <t>Withdrawn; new RfC verified (in preparation)</t>
  </si>
  <si>
    <t>I.B.7.</t>
  </si>
  <si>
    <t>Inhalation RfC refereences on-line</t>
  </si>
  <si>
    <t>29-SEP-88</t>
  </si>
  <si>
    <t>New Study - RfD changed</t>
  </si>
  <si>
    <t>Verification date changed</t>
  </si>
  <si>
    <t>UF text revised</t>
  </si>
  <si>
    <t>Study descriptions revised</t>
  </si>
  <si>
    <t>Inhalation RfC now on-line</t>
  </si>
  <si>
    <t>I.B., II., VI.</t>
  </si>
  <si>
    <t>Revised RfC, new carcinogenicity assessment</t>
  </si>
  <si>
    <t>Principal study citations added</t>
  </si>
  <si>
    <t>Oral RfD summary is being reevaluated</t>
  </si>
  <si>
    <t>First IRIS RfD, cancer assessment</t>
  </si>
  <si>
    <t>Review statement deleted</t>
  </si>
  <si>
    <t>Kaiser reference year corrected</t>
  </si>
  <si>
    <t>Name changed from p-Cresol</t>
  </si>
  <si>
    <t>Citations corrected</t>
  </si>
  <si>
    <t>I.A., VI.A.</t>
  </si>
  <si>
    <t>ORal RfD summary on-line</t>
  </si>
  <si>
    <t>Name changed from m-Cresol</t>
  </si>
  <si>
    <t>Inhalation RfD message on-line</t>
  </si>
  <si>
    <t>Name changed from o-Cresol</t>
  </si>
  <si>
    <t>Drinking Water Health Advisories, EPA Regulatory Actions, and Supplementary Date were removed from IRIS on or before April 1997.  IRIS users were directed to the appropirate EPA Program Offices for this information.</t>
  </si>
  <si>
    <t>regulatory Action section on-line</t>
  </si>
  <si>
    <t>Clarified effect</t>
  </si>
  <si>
    <t>Secondary contact's area code corrected</t>
  </si>
  <si>
    <t>I.A.1</t>
  </si>
  <si>
    <t>bibliography on-line</t>
  </si>
  <si>
    <t>.A., I.A.6.</t>
  </si>
  <si>
    <t>Carcinogenicty assessment now under review</t>
  </si>
  <si>
    <t>Drinking Water Health Advisories, EPA Regulatory Actions, and Supplementary Data were removed from IRIS on or before April 1997.  The IRIS users were directed to the appropriate EPA Program Offices for this information.</t>
  </si>
  <si>
    <t>Regulatory actions withdrawn</t>
  </si>
  <si>
    <t>Regulatory actions returned in conjunction with RfD</t>
  </si>
  <si>
    <t>EPA's RfD/RfC and CRAVE workgroups were discontinued in May 1995.  Chemical substances that were not completed by September 1995 were taken out of IRIS review.  The IRIS Pilot Program replaced the workgroup functions beginning in September 1995.</t>
  </si>
  <si>
    <t>Biblioraphy on-line</t>
  </si>
  <si>
    <t>Transposed number corrected in para. 1, line 13</t>
  </si>
  <si>
    <t>Added DTXSID and related links from/to Chemistry Dashboard and ATSDR.</t>
  </si>
  <si>
    <t>Work group reiew date added</t>
  </si>
  <si>
    <t>Oral RfD revised; study and number unchanged</t>
  </si>
  <si>
    <t>Drinking Water Health Advisories, EPA Regulatory Actions, and Supplementary Actions were removed from IRIS on or before April 1997.  IRIS users were directed to the appropriate EPA Program Offices for this information.</t>
  </si>
  <si>
    <t>Study description added (number 2.)</t>
  </si>
  <si>
    <t>Pesticide Registration Standard added</t>
  </si>
  <si>
    <t>Classification noted as pending change</t>
  </si>
  <si>
    <t>Pending change note replaced</t>
  </si>
  <si>
    <t>Pending change note replaced; see new note</t>
  </si>
  <si>
    <t>I.A, II., II.D.2.</t>
  </si>
  <si>
    <t>Paragraph 1 revised</t>
  </si>
  <si>
    <t>Revised RfD, RfC, carcinogenicity assessments</t>
  </si>
  <si>
    <t>Drinking Water Health Adivsories, EPA Regulatory Actions, and Supplementary Data were removed on or before April 1997.  IRIS users were directed to the appropriate EPA Program Offices for this information.</t>
  </si>
  <si>
    <t>Nitrapyrin</t>
  </si>
  <si>
    <t>Nitric oxide</t>
  </si>
  <si>
    <t>Revised the RfD; added an RfC; revised the cancer assessment.</t>
  </si>
  <si>
    <t>Nitrogen dioxide</t>
  </si>
  <si>
    <t>p-Nitrophenol</t>
  </si>
  <si>
    <t>Water Quality Criteria added</t>
  </si>
  <si>
    <t>Rajewsky et al., 1966 spelling corrected</t>
  </si>
  <si>
    <t>Druckrey, Peto and Mohr reference titles clarified</t>
  </si>
  <si>
    <t>RfD and cancer assessment sections updated. RfC discussion added.</t>
  </si>
  <si>
    <t>Documentation year corrected</t>
  </si>
  <si>
    <t>NOEL corrected to NOAEL in last sentence, 1st paragraph</t>
  </si>
  <si>
    <t>Inhalation RfC now under Review</t>
  </si>
  <si>
    <t>Pentafluoroethane</t>
  </si>
  <si>
    <t>IRIS assessment for Perchlorate and Perchlorate Salts added to the database.</t>
  </si>
  <si>
    <t>10-FEB-22</t>
  </si>
  <si>
    <t>Supporting document</t>
  </si>
  <si>
    <t>Added a link to the peer review meeting at the request of the public &amp; program (DS).</t>
  </si>
  <si>
    <t>Released the final report and key values.</t>
  </si>
  <si>
    <t>Perfluorononanoic Acid (PFNA)</t>
  </si>
  <si>
    <t>Phosalone</t>
  </si>
  <si>
    <t>Message only</t>
  </si>
  <si>
    <t>01-JAN-96</t>
  </si>
  <si>
    <t>Note added to assessment</t>
  </si>
  <si>
    <t>File replaced; cancer potency of mixtures addressed</t>
  </si>
  <si>
    <t>01-JUN-97</t>
  </si>
  <si>
    <t>Units corrected in Upper-bound Unit Risk</t>
  </si>
  <si>
    <t>Footnotes to WOE</t>
  </si>
  <si>
    <t>Notes were added to the WOE-Oral and WOE-inhalation table to further explain these numbers. Additional updates were made to the inhalation unit risk and extrapolation method descriptions.</t>
  </si>
  <si>
    <t>Polycyclic aromatic hydrocarbon (PAH) mixtures</t>
  </si>
  <si>
    <t>27-SEP-19</t>
  </si>
  <si>
    <t>Set to various</t>
  </si>
  <si>
    <t>Other EPA documentation added</t>
  </si>
  <si>
    <t>Citation year changed to 1987</t>
  </si>
  <si>
    <t>Reference year changed to 1987</t>
  </si>
  <si>
    <t>UF reevaluated - RfD changed</t>
  </si>
  <si>
    <t>Health advisory on-line</t>
  </si>
  <si>
    <t>Drinking Water Health Advisories, EPA Regulatory Actions, and Supplementary Data were removed from IRIS on or before April, 1997.  IRIS users were directed to the appropriate EPA Program Offices for this information.</t>
  </si>
  <si>
    <t>Dose conversion factor changed; RfD changed</t>
  </si>
  <si>
    <t>Dose levels changed; reflects altered conversion factor</t>
  </si>
  <si>
    <t>EPA's RfD/RfC and CRAVE workgroups were discontinued in May 1995.  Chemical substance reviews that were not completed by September, 1995 were taken out of IRIS review.  The IRIS Pilot Program replaced the workgroup functions beginning in September, 1995.</t>
  </si>
  <si>
    <t>beta-Propiolactone</t>
  </si>
  <si>
    <t>Propylene glycol</t>
  </si>
  <si>
    <t>Regulatory  Action section on-line</t>
  </si>
  <si>
    <t>Propylene glycol monoethyl ether</t>
  </si>
  <si>
    <t>'E' notation added</t>
  </si>
  <si>
    <t>Information on extrapolation process included</t>
  </si>
  <si>
    <t>Contact's phone number changed</t>
  </si>
  <si>
    <t>Propyleneimine</t>
  </si>
  <si>
    <t>Bibliography on-line; no inhalation refs available</t>
  </si>
  <si>
    <t>U.S. EPA, 1989 citation clarified</t>
  </si>
  <si>
    <t>Clarified principal study</t>
  </si>
  <si>
    <t>Corrected citation</t>
  </si>
  <si>
    <t>Drinking Water Health Advisories, EPA Regulatory Actions, and Supplementary Data were removed from IRIS on or before April 1997.  IRIS users were directed to the appropriate EPA Program Offices for this infomation.</t>
  </si>
  <si>
    <t>Bibiography on-line</t>
  </si>
  <si>
    <t>I.,II.,VI</t>
  </si>
  <si>
    <t>Assessment first on-line</t>
  </si>
  <si>
    <t>Quinone</t>
  </si>
  <si>
    <t>01-MAR-95</t>
  </si>
  <si>
    <t>Agency Work Group Review date corrected</t>
  </si>
  <si>
    <t>III., IV, V.</t>
  </si>
  <si>
    <t>Radium 226,228</t>
  </si>
  <si>
    <t>Work Group review date added</t>
  </si>
  <si>
    <t>EPA's RfD/RfC and CRAVE workgroups were discontinued in May, 1995. Chemical substance reviews that were not completed by September 1995 were taken  out of IRIS review.  The IRIS Pilot Program replaced the workgroup functions beginning in September, 1995.</t>
  </si>
  <si>
    <t>II., IV., V.</t>
  </si>
  <si>
    <t>Radon 222</t>
  </si>
  <si>
    <t>Classification clarified</t>
  </si>
  <si>
    <t>Contacts changed</t>
  </si>
  <si>
    <t>Withdrawn; new assessment verified (in preparation)</t>
  </si>
  <si>
    <t>Carcinogenicity assessment under review on 03/31/1992</t>
  </si>
  <si>
    <t>Minor corrections to references</t>
  </si>
  <si>
    <t>Drinking Water Health Advisories, EPA Regulatory Actions, Supplementary Data were removed from IRIS on or before April, 1997.  IRIS users were directed to the appropriate EPA Program Offices for this information.</t>
  </si>
  <si>
    <t>Corrected citation year</t>
  </si>
  <si>
    <t>Withdrawn; new Oral RfD verfied (in preparation)</t>
  </si>
  <si>
    <t>Regulatory actions added</t>
  </si>
  <si>
    <t>Para 4: Correct Shamber&amp;Willis to Shamberger&amp;Willis</t>
  </si>
  <si>
    <t>Paragraph 2, line 2: number corrected to 5/349</t>
  </si>
  <si>
    <t>Confidence in RfD changed; text revised</t>
  </si>
  <si>
    <t>Regulatory section on-line</t>
  </si>
  <si>
    <t xml:space="preserve">Drinking Water Health Advisories, EPA Regulatory Actions, Supplementary Data were removed from IRIS on or before April, 1997.  IRIS users were directed to the appropriate EPA Program Offices for this information.
</t>
  </si>
  <si>
    <t>Selenourea</t>
  </si>
  <si>
    <t>Oral RfDsummary noted as pending change</t>
  </si>
  <si>
    <t>I.A., VI.</t>
  </si>
  <si>
    <t>EPA's RfD/RfC and CRAVE workgroups were discontinued in May, 1995.  Chemical substance reviews that were not completed before September 1995 were taken out of IRIS review.  The IRIS Pilot Program replaced the workgroup functions beginning in September, 1995.</t>
  </si>
  <si>
    <t>Drinking Water Health Advisoies, EPA Regulatory Actions, Supplementary Data were removed from IRIS on or before April, 1997.  IRIS users were directed to the appropriate EPA Program Offices for this information.</t>
  </si>
  <si>
    <t>Seconary contact changed</t>
  </si>
  <si>
    <t>Confidence levels raised</t>
  </si>
  <si>
    <t>Add Philbrick et al. 1979 citation</t>
  </si>
  <si>
    <t>Bibliography on- line</t>
  </si>
  <si>
    <t>Study type corrected to 2-year</t>
  </si>
  <si>
    <t>EPA's RfD/RfC and CRAVE workgroups were discontinued in May, 1995.  Chemical substance reviews that were not completed by September 1995 were taken out of IRIS review.  The IRIS Pilot Program replaced the workgroup functions beginning in September 1995.</t>
  </si>
  <si>
    <t>Health Advisory</t>
  </si>
  <si>
    <t>Oral RfD now uder review</t>
  </si>
  <si>
    <t>cONTACTS CHANGED</t>
  </si>
  <si>
    <t>NOEL corrected; RfD changed</t>
  </si>
  <si>
    <t>Text changed to reflect corrected dose levels</t>
  </si>
  <si>
    <t>Short citation clarified</t>
  </si>
  <si>
    <t>Oral RfD summary sheet revised</t>
  </si>
  <si>
    <t>Confidence levels changed</t>
  </si>
  <si>
    <t xml:space="preserve">Drinking Water Health Advisories, EPA Regulatory Actions, Supplementary Data were removed from IRIS on or before April 1997.  IRIS users were directed to the appropriate EPA Program Offices for this information.
</t>
  </si>
  <si>
    <t>RfD added</t>
  </si>
  <si>
    <t xml:space="preserve">Confidence statement revised </t>
  </si>
  <si>
    <t>Oral RfD under review</t>
  </si>
  <si>
    <t>Regulatory Actions updated</t>
  </si>
  <si>
    <t>07-MAR-05</t>
  </si>
  <si>
    <t>23-DEC-87</t>
  </si>
  <si>
    <t>RfD withdrawn pending further review</t>
  </si>
  <si>
    <t>Revised Oral RfD summary added - RfD changed</t>
  </si>
  <si>
    <t xml:space="preserve">Bibliography on-line </t>
  </si>
  <si>
    <t xml:space="preserve">Area code for EPA contact corrected </t>
  </si>
  <si>
    <t xml:space="preserve">Regulatory actions updated </t>
  </si>
  <si>
    <t xml:space="preserve">Regulatory action section withdrawn </t>
  </si>
  <si>
    <t xml:space="preserve">I., II., VI. </t>
  </si>
  <si>
    <t>RfD updated. RfC and cancer assessment added.</t>
  </si>
  <si>
    <t>25-OCT-17</t>
  </si>
  <si>
    <t>Updates Key Values</t>
  </si>
  <si>
    <t>Removed the basis, POD and UF and added (see note) for users to refer to the IRIS Summary. On the RfD, a table of 4 rows was consolidated to 1 row with the same (see note) update.</t>
  </si>
  <si>
    <t>09-DEC-11</t>
  </si>
  <si>
    <t>I., II, and VI.</t>
  </si>
  <si>
    <t>RfD and RfC added, cancer assessment added.</t>
  </si>
  <si>
    <t>25-SEP-23</t>
  </si>
  <si>
    <t>RFC Value</t>
  </si>
  <si>
    <t xml:space="preserve">The IRIS program requested a correction for the THF POD BMCL10 being represented incorrectly in the key values table on the chemical landing page. Request included removing the %E2%80%9C-12%E2%80%9D from the RFC value. </t>
  </si>
  <si>
    <t>I.A.6</t>
  </si>
  <si>
    <t>Documentation corrected.</t>
  </si>
  <si>
    <t>RfD changed -- new study (thallium sulfate).</t>
  </si>
  <si>
    <t>Verification date changed (thallium sulfate).</t>
  </si>
  <si>
    <t>RfD withdrawn.</t>
  </si>
  <si>
    <t>Revised oral RfD summary added.</t>
  </si>
  <si>
    <t>Work group review dates revised (thallium acetate, carbonate, chloride, nitrate).</t>
  </si>
  <si>
    <t>Text edited.</t>
  </si>
  <si>
    <t>Secondary contact changed.</t>
  </si>
  <si>
    <t>Carcinogen assessment online.</t>
  </si>
  <si>
    <t>EPA contact changed.</t>
  </si>
  <si>
    <t>Bibliography online.</t>
  </si>
  <si>
    <t>Kada et al. (1980) citation corrected.</t>
  </si>
  <si>
    <t>Regulatory actions updated.</t>
  </si>
  <si>
    <t>Chemical formula corrected (thallium carbonate).</t>
  </si>
  <si>
    <t>Drinking water health advisories, EPA regulated actions, and supplementary data were removed from IRIS on or before April 1997.  IRIS users were directed to the appropriate EPA program offices for this information.</t>
  </si>
  <si>
    <t>Screening-level literature review findings message has been added (thallium sulfate, carbonate, chloride, nitrate).</t>
  </si>
  <si>
    <t>28-OCT-03</t>
  </si>
  <si>
    <t>Screening-level literature review findings message has been added (thallium acetate).</t>
  </si>
  <si>
    <t>Screening-level literature review findings message removed.</t>
  </si>
  <si>
    <t>IRIS Summaries for five thallium soluble salts combined into a single Summary.  RfD, RfC, and cancer sections updated. RfD removed.</t>
  </si>
  <si>
    <t>Oral RfD withdrawn pending further review.</t>
  </si>
  <si>
    <t>Work group review date added.</t>
  </si>
  <si>
    <t>EPA's RfD/RfC and CRAVE work groups were discontinued in May 1995. Chemical substance reviews that were not completed by September 1995 were taken out of IRIS review.  The IRIS pilot program replaced the work group functions beginning in September 1995.</t>
  </si>
  <si>
    <t>01-JUL-96</t>
  </si>
  <si>
    <t>WG review date corrected contact changed.</t>
  </si>
  <si>
    <t>Drinking Water Health Advisories, EPA Regulated Actions, and Supplementary Data were removed from IRIS on or before April 1997.  IRIS users were directed to the appropriate EPA Program Offices for this information.</t>
  </si>
  <si>
    <t>I.A., II.D.2.</t>
  </si>
  <si>
    <t>RfD, RfC, and cancer sections updated.</t>
  </si>
  <si>
    <t>Name of file changed from thallic oxide to thallium oxide.</t>
  </si>
  <si>
    <t>Screening-Level Literature Review Findings message removed.</t>
  </si>
  <si>
    <t>Oral RfD noted as pending change.</t>
  </si>
  <si>
    <t>Work group review dates revised.</t>
  </si>
  <si>
    <t>Withdrawn inadequate data.</t>
  </si>
  <si>
    <t>Oral RfD references withdrawn.</t>
  </si>
  <si>
    <t>Contact changed.</t>
  </si>
  <si>
    <t>RfD and cancer assessment sections updated. RfC discussion added.%0A</t>
  </si>
  <si>
    <t xml:space="preserve">I.A. </t>
  </si>
  <si>
    <t xml:space="preserve">II. </t>
  </si>
  <si>
    <t>01-MAR-96</t>
  </si>
  <si>
    <t xml:space="preserve">II.A.3. </t>
  </si>
  <si>
    <t>Citation revised</t>
  </si>
  <si>
    <t xml:space="preserve">VI.C. </t>
  </si>
  <si>
    <t>U.S. EPA, 1993 revised to DeAngelo, 1993</t>
  </si>
  <si>
    <t xml:space="preserve">II.B.3. </t>
  </si>
  <si>
    <t>II.D.4.</t>
  </si>
  <si>
    <t>Carcinogen assessment summary noted as pending change</t>
  </si>
  <si>
    <t>Withdrawn new assessment verified (in preparation)</t>
  </si>
  <si>
    <t xml:space="preserve">IV. </t>
  </si>
  <si>
    <t>EPA contact changed work group review dates added</t>
  </si>
  <si>
    <t xml:space="preserve">I.A., I.B., II. </t>
  </si>
  <si>
    <t>02-JAN-98</t>
  </si>
  <si>
    <t>05-JUN-03</t>
  </si>
  <si>
    <t xml:space="preserve">Status of Data </t>
  </si>
  <si>
    <t>Correction of administrative error concerning the date the carcinogenicity assessment (II.) was withdrawn from IRIS.</t>
  </si>
  <si>
    <t>07-JUN-04</t>
  </si>
  <si>
    <t>VIII</t>
  </si>
  <si>
    <t>Text revised.</t>
  </si>
  <si>
    <t xml:space="preserve">RfD, RfC, and Cancer assessment added. </t>
  </si>
  <si>
    <t>I.A., I.B., II.</t>
  </si>
  <si>
    <t>Revised RfD, added RfC and carcinogenicity assessments.</t>
  </si>
  <si>
    <t>Tricresol</t>
  </si>
  <si>
    <t>Archived</t>
  </si>
  <si>
    <t>Archived nulls at the request of the NCEA Center Director (T. Bahadori).</t>
  </si>
  <si>
    <t>Triethylene glycol monobutyl ether</t>
  </si>
  <si>
    <t>Triethylene glycol monoethyl ether</t>
  </si>
  <si>
    <t>RfD, RfC and carcinogenic assessment added.</t>
  </si>
  <si>
    <t>Added chronic/subchronic values into the key table to correspond with the Toxicological Review (TR). Made additional corrections to the system specific values based on input from the CM from the TR.</t>
  </si>
  <si>
    <t>13-AUG-18</t>
  </si>
  <si>
    <t>Renamed label to Executive Summary to match the linked document.</t>
  </si>
  <si>
    <t>RfD, RfC, and cancer assessment added.</t>
  </si>
  <si>
    <t>RfD, RfC and cancer assessment added.</t>
  </si>
  <si>
    <t>Uranium, natural</t>
  </si>
  <si>
    <t>EPA removed the suspension and re-started this assessment.</t>
  </si>
  <si>
    <t>RfD and RfC discussion added cancer assessment added.</t>
  </si>
  <si>
    <t>Vanadium and Compounds (Inhalation)</t>
  </si>
  <si>
    <t>28-MAY-21</t>
  </si>
  <si>
    <t>Step 1</t>
  </si>
  <si>
    <t>EPA released the draft document, IRIS Assessment Plan (IAP) for Inhalation Exposure to Vanadium and Compounds, for a 30-day public review and comment period.</t>
  </si>
  <si>
    <t>Vanadium and Compounds (Oral)</t>
  </si>
  <si>
    <t>Added Chemicals Dashboard link and DTX SID number</t>
  </si>
  <si>
    <t>Draft Document</t>
  </si>
  <si>
    <t>EPA released the draft document (step 1) for public review and comment. This is a new assessment so a new chemical landing page (draft) was also launched.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</si>
</sst>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font>
    <font>
      <sz val="11"/>
      <color theme="1"/>
      <name val="Calibri"/>
    </font>
    <font>
      <b/>
      <sz val="11"/>
      <color theme="1"/>
      <name val="Calibri"/>
    </font>
    <font>
      <sz val="11"/>
      <color theme="1"/>
      <name val="Calibri"/>
      <family val="2"/>
    </font>
    <font>
      <u/>
      <sz val="11"/>
      <color theme="10"/>
      <name val="Calibri"/>
      <family val="2"/>
    </font>
    <font>
      <b/>
      <sz val="11"/>
      <color theme="1"/>
      <name val="Calibri"/>
      <family val="2"/>
    </font>
    <font>
      <i/>
      <vertAlign val="superscript"/>
      <sz val="11"/>
      <color theme="1"/>
      <name val="Calibri"/>
      <family val="2"/>
    </font>
    <font>
      <sz val="11"/>
      <color rgb="FF212121"/>
      <name val="Calibri"/>
      <family val="2"/>
      <scheme val="minor"/>
    </font>
    <font>
      <vertAlign val="superscript"/>
      <sz val="11"/>
      <color theme="1"/>
      <name val="Calibri"/>
      <family val="2"/>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3">
    <xf numFmtId="0" fontId="0" fillId="0" borderId="0" xfId="0"/>
    <xf numFmtId="0" fontId="1" fillId="0" borderId="0" xfId="0" applyNumberFormat="1" applyFont="1" applyFill="1" applyAlignment="1" applyProtection="1"/>
    <xf numFmtId="0" fontId="2" fillId="2" borderId="0" xfId="0" applyNumberFormat="1" applyFont="1" applyFill="1" applyAlignment="1" applyProtection="1"/>
    <xf numFmtId="0" fontId="0" fillId="2" borderId="0" xfId="0" applyFill="1"/>
    <xf numFmtId="0" fontId="4" fillId="0" borderId="0" xfId="1" applyNumberFormat="1" applyFill="1" applyAlignment="1" applyProtection="1"/>
    <xf numFmtId="0" fontId="1" fillId="0" borderId="0" xfId="0" applyFont="1"/>
    <xf numFmtId="0" fontId="2" fillId="2" borderId="0" xfId="0" applyFont="1" applyFill="1"/>
    <xf numFmtId="0" fontId="5" fillId="2" borderId="0" xfId="0" applyFont="1" applyFill="1"/>
    <xf numFmtId="0" fontId="7" fillId="0" borderId="0" xfId="0" applyFont="1"/>
    <xf numFmtId="0" fontId="3" fillId="0" borderId="0" xfId="0" applyFont="1"/>
    <xf numFmtId="0" fontId="5" fillId="2" borderId="0" xfId="0" applyFont="1" applyFill="1" applyAlignment="1">
      <alignment wrapText="1"/>
    </xf>
    <xf numFmtId="0" fontId="3" fillId="0" borderId="0" xfId="0" applyFont="1" applyAlignment="1">
      <alignment wrapText="1"/>
    </xf>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78"/>
  <sheetViews>
    <sheetView tabSelected="1" workbookViewId="0">
      <pane xSplit="1" ySplit="1" topLeftCell="B2" activePane="bottomRight" state="frozen"/>
      <selection pane="bottomRight" activeCell="B2" sqref="B2"/>
      <selection pane="bottomLeft" activeCell="A2" sqref="A2"/>
      <selection pane="topRight" activeCell="B1" sqref="B1"/>
    </sheetView>
  </sheetViews>
  <sheetFormatPr defaultRowHeight="14.45"/>
  <cols>
    <col min="1" max="1" width="75.7109375" bestFit="1" customWidth="1"/>
    <col min="2" max="2" width="11.28515625" bestFit="1" customWidth="1"/>
    <col min="3" max="3" width="16" bestFit="1" customWidth="1"/>
    <col min="4" max="4" width="13.140625" customWidth="1"/>
    <col min="5" max="5" width="22.42578125" customWidth="1"/>
    <col min="6" max="6" width="17.7109375" customWidth="1"/>
    <col min="7" max="7" width="18.5703125" customWidth="1"/>
    <col min="8" max="8" width="12.42578125" customWidth="1"/>
    <col min="9" max="9" width="12.5703125" customWidth="1"/>
    <col min="10" max="10" width="15.85546875" customWidth="1"/>
    <col min="11" max="11" width="22.28515625" bestFit="1" customWidth="1"/>
    <col min="12" max="12" width="18.140625" customWidth="1"/>
    <col min="13" max="13" width="28.5703125" bestFit="1" customWidth="1"/>
    <col min="14" max="14" width="24.28515625" bestFit="1" customWidth="1"/>
    <col min="15" max="15" width="31" bestFit="1" customWidth="1"/>
    <col min="16" max="16" width="26.7109375" bestFit="1" customWidth="1"/>
  </cols>
  <sheetData>
    <row r="1" spans="1:17" s="3" customFormat="1">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c r="A2" s="4" t="str">
        <f>HYPERLINK("https://iris.epa.gov/ChemicalLanding/&amp;substance_nmbr=442","Acenaphthene")</f>
        <v>Acenaphthene</v>
      </c>
      <c r="B2" s="1" t="s">
        <v>17</v>
      </c>
      <c r="C2" s="1" t="s">
        <v>18</v>
      </c>
      <c r="D2" s="1" t="s">
        <v>19</v>
      </c>
      <c r="E2" s="1" t="s">
        <v>19</v>
      </c>
      <c r="F2" s="1" t="s">
        <v>20</v>
      </c>
      <c r="G2" s="1" t="s">
        <v>20</v>
      </c>
      <c r="H2" s="1"/>
      <c r="I2" s="1"/>
      <c r="J2" s="1"/>
      <c r="K2" s="1" t="s">
        <v>21</v>
      </c>
      <c r="L2" s="1" t="s">
        <v>20</v>
      </c>
      <c r="M2" s="1" t="s">
        <v>22</v>
      </c>
      <c r="N2" s="1"/>
      <c r="O2" s="1" t="s">
        <v>22</v>
      </c>
      <c r="P2" s="1"/>
      <c r="Q2" s="1" t="s">
        <v>23</v>
      </c>
    </row>
    <row r="3" spans="1:17">
      <c r="A3" s="4" t="str">
        <f>HYPERLINK("https://iris.epa.gov/ChemicalLanding/&amp;substance_nmbr=443","Acenaphthylene")</f>
        <v>Acenaphthylene</v>
      </c>
      <c r="B3" s="1" t="s">
        <v>24</v>
      </c>
      <c r="C3" s="1" t="s">
        <v>25</v>
      </c>
      <c r="D3" s="1" t="s">
        <v>19</v>
      </c>
      <c r="E3" s="1" t="s">
        <v>19</v>
      </c>
      <c r="F3" s="1" t="s">
        <v>26</v>
      </c>
      <c r="G3" s="1" t="s">
        <v>26</v>
      </c>
      <c r="H3" s="1"/>
      <c r="I3" s="1"/>
      <c r="J3" s="1"/>
      <c r="K3" s="1" t="s">
        <v>22</v>
      </c>
      <c r="L3" s="1"/>
      <c r="M3" s="1" t="s">
        <v>22</v>
      </c>
      <c r="N3" s="1"/>
      <c r="O3" s="1" t="s">
        <v>21</v>
      </c>
      <c r="P3" s="1" t="s">
        <v>26</v>
      </c>
      <c r="Q3" s="1" t="s">
        <v>27</v>
      </c>
    </row>
    <row r="4" spans="1:17">
      <c r="A4" s="4" t="str">
        <f>HYPERLINK("https://iris.epa.gov/ChemicalLanding/&amp;substance_nmbr=354","Acephate")</f>
        <v>Acephate</v>
      </c>
      <c r="B4" s="1" t="s">
        <v>28</v>
      </c>
      <c r="C4" s="1" t="s">
        <v>29</v>
      </c>
      <c r="D4" s="1" t="s">
        <v>30</v>
      </c>
      <c r="E4" s="1" t="s">
        <v>19</v>
      </c>
      <c r="F4" s="1" t="s">
        <v>31</v>
      </c>
      <c r="G4" s="1" t="s">
        <v>32</v>
      </c>
      <c r="H4" s="1" t="s">
        <v>33</v>
      </c>
      <c r="I4" s="1" t="s">
        <v>33</v>
      </c>
      <c r="J4" s="1" t="s">
        <v>33</v>
      </c>
      <c r="K4" s="1" t="s">
        <v>21</v>
      </c>
      <c r="L4" s="1" t="s">
        <v>32</v>
      </c>
      <c r="M4" s="1" t="s">
        <v>22</v>
      </c>
      <c r="N4" s="1"/>
      <c r="O4" s="1" t="s">
        <v>21</v>
      </c>
      <c r="P4" s="1" t="s">
        <v>31</v>
      </c>
      <c r="Q4" s="1" t="s">
        <v>34</v>
      </c>
    </row>
    <row r="5" spans="1:17">
      <c r="A5" s="4" t="str">
        <f>HYPERLINK("https://iris.epa.gov/ChemicalLanding/&amp;substance_nmbr=290","Acetaldehyde")</f>
        <v>Acetaldehyde</v>
      </c>
      <c r="B5" s="1" t="s">
        <v>35</v>
      </c>
      <c r="C5" s="1" t="s">
        <v>36</v>
      </c>
      <c r="D5" s="1" t="s">
        <v>19</v>
      </c>
      <c r="E5" s="1" t="s">
        <v>19</v>
      </c>
      <c r="F5" s="1" t="s">
        <v>37</v>
      </c>
      <c r="G5" s="1" t="s">
        <v>38</v>
      </c>
      <c r="H5" s="1"/>
      <c r="I5" s="1"/>
      <c r="J5" s="1"/>
      <c r="K5" s="1" t="s">
        <v>22</v>
      </c>
      <c r="L5" s="1"/>
      <c r="M5" s="1" t="s">
        <v>21</v>
      </c>
      <c r="N5" s="1" t="s">
        <v>38</v>
      </c>
      <c r="O5" s="1" t="s">
        <v>21</v>
      </c>
      <c r="P5" s="1" t="s">
        <v>37</v>
      </c>
      <c r="Q5" s="1" t="s">
        <v>39</v>
      </c>
    </row>
    <row r="6" spans="1:17">
      <c r="A6" s="4" t="str">
        <f>HYPERLINK("https://iris.epa.gov/ChemicalLanding/&amp;substance_nmbr=521","Acetochlor")</f>
        <v>Acetochlor</v>
      </c>
      <c r="B6" s="1" t="s">
        <v>40</v>
      </c>
      <c r="C6" s="1" t="s">
        <v>41</v>
      </c>
      <c r="D6" s="1" t="s">
        <v>30</v>
      </c>
      <c r="E6" s="1" t="s">
        <v>19</v>
      </c>
      <c r="F6" s="1" t="s">
        <v>42</v>
      </c>
      <c r="G6" s="1" t="s">
        <v>42</v>
      </c>
      <c r="H6" s="1"/>
      <c r="I6" s="1"/>
      <c r="J6" s="1"/>
      <c r="K6" s="1" t="s">
        <v>21</v>
      </c>
      <c r="L6" s="1" t="s">
        <v>42</v>
      </c>
      <c r="M6" s="1" t="s">
        <v>22</v>
      </c>
      <c r="N6" s="1"/>
      <c r="O6" s="1" t="s">
        <v>22</v>
      </c>
      <c r="P6" s="1"/>
      <c r="Q6" s="1" t="s">
        <v>43</v>
      </c>
    </row>
    <row r="7" spans="1:17">
      <c r="A7" s="4" t="str">
        <f>HYPERLINK("https://iris.epa.gov/ChemicalLanding/&amp;substance_nmbr=128","Acetone")</f>
        <v>Acetone</v>
      </c>
      <c r="B7" s="1" t="s">
        <v>44</v>
      </c>
      <c r="C7" s="1" t="s">
        <v>45</v>
      </c>
      <c r="D7" s="1" t="s">
        <v>19</v>
      </c>
      <c r="E7" s="1" t="s">
        <v>30</v>
      </c>
      <c r="F7" s="1" t="s">
        <v>46</v>
      </c>
      <c r="G7" s="1" t="s">
        <v>47</v>
      </c>
      <c r="H7" s="1"/>
      <c r="I7" s="1"/>
      <c r="J7" s="1"/>
      <c r="K7" s="1" t="s">
        <v>21</v>
      </c>
      <c r="L7" s="1" t="s">
        <v>47</v>
      </c>
      <c r="M7" s="1" t="s">
        <v>48</v>
      </c>
      <c r="N7" s="1" t="s">
        <v>47</v>
      </c>
      <c r="O7" s="1" t="s">
        <v>21</v>
      </c>
      <c r="P7" s="1" t="s">
        <v>47</v>
      </c>
      <c r="Q7" s="1" t="s">
        <v>49</v>
      </c>
    </row>
    <row r="8" spans="1:17">
      <c r="A8" s="4" t="str">
        <f>HYPERLINK("https://iris.epa.gov/ChemicalLanding/&amp;substance_nmbr=205","Acetonitrile")</f>
        <v>Acetonitrile</v>
      </c>
      <c r="B8" s="1" t="s">
        <v>50</v>
      </c>
      <c r="C8" s="1" t="s">
        <v>51</v>
      </c>
      <c r="D8" s="1" t="s">
        <v>19</v>
      </c>
      <c r="E8" s="1" t="s">
        <v>30</v>
      </c>
      <c r="F8" s="1" t="s">
        <v>52</v>
      </c>
      <c r="G8" s="1" t="s">
        <v>53</v>
      </c>
      <c r="H8" s="1"/>
      <c r="I8" s="1"/>
      <c r="J8" s="1"/>
      <c r="K8" s="1" t="s">
        <v>54</v>
      </c>
      <c r="L8" s="1" t="s">
        <v>53</v>
      </c>
      <c r="M8" s="1" t="s">
        <v>21</v>
      </c>
      <c r="N8" s="1" t="s">
        <v>53</v>
      </c>
      <c r="O8" s="1" t="s">
        <v>21</v>
      </c>
      <c r="P8" s="1" t="s">
        <v>53</v>
      </c>
      <c r="Q8" s="1" t="s">
        <v>55</v>
      </c>
    </row>
    <row r="9" spans="1:17">
      <c r="A9" s="4" t="str">
        <f>HYPERLINK("https://iris.epa.gov/ChemicalLanding/&amp;substance_nmbr=321","Acetophenone")</f>
        <v>Acetophenone</v>
      </c>
      <c r="B9" s="1" t="s">
        <v>56</v>
      </c>
      <c r="C9" s="1" t="s">
        <v>57</v>
      </c>
      <c r="D9" s="1" t="s">
        <v>19</v>
      </c>
      <c r="E9" s="1" t="s">
        <v>19</v>
      </c>
      <c r="F9" s="1" t="s">
        <v>58</v>
      </c>
      <c r="G9" s="1" t="s">
        <v>59</v>
      </c>
      <c r="H9" s="1"/>
      <c r="I9" s="1"/>
      <c r="J9" s="1"/>
      <c r="K9" s="1" t="s">
        <v>21</v>
      </c>
      <c r="L9" s="1" t="s">
        <v>58</v>
      </c>
      <c r="M9" s="1" t="s">
        <v>22</v>
      </c>
      <c r="N9" s="1"/>
      <c r="O9" s="1" t="s">
        <v>21</v>
      </c>
      <c r="P9" s="1" t="s">
        <v>59</v>
      </c>
      <c r="Q9" s="1" t="s">
        <v>60</v>
      </c>
    </row>
    <row r="10" spans="1:17">
      <c r="A10" s="4" t="str">
        <f>HYPERLINK("https://iris.epa.gov/ChemicalLanding/&amp;substance_nmbr=518","Acetyl chloride")</f>
        <v>Acetyl chloride</v>
      </c>
      <c r="B10" s="1" t="s">
        <v>61</v>
      </c>
      <c r="C10" s="1" t="s">
        <v>62</v>
      </c>
      <c r="D10" s="1" t="s">
        <v>19</v>
      </c>
      <c r="E10" s="1" t="s">
        <v>19</v>
      </c>
      <c r="F10" s="1" t="s">
        <v>63</v>
      </c>
      <c r="G10" s="1" t="s">
        <v>63</v>
      </c>
      <c r="H10" s="1"/>
      <c r="I10" s="1"/>
      <c r="J10" s="1"/>
      <c r="K10" s="1" t="s">
        <v>22</v>
      </c>
      <c r="L10" s="1"/>
      <c r="M10" s="1" t="s">
        <v>22</v>
      </c>
      <c r="N10" s="1"/>
      <c r="O10" s="1" t="s">
        <v>21</v>
      </c>
      <c r="P10" s="1" t="s">
        <v>63</v>
      </c>
      <c r="Q10" s="1" t="s">
        <v>64</v>
      </c>
    </row>
    <row r="11" spans="1:17">
      <c r="A11" s="4" t="str">
        <f>HYPERLINK("https://iris.epa.gov/ChemicalLanding/&amp;substance_nmbr=192","Acifluorfen, sodium")</f>
        <v>Acifluorfen, sodium</v>
      </c>
      <c r="B11" s="1" t="s">
        <v>65</v>
      </c>
      <c r="C11" s="1" t="s">
        <v>66</v>
      </c>
      <c r="D11" s="1" t="s">
        <v>30</v>
      </c>
      <c r="E11" s="1" t="s">
        <v>19</v>
      </c>
      <c r="F11" s="1" t="s">
        <v>46</v>
      </c>
      <c r="G11" s="1" t="s">
        <v>46</v>
      </c>
      <c r="H11" s="1"/>
      <c r="I11" s="1"/>
      <c r="J11" s="1"/>
      <c r="K11" s="1" t="s">
        <v>21</v>
      </c>
      <c r="L11" s="1" t="s">
        <v>46</v>
      </c>
      <c r="M11" s="1" t="s">
        <v>22</v>
      </c>
      <c r="N11" s="1"/>
      <c r="O11" s="1" t="s">
        <v>22</v>
      </c>
      <c r="P11" s="1"/>
      <c r="Q11" s="1" t="s">
        <v>67</v>
      </c>
    </row>
    <row r="12" spans="1:17">
      <c r="A12" s="4" t="str">
        <f>HYPERLINK("https://iris.epa.gov/ChemicalLanding/&amp;substance_nmbr=364","Acrolein")</f>
        <v>Acrolein</v>
      </c>
      <c r="B12" s="1" t="s">
        <v>68</v>
      </c>
      <c r="C12" s="1" t="s">
        <v>69</v>
      </c>
      <c r="D12" s="1" t="s">
        <v>19</v>
      </c>
      <c r="E12" s="1" t="s">
        <v>30</v>
      </c>
      <c r="F12" s="1" t="s">
        <v>31</v>
      </c>
      <c r="G12" s="1" t="s">
        <v>70</v>
      </c>
      <c r="H12" s="1"/>
      <c r="I12" s="1"/>
      <c r="J12" s="1"/>
      <c r="K12" s="1" t="s">
        <v>21</v>
      </c>
      <c r="L12" s="1" t="s">
        <v>70</v>
      </c>
      <c r="M12" s="1" t="s">
        <v>21</v>
      </c>
      <c r="N12" s="1" t="s">
        <v>70</v>
      </c>
      <c r="O12" s="1" t="s">
        <v>21</v>
      </c>
      <c r="P12" s="1" t="s">
        <v>70</v>
      </c>
      <c r="Q12" s="1" t="s">
        <v>71</v>
      </c>
    </row>
    <row r="13" spans="1:17">
      <c r="A13" s="4" t="str">
        <f>HYPERLINK("https://iris.epa.gov/ChemicalLanding/&amp;substance_nmbr=286","Acrylamide")</f>
        <v>Acrylamide</v>
      </c>
      <c r="B13" s="1" t="s">
        <v>72</v>
      </c>
      <c r="C13" s="1" t="s">
        <v>73</v>
      </c>
      <c r="D13" s="1" t="s">
        <v>19</v>
      </c>
      <c r="E13" s="1" t="s">
        <v>30</v>
      </c>
      <c r="F13" s="1" t="s">
        <v>74</v>
      </c>
      <c r="G13" s="1" t="s">
        <v>75</v>
      </c>
      <c r="H13" s="1"/>
      <c r="I13" s="1"/>
      <c r="J13" s="1"/>
      <c r="K13" s="1" t="s">
        <v>21</v>
      </c>
      <c r="L13" s="1" t="s">
        <v>75</v>
      </c>
      <c r="M13" s="1" t="s">
        <v>21</v>
      </c>
      <c r="N13" s="1" t="s">
        <v>75</v>
      </c>
      <c r="O13" s="1" t="s">
        <v>21</v>
      </c>
      <c r="P13" s="1" t="s">
        <v>75</v>
      </c>
      <c r="Q13" s="1" t="s">
        <v>76</v>
      </c>
    </row>
    <row r="14" spans="1:17">
      <c r="A14" s="4" t="str">
        <f>HYPERLINK("https://iris.epa.gov/ChemicalLanding/&amp;substance_nmbr=2","Acrylic acid")</f>
        <v>Acrylic acid</v>
      </c>
      <c r="B14" s="1" t="s">
        <v>77</v>
      </c>
      <c r="C14" s="1" t="s">
        <v>78</v>
      </c>
      <c r="D14" s="1" t="s">
        <v>19</v>
      </c>
      <c r="E14" s="1" t="s">
        <v>19</v>
      </c>
      <c r="F14" s="1" t="s">
        <v>79</v>
      </c>
      <c r="G14" s="1" t="s">
        <v>80</v>
      </c>
      <c r="H14" s="1"/>
      <c r="I14" s="1"/>
      <c r="J14" s="1"/>
      <c r="K14" s="1" t="s">
        <v>21</v>
      </c>
      <c r="L14" s="1" t="s">
        <v>80</v>
      </c>
      <c r="M14" s="1" t="s">
        <v>21</v>
      </c>
      <c r="N14" s="1" t="s">
        <v>80</v>
      </c>
      <c r="O14" s="1" t="s">
        <v>22</v>
      </c>
      <c r="P14" s="1"/>
      <c r="Q14" s="1" t="s">
        <v>81</v>
      </c>
    </row>
    <row r="15" spans="1:17">
      <c r="A15" s="4" t="str">
        <f>HYPERLINK("https://iris.epa.gov/ChemicalLanding/&amp;substance_nmbr=206","Acrylonitrile")</f>
        <v>Acrylonitrile</v>
      </c>
      <c r="B15" s="1" t="s">
        <v>82</v>
      </c>
      <c r="C15" s="1" t="s">
        <v>83</v>
      </c>
      <c r="D15" s="1" t="s">
        <v>19</v>
      </c>
      <c r="E15" s="1" t="s">
        <v>19</v>
      </c>
      <c r="F15" s="1" t="s">
        <v>52</v>
      </c>
      <c r="G15" s="1" t="s">
        <v>84</v>
      </c>
      <c r="H15" s="1"/>
      <c r="I15" s="1"/>
      <c r="J15" s="1"/>
      <c r="K15" s="1" t="s">
        <v>22</v>
      </c>
      <c r="L15" s="1"/>
      <c r="M15" s="1" t="s">
        <v>21</v>
      </c>
      <c r="N15" s="1" t="s">
        <v>84</v>
      </c>
      <c r="O15" s="1" t="s">
        <v>21</v>
      </c>
      <c r="P15" s="1" t="s">
        <v>52</v>
      </c>
      <c r="Q15" s="1" t="s">
        <v>85</v>
      </c>
    </row>
    <row r="16" spans="1:17">
      <c r="A16" s="4" t="str">
        <f>HYPERLINK("https://iris.epa.gov/ChemicalLanding/&amp;substance_nmbr=515","Adiponitrile")</f>
        <v>Adiponitrile</v>
      </c>
      <c r="B16" s="1" t="s">
        <v>86</v>
      </c>
      <c r="C16" s="1" t="s">
        <v>87</v>
      </c>
      <c r="D16" s="1" t="s">
        <v>19</v>
      </c>
      <c r="E16" s="1" t="s">
        <v>19</v>
      </c>
      <c r="F16" s="1" t="s">
        <v>59</v>
      </c>
      <c r="G16" s="1" t="s">
        <v>59</v>
      </c>
      <c r="H16" s="1"/>
      <c r="I16" s="1"/>
      <c r="J16" s="1"/>
      <c r="K16" s="1" t="s">
        <v>22</v>
      </c>
      <c r="L16" s="1"/>
      <c r="M16" s="1" t="s">
        <v>22</v>
      </c>
      <c r="N16" s="1"/>
      <c r="O16" s="1" t="s">
        <v>21</v>
      </c>
      <c r="P16" s="1" t="s">
        <v>59</v>
      </c>
      <c r="Q16" s="1" t="s">
        <v>88</v>
      </c>
    </row>
    <row r="17" spans="1:17">
      <c r="A17" s="4" t="str">
        <f>HYPERLINK("https://iris.epa.gov/ChemicalLanding/&amp;substance_nmbr=129","Alachlor")</f>
        <v>Alachlor</v>
      </c>
      <c r="B17" s="1" t="s">
        <v>89</v>
      </c>
      <c r="C17" s="1" t="s">
        <v>90</v>
      </c>
      <c r="D17" s="1" t="s">
        <v>30</v>
      </c>
      <c r="E17" s="1" t="s">
        <v>19</v>
      </c>
      <c r="F17" s="1" t="s">
        <v>46</v>
      </c>
      <c r="G17" s="1" t="s">
        <v>42</v>
      </c>
      <c r="H17" s="1"/>
      <c r="I17" s="1"/>
      <c r="J17" s="1"/>
      <c r="K17" s="1" t="s">
        <v>21</v>
      </c>
      <c r="L17" s="1" t="s">
        <v>42</v>
      </c>
      <c r="M17" s="1" t="s">
        <v>22</v>
      </c>
      <c r="N17" s="1"/>
      <c r="O17" s="1" t="s">
        <v>22</v>
      </c>
      <c r="P17" s="1"/>
      <c r="Q17" s="1" t="s">
        <v>91</v>
      </c>
    </row>
    <row r="18" spans="1:17">
      <c r="A18" s="4" t="str">
        <f>HYPERLINK("https://iris.epa.gov/ChemicalLanding/&amp;substance_nmbr=287","Alar")</f>
        <v>Alar</v>
      </c>
      <c r="B18" s="1" t="s">
        <v>92</v>
      </c>
      <c r="C18" s="1" t="s">
        <v>93</v>
      </c>
      <c r="D18" s="1" t="s">
        <v>30</v>
      </c>
      <c r="E18" s="1" t="s">
        <v>19</v>
      </c>
      <c r="F18" s="1" t="s">
        <v>37</v>
      </c>
      <c r="G18" s="1" t="s">
        <v>37</v>
      </c>
      <c r="H18" s="1"/>
      <c r="I18" s="1"/>
      <c r="J18" s="1"/>
      <c r="K18" s="1" t="s">
        <v>21</v>
      </c>
      <c r="L18" s="1" t="s">
        <v>37</v>
      </c>
      <c r="M18" s="1" t="s">
        <v>22</v>
      </c>
      <c r="N18" s="1"/>
      <c r="O18" s="1" t="s">
        <v>22</v>
      </c>
      <c r="P18" s="1"/>
      <c r="Q18" s="1" t="s">
        <v>94</v>
      </c>
    </row>
    <row r="19" spans="1:17">
      <c r="A19" s="4" t="str">
        <f>HYPERLINK("https://iris.epa.gov/ChemicalLanding/&amp;substance_nmbr=3","Aldicarb")</f>
        <v>Aldicarb</v>
      </c>
      <c r="B19" s="1" t="s">
        <v>95</v>
      </c>
      <c r="C19" s="1" t="s">
        <v>96</v>
      </c>
      <c r="D19" s="1" t="s">
        <v>30</v>
      </c>
      <c r="E19" s="1" t="s">
        <v>19</v>
      </c>
      <c r="F19" s="1" t="s">
        <v>79</v>
      </c>
      <c r="G19" s="1" t="s">
        <v>97</v>
      </c>
      <c r="H19" s="1"/>
      <c r="I19" s="1"/>
      <c r="J19" s="1"/>
      <c r="K19" s="1" t="s">
        <v>21</v>
      </c>
      <c r="L19" s="1" t="s">
        <v>97</v>
      </c>
      <c r="M19" s="1" t="s">
        <v>22</v>
      </c>
      <c r="N19" s="1"/>
      <c r="O19" s="1" t="s">
        <v>21</v>
      </c>
      <c r="P19" s="1" t="s">
        <v>58</v>
      </c>
      <c r="Q19" s="1" t="s">
        <v>98</v>
      </c>
    </row>
    <row r="20" spans="1:17">
      <c r="A20" s="4" t="str">
        <f>HYPERLINK("https://iris.epa.gov/ChemicalLanding/&amp;substance_nmbr=312","Aldicarb sulfone")</f>
        <v>Aldicarb sulfone</v>
      </c>
      <c r="B20" s="1" t="s">
        <v>99</v>
      </c>
      <c r="C20" s="1" t="s">
        <v>100</v>
      </c>
      <c r="D20" s="1" t="s">
        <v>19</v>
      </c>
      <c r="E20" s="1" t="s">
        <v>19</v>
      </c>
      <c r="F20" s="1" t="s">
        <v>74</v>
      </c>
      <c r="G20" s="1" t="s">
        <v>97</v>
      </c>
      <c r="H20" s="1"/>
      <c r="I20" s="1"/>
      <c r="J20" s="1"/>
      <c r="K20" s="1" t="s">
        <v>21</v>
      </c>
      <c r="L20" s="1" t="s">
        <v>97</v>
      </c>
      <c r="M20" s="1" t="s">
        <v>22</v>
      </c>
      <c r="N20" s="1"/>
      <c r="O20" s="1" t="s">
        <v>22</v>
      </c>
      <c r="P20" s="1"/>
      <c r="Q20" s="1" t="s">
        <v>101</v>
      </c>
    </row>
    <row r="21" spans="1:17">
      <c r="A21" s="4" t="str">
        <f>HYPERLINK("https://iris.epa.gov/ChemicalLanding/&amp;substance_nmbr=130","Aldrin")</f>
        <v>Aldrin</v>
      </c>
      <c r="B21" s="1" t="s">
        <v>102</v>
      </c>
      <c r="C21" s="1" t="s">
        <v>103</v>
      </c>
      <c r="D21" s="1" t="s">
        <v>30</v>
      </c>
      <c r="E21" s="1" t="s">
        <v>19</v>
      </c>
      <c r="F21" s="1" t="s">
        <v>46</v>
      </c>
      <c r="G21" s="1" t="s">
        <v>52</v>
      </c>
      <c r="H21" s="1"/>
      <c r="I21" s="1"/>
      <c r="J21" s="1"/>
      <c r="K21" s="1" t="s">
        <v>21</v>
      </c>
      <c r="L21" s="1" t="s">
        <v>46</v>
      </c>
      <c r="M21" s="1" t="s">
        <v>22</v>
      </c>
      <c r="N21" s="1"/>
      <c r="O21" s="1" t="s">
        <v>21</v>
      </c>
      <c r="P21" s="1" t="s">
        <v>52</v>
      </c>
      <c r="Q21" s="1" t="s">
        <v>104</v>
      </c>
    </row>
    <row r="22" spans="1:17">
      <c r="A22" s="4" t="str">
        <f>HYPERLINK("https://iris.epa.gov/ChemicalLanding/&amp;substance_nmbr=288","Ally")</f>
        <v>Ally</v>
      </c>
      <c r="B22" s="1" t="s">
        <v>105</v>
      </c>
      <c r="C22" s="1" t="s">
        <v>106</v>
      </c>
      <c r="D22" s="1" t="s">
        <v>30</v>
      </c>
      <c r="E22" s="1" t="s">
        <v>19</v>
      </c>
      <c r="F22" s="1" t="s">
        <v>37</v>
      </c>
      <c r="G22" s="1" t="s">
        <v>37</v>
      </c>
      <c r="H22" s="1"/>
      <c r="I22" s="1"/>
      <c r="J22" s="1"/>
      <c r="K22" s="1" t="s">
        <v>21</v>
      </c>
      <c r="L22" s="1" t="s">
        <v>37</v>
      </c>
      <c r="M22" s="1" t="s">
        <v>22</v>
      </c>
      <c r="N22" s="1"/>
      <c r="O22" s="1" t="s">
        <v>22</v>
      </c>
      <c r="P22" s="1"/>
      <c r="Q22" s="1" t="s">
        <v>107</v>
      </c>
    </row>
    <row r="23" spans="1:17">
      <c r="A23" s="4" t="str">
        <f>HYPERLINK("https://iris.epa.gov/ChemicalLanding/&amp;substance_nmbr=4","Allyl alcohol")</f>
        <v>Allyl alcohol</v>
      </c>
      <c r="B23" s="1" t="s">
        <v>108</v>
      </c>
      <c r="C23" s="1" t="s">
        <v>109</v>
      </c>
      <c r="D23" s="1" t="s">
        <v>19</v>
      </c>
      <c r="E23" s="1" t="s">
        <v>19</v>
      </c>
      <c r="F23" s="1" t="s">
        <v>79</v>
      </c>
      <c r="G23" s="1" t="s">
        <v>79</v>
      </c>
      <c r="H23" s="1"/>
      <c r="I23" s="1"/>
      <c r="J23" s="1"/>
      <c r="K23" s="1" t="s">
        <v>21</v>
      </c>
      <c r="L23" s="1" t="s">
        <v>79</v>
      </c>
      <c r="M23" s="1" t="s">
        <v>22</v>
      </c>
      <c r="N23" s="1"/>
      <c r="O23" s="1" t="s">
        <v>22</v>
      </c>
      <c r="P23" s="1"/>
      <c r="Q23" s="1" t="s">
        <v>110</v>
      </c>
    </row>
    <row r="24" spans="1:17">
      <c r="A24" s="4" t="str">
        <f>HYPERLINK("https://iris.epa.gov/ChemicalLanding/&amp;substance_nmbr=387","Allyl chloride")</f>
        <v>Allyl chloride</v>
      </c>
      <c r="B24" s="1" t="s">
        <v>111</v>
      </c>
      <c r="C24" s="1" t="s">
        <v>112</v>
      </c>
      <c r="D24" s="1" t="s">
        <v>19</v>
      </c>
      <c r="E24" s="1" t="s">
        <v>19</v>
      </c>
      <c r="F24" s="1" t="s">
        <v>113</v>
      </c>
      <c r="G24" s="1" t="s">
        <v>114</v>
      </c>
      <c r="H24" s="1"/>
      <c r="I24" s="1"/>
      <c r="J24" s="1"/>
      <c r="K24" s="1" t="s">
        <v>22</v>
      </c>
      <c r="L24" s="1"/>
      <c r="M24" s="1" t="s">
        <v>21</v>
      </c>
      <c r="N24" s="1" t="s">
        <v>114</v>
      </c>
      <c r="O24" s="1" t="s">
        <v>21</v>
      </c>
      <c r="P24" s="1" t="s">
        <v>113</v>
      </c>
      <c r="Q24" s="1" t="s">
        <v>115</v>
      </c>
    </row>
    <row r="25" spans="1:17">
      <c r="A25" s="4" t="str">
        <f>HYPERLINK("https://iris.epa.gov/ChemicalLanding/&amp;substance_nmbr=5","Aluminum phosphide")</f>
        <v>Aluminum phosphide</v>
      </c>
      <c r="B25" s="1" t="s">
        <v>116</v>
      </c>
      <c r="C25" s="1" t="s">
        <v>117</v>
      </c>
      <c r="D25" s="1" t="s">
        <v>30</v>
      </c>
      <c r="E25" s="1" t="s">
        <v>19</v>
      </c>
      <c r="F25" s="1" t="s">
        <v>79</v>
      </c>
      <c r="G25" s="1" t="s">
        <v>79</v>
      </c>
      <c r="H25" s="1"/>
      <c r="I25" s="1"/>
      <c r="J25" s="1"/>
      <c r="K25" s="1" t="s">
        <v>21</v>
      </c>
      <c r="L25" s="1" t="s">
        <v>79</v>
      </c>
      <c r="M25" s="1" t="s">
        <v>22</v>
      </c>
      <c r="N25" s="1"/>
      <c r="O25" s="1" t="s">
        <v>22</v>
      </c>
      <c r="P25" s="1"/>
      <c r="Q25" s="1" t="s">
        <v>118</v>
      </c>
    </row>
    <row r="26" spans="1:17">
      <c r="A26" s="4" t="str">
        <f>HYPERLINK("https://iris.epa.gov/ChemicalLanding/&amp;substance_nmbr=207","Amdro")</f>
        <v>Amdro</v>
      </c>
      <c r="B26" s="1" t="s">
        <v>119</v>
      </c>
      <c r="C26" s="1" t="s">
        <v>120</v>
      </c>
      <c r="D26" s="1" t="s">
        <v>30</v>
      </c>
      <c r="E26" s="1" t="s">
        <v>19</v>
      </c>
      <c r="F26" s="1" t="s">
        <v>52</v>
      </c>
      <c r="G26" s="1" t="s">
        <v>52</v>
      </c>
      <c r="H26" s="1" t="s">
        <v>33</v>
      </c>
      <c r="I26" s="1" t="s">
        <v>33</v>
      </c>
      <c r="J26" s="1" t="s">
        <v>33</v>
      </c>
      <c r="K26" s="1" t="s">
        <v>21</v>
      </c>
      <c r="L26" s="1" t="s">
        <v>52</v>
      </c>
      <c r="M26" s="1" t="s">
        <v>22</v>
      </c>
      <c r="N26" s="1"/>
      <c r="O26" s="1" t="s">
        <v>22</v>
      </c>
      <c r="P26" s="1"/>
      <c r="Q26" s="1" t="s">
        <v>121</v>
      </c>
    </row>
    <row r="27" spans="1:17">
      <c r="A27" s="4" t="str">
        <f>HYPERLINK("https://iris.epa.gov/ChemicalLanding/&amp;substance_nmbr=208","Ametryn")</f>
        <v>Ametryn</v>
      </c>
      <c r="B27" s="1" t="s">
        <v>122</v>
      </c>
      <c r="C27" s="1" t="s">
        <v>123</v>
      </c>
      <c r="D27" s="1" t="s">
        <v>30</v>
      </c>
      <c r="E27" s="1" t="s">
        <v>19</v>
      </c>
      <c r="F27" s="1" t="s">
        <v>52</v>
      </c>
      <c r="G27" s="1" t="s">
        <v>52</v>
      </c>
      <c r="H27" s="1"/>
      <c r="I27" s="1"/>
      <c r="J27" s="1"/>
      <c r="K27" s="1" t="s">
        <v>21</v>
      </c>
      <c r="L27" s="1" t="s">
        <v>52</v>
      </c>
      <c r="M27" s="1" t="s">
        <v>22</v>
      </c>
      <c r="N27" s="1"/>
      <c r="O27" s="1" t="s">
        <v>22</v>
      </c>
      <c r="P27" s="1"/>
      <c r="Q27" s="1" t="s">
        <v>124</v>
      </c>
    </row>
    <row r="28" spans="1:17">
      <c r="A28" s="4" t="str">
        <f>HYPERLINK("https://iris.epa.gov/ChemicalLanding/&amp;substance_nmbr=440","4-Aminopyridine")</f>
        <v>4-Aminopyridine</v>
      </c>
      <c r="B28" s="1" t="s">
        <v>125</v>
      </c>
      <c r="C28" s="1" t="s">
        <v>126</v>
      </c>
      <c r="D28" s="1" t="s">
        <v>30</v>
      </c>
      <c r="E28" s="1" t="s">
        <v>19</v>
      </c>
      <c r="F28" s="1" t="s">
        <v>127</v>
      </c>
      <c r="G28" s="1" t="s">
        <v>127</v>
      </c>
      <c r="H28" s="1"/>
      <c r="I28" s="1"/>
      <c r="J28" s="1"/>
      <c r="K28" s="1" t="s">
        <v>22</v>
      </c>
      <c r="L28" s="1"/>
      <c r="M28" s="1" t="s">
        <v>22</v>
      </c>
      <c r="N28" s="1"/>
      <c r="O28" s="1" t="s">
        <v>21</v>
      </c>
      <c r="P28" s="1" t="s">
        <v>127</v>
      </c>
      <c r="Q28" s="1" t="s">
        <v>128</v>
      </c>
    </row>
    <row r="29" spans="1:17">
      <c r="A29" s="4" t="str">
        <f>HYPERLINK("https://iris.epa.gov/ChemicalLanding/&amp;substance_nmbr=334","Amitraz")</f>
        <v>Amitraz</v>
      </c>
      <c r="B29" s="1" t="s">
        <v>129</v>
      </c>
      <c r="C29" s="1" t="s">
        <v>130</v>
      </c>
      <c r="D29" s="1" t="s">
        <v>30</v>
      </c>
      <c r="E29" s="1" t="s">
        <v>19</v>
      </c>
      <c r="F29" s="1" t="s">
        <v>58</v>
      </c>
      <c r="G29" s="1" t="s">
        <v>58</v>
      </c>
      <c r="H29" s="1"/>
      <c r="I29" s="1"/>
      <c r="J29" s="1"/>
      <c r="K29" s="1" t="s">
        <v>21</v>
      </c>
      <c r="L29" s="1" t="s">
        <v>58</v>
      </c>
      <c r="M29" s="1" t="s">
        <v>22</v>
      </c>
      <c r="N29" s="1"/>
      <c r="O29" s="1" t="s">
        <v>22</v>
      </c>
      <c r="P29" s="1"/>
      <c r="Q29" s="1" t="s">
        <v>131</v>
      </c>
    </row>
    <row r="30" spans="1:17">
      <c r="A30" s="4" t="str">
        <f>HYPERLINK("https://iris.epa.gov/ChemicalLanding/&amp;substance_nmbr=422","Ammonia")</f>
        <v>Ammonia</v>
      </c>
      <c r="B30" s="1" t="s">
        <v>132</v>
      </c>
      <c r="C30" s="1" t="s">
        <v>133</v>
      </c>
      <c r="D30" s="1" t="s">
        <v>19</v>
      </c>
      <c r="E30" s="1" t="s">
        <v>30</v>
      </c>
      <c r="F30" s="1" t="s">
        <v>134</v>
      </c>
      <c r="G30" s="1" t="s">
        <v>135</v>
      </c>
      <c r="H30" s="1"/>
      <c r="I30" s="1"/>
      <c r="J30" s="1"/>
      <c r="K30" s="1" t="s">
        <v>22</v>
      </c>
      <c r="L30" s="1"/>
      <c r="M30" s="1" t="s">
        <v>21</v>
      </c>
      <c r="N30" s="1" t="s">
        <v>135</v>
      </c>
      <c r="O30" s="1" t="s">
        <v>22</v>
      </c>
      <c r="P30" s="1"/>
      <c r="Q30" s="1" t="s">
        <v>136</v>
      </c>
    </row>
    <row r="31" spans="1:17">
      <c r="A31" s="4" t="str">
        <f>HYPERLINK("https://iris.epa.gov/ChemicalLanding/&amp;substance_nmbr=517","Ammonium acetate")</f>
        <v>Ammonium acetate</v>
      </c>
      <c r="B31" s="1" t="s">
        <v>137</v>
      </c>
      <c r="C31" s="1" t="s">
        <v>138</v>
      </c>
      <c r="D31" s="1" t="s">
        <v>19</v>
      </c>
      <c r="E31" s="1" t="s">
        <v>19</v>
      </c>
      <c r="F31" s="1" t="s">
        <v>63</v>
      </c>
      <c r="G31" s="1" t="s">
        <v>63</v>
      </c>
      <c r="H31" s="1"/>
      <c r="I31" s="1"/>
      <c r="J31" s="1"/>
      <c r="K31" s="1" t="s">
        <v>22</v>
      </c>
      <c r="L31" s="1"/>
      <c r="M31" s="1" t="s">
        <v>22</v>
      </c>
      <c r="N31" s="1"/>
      <c r="O31" s="1" t="s">
        <v>21</v>
      </c>
      <c r="P31" s="1" t="s">
        <v>63</v>
      </c>
      <c r="Q31" s="1" t="s">
        <v>139</v>
      </c>
    </row>
    <row r="32" spans="1:17">
      <c r="A32" s="4" t="str">
        <f>HYPERLINK("https://iris.epa.gov/ChemicalLanding/&amp;substance_nmbr=516","Ammonium methacrylate")</f>
        <v>Ammonium methacrylate</v>
      </c>
      <c r="B32" s="1" t="s">
        <v>140</v>
      </c>
      <c r="C32" s="1" t="s">
        <v>141</v>
      </c>
      <c r="D32" s="1" t="s">
        <v>19</v>
      </c>
      <c r="E32" s="1" t="s">
        <v>19</v>
      </c>
      <c r="F32" s="1" t="s">
        <v>63</v>
      </c>
      <c r="G32" s="1" t="s">
        <v>63</v>
      </c>
      <c r="H32" s="1"/>
      <c r="I32" s="1"/>
      <c r="J32" s="1"/>
      <c r="K32" s="1" t="s">
        <v>22</v>
      </c>
      <c r="L32" s="1"/>
      <c r="M32" s="1" t="s">
        <v>22</v>
      </c>
      <c r="N32" s="1"/>
      <c r="O32" s="1" t="s">
        <v>21</v>
      </c>
      <c r="P32" s="1" t="s">
        <v>63</v>
      </c>
      <c r="Q32" s="1" t="s">
        <v>142</v>
      </c>
    </row>
    <row r="33" spans="1:17">
      <c r="A33" s="4" t="str">
        <f>HYPERLINK("https://iris.epa.gov/ChemicalLanding/&amp;substance_nmbr=7","Ammonium sulfamate")</f>
        <v>Ammonium sulfamate</v>
      </c>
      <c r="B33" s="1" t="s">
        <v>143</v>
      </c>
      <c r="C33" s="1" t="s">
        <v>144</v>
      </c>
      <c r="D33" s="1" t="s">
        <v>19</v>
      </c>
      <c r="E33" s="1" t="s">
        <v>19</v>
      </c>
      <c r="F33" s="1" t="s">
        <v>79</v>
      </c>
      <c r="G33" s="1" t="s">
        <v>145</v>
      </c>
      <c r="H33" s="1"/>
      <c r="I33" s="1"/>
      <c r="J33" s="1"/>
      <c r="K33" s="1" t="s">
        <v>21</v>
      </c>
      <c r="L33" s="1" t="s">
        <v>145</v>
      </c>
      <c r="M33" s="1" t="s">
        <v>22</v>
      </c>
      <c r="N33" s="1"/>
      <c r="O33" s="1" t="s">
        <v>22</v>
      </c>
      <c r="P33" s="1"/>
      <c r="Q33" s="1" t="s">
        <v>146</v>
      </c>
    </row>
    <row r="34" spans="1:17">
      <c r="A34" s="4" t="str">
        <f>HYPERLINK("https://iris.epa.gov/ChemicalLanding/&amp;substance_nmbr=350","Aniline")</f>
        <v>Aniline</v>
      </c>
      <c r="B34" s="1" t="s">
        <v>147</v>
      </c>
      <c r="C34" s="1" t="s">
        <v>148</v>
      </c>
      <c r="D34" s="1" t="s">
        <v>19</v>
      </c>
      <c r="E34" s="1" t="s">
        <v>19</v>
      </c>
      <c r="F34" s="1" t="s">
        <v>31</v>
      </c>
      <c r="G34" s="1" t="s">
        <v>20</v>
      </c>
      <c r="H34" s="1"/>
      <c r="I34" s="1"/>
      <c r="J34" s="1"/>
      <c r="K34" s="1" t="s">
        <v>22</v>
      </c>
      <c r="L34" s="1"/>
      <c r="M34" s="1" t="s">
        <v>21</v>
      </c>
      <c r="N34" s="1" t="s">
        <v>20</v>
      </c>
      <c r="O34" s="1" t="s">
        <v>21</v>
      </c>
      <c r="P34" s="1" t="s">
        <v>31</v>
      </c>
      <c r="Q34" s="1" t="s">
        <v>149</v>
      </c>
    </row>
    <row r="35" spans="1:17">
      <c r="A35" s="4" t="str">
        <f>HYPERLINK("https://iris.epa.gov/ChemicalLanding/&amp;substance_nmbr=610","ortho-Anisidine")</f>
        <v>ortho-Anisidine</v>
      </c>
      <c r="B35" s="1" t="s">
        <v>150</v>
      </c>
      <c r="C35" s="1" t="s">
        <v>151</v>
      </c>
      <c r="D35" s="1" t="s">
        <v>19</v>
      </c>
      <c r="E35" s="1" t="s">
        <v>19</v>
      </c>
      <c r="F35" s="1" t="s">
        <v>38</v>
      </c>
      <c r="G35" s="1" t="s">
        <v>38</v>
      </c>
      <c r="H35" s="1" t="s">
        <v>152</v>
      </c>
      <c r="I35" s="1" t="s">
        <v>152</v>
      </c>
      <c r="J35" s="1" t="s">
        <v>152</v>
      </c>
      <c r="K35" s="1" t="s">
        <v>22</v>
      </c>
      <c r="L35" s="1"/>
      <c r="M35" s="1" t="s">
        <v>153</v>
      </c>
      <c r="N35" s="1" t="s">
        <v>38</v>
      </c>
      <c r="O35" s="1" t="s">
        <v>22</v>
      </c>
      <c r="P35" s="1"/>
      <c r="Q35" s="1" t="s">
        <v>154</v>
      </c>
    </row>
    <row r="36" spans="1:17">
      <c r="A36" s="4" t="str">
        <f>HYPERLINK("https://iris.epa.gov/ChemicalLanding/&amp;substance_nmbr=434","Anthracene")</f>
        <v>Anthracene</v>
      </c>
      <c r="B36" s="1" t="s">
        <v>155</v>
      </c>
      <c r="C36" s="1" t="s">
        <v>156</v>
      </c>
      <c r="D36" s="1" t="s">
        <v>19</v>
      </c>
      <c r="E36" s="1" t="s">
        <v>19</v>
      </c>
      <c r="F36" s="1" t="s">
        <v>113</v>
      </c>
      <c r="G36" s="1" t="s">
        <v>26</v>
      </c>
      <c r="H36" s="1"/>
      <c r="I36" s="1"/>
      <c r="J36" s="1"/>
      <c r="K36" s="1" t="s">
        <v>21</v>
      </c>
      <c r="L36" s="1" t="s">
        <v>113</v>
      </c>
      <c r="M36" s="1" t="s">
        <v>22</v>
      </c>
      <c r="N36" s="1"/>
      <c r="O36" s="1" t="s">
        <v>21</v>
      </c>
      <c r="P36" s="1" t="s">
        <v>26</v>
      </c>
      <c r="Q36" s="1" t="s">
        <v>157</v>
      </c>
    </row>
    <row r="37" spans="1:17">
      <c r="A37" s="4" t="str">
        <f>HYPERLINK("https://iris.epa.gov/ChemicalLanding/&amp;substance_nmbr=6","Antimony")</f>
        <v>Antimony</v>
      </c>
      <c r="B37" s="1" t="s">
        <v>158</v>
      </c>
      <c r="C37" s="1" t="s">
        <v>159</v>
      </c>
      <c r="D37" s="1" t="s">
        <v>19</v>
      </c>
      <c r="E37" s="1" t="s">
        <v>19</v>
      </c>
      <c r="F37" s="1" t="s">
        <v>79</v>
      </c>
      <c r="G37" s="1" t="s">
        <v>79</v>
      </c>
      <c r="H37" s="1"/>
      <c r="I37" s="1"/>
      <c r="J37" s="1"/>
      <c r="K37" s="1" t="s">
        <v>21</v>
      </c>
      <c r="L37" s="1" t="s">
        <v>79</v>
      </c>
      <c r="M37" s="1" t="s">
        <v>22</v>
      </c>
      <c r="N37" s="1"/>
      <c r="O37" s="1" t="s">
        <v>22</v>
      </c>
      <c r="P37" s="1"/>
      <c r="Q37" s="1" t="s">
        <v>160</v>
      </c>
    </row>
    <row r="38" spans="1:17">
      <c r="A38" s="4" t="str">
        <f>HYPERLINK("https://iris.epa.gov/ChemicalLanding/&amp;substance_nmbr=676","Antimony trioxide")</f>
        <v>Antimony trioxide</v>
      </c>
      <c r="B38" s="1" t="s">
        <v>161</v>
      </c>
      <c r="C38" s="1" t="s">
        <v>162</v>
      </c>
      <c r="D38" s="1" t="s">
        <v>19</v>
      </c>
      <c r="E38" s="1" t="s">
        <v>19</v>
      </c>
      <c r="F38" s="1" t="s">
        <v>163</v>
      </c>
      <c r="G38" s="1" t="s">
        <v>163</v>
      </c>
      <c r="H38" s="1"/>
      <c r="I38" s="1"/>
      <c r="J38" s="1"/>
      <c r="K38" s="1" t="s">
        <v>22</v>
      </c>
      <c r="L38" s="1"/>
      <c r="M38" s="1" t="s">
        <v>21</v>
      </c>
      <c r="N38" s="1" t="s">
        <v>163</v>
      </c>
      <c r="O38" s="1" t="s">
        <v>22</v>
      </c>
      <c r="P38" s="1"/>
      <c r="Q38" s="1" t="s">
        <v>164</v>
      </c>
    </row>
    <row r="39" spans="1:17">
      <c r="A39" s="4" t="str">
        <f>HYPERLINK("https://iris.epa.gov/ChemicalLanding/&amp;substance_nmbr=8","Apollo")</f>
        <v>Apollo</v>
      </c>
      <c r="B39" s="1" t="s">
        <v>165</v>
      </c>
      <c r="C39" s="1" t="s">
        <v>166</v>
      </c>
      <c r="D39" s="1" t="s">
        <v>30</v>
      </c>
      <c r="E39" s="1" t="s">
        <v>19</v>
      </c>
      <c r="F39" s="1" t="s">
        <v>79</v>
      </c>
      <c r="G39" s="1" t="s">
        <v>167</v>
      </c>
      <c r="H39" s="1"/>
      <c r="I39" s="1"/>
      <c r="J39" s="1"/>
      <c r="K39" s="1" t="s">
        <v>21</v>
      </c>
      <c r="L39" s="1" t="s">
        <v>79</v>
      </c>
      <c r="M39" s="1" t="s">
        <v>22</v>
      </c>
      <c r="N39" s="1"/>
      <c r="O39" s="1" t="s">
        <v>21</v>
      </c>
      <c r="P39" s="1" t="s">
        <v>167</v>
      </c>
      <c r="Q39" s="1" t="s">
        <v>168</v>
      </c>
    </row>
    <row r="40" spans="1:17">
      <c r="A40" s="4" t="str">
        <f>HYPERLINK("https://iris.epa.gov/ChemicalLanding/&amp;substance_nmbr=473","Aramite")</f>
        <v>Aramite</v>
      </c>
      <c r="B40" s="1" t="s">
        <v>169</v>
      </c>
      <c r="C40" s="1" t="s">
        <v>170</v>
      </c>
      <c r="D40" s="1" t="s">
        <v>19</v>
      </c>
      <c r="E40" s="1" t="s">
        <v>19</v>
      </c>
      <c r="F40" s="1" t="s">
        <v>167</v>
      </c>
      <c r="G40" s="1" t="s">
        <v>167</v>
      </c>
      <c r="H40" s="1"/>
      <c r="I40" s="1"/>
      <c r="J40" s="1"/>
      <c r="K40" s="1" t="s">
        <v>22</v>
      </c>
      <c r="L40" s="1"/>
      <c r="M40" s="1" t="s">
        <v>22</v>
      </c>
      <c r="N40" s="1"/>
      <c r="O40" s="1" t="s">
        <v>21</v>
      </c>
      <c r="P40" s="1" t="s">
        <v>167</v>
      </c>
      <c r="Q40" s="1" t="s">
        <v>171</v>
      </c>
    </row>
    <row r="41" spans="1:17">
      <c r="A41" s="4" t="str">
        <f>HYPERLINK("https://iris.epa.gov/ChemicalLanding/&amp;substance_nmbr=462","Aroclor 1016")</f>
        <v>Aroclor 1016</v>
      </c>
      <c r="B41" s="1" t="s">
        <v>172</v>
      </c>
      <c r="C41" s="1" t="s">
        <v>173</v>
      </c>
      <c r="D41" s="1" t="s">
        <v>19</v>
      </c>
      <c r="E41" s="1" t="s">
        <v>19</v>
      </c>
      <c r="F41" s="1" t="s">
        <v>174</v>
      </c>
      <c r="G41" s="1" t="s">
        <v>174</v>
      </c>
      <c r="H41" s="1"/>
      <c r="I41" s="1"/>
      <c r="J41" s="1"/>
      <c r="K41" s="1" t="s">
        <v>21</v>
      </c>
      <c r="L41" s="1" t="s">
        <v>174</v>
      </c>
      <c r="M41" s="1" t="s">
        <v>22</v>
      </c>
      <c r="N41" s="1"/>
      <c r="O41" s="1" t="s">
        <v>22</v>
      </c>
      <c r="P41" s="1"/>
      <c r="Q41" s="1" t="s">
        <v>175</v>
      </c>
    </row>
    <row r="42" spans="1:17">
      <c r="A42" s="4" t="str">
        <f>HYPERLINK("https://iris.epa.gov/ChemicalLanding/&amp;substance_nmbr=649","Aroclor 1248")</f>
        <v>Aroclor 1248</v>
      </c>
      <c r="B42" s="1" t="s">
        <v>176</v>
      </c>
      <c r="C42" s="1" t="s">
        <v>177</v>
      </c>
      <c r="D42" s="1" t="s">
        <v>19</v>
      </c>
      <c r="E42" s="1" t="s">
        <v>19</v>
      </c>
      <c r="F42" s="1" t="s">
        <v>80</v>
      </c>
      <c r="G42" s="1" t="s">
        <v>80</v>
      </c>
      <c r="H42" s="1"/>
      <c r="I42" s="1"/>
      <c r="J42" s="1"/>
      <c r="K42" s="1" t="s">
        <v>48</v>
      </c>
      <c r="L42" s="1" t="s">
        <v>80</v>
      </c>
      <c r="M42" s="1" t="s">
        <v>22</v>
      </c>
      <c r="N42" s="1"/>
      <c r="O42" s="1" t="s">
        <v>22</v>
      </c>
      <c r="P42" s="1"/>
      <c r="Q42" s="1" t="s">
        <v>178</v>
      </c>
    </row>
    <row r="43" spans="1:17">
      <c r="A43" s="4" t="str">
        <f>HYPERLINK("https://iris.epa.gov/ChemicalLanding/&amp;substance_nmbr=389","Aroclor 1254")</f>
        <v>Aroclor 1254</v>
      </c>
      <c r="B43" s="1" t="s">
        <v>179</v>
      </c>
      <c r="C43" s="1" t="s">
        <v>180</v>
      </c>
      <c r="D43" s="1" t="s">
        <v>19</v>
      </c>
      <c r="E43" s="1" t="s">
        <v>19</v>
      </c>
      <c r="F43" s="1" t="s">
        <v>181</v>
      </c>
      <c r="G43" s="1" t="s">
        <v>181</v>
      </c>
      <c r="H43" s="1"/>
      <c r="I43" s="1"/>
      <c r="J43" s="1"/>
      <c r="K43" s="1" t="s">
        <v>21</v>
      </c>
      <c r="L43" s="1" t="s">
        <v>181</v>
      </c>
      <c r="M43" s="1" t="s">
        <v>22</v>
      </c>
      <c r="N43" s="1"/>
      <c r="O43" s="1" t="s">
        <v>22</v>
      </c>
      <c r="P43" s="1"/>
      <c r="Q43" s="1" t="s">
        <v>182</v>
      </c>
    </row>
    <row r="44" spans="1:17">
      <c r="A44" s="4" t="str">
        <f>HYPERLINK("https://iris.epa.gov/ChemicalLanding/&amp;substance_nmbr=278","Arsenic, Inorganic")</f>
        <v>Arsenic, Inorganic</v>
      </c>
      <c r="B44" s="1" t="s">
        <v>183</v>
      </c>
      <c r="C44" s="1" t="s">
        <v>184</v>
      </c>
      <c r="D44" s="1" t="s">
        <v>19</v>
      </c>
      <c r="E44" s="1" t="s">
        <v>30</v>
      </c>
      <c r="F44" s="1" t="s">
        <v>185</v>
      </c>
      <c r="G44" s="1" t="s">
        <v>186</v>
      </c>
      <c r="H44" s="1"/>
      <c r="I44" s="1"/>
      <c r="J44" s="1"/>
      <c r="K44" s="1" t="s">
        <v>21</v>
      </c>
      <c r="L44" s="1" t="s">
        <v>187</v>
      </c>
      <c r="M44" s="1" t="s">
        <v>22</v>
      </c>
      <c r="N44" s="1"/>
      <c r="O44" s="1" t="s">
        <v>21</v>
      </c>
      <c r="P44" s="1" t="s">
        <v>187</v>
      </c>
      <c r="Q44" s="1" t="s">
        <v>188</v>
      </c>
    </row>
    <row r="45" spans="1:17">
      <c r="A45" s="4" t="str">
        <f>HYPERLINK("https://iris.epa.gov/ChemicalLanding/&amp;substance_nmbr=672","Arsine")</f>
        <v>Arsine</v>
      </c>
      <c r="B45" s="1" t="s">
        <v>189</v>
      </c>
      <c r="C45" s="1" t="s">
        <v>190</v>
      </c>
      <c r="D45" s="1" t="s">
        <v>19</v>
      </c>
      <c r="E45" s="1" t="s">
        <v>19</v>
      </c>
      <c r="F45" s="1" t="s">
        <v>191</v>
      </c>
      <c r="G45" s="1" t="s">
        <v>191</v>
      </c>
      <c r="H45" s="1"/>
      <c r="I45" s="1"/>
      <c r="J45" s="1"/>
      <c r="K45" s="1" t="s">
        <v>22</v>
      </c>
      <c r="L45" s="1"/>
      <c r="M45" s="1" t="s">
        <v>21</v>
      </c>
      <c r="N45" s="1" t="s">
        <v>191</v>
      </c>
      <c r="O45" s="1" t="s">
        <v>22</v>
      </c>
      <c r="P45" s="1"/>
      <c r="Q45" s="1" t="s">
        <v>192</v>
      </c>
    </row>
    <row r="46" spans="1:17">
      <c r="A46" s="4" t="str">
        <f>HYPERLINK("https://iris.epa.gov/ChemicalLanding/&amp;substance_nmbr=371","Asbestos")</f>
        <v>Asbestos</v>
      </c>
      <c r="B46" s="1" t="s">
        <v>193</v>
      </c>
      <c r="C46" s="1" t="s">
        <v>194</v>
      </c>
      <c r="D46" s="1" t="s">
        <v>19</v>
      </c>
      <c r="E46" s="1" t="s">
        <v>19</v>
      </c>
      <c r="F46" s="1" t="s">
        <v>74</v>
      </c>
      <c r="G46" s="1" t="s">
        <v>74</v>
      </c>
      <c r="H46" s="1"/>
      <c r="I46" s="1"/>
      <c r="J46" s="1"/>
      <c r="K46" s="1" t="s">
        <v>22</v>
      </c>
      <c r="L46" s="1"/>
      <c r="M46" s="1" t="s">
        <v>22</v>
      </c>
      <c r="N46" s="1"/>
      <c r="O46" s="1" t="s">
        <v>21</v>
      </c>
      <c r="P46" s="1" t="s">
        <v>74</v>
      </c>
      <c r="Q46" s="1" t="s">
        <v>195</v>
      </c>
    </row>
    <row r="47" spans="1:17">
      <c r="A47" s="4" t="str">
        <f>HYPERLINK("https://iris.epa.gov/ChemicalLanding/&amp;substance_nmbr=335","Assure")</f>
        <v>Assure</v>
      </c>
      <c r="B47" s="1" t="s">
        <v>196</v>
      </c>
      <c r="C47" s="1" t="s">
        <v>197</v>
      </c>
      <c r="D47" s="1" t="s">
        <v>30</v>
      </c>
      <c r="E47" s="1" t="s">
        <v>19</v>
      </c>
      <c r="F47" s="1" t="s">
        <v>74</v>
      </c>
      <c r="G47" s="1" t="s">
        <v>167</v>
      </c>
      <c r="H47" s="1"/>
      <c r="I47" s="1"/>
      <c r="J47" s="1"/>
      <c r="K47" s="1" t="s">
        <v>21</v>
      </c>
      <c r="L47" s="1" t="s">
        <v>74</v>
      </c>
      <c r="M47" s="1" t="s">
        <v>22</v>
      </c>
      <c r="N47" s="1"/>
      <c r="O47" s="1" t="s">
        <v>21</v>
      </c>
      <c r="P47" s="1" t="s">
        <v>167</v>
      </c>
      <c r="Q47" s="1" t="s">
        <v>198</v>
      </c>
    </row>
    <row r="48" spans="1:17">
      <c r="A48" s="4" t="str">
        <f>HYPERLINK("https://iris.epa.gov/ChemicalLanding/&amp;substance_nmbr=284","Asulam")</f>
        <v>Asulam</v>
      </c>
      <c r="B48" s="1" t="s">
        <v>199</v>
      </c>
      <c r="C48" s="1" t="s">
        <v>200</v>
      </c>
      <c r="D48" s="1" t="s">
        <v>30</v>
      </c>
      <c r="E48" s="1" t="s">
        <v>19</v>
      </c>
      <c r="F48" s="1" t="s">
        <v>37</v>
      </c>
      <c r="G48" s="1" t="s">
        <v>37</v>
      </c>
      <c r="H48" s="1" t="s">
        <v>33</v>
      </c>
      <c r="I48" s="1" t="s">
        <v>33</v>
      </c>
      <c r="J48" s="1" t="s">
        <v>33</v>
      </c>
      <c r="K48" s="1" t="s">
        <v>21</v>
      </c>
      <c r="L48" s="1" t="s">
        <v>37</v>
      </c>
      <c r="M48" s="1" t="s">
        <v>22</v>
      </c>
      <c r="N48" s="1"/>
      <c r="O48" s="1" t="s">
        <v>22</v>
      </c>
      <c r="P48" s="1"/>
      <c r="Q48" s="1" t="s">
        <v>201</v>
      </c>
    </row>
    <row r="49" spans="1:17">
      <c r="A49" s="4" t="str">
        <f>HYPERLINK("https://iris.epa.gov/ChemicalLanding/&amp;substance_nmbr=209","Atrazine")</f>
        <v>Atrazine</v>
      </c>
      <c r="B49" s="1" t="s">
        <v>202</v>
      </c>
      <c r="C49" s="1" t="s">
        <v>203</v>
      </c>
      <c r="D49" s="1" t="s">
        <v>30</v>
      </c>
      <c r="E49" s="1" t="s">
        <v>19</v>
      </c>
      <c r="F49" s="1" t="s">
        <v>52</v>
      </c>
      <c r="G49" s="1" t="s">
        <v>204</v>
      </c>
      <c r="H49" s="1"/>
      <c r="I49" s="1"/>
      <c r="J49" s="1"/>
      <c r="K49" s="1" t="s">
        <v>21</v>
      </c>
      <c r="L49" s="1" t="s">
        <v>204</v>
      </c>
      <c r="M49" s="1" t="s">
        <v>22</v>
      </c>
      <c r="N49" s="1"/>
      <c r="O49" s="1" t="s">
        <v>22</v>
      </c>
      <c r="P49" s="1"/>
      <c r="Q49" s="1" t="s">
        <v>205</v>
      </c>
    </row>
    <row r="50" spans="1:17">
      <c r="A50" s="4" t="str">
        <f>HYPERLINK("https://iris.epa.gov/ChemicalLanding/&amp;substance_nmbr=381","Avermectin B1")</f>
        <v>Avermectin B1</v>
      </c>
      <c r="B50" s="1" t="s">
        <v>206</v>
      </c>
      <c r="C50" s="1" t="s">
        <v>207</v>
      </c>
      <c r="D50" s="1" t="s">
        <v>30</v>
      </c>
      <c r="E50" s="1" t="s">
        <v>19</v>
      </c>
      <c r="F50" s="1" t="s">
        <v>208</v>
      </c>
      <c r="G50" s="1" t="s">
        <v>208</v>
      </c>
      <c r="H50" s="1"/>
      <c r="I50" s="1"/>
      <c r="J50" s="1"/>
      <c r="K50" s="1" t="s">
        <v>21</v>
      </c>
      <c r="L50" s="1" t="s">
        <v>208</v>
      </c>
      <c r="M50" s="1" t="s">
        <v>22</v>
      </c>
      <c r="N50" s="1"/>
      <c r="O50" s="1" t="s">
        <v>22</v>
      </c>
      <c r="P50" s="1"/>
      <c r="Q50" s="1" t="s">
        <v>209</v>
      </c>
    </row>
    <row r="51" spans="1:17">
      <c r="A51" s="4" t="str">
        <f>HYPERLINK("https://iris.epa.gov/ChemicalLanding/&amp;substance_nmbr=351","Azobenzene")</f>
        <v>Azobenzene</v>
      </c>
      <c r="B51" s="1" t="s">
        <v>210</v>
      </c>
      <c r="C51" s="1" t="s">
        <v>211</v>
      </c>
      <c r="D51" s="1" t="s">
        <v>19</v>
      </c>
      <c r="E51" s="1" t="s">
        <v>19</v>
      </c>
      <c r="F51" s="1" t="s">
        <v>31</v>
      </c>
      <c r="G51" s="1" t="s">
        <v>31</v>
      </c>
      <c r="H51" s="1"/>
      <c r="I51" s="1"/>
      <c r="J51" s="1"/>
      <c r="K51" s="1" t="s">
        <v>22</v>
      </c>
      <c r="L51" s="1"/>
      <c r="M51" s="1" t="s">
        <v>22</v>
      </c>
      <c r="N51" s="1"/>
      <c r="O51" s="1" t="s">
        <v>21</v>
      </c>
      <c r="P51" s="1" t="s">
        <v>31</v>
      </c>
      <c r="Q51" s="1" t="s">
        <v>212</v>
      </c>
    </row>
    <row r="52" spans="1:17">
      <c r="A52" s="4" t="str">
        <f>HYPERLINK("https://iris.epa.gov/ChemicalLanding/&amp;substance_nmbr=10","Barium and Compounds")</f>
        <v>Barium and Compounds</v>
      </c>
      <c r="B52" s="1" t="s">
        <v>213</v>
      </c>
      <c r="C52" s="1" t="s">
        <v>214</v>
      </c>
      <c r="D52" s="1" t="s">
        <v>19</v>
      </c>
      <c r="E52" s="1" t="s">
        <v>30</v>
      </c>
      <c r="F52" s="1" t="s">
        <v>79</v>
      </c>
      <c r="G52" s="1" t="s">
        <v>215</v>
      </c>
      <c r="H52" s="1"/>
      <c r="I52" s="1"/>
      <c r="J52" s="1"/>
      <c r="K52" s="1" t="s">
        <v>21</v>
      </c>
      <c r="L52" s="1" t="s">
        <v>215</v>
      </c>
      <c r="M52" s="1" t="s">
        <v>21</v>
      </c>
      <c r="N52" s="1" t="s">
        <v>216</v>
      </c>
      <c r="O52" s="1" t="s">
        <v>21</v>
      </c>
      <c r="P52" s="1" t="s">
        <v>216</v>
      </c>
      <c r="Q52" s="1" t="s">
        <v>217</v>
      </c>
    </row>
    <row r="53" spans="1:17">
      <c r="A53" s="4" t="str">
        <f>HYPERLINK("https://iris.epa.gov/ChemicalLanding/&amp;substance_nmbr=9","Barium cyanide")</f>
        <v>Barium cyanide</v>
      </c>
      <c r="B53" s="1" t="s">
        <v>218</v>
      </c>
      <c r="C53" s="1" t="s">
        <v>219</v>
      </c>
      <c r="D53" s="1" t="s">
        <v>19</v>
      </c>
      <c r="E53" s="1" t="s">
        <v>19</v>
      </c>
      <c r="F53" s="1" t="s">
        <v>79</v>
      </c>
      <c r="G53" s="1" t="s">
        <v>63</v>
      </c>
      <c r="H53" s="1" t="s">
        <v>152</v>
      </c>
      <c r="I53" s="1" t="s">
        <v>152</v>
      </c>
      <c r="J53" s="1" t="s">
        <v>152</v>
      </c>
      <c r="K53" s="1" t="s">
        <v>220</v>
      </c>
      <c r="L53" s="1" t="s">
        <v>63</v>
      </c>
      <c r="M53" s="1" t="s">
        <v>22</v>
      </c>
      <c r="N53" s="1"/>
      <c r="O53" s="1" t="s">
        <v>22</v>
      </c>
      <c r="P53" s="1"/>
      <c r="Q53" s="1" t="s">
        <v>221</v>
      </c>
    </row>
    <row r="54" spans="1:17">
      <c r="A54" s="4" t="str">
        <f>HYPERLINK("https://iris.epa.gov/ChemicalLanding/&amp;substance_nmbr=210","Baygon")</f>
        <v>Baygon</v>
      </c>
      <c r="B54" s="1" t="s">
        <v>222</v>
      </c>
      <c r="C54" s="1" t="s">
        <v>223</v>
      </c>
      <c r="D54" s="1" t="s">
        <v>30</v>
      </c>
      <c r="E54" s="1" t="s">
        <v>19</v>
      </c>
      <c r="F54" s="1" t="s">
        <v>52</v>
      </c>
      <c r="G54" s="1" t="s">
        <v>52</v>
      </c>
      <c r="H54" s="1"/>
      <c r="I54" s="1"/>
      <c r="J54" s="1"/>
      <c r="K54" s="1" t="s">
        <v>21</v>
      </c>
      <c r="L54" s="1" t="s">
        <v>224</v>
      </c>
      <c r="M54" s="1" t="s">
        <v>22</v>
      </c>
      <c r="N54" s="1"/>
      <c r="O54" s="1" t="s">
        <v>22</v>
      </c>
      <c r="P54" s="1"/>
      <c r="Q54" s="1" t="s">
        <v>225</v>
      </c>
    </row>
    <row r="55" spans="1:17">
      <c r="A55" s="4" t="str">
        <f>HYPERLINK("https://iris.epa.gov/ChemicalLanding/&amp;substance_nmbr=131","Bayleton")</f>
        <v>Bayleton</v>
      </c>
      <c r="B55" s="1" t="s">
        <v>226</v>
      </c>
      <c r="C55" s="1" t="s">
        <v>227</v>
      </c>
      <c r="D55" s="1" t="s">
        <v>30</v>
      </c>
      <c r="E55" s="1" t="s">
        <v>19</v>
      </c>
      <c r="F55" s="1" t="s">
        <v>46</v>
      </c>
      <c r="G55" s="1" t="s">
        <v>228</v>
      </c>
      <c r="H55" s="1" t="s">
        <v>33</v>
      </c>
      <c r="I55" s="1" t="s">
        <v>33</v>
      </c>
      <c r="J55" s="1" t="s">
        <v>33</v>
      </c>
      <c r="K55" s="1" t="s">
        <v>21</v>
      </c>
      <c r="L55" s="1" t="s">
        <v>228</v>
      </c>
      <c r="M55" s="1" t="s">
        <v>22</v>
      </c>
      <c r="N55" s="1"/>
      <c r="O55" s="1" t="s">
        <v>22</v>
      </c>
      <c r="P55" s="1"/>
      <c r="Q55" s="1" t="s">
        <v>229</v>
      </c>
    </row>
    <row r="56" spans="1:17">
      <c r="A56" s="4" t="str">
        <f>HYPERLINK("https://iris.epa.gov/ChemicalLanding/&amp;substance_nmbr=132","Baythroid")</f>
        <v>Baythroid</v>
      </c>
      <c r="B56" s="1" t="s">
        <v>230</v>
      </c>
      <c r="C56" s="1" t="s">
        <v>231</v>
      </c>
      <c r="D56" s="1" t="s">
        <v>30</v>
      </c>
      <c r="E56" s="1" t="s">
        <v>19</v>
      </c>
      <c r="F56" s="1" t="s">
        <v>46</v>
      </c>
      <c r="G56" s="1" t="s">
        <v>228</v>
      </c>
      <c r="H56" s="1"/>
      <c r="I56" s="1"/>
      <c r="J56" s="1"/>
      <c r="K56" s="1" t="s">
        <v>21</v>
      </c>
      <c r="L56" s="1" t="s">
        <v>228</v>
      </c>
      <c r="M56" s="1" t="s">
        <v>22</v>
      </c>
      <c r="N56" s="1"/>
      <c r="O56" s="1" t="s">
        <v>22</v>
      </c>
      <c r="P56" s="1"/>
      <c r="Q56" s="1" t="s">
        <v>232</v>
      </c>
    </row>
    <row r="57" spans="1:17">
      <c r="A57" s="4" t="str">
        <f>HYPERLINK("https://iris.epa.gov/ChemicalLanding/&amp;substance_nmbr=133","Benefin")</f>
        <v>Benefin</v>
      </c>
      <c r="B57" s="1" t="s">
        <v>233</v>
      </c>
      <c r="C57" s="1" t="s">
        <v>234</v>
      </c>
      <c r="D57" s="1" t="s">
        <v>30</v>
      </c>
      <c r="E57" s="1" t="s">
        <v>19</v>
      </c>
      <c r="F57" s="1" t="s">
        <v>46</v>
      </c>
      <c r="G57" s="1" t="s">
        <v>46</v>
      </c>
      <c r="H57" s="1" t="s">
        <v>33</v>
      </c>
      <c r="I57" s="1" t="s">
        <v>33</v>
      </c>
      <c r="J57" s="1" t="s">
        <v>33</v>
      </c>
      <c r="K57" s="1" t="s">
        <v>21</v>
      </c>
      <c r="L57" s="1" t="s">
        <v>228</v>
      </c>
      <c r="M57" s="1" t="s">
        <v>22</v>
      </c>
      <c r="N57" s="1"/>
      <c r="O57" s="1" t="s">
        <v>22</v>
      </c>
      <c r="P57" s="1"/>
      <c r="Q57" s="1" t="s">
        <v>235</v>
      </c>
    </row>
    <row r="58" spans="1:17">
      <c r="A58" s="4" t="str">
        <f>HYPERLINK("https://iris.epa.gov/ChemicalLanding/&amp;substance_nmbr=11","Benomyl")</f>
        <v>Benomyl</v>
      </c>
      <c r="B58" s="1" t="s">
        <v>236</v>
      </c>
      <c r="C58" s="1" t="s">
        <v>237</v>
      </c>
      <c r="D58" s="1" t="s">
        <v>30</v>
      </c>
      <c r="E58" s="1" t="s">
        <v>19</v>
      </c>
      <c r="F58" s="1" t="s">
        <v>79</v>
      </c>
      <c r="G58" s="1" t="s">
        <v>79</v>
      </c>
      <c r="H58" s="1"/>
      <c r="I58" s="1"/>
      <c r="J58" s="1"/>
      <c r="K58" s="1" t="s">
        <v>21</v>
      </c>
      <c r="L58" s="1" t="s">
        <v>238</v>
      </c>
      <c r="M58" s="1" t="s">
        <v>22</v>
      </c>
      <c r="N58" s="1"/>
      <c r="O58" s="1" t="s">
        <v>22</v>
      </c>
      <c r="P58" s="1"/>
      <c r="Q58" s="1" t="s">
        <v>239</v>
      </c>
    </row>
    <row r="59" spans="1:17">
      <c r="A59" s="4" t="str">
        <f>HYPERLINK("https://iris.epa.gov/ChemicalLanding/&amp;substance_nmbr=134","Bentazon (Basagran)")</f>
        <v>Bentazon (Basagran)</v>
      </c>
      <c r="B59" s="1" t="s">
        <v>240</v>
      </c>
      <c r="C59" s="1" t="s">
        <v>241</v>
      </c>
      <c r="D59" s="1" t="s">
        <v>30</v>
      </c>
      <c r="E59" s="1" t="s">
        <v>30</v>
      </c>
      <c r="F59" s="1" t="s">
        <v>242</v>
      </c>
      <c r="G59" s="1" t="s">
        <v>243</v>
      </c>
      <c r="H59" s="1"/>
      <c r="I59" s="1"/>
      <c r="J59" s="1"/>
      <c r="K59" s="1" t="s">
        <v>21</v>
      </c>
      <c r="L59" s="1" t="s">
        <v>243</v>
      </c>
      <c r="M59" s="1" t="s">
        <v>153</v>
      </c>
      <c r="N59" s="1" t="s">
        <v>243</v>
      </c>
      <c r="O59" s="1" t="s">
        <v>21</v>
      </c>
      <c r="P59" s="1" t="s">
        <v>243</v>
      </c>
      <c r="Q59" s="1" t="s">
        <v>244</v>
      </c>
    </row>
    <row r="60" spans="1:17">
      <c r="A60" s="4" t="str">
        <f>HYPERLINK("https://iris.epa.gov/ChemicalLanding/&amp;substance_nmbr=454","Benz[a]anthracene")</f>
        <v>Benz[a]anthracene</v>
      </c>
      <c r="B60" s="1" t="s">
        <v>245</v>
      </c>
      <c r="C60" s="1" t="s">
        <v>246</v>
      </c>
      <c r="D60" s="1" t="s">
        <v>19</v>
      </c>
      <c r="E60" s="1" t="s">
        <v>19</v>
      </c>
      <c r="F60" s="1" t="s">
        <v>247</v>
      </c>
      <c r="G60" s="1" t="s">
        <v>247</v>
      </c>
      <c r="H60" s="1"/>
      <c r="I60" s="1"/>
      <c r="J60" s="1"/>
      <c r="K60" s="1" t="s">
        <v>22</v>
      </c>
      <c r="L60" s="1"/>
      <c r="M60" s="1" t="s">
        <v>22</v>
      </c>
      <c r="N60" s="1"/>
      <c r="O60" s="1" t="s">
        <v>21</v>
      </c>
      <c r="P60" s="1" t="s">
        <v>247</v>
      </c>
      <c r="Q60" s="1" t="s">
        <v>248</v>
      </c>
    </row>
    <row r="61" spans="1:17">
      <c r="A61" s="4" t="str">
        <f>HYPERLINK("https://iris.epa.gov/ChemicalLanding/&amp;substance_nmbr=332","Benzaldehyde")</f>
        <v>Benzaldehyde</v>
      </c>
      <c r="B61" s="1" t="s">
        <v>249</v>
      </c>
      <c r="C61" s="1" t="s">
        <v>250</v>
      </c>
      <c r="D61" s="1" t="s">
        <v>19</v>
      </c>
      <c r="E61" s="1" t="s">
        <v>19</v>
      </c>
      <c r="F61" s="1" t="s">
        <v>31</v>
      </c>
      <c r="G61" s="1" t="s">
        <v>31</v>
      </c>
      <c r="H61" s="1"/>
      <c r="I61" s="1"/>
      <c r="J61" s="1"/>
      <c r="K61" s="1" t="s">
        <v>21</v>
      </c>
      <c r="L61" s="1" t="s">
        <v>31</v>
      </c>
      <c r="M61" s="1" t="s">
        <v>22</v>
      </c>
      <c r="N61" s="1"/>
      <c r="O61" s="1" t="s">
        <v>22</v>
      </c>
      <c r="P61" s="1"/>
      <c r="Q61" s="1" t="s">
        <v>251</v>
      </c>
    </row>
    <row r="62" spans="1:17">
      <c r="A62" s="4" t="str">
        <f>HYPERLINK("https://iris.epa.gov/ChemicalLanding/&amp;substance_nmbr=276","Benzene")</f>
        <v>Benzene</v>
      </c>
      <c r="B62" s="1" t="s">
        <v>252</v>
      </c>
      <c r="C62" s="1" t="s">
        <v>253</v>
      </c>
      <c r="D62" s="1" t="s">
        <v>19</v>
      </c>
      <c r="E62" s="1" t="s">
        <v>30</v>
      </c>
      <c r="F62" s="1" t="s">
        <v>228</v>
      </c>
      <c r="G62" s="1" t="s">
        <v>254</v>
      </c>
      <c r="H62" s="1"/>
      <c r="I62" s="1"/>
      <c r="J62" s="1"/>
      <c r="K62" s="1" t="s">
        <v>21</v>
      </c>
      <c r="L62" s="1" t="s">
        <v>254</v>
      </c>
      <c r="M62" s="1" t="s">
        <v>21</v>
      </c>
      <c r="N62" s="1" t="s">
        <v>254</v>
      </c>
      <c r="O62" s="1" t="s">
        <v>21</v>
      </c>
      <c r="P62" s="1" t="s">
        <v>255</v>
      </c>
      <c r="Q62" s="1" t="s">
        <v>256</v>
      </c>
    </row>
    <row r="63" spans="1:17">
      <c r="A63" s="4" t="str">
        <f>HYPERLINK("https://iris.epa.gov/ChemicalLanding/&amp;substance_nmbr=135","Benzidine")</f>
        <v>Benzidine</v>
      </c>
      <c r="B63" s="1" t="s">
        <v>257</v>
      </c>
      <c r="C63" s="1" t="s">
        <v>258</v>
      </c>
      <c r="D63" s="1" t="s">
        <v>19</v>
      </c>
      <c r="E63" s="1" t="s">
        <v>19</v>
      </c>
      <c r="F63" s="1" t="s">
        <v>46</v>
      </c>
      <c r="G63" s="1" t="s">
        <v>259</v>
      </c>
      <c r="H63" s="1"/>
      <c r="I63" s="1"/>
      <c r="J63" s="1"/>
      <c r="K63" s="1" t="s">
        <v>21</v>
      </c>
      <c r="L63" s="1" t="s">
        <v>145</v>
      </c>
      <c r="M63" s="1" t="s">
        <v>153</v>
      </c>
      <c r="N63" s="1" t="s">
        <v>259</v>
      </c>
      <c r="O63" s="1" t="s">
        <v>21</v>
      </c>
      <c r="P63" s="1" t="s">
        <v>46</v>
      </c>
      <c r="Q63" s="1" t="s">
        <v>260</v>
      </c>
    </row>
    <row r="64" spans="1:17">
      <c r="A64" s="4" t="str">
        <f>HYPERLINK("https://iris.epa.gov/ChemicalLanding/&amp;substance_nmbr=136","Benzo[a]pyrene (BaP)")</f>
        <v>Benzo[a]pyrene (BaP)</v>
      </c>
      <c r="B64" s="1" t="s">
        <v>261</v>
      </c>
      <c r="C64" s="1" t="s">
        <v>262</v>
      </c>
      <c r="D64" s="1" t="s">
        <v>19</v>
      </c>
      <c r="E64" s="1" t="s">
        <v>30</v>
      </c>
      <c r="F64" s="1" t="s">
        <v>46</v>
      </c>
      <c r="G64" s="1" t="s">
        <v>263</v>
      </c>
      <c r="H64" s="1"/>
      <c r="I64" s="1"/>
      <c r="J64" s="1"/>
      <c r="K64" s="1" t="s">
        <v>21</v>
      </c>
      <c r="L64" s="1" t="s">
        <v>263</v>
      </c>
      <c r="M64" s="1" t="s">
        <v>21</v>
      </c>
      <c r="N64" s="1" t="s">
        <v>263</v>
      </c>
      <c r="O64" s="1" t="s">
        <v>21</v>
      </c>
      <c r="P64" s="1" t="s">
        <v>263</v>
      </c>
      <c r="Q64" s="1" t="s">
        <v>264</v>
      </c>
    </row>
    <row r="65" spans="1:17">
      <c r="A65" s="4" t="str">
        <f>HYPERLINK("https://iris.epa.gov/ChemicalLanding/&amp;substance_nmbr=453","Benzo[b]fluoranthene")</f>
        <v>Benzo[b]fluoranthene</v>
      </c>
      <c r="B65" s="1" t="s">
        <v>265</v>
      </c>
      <c r="C65" s="1" t="s">
        <v>266</v>
      </c>
      <c r="D65" s="1" t="s">
        <v>19</v>
      </c>
      <c r="E65" s="1" t="s">
        <v>19</v>
      </c>
      <c r="F65" s="1" t="s">
        <v>247</v>
      </c>
      <c r="G65" s="1" t="s">
        <v>247</v>
      </c>
      <c r="H65" s="1"/>
      <c r="I65" s="1"/>
      <c r="J65" s="1"/>
      <c r="K65" s="1" t="s">
        <v>22</v>
      </c>
      <c r="L65" s="1"/>
      <c r="M65" s="1" t="s">
        <v>22</v>
      </c>
      <c r="N65" s="1"/>
      <c r="O65" s="1" t="s">
        <v>21</v>
      </c>
      <c r="P65" s="1" t="s">
        <v>247</v>
      </c>
      <c r="Q65" s="1" t="s">
        <v>267</v>
      </c>
    </row>
    <row r="66" spans="1:17">
      <c r="A66" s="4" t="str">
        <f>HYPERLINK("https://iris.epa.gov/ChemicalLanding/&amp;substance_nmbr=461","Benzo[g,h,i]perylene")</f>
        <v>Benzo[g,h,i]perylene</v>
      </c>
      <c r="B66" s="1" t="s">
        <v>268</v>
      </c>
      <c r="C66" s="1" t="s">
        <v>269</v>
      </c>
      <c r="D66" s="1" t="s">
        <v>19</v>
      </c>
      <c r="E66" s="1" t="s">
        <v>19</v>
      </c>
      <c r="F66" s="1" t="s">
        <v>247</v>
      </c>
      <c r="G66" s="1" t="s">
        <v>247</v>
      </c>
      <c r="H66" s="1"/>
      <c r="I66" s="1"/>
      <c r="J66" s="1"/>
      <c r="K66" s="1" t="s">
        <v>22</v>
      </c>
      <c r="L66" s="1"/>
      <c r="M66" s="1" t="s">
        <v>22</v>
      </c>
      <c r="N66" s="1"/>
      <c r="O66" s="1" t="s">
        <v>21</v>
      </c>
      <c r="P66" s="1" t="s">
        <v>247</v>
      </c>
      <c r="Q66" s="1" t="s">
        <v>270</v>
      </c>
    </row>
    <row r="67" spans="1:17">
      <c r="A67" s="4" t="str">
        <f>HYPERLINK("https://iris.epa.gov/ChemicalLanding/&amp;substance_nmbr=452","Benzo[k]fluoranthene")</f>
        <v>Benzo[k]fluoranthene</v>
      </c>
      <c r="B67" s="1" t="s">
        <v>271</v>
      </c>
      <c r="C67" s="1" t="s">
        <v>272</v>
      </c>
      <c r="D67" s="1" t="s">
        <v>19</v>
      </c>
      <c r="E67" s="1" t="s">
        <v>19</v>
      </c>
      <c r="F67" s="1" t="s">
        <v>20</v>
      </c>
      <c r="G67" s="1" t="s">
        <v>20</v>
      </c>
      <c r="H67" s="1"/>
      <c r="I67" s="1"/>
      <c r="J67" s="1"/>
      <c r="K67" s="1" t="s">
        <v>22</v>
      </c>
      <c r="L67" s="1"/>
      <c r="M67" s="1" t="s">
        <v>22</v>
      </c>
      <c r="N67" s="1"/>
      <c r="O67" s="1" t="s">
        <v>21</v>
      </c>
      <c r="P67" s="1" t="s">
        <v>20</v>
      </c>
      <c r="Q67" s="1" t="s">
        <v>273</v>
      </c>
    </row>
    <row r="68" spans="1:17">
      <c r="A68" s="4" t="str">
        <f>HYPERLINK("https://iris.epa.gov/ChemicalLanding/&amp;substance_nmbr=355","Benzoic acid")</f>
        <v>Benzoic acid</v>
      </c>
      <c r="B68" s="1" t="s">
        <v>274</v>
      </c>
      <c r="C68" s="1" t="s">
        <v>275</v>
      </c>
      <c r="D68" s="1" t="s">
        <v>19</v>
      </c>
      <c r="E68" s="1" t="s">
        <v>19</v>
      </c>
      <c r="F68" s="1" t="s">
        <v>31</v>
      </c>
      <c r="G68" s="1" t="s">
        <v>276</v>
      </c>
      <c r="H68" s="1"/>
      <c r="I68" s="1"/>
      <c r="J68" s="1"/>
      <c r="K68" s="1" t="s">
        <v>21</v>
      </c>
      <c r="L68" s="1" t="s">
        <v>31</v>
      </c>
      <c r="M68" s="1" t="s">
        <v>22</v>
      </c>
      <c r="N68" s="1"/>
      <c r="O68" s="1" t="s">
        <v>21</v>
      </c>
      <c r="P68" s="1" t="s">
        <v>276</v>
      </c>
      <c r="Q68" s="1" t="s">
        <v>277</v>
      </c>
    </row>
    <row r="69" spans="1:17">
      <c r="A69" s="4" t="str">
        <f>HYPERLINK("https://iris.epa.gov/ChemicalLanding/&amp;substance_nmbr=388","Benzotrichloride")</f>
        <v>Benzotrichloride</v>
      </c>
      <c r="B69" s="1" t="s">
        <v>278</v>
      </c>
      <c r="C69" s="1" t="s">
        <v>279</v>
      </c>
      <c r="D69" s="1" t="s">
        <v>19</v>
      </c>
      <c r="E69" s="1" t="s">
        <v>19</v>
      </c>
      <c r="F69" s="1" t="s">
        <v>280</v>
      </c>
      <c r="G69" s="1" t="s">
        <v>280</v>
      </c>
      <c r="H69" s="1"/>
      <c r="I69" s="1"/>
      <c r="J69" s="1"/>
      <c r="K69" s="1" t="s">
        <v>22</v>
      </c>
      <c r="L69" s="1"/>
      <c r="M69" s="1" t="s">
        <v>22</v>
      </c>
      <c r="N69" s="1"/>
      <c r="O69" s="1" t="s">
        <v>21</v>
      </c>
      <c r="P69" s="1" t="s">
        <v>247</v>
      </c>
      <c r="Q69" s="1" t="s">
        <v>281</v>
      </c>
    </row>
    <row r="70" spans="1:17">
      <c r="A70" s="4" t="str">
        <f>HYPERLINK("https://iris.epa.gov/ChemicalLanding/&amp;substance_nmbr=393","Benzyl chloride")</f>
        <v>Benzyl chloride</v>
      </c>
      <c r="B70" s="1" t="s">
        <v>282</v>
      </c>
      <c r="C70" s="1" t="s">
        <v>283</v>
      </c>
      <c r="D70" s="1" t="s">
        <v>19</v>
      </c>
      <c r="E70" s="1" t="s">
        <v>19</v>
      </c>
      <c r="F70" s="1" t="s">
        <v>276</v>
      </c>
      <c r="G70" s="1" t="s">
        <v>284</v>
      </c>
      <c r="H70" s="1"/>
      <c r="I70" s="1"/>
      <c r="J70" s="1"/>
      <c r="K70" s="1" t="s">
        <v>22</v>
      </c>
      <c r="L70" s="1"/>
      <c r="M70" s="1" t="s">
        <v>153</v>
      </c>
      <c r="N70" s="1" t="s">
        <v>284</v>
      </c>
      <c r="O70" s="1" t="s">
        <v>21</v>
      </c>
      <c r="P70" s="1" t="s">
        <v>276</v>
      </c>
      <c r="Q70" s="1" t="s">
        <v>285</v>
      </c>
    </row>
    <row r="71" spans="1:17">
      <c r="A71" s="4" t="str">
        <f>HYPERLINK("https://iris.epa.gov/ChemicalLanding/&amp;substance_nmbr=12","Beryllium and compounds")</f>
        <v>Beryllium and compounds</v>
      </c>
      <c r="B71" s="1" t="s">
        <v>286</v>
      </c>
      <c r="C71" s="1" t="s">
        <v>287</v>
      </c>
      <c r="D71" s="1" t="s">
        <v>19</v>
      </c>
      <c r="E71" s="1" t="s">
        <v>30</v>
      </c>
      <c r="F71" s="1" t="s">
        <v>79</v>
      </c>
      <c r="G71" s="1" t="s">
        <v>288</v>
      </c>
      <c r="H71" s="1"/>
      <c r="I71" s="1"/>
      <c r="J71" s="1"/>
      <c r="K71" s="1" t="s">
        <v>21</v>
      </c>
      <c r="L71" s="1" t="s">
        <v>288</v>
      </c>
      <c r="M71" s="1" t="s">
        <v>21</v>
      </c>
      <c r="N71" s="1" t="s">
        <v>288</v>
      </c>
      <c r="O71" s="1" t="s">
        <v>21</v>
      </c>
      <c r="P71" s="1" t="s">
        <v>288</v>
      </c>
      <c r="Q71" s="1" t="s">
        <v>289</v>
      </c>
    </row>
    <row r="72" spans="1:17">
      <c r="A72" s="4" t="str">
        <f>HYPERLINK("https://iris.epa.gov/ChemicalLanding/&amp;substance_nmbr=211","Bidrin")</f>
        <v>Bidrin</v>
      </c>
      <c r="B72" s="1" t="s">
        <v>290</v>
      </c>
      <c r="C72" s="1" t="s">
        <v>291</v>
      </c>
      <c r="D72" s="1" t="s">
        <v>30</v>
      </c>
      <c r="E72" s="1" t="s">
        <v>19</v>
      </c>
      <c r="F72" s="1" t="s">
        <v>52</v>
      </c>
      <c r="G72" s="1" t="s">
        <v>52</v>
      </c>
      <c r="H72" s="1" t="s">
        <v>33</v>
      </c>
      <c r="I72" s="1" t="s">
        <v>33</v>
      </c>
      <c r="J72" s="1" t="s">
        <v>33</v>
      </c>
      <c r="K72" s="1" t="s">
        <v>21</v>
      </c>
      <c r="L72" s="1" t="s">
        <v>52</v>
      </c>
      <c r="M72" s="1" t="s">
        <v>22</v>
      </c>
      <c r="N72" s="1"/>
      <c r="O72" s="1" t="s">
        <v>22</v>
      </c>
      <c r="P72" s="1"/>
      <c r="Q72" s="1" t="s">
        <v>292</v>
      </c>
    </row>
    <row r="73" spans="1:17">
      <c r="A73" s="4" t="str">
        <f>HYPERLINK("https://iris.epa.gov/ChemicalLanding/&amp;substance_nmbr=333","Biphenthrin")</f>
        <v>Biphenthrin</v>
      </c>
      <c r="B73" s="1" t="s">
        <v>293</v>
      </c>
      <c r="C73" s="1" t="s">
        <v>294</v>
      </c>
      <c r="D73" s="1" t="s">
        <v>30</v>
      </c>
      <c r="E73" s="1" t="s">
        <v>19</v>
      </c>
      <c r="F73" s="1" t="s">
        <v>58</v>
      </c>
      <c r="G73" s="1" t="s">
        <v>58</v>
      </c>
      <c r="H73" s="1"/>
      <c r="I73" s="1"/>
      <c r="J73" s="1"/>
      <c r="K73" s="1" t="s">
        <v>21</v>
      </c>
      <c r="L73" s="1" t="s">
        <v>58</v>
      </c>
      <c r="M73" s="1" t="s">
        <v>22</v>
      </c>
      <c r="N73" s="1"/>
      <c r="O73" s="1" t="s">
        <v>22</v>
      </c>
      <c r="P73" s="1"/>
      <c r="Q73" s="1" t="s">
        <v>295</v>
      </c>
    </row>
    <row r="74" spans="1:17">
      <c r="A74" s="4" t="str">
        <f>HYPERLINK("https://iris.epa.gov/ChemicalLanding/&amp;substance_nmbr=13","Biphenyl")</f>
        <v>Biphenyl</v>
      </c>
      <c r="B74" s="1" t="s">
        <v>296</v>
      </c>
      <c r="C74" s="1" t="s">
        <v>297</v>
      </c>
      <c r="D74" s="1" t="s">
        <v>19</v>
      </c>
      <c r="E74" s="1" t="s">
        <v>30</v>
      </c>
      <c r="F74" s="1" t="s">
        <v>79</v>
      </c>
      <c r="G74" s="1" t="s">
        <v>298</v>
      </c>
      <c r="H74" s="1"/>
      <c r="I74" s="1"/>
      <c r="J74" s="1"/>
      <c r="K74" s="1" t="s">
        <v>21</v>
      </c>
      <c r="L74" s="1" t="s">
        <v>298</v>
      </c>
      <c r="M74" s="1" t="s">
        <v>48</v>
      </c>
      <c r="N74" s="1" t="s">
        <v>298</v>
      </c>
      <c r="O74" s="1" t="s">
        <v>21</v>
      </c>
      <c r="P74" s="1" t="s">
        <v>298</v>
      </c>
      <c r="Q74" s="1" t="s">
        <v>299</v>
      </c>
    </row>
    <row r="75" spans="1:17">
      <c r="A75" s="4" t="str">
        <f>HYPERLINK("https://iris.epa.gov/ChemicalLanding/&amp;substance_nmbr=407","Bis(2-chloro-1-methylethyl) ether")</f>
        <v>Bis(2-chloro-1-methylethyl) ether</v>
      </c>
      <c r="B75" s="1" t="s">
        <v>300</v>
      </c>
      <c r="C75" s="1" t="s">
        <v>301</v>
      </c>
      <c r="D75" s="1" t="s">
        <v>19</v>
      </c>
      <c r="E75" s="1" t="s">
        <v>19</v>
      </c>
      <c r="F75" s="1" t="s">
        <v>302</v>
      </c>
      <c r="G75" s="1" t="s">
        <v>302</v>
      </c>
      <c r="H75" s="1"/>
      <c r="I75" s="1"/>
      <c r="J75" s="1"/>
      <c r="K75" s="1" t="s">
        <v>21</v>
      </c>
      <c r="L75" s="1" t="s">
        <v>302</v>
      </c>
      <c r="M75" s="1" t="s">
        <v>22</v>
      </c>
      <c r="N75" s="1"/>
      <c r="O75" s="1" t="s">
        <v>22</v>
      </c>
      <c r="P75" s="1"/>
      <c r="Q75" s="1" t="s">
        <v>303</v>
      </c>
    </row>
    <row r="76" spans="1:17">
      <c r="A76" s="4" t="str">
        <f>HYPERLINK("https://iris.epa.gov/ChemicalLanding/&amp;substance_nmbr=522","Bis(2-chloroethoxy)methane")</f>
        <v>Bis(2-chloroethoxy)methane</v>
      </c>
      <c r="B76" s="1" t="s">
        <v>304</v>
      </c>
      <c r="C76" s="1" t="s">
        <v>305</v>
      </c>
      <c r="D76" s="1" t="s">
        <v>19</v>
      </c>
      <c r="E76" s="1" t="s">
        <v>19</v>
      </c>
      <c r="F76" s="1" t="s">
        <v>63</v>
      </c>
      <c r="G76" s="1" t="s">
        <v>63</v>
      </c>
      <c r="H76" s="1"/>
      <c r="I76" s="1"/>
      <c r="J76" s="1"/>
      <c r="K76" s="1" t="s">
        <v>22</v>
      </c>
      <c r="L76" s="1"/>
      <c r="M76" s="1" t="s">
        <v>22</v>
      </c>
      <c r="N76" s="1"/>
      <c r="O76" s="1" t="s">
        <v>21</v>
      </c>
      <c r="P76" s="1" t="s">
        <v>63</v>
      </c>
      <c r="Q76" s="1" t="s">
        <v>306</v>
      </c>
    </row>
    <row r="77" spans="1:17">
      <c r="A77" s="4" t="str">
        <f>HYPERLINK("https://iris.epa.gov/ChemicalLanding/&amp;substance_nmbr=137","Bis(chloroethyl)ether (BCEE)")</f>
        <v>Bis(chloroethyl)ether (BCEE)</v>
      </c>
      <c r="B77" s="1" t="s">
        <v>307</v>
      </c>
      <c r="C77" s="1" t="s">
        <v>308</v>
      </c>
      <c r="D77" s="1" t="s">
        <v>19</v>
      </c>
      <c r="E77" s="1" t="s">
        <v>19</v>
      </c>
      <c r="F77" s="1" t="s">
        <v>46</v>
      </c>
      <c r="G77" s="1" t="s">
        <v>38</v>
      </c>
      <c r="H77" s="1"/>
      <c r="I77" s="1"/>
      <c r="J77" s="1"/>
      <c r="K77" s="1" t="s">
        <v>22</v>
      </c>
      <c r="L77" s="1"/>
      <c r="M77" s="1" t="s">
        <v>153</v>
      </c>
      <c r="N77" s="1" t="s">
        <v>38</v>
      </c>
      <c r="O77" s="1" t="s">
        <v>21</v>
      </c>
      <c r="P77" s="1" t="s">
        <v>46</v>
      </c>
      <c r="Q77" s="1" t="s">
        <v>309</v>
      </c>
    </row>
    <row r="78" spans="1:17">
      <c r="A78" s="4" t="str">
        <f>HYPERLINK("https://iris.epa.gov/ChemicalLanding/&amp;substance_nmbr=375","Bis(chloromethyl)ether (BCME)")</f>
        <v>Bis(chloromethyl)ether (BCME)</v>
      </c>
      <c r="B78" s="1" t="s">
        <v>310</v>
      </c>
      <c r="C78" s="1" t="s">
        <v>311</v>
      </c>
      <c r="D78" s="1" t="s">
        <v>19</v>
      </c>
      <c r="E78" s="1" t="s">
        <v>19</v>
      </c>
      <c r="F78" s="1" t="s">
        <v>74</v>
      </c>
      <c r="G78" s="1" t="s">
        <v>259</v>
      </c>
      <c r="H78" s="1"/>
      <c r="I78" s="1"/>
      <c r="J78" s="1"/>
      <c r="K78" s="1" t="s">
        <v>22</v>
      </c>
      <c r="L78" s="1"/>
      <c r="M78" s="1" t="s">
        <v>153</v>
      </c>
      <c r="N78" s="1" t="s">
        <v>259</v>
      </c>
      <c r="O78" s="1" t="s">
        <v>21</v>
      </c>
      <c r="P78" s="1" t="s">
        <v>74</v>
      </c>
      <c r="Q78" s="1" t="s">
        <v>312</v>
      </c>
    </row>
    <row r="79" spans="1:17">
      <c r="A79" s="4" t="str">
        <f>HYPERLINK("https://iris.epa.gov/ChemicalLanding/&amp;substance_nmbr=356","Bisphenol A")</f>
        <v>Bisphenol A</v>
      </c>
      <c r="B79" s="1" t="s">
        <v>313</v>
      </c>
      <c r="C79" s="1" t="s">
        <v>314</v>
      </c>
      <c r="D79" s="1" t="s">
        <v>19</v>
      </c>
      <c r="E79" s="1" t="s">
        <v>19</v>
      </c>
      <c r="F79" s="1" t="s">
        <v>74</v>
      </c>
      <c r="G79" s="1" t="s">
        <v>74</v>
      </c>
      <c r="H79" s="1"/>
      <c r="I79" s="1"/>
      <c r="J79" s="1"/>
      <c r="K79" s="1" t="s">
        <v>21</v>
      </c>
      <c r="L79" s="1" t="s">
        <v>74</v>
      </c>
      <c r="M79" s="1" t="s">
        <v>22</v>
      </c>
      <c r="N79" s="1"/>
      <c r="O79" s="1" t="s">
        <v>22</v>
      </c>
      <c r="P79" s="1"/>
      <c r="Q79" s="1" t="s">
        <v>315</v>
      </c>
    </row>
    <row r="80" spans="1:17">
      <c r="A80" s="4" t="str">
        <f>HYPERLINK("https://iris.epa.gov/ChemicalLanding/&amp;substance_nmbr=410","Boron and Compounds")</f>
        <v>Boron and Compounds</v>
      </c>
      <c r="B80" s="1" t="s">
        <v>316</v>
      </c>
      <c r="C80" s="1" t="s">
        <v>317</v>
      </c>
      <c r="D80" s="1" t="s">
        <v>19</v>
      </c>
      <c r="E80" s="1" t="s">
        <v>30</v>
      </c>
      <c r="F80" s="1" t="s">
        <v>302</v>
      </c>
      <c r="G80" s="1" t="s">
        <v>318</v>
      </c>
      <c r="H80" s="1"/>
      <c r="I80" s="1"/>
      <c r="J80" s="1"/>
      <c r="K80" s="1" t="s">
        <v>21</v>
      </c>
      <c r="L80" s="1" t="s">
        <v>318</v>
      </c>
      <c r="M80" s="1" t="s">
        <v>48</v>
      </c>
      <c r="N80" s="1" t="s">
        <v>318</v>
      </c>
      <c r="O80" s="1" t="s">
        <v>21</v>
      </c>
      <c r="P80" s="1" t="s">
        <v>318</v>
      </c>
      <c r="Q80" s="1" t="s">
        <v>319</v>
      </c>
    </row>
    <row r="81" spans="1:17">
      <c r="A81" s="4" t="str">
        <f>HYPERLINK("https://iris.epa.gov/ChemicalLanding/&amp;substance_nmbr=1002","Bromate")</f>
        <v>Bromate</v>
      </c>
      <c r="B81" s="1" t="s">
        <v>320</v>
      </c>
      <c r="C81" s="1" t="s">
        <v>321</v>
      </c>
      <c r="D81" s="1" t="s">
        <v>19</v>
      </c>
      <c r="E81" s="1" t="s">
        <v>30</v>
      </c>
      <c r="F81" s="1" t="s">
        <v>322</v>
      </c>
      <c r="G81" s="1" t="s">
        <v>322</v>
      </c>
      <c r="H81" s="1"/>
      <c r="I81" s="1"/>
      <c r="J81" s="1"/>
      <c r="K81" s="1" t="s">
        <v>21</v>
      </c>
      <c r="L81" s="1" t="s">
        <v>322</v>
      </c>
      <c r="M81" s="1" t="s">
        <v>48</v>
      </c>
      <c r="N81" s="1" t="s">
        <v>322</v>
      </c>
      <c r="O81" s="1" t="s">
        <v>21</v>
      </c>
      <c r="P81" s="1" t="s">
        <v>322</v>
      </c>
      <c r="Q81" s="1" t="s">
        <v>323</v>
      </c>
    </row>
    <row r="82" spans="1:17">
      <c r="A82" s="4" t="str">
        <f>HYPERLINK("https://iris.epa.gov/ChemicalLanding/&amp;substance_nmbr=514","Brominated dibenzofurans")</f>
        <v>Brominated dibenzofurans</v>
      </c>
      <c r="B82" s="1"/>
      <c r="C82" s="1" t="s">
        <v>324</v>
      </c>
      <c r="D82" s="1" t="s">
        <v>19</v>
      </c>
      <c r="E82" s="1" t="s">
        <v>19</v>
      </c>
      <c r="F82" s="1" t="s">
        <v>247</v>
      </c>
      <c r="G82" s="1" t="s">
        <v>247</v>
      </c>
      <c r="H82" s="1"/>
      <c r="I82" s="1"/>
      <c r="J82" s="1"/>
      <c r="K82" s="1" t="s">
        <v>22</v>
      </c>
      <c r="L82" s="1"/>
      <c r="M82" s="1" t="s">
        <v>22</v>
      </c>
      <c r="N82" s="1"/>
      <c r="O82" s="1" t="s">
        <v>21</v>
      </c>
      <c r="P82" s="1" t="s">
        <v>247</v>
      </c>
      <c r="Q82" s="1" t="s">
        <v>325</v>
      </c>
    </row>
    <row r="83" spans="1:17">
      <c r="A83" s="4" t="str">
        <f>HYPERLINK("https://iris.epa.gov/ChemicalLanding/&amp;substance_nmbr=1020","Bromobenzene")</f>
        <v>Bromobenzene</v>
      </c>
      <c r="B83" s="1" t="s">
        <v>326</v>
      </c>
      <c r="C83" s="1" t="s">
        <v>327</v>
      </c>
      <c r="D83" s="1" t="s">
        <v>19</v>
      </c>
      <c r="E83" s="1" t="s">
        <v>30</v>
      </c>
      <c r="F83" s="1" t="s">
        <v>328</v>
      </c>
      <c r="G83" s="1" t="s">
        <v>328</v>
      </c>
      <c r="H83" s="1"/>
      <c r="I83" s="1"/>
      <c r="J83" s="1"/>
      <c r="K83" s="1" t="s">
        <v>21</v>
      </c>
      <c r="L83" s="1" t="s">
        <v>328</v>
      </c>
      <c r="M83" s="1" t="s">
        <v>21</v>
      </c>
      <c r="N83" s="1" t="s">
        <v>328</v>
      </c>
      <c r="O83" s="1" t="s">
        <v>21</v>
      </c>
      <c r="P83" s="1" t="s">
        <v>328</v>
      </c>
      <c r="Q83" s="1" t="s">
        <v>329</v>
      </c>
    </row>
    <row r="84" spans="1:17">
      <c r="A84" s="4" t="str">
        <f>HYPERLINK("https://iris.epa.gov/ChemicalLanding/&amp;substance_nmbr=532","Bromochloromethane")</f>
        <v>Bromochloromethane</v>
      </c>
      <c r="B84" s="1" t="s">
        <v>330</v>
      </c>
      <c r="C84" s="1" t="s">
        <v>331</v>
      </c>
      <c r="D84" s="1" t="s">
        <v>19</v>
      </c>
      <c r="E84" s="1" t="s">
        <v>19</v>
      </c>
      <c r="F84" s="1" t="s">
        <v>63</v>
      </c>
      <c r="G84" s="1" t="s">
        <v>63</v>
      </c>
      <c r="H84" s="1"/>
      <c r="I84" s="1"/>
      <c r="J84" s="1"/>
      <c r="K84" s="1" t="s">
        <v>22</v>
      </c>
      <c r="L84" s="1"/>
      <c r="M84" s="1" t="s">
        <v>22</v>
      </c>
      <c r="N84" s="1"/>
      <c r="O84" s="1" t="s">
        <v>21</v>
      </c>
      <c r="P84" s="1" t="s">
        <v>63</v>
      </c>
      <c r="Q84" s="1" t="s">
        <v>332</v>
      </c>
    </row>
    <row r="85" spans="1:17">
      <c r="A85" s="4" t="str">
        <f>HYPERLINK("https://iris.epa.gov/ChemicalLanding/&amp;substance_nmbr=213","Bromodichloromethane")</f>
        <v>Bromodichloromethane</v>
      </c>
      <c r="B85" s="1" t="s">
        <v>333</v>
      </c>
      <c r="C85" s="1" t="s">
        <v>334</v>
      </c>
      <c r="D85" s="1" t="s">
        <v>19</v>
      </c>
      <c r="E85" s="1" t="s">
        <v>19</v>
      </c>
      <c r="F85" s="1" t="s">
        <v>52</v>
      </c>
      <c r="G85" s="1" t="s">
        <v>335</v>
      </c>
      <c r="H85" s="1"/>
      <c r="I85" s="1"/>
      <c r="J85" s="1"/>
      <c r="K85" s="1" t="s">
        <v>21</v>
      </c>
      <c r="L85" s="1" t="s">
        <v>52</v>
      </c>
      <c r="M85" s="1" t="s">
        <v>22</v>
      </c>
      <c r="N85" s="1"/>
      <c r="O85" s="1" t="s">
        <v>21</v>
      </c>
      <c r="P85" s="1" t="s">
        <v>335</v>
      </c>
      <c r="Q85" s="1" t="s">
        <v>336</v>
      </c>
    </row>
    <row r="86" spans="1:17">
      <c r="A86" s="4" t="str">
        <f>HYPERLINK("https://iris.epa.gov/ChemicalLanding/&amp;substance_nmbr=490","p-Bromodiphenyl ether")</f>
        <v>p-Bromodiphenyl ether</v>
      </c>
      <c r="B86" s="1" t="s">
        <v>337</v>
      </c>
      <c r="C86" s="1" t="s">
        <v>338</v>
      </c>
      <c r="D86" s="1" t="s">
        <v>19</v>
      </c>
      <c r="E86" s="1" t="s">
        <v>19</v>
      </c>
      <c r="F86" s="1" t="s">
        <v>339</v>
      </c>
      <c r="G86" s="1" t="s">
        <v>339</v>
      </c>
      <c r="H86" s="1"/>
      <c r="I86" s="1"/>
      <c r="J86" s="1"/>
      <c r="K86" s="1" t="s">
        <v>22</v>
      </c>
      <c r="L86" s="1"/>
      <c r="M86" s="1" t="s">
        <v>22</v>
      </c>
      <c r="N86" s="1"/>
      <c r="O86" s="1" t="s">
        <v>21</v>
      </c>
      <c r="P86" s="1" t="s">
        <v>339</v>
      </c>
      <c r="Q86" s="1" t="s">
        <v>340</v>
      </c>
    </row>
    <row r="87" spans="1:17">
      <c r="A87" s="4" t="str">
        <f>HYPERLINK("https://iris.epa.gov/ChemicalLanding/&amp;substance_nmbr=214","Bromoform")</f>
        <v>Bromoform</v>
      </c>
      <c r="B87" s="1" t="s">
        <v>341</v>
      </c>
      <c r="C87" s="1" t="s">
        <v>342</v>
      </c>
      <c r="D87" s="1" t="s">
        <v>19</v>
      </c>
      <c r="E87" s="1" t="s">
        <v>19</v>
      </c>
      <c r="F87" s="1" t="s">
        <v>52</v>
      </c>
      <c r="G87" s="1" t="s">
        <v>343</v>
      </c>
      <c r="H87" s="1"/>
      <c r="I87" s="1"/>
      <c r="J87" s="1"/>
      <c r="K87" s="1" t="s">
        <v>21</v>
      </c>
      <c r="L87" s="1" t="s">
        <v>52</v>
      </c>
      <c r="M87" s="1" t="s">
        <v>48</v>
      </c>
      <c r="N87" s="1" t="s">
        <v>343</v>
      </c>
      <c r="O87" s="1" t="s">
        <v>21</v>
      </c>
      <c r="P87" s="1" t="s">
        <v>113</v>
      </c>
      <c r="Q87" s="1" t="s">
        <v>344</v>
      </c>
    </row>
    <row r="88" spans="1:17">
      <c r="A88" s="4" t="str">
        <f>HYPERLINK("https://iris.epa.gov/ChemicalLanding/&amp;substance_nmbr=15","Bromomethane")</f>
        <v>Bromomethane</v>
      </c>
      <c r="B88" s="1" t="s">
        <v>345</v>
      </c>
      <c r="C88" s="1" t="s">
        <v>346</v>
      </c>
      <c r="D88" s="1" t="s">
        <v>19</v>
      </c>
      <c r="E88" s="1" t="s">
        <v>19</v>
      </c>
      <c r="F88" s="1" t="s">
        <v>79</v>
      </c>
      <c r="G88" s="1" t="s">
        <v>347</v>
      </c>
      <c r="H88" s="1"/>
      <c r="I88" s="1"/>
      <c r="J88" s="1"/>
      <c r="K88" s="1" t="s">
        <v>21</v>
      </c>
      <c r="L88" s="1" t="s">
        <v>74</v>
      </c>
      <c r="M88" s="1" t="s">
        <v>21</v>
      </c>
      <c r="N88" s="1" t="s">
        <v>347</v>
      </c>
      <c r="O88" s="1" t="s">
        <v>21</v>
      </c>
      <c r="P88" s="1" t="s">
        <v>348</v>
      </c>
      <c r="Q88" s="1" t="s">
        <v>349</v>
      </c>
    </row>
    <row r="89" spans="1:17">
      <c r="A89" s="4" t="str">
        <f>HYPERLINK("https://iris.epa.gov/ChemicalLanding/&amp;substance_nmbr=533","Bromotrichloromethane")</f>
        <v>Bromotrichloromethane</v>
      </c>
      <c r="B89" s="1" t="s">
        <v>350</v>
      </c>
      <c r="C89" s="1" t="s">
        <v>351</v>
      </c>
      <c r="D89" s="1" t="s">
        <v>19</v>
      </c>
      <c r="E89" s="1" t="s">
        <v>19</v>
      </c>
      <c r="F89" s="1" t="s">
        <v>63</v>
      </c>
      <c r="G89" s="1" t="s">
        <v>63</v>
      </c>
      <c r="H89" s="1"/>
      <c r="I89" s="1"/>
      <c r="J89" s="1"/>
      <c r="K89" s="1" t="s">
        <v>22</v>
      </c>
      <c r="L89" s="1"/>
      <c r="M89" s="1" t="s">
        <v>22</v>
      </c>
      <c r="N89" s="1"/>
      <c r="O89" s="1" t="s">
        <v>21</v>
      </c>
      <c r="P89" s="1" t="s">
        <v>63</v>
      </c>
      <c r="Q89" s="1" t="s">
        <v>352</v>
      </c>
    </row>
    <row r="90" spans="1:17">
      <c r="A90" s="4" t="str">
        <f>HYPERLINK("https://iris.epa.gov/ChemicalLanding/&amp;substance_nmbr=289","Bromoxynil")</f>
        <v>Bromoxynil</v>
      </c>
      <c r="B90" s="1" t="s">
        <v>353</v>
      </c>
      <c r="C90" s="1" t="s">
        <v>354</v>
      </c>
      <c r="D90" s="1" t="s">
        <v>30</v>
      </c>
      <c r="E90" s="1" t="s">
        <v>19</v>
      </c>
      <c r="F90" s="1" t="s">
        <v>37</v>
      </c>
      <c r="G90" s="1" t="s">
        <v>37</v>
      </c>
      <c r="H90" s="1" t="s">
        <v>33</v>
      </c>
      <c r="I90" s="1" t="s">
        <v>33</v>
      </c>
      <c r="J90" s="1" t="s">
        <v>33</v>
      </c>
      <c r="K90" s="1" t="s">
        <v>21</v>
      </c>
      <c r="L90" s="1" t="s">
        <v>37</v>
      </c>
      <c r="M90" s="1" t="s">
        <v>22</v>
      </c>
      <c r="N90" s="1"/>
      <c r="O90" s="1" t="s">
        <v>22</v>
      </c>
      <c r="P90" s="1"/>
      <c r="Q90" s="1" t="s">
        <v>355</v>
      </c>
    </row>
    <row r="91" spans="1:17">
      <c r="A91" s="4" t="str">
        <f>HYPERLINK("https://iris.epa.gov/ChemicalLanding/&amp;substance_nmbr=138","Bromoxynil octanoate")</f>
        <v>Bromoxynil octanoate</v>
      </c>
      <c r="B91" s="1" t="s">
        <v>356</v>
      </c>
      <c r="C91" s="1" t="s">
        <v>357</v>
      </c>
      <c r="D91" s="1" t="s">
        <v>30</v>
      </c>
      <c r="E91" s="1" t="s">
        <v>19</v>
      </c>
      <c r="F91" s="1" t="s">
        <v>46</v>
      </c>
      <c r="G91" s="1" t="s">
        <v>31</v>
      </c>
      <c r="H91" s="1" t="s">
        <v>33</v>
      </c>
      <c r="I91" s="1" t="s">
        <v>33</v>
      </c>
      <c r="J91" s="1" t="s">
        <v>33</v>
      </c>
      <c r="K91" s="1" t="s">
        <v>21</v>
      </c>
      <c r="L91" s="1" t="s">
        <v>31</v>
      </c>
      <c r="M91" s="1" t="s">
        <v>22</v>
      </c>
      <c r="N91" s="1"/>
      <c r="O91" s="1" t="s">
        <v>22</v>
      </c>
      <c r="P91" s="1"/>
      <c r="Q91" s="1" t="s">
        <v>358</v>
      </c>
    </row>
    <row r="92" spans="1:17">
      <c r="A92" s="4" t="str">
        <f>HYPERLINK("https://iris.epa.gov/ChemicalLanding/&amp;substance_nmbr=139","1,3-Butadiene")</f>
        <v>1,3-Butadiene</v>
      </c>
      <c r="B92" s="1" t="s">
        <v>359</v>
      </c>
      <c r="C92" s="1" t="s">
        <v>360</v>
      </c>
      <c r="D92" s="1" t="s">
        <v>19</v>
      </c>
      <c r="E92" s="1" t="s">
        <v>19</v>
      </c>
      <c r="F92" s="1" t="s">
        <v>46</v>
      </c>
      <c r="G92" s="1" t="s">
        <v>361</v>
      </c>
      <c r="H92" s="1"/>
      <c r="I92" s="1"/>
      <c r="J92" s="1"/>
      <c r="K92" s="1" t="s">
        <v>48</v>
      </c>
      <c r="L92" s="1" t="s">
        <v>361</v>
      </c>
      <c r="M92" s="1" t="s">
        <v>21</v>
      </c>
      <c r="N92" s="1" t="s">
        <v>361</v>
      </c>
      <c r="O92" s="1" t="s">
        <v>21</v>
      </c>
      <c r="P92" s="1" t="s">
        <v>361</v>
      </c>
      <c r="Q92" s="1" t="s">
        <v>362</v>
      </c>
    </row>
    <row r="93" spans="1:17">
      <c r="A93" s="4" t="str">
        <f>HYPERLINK("https://iris.epa.gov/ChemicalLanding/&amp;substance_nmbr=293","Butyl benzyl phthalate (BBP)")</f>
        <v>Butyl benzyl phthalate (BBP)</v>
      </c>
      <c r="B93" s="1" t="s">
        <v>363</v>
      </c>
      <c r="C93" s="1" t="s">
        <v>364</v>
      </c>
      <c r="D93" s="1" t="s">
        <v>19</v>
      </c>
      <c r="E93" s="1" t="s">
        <v>19</v>
      </c>
      <c r="F93" s="1" t="s">
        <v>58</v>
      </c>
      <c r="G93" s="1" t="s">
        <v>365</v>
      </c>
      <c r="H93" s="1"/>
      <c r="I93" s="1"/>
      <c r="J93" s="1"/>
      <c r="K93" s="1" t="s">
        <v>21</v>
      </c>
      <c r="L93" s="1" t="s">
        <v>365</v>
      </c>
      <c r="M93" s="1" t="s">
        <v>22</v>
      </c>
      <c r="N93" s="1"/>
      <c r="O93" s="1" t="s">
        <v>21</v>
      </c>
      <c r="P93" s="1" t="s">
        <v>58</v>
      </c>
      <c r="Q93" s="1" t="s">
        <v>366</v>
      </c>
    </row>
    <row r="94" spans="1:17">
      <c r="A94" s="4" t="str">
        <f>HYPERLINK("https://iris.epa.gov/ChemicalLanding/&amp;substance_nmbr=215","Butylate")</f>
        <v>Butylate</v>
      </c>
      <c r="B94" s="1" t="s">
        <v>367</v>
      </c>
      <c r="C94" s="1" t="s">
        <v>368</v>
      </c>
      <c r="D94" s="1" t="s">
        <v>30</v>
      </c>
      <c r="E94" s="1" t="s">
        <v>19</v>
      </c>
      <c r="F94" s="1" t="s">
        <v>52</v>
      </c>
      <c r="G94" s="1" t="s">
        <v>181</v>
      </c>
      <c r="H94" s="1"/>
      <c r="I94" s="1"/>
      <c r="J94" s="1"/>
      <c r="K94" s="1" t="s">
        <v>21</v>
      </c>
      <c r="L94" s="1" t="s">
        <v>181</v>
      </c>
      <c r="M94" s="1" t="s">
        <v>22</v>
      </c>
      <c r="N94" s="1"/>
      <c r="O94" s="1" t="s">
        <v>22</v>
      </c>
      <c r="P94" s="1"/>
      <c r="Q94" s="1" t="s">
        <v>369</v>
      </c>
    </row>
    <row r="95" spans="1:17">
      <c r="A95" s="4" t="str">
        <f>HYPERLINK("https://iris.epa.gov/ChemicalLanding/&amp;substance_nmbr=417","t-Butylchloride")</f>
        <v>t-Butylchloride</v>
      </c>
      <c r="B95" s="1" t="s">
        <v>370</v>
      </c>
      <c r="C95" s="1" t="s">
        <v>371</v>
      </c>
      <c r="D95" s="1" t="s">
        <v>19</v>
      </c>
      <c r="E95" s="1" t="s">
        <v>19</v>
      </c>
      <c r="F95" s="1" t="s">
        <v>372</v>
      </c>
      <c r="G95" s="1" t="s">
        <v>372</v>
      </c>
      <c r="H95" s="1"/>
      <c r="I95" s="1"/>
      <c r="J95" s="1"/>
      <c r="K95" s="1" t="s">
        <v>22</v>
      </c>
      <c r="L95" s="1"/>
      <c r="M95" s="1" t="s">
        <v>22</v>
      </c>
      <c r="N95" s="1"/>
      <c r="O95" s="1" t="s">
        <v>21</v>
      </c>
      <c r="P95" s="1" t="s">
        <v>372</v>
      </c>
      <c r="Q95" s="1" t="s">
        <v>373</v>
      </c>
    </row>
    <row r="96" spans="1:17">
      <c r="A96" s="4" t="str">
        <f>HYPERLINK("https://iris.epa.gov/ChemicalLanding/&amp;substance_nmbr=16","Butylphthalyl butylglycolate (BPBG)")</f>
        <v>Butylphthalyl butylglycolate (BPBG)</v>
      </c>
      <c r="B96" s="1" t="s">
        <v>374</v>
      </c>
      <c r="C96" s="1" t="s">
        <v>375</v>
      </c>
      <c r="D96" s="1" t="s">
        <v>19</v>
      </c>
      <c r="E96" s="1" t="s">
        <v>19</v>
      </c>
      <c r="F96" s="1" t="s">
        <v>79</v>
      </c>
      <c r="G96" s="1" t="s">
        <v>376</v>
      </c>
      <c r="H96" s="1"/>
      <c r="I96" s="1"/>
      <c r="J96" s="1"/>
      <c r="K96" s="1" t="s">
        <v>21</v>
      </c>
      <c r="L96" s="1" t="s">
        <v>376</v>
      </c>
      <c r="M96" s="1" t="s">
        <v>22</v>
      </c>
      <c r="N96" s="1"/>
      <c r="O96" s="1" t="s">
        <v>22</v>
      </c>
      <c r="P96" s="1"/>
      <c r="Q96" s="1" t="s">
        <v>377</v>
      </c>
    </row>
    <row r="97" spans="1:17">
      <c r="A97" s="4" t="str">
        <f>HYPERLINK("https://iris.epa.gov/ChemicalLanding/&amp;substance_nmbr=587","Cacodylic acid")</f>
        <v>Cacodylic acid</v>
      </c>
      <c r="B97" s="1" t="s">
        <v>378</v>
      </c>
      <c r="C97" s="1" t="s">
        <v>379</v>
      </c>
      <c r="D97" s="1" t="s">
        <v>30</v>
      </c>
      <c r="E97" s="1" t="s">
        <v>19</v>
      </c>
      <c r="F97" s="1" t="s">
        <v>380</v>
      </c>
      <c r="G97" s="1" t="s">
        <v>380</v>
      </c>
      <c r="H97" s="1"/>
      <c r="I97" s="1"/>
      <c r="J97" s="1"/>
      <c r="K97" s="1" t="s">
        <v>22</v>
      </c>
      <c r="L97" s="1"/>
      <c r="M97" s="1" t="s">
        <v>22</v>
      </c>
      <c r="N97" s="1"/>
      <c r="O97" s="1" t="s">
        <v>21</v>
      </c>
      <c r="P97" s="1" t="s">
        <v>380</v>
      </c>
      <c r="Q97" s="1" t="s">
        <v>381</v>
      </c>
    </row>
    <row r="98" spans="1:17">
      <c r="A98" s="4" t="str">
        <f>HYPERLINK("https://iris.epa.gov/ChemicalLanding/&amp;substance_nmbr=141","Cadmium")</f>
        <v>Cadmium</v>
      </c>
      <c r="B98" s="1" t="s">
        <v>382</v>
      </c>
      <c r="C98" s="1" t="s">
        <v>383</v>
      </c>
      <c r="D98" s="1" t="s">
        <v>19</v>
      </c>
      <c r="E98" s="1" t="s">
        <v>19</v>
      </c>
      <c r="F98" s="1" t="s">
        <v>46</v>
      </c>
      <c r="G98" s="1" t="s">
        <v>302</v>
      </c>
      <c r="H98" s="1"/>
      <c r="I98" s="1"/>
      <c r="J98" s="1"/>
      <c r="K98" s="1" t="s">
        <v>21</v>
      </c>
      <c r="L98" s="1" t="s">
        <v>302</v>
      </c>
      <c r="M98" s="1" t="s">
        <v>22</v>
      </c>
      <c r="N98" s="1"/>
      <c r="O98" s="1" t="s">
        <v>21</v>
      </c>
      <c r="P98" s="1" t="s">
        <v>46</v>
      </c>
      <c r="Q98" s="1" t="s">
        <v>384</v>
      </c>
    </row>
    <row r="99" spans="1:17">
      <c r="A99" s="4" t="str">
        <f>HYPERLINK("https://iris.epa.gov/ChemicalLanding/&amp;substance_nmbr=17","Calcium cyanide")</f>
        <v>Calcium cyanide</v>
      </c>
      <c r="B99" s="1" t="s">
        <v>385</v>
      </c>
      <c r="C99" s="1" t="s">
        <v>386</v>
      </c>
      <c r="D99" s="1" t="s">
        <v>19</v>
      </c>
      <c r="E99" s="1" t="s">
        <v>30</v>
      </c>
      <c r="F99" s="1" t="s">
        <v>79</v>
      </c>
      <c r="G99" s="1" t="s">
        <v>387</v>
      </c>
      <c r="H99" s="1"/>
      <c r="I99" s="1"/>
      <c r="J99" s="1"/>
      <c r="K99" s="1" t="s">
        <v>21</v>
      </c>
      <c r="L99" s="1" t="s">
        <v>387</v>
      </c>
      <c r="M99" s="1" t="s">
        <v>22</v>
      </c>
      <c r="N99" s="1"/>
      <c r="O99" s="1" t="s">
        <v>22</v>
      </c>
      <c r="P99" s="1"/>
      <c r="Q99" s="1" t="s">
        <v>388</v>
      </c>
    </row>
    <row r="100" spans="1:17">
      <c r="A100" s="4" t="str">
        <f>HYPERLINK("https://iris.epa.gov/ChemicalLanding/&amp;substance_nmbr=357","Caprolactam")</f>
        <v>Caprolactam</v>
      </c>
      <c r="B100" s="1" t="s">
        <v>389</v>
      </c>
      <c r="C100" s="1" t="s">
        <v>390</v>
      </c>
      <c r="D100" s="1" t="s">
        <v>19</v>
      </c>
      <c r="E100" s="1" t="s">
        <v>19</v>
      </c>
      <c r="F100" s="1" t="s">
        <v>31</v>
      </c>
      <c r="G100" s="1" t="s">
        <v>391</v>
      </c>
      <c r="H100" s="1"/>
      <c r="I100" s="1"/>
      <c r="J100" s="1"/>
      <c r="K100" s="1" t="s">
        <v>21</v>
      </c>
      <c r="L100" s="1" t="s">
        <v>31</v>
      </c>
      <c r="M100" s="1" t="s">
        <v>48</v>
      </c>
      <c r="N100" s="1" t="s">
        <v>391</v>
      </c>
      <c r="O100" s="1" t="s">
        <v>22</v>
      </c>
      <c r="P100" s="1"/>
      <c r="Q100" s="1" t="s">
        <v>392</v>
      </c>
    </row>
    <row r="101" spans="1:17">
      <c r="A101" s="4" t="str">
        <f>HYPERLINK("https://iris.epa.gov/ChemicalLanding/&amp;substance_nmbr=216","Captafol")</f>
        <v>Captafol</v>
      </c>
      <c r="B101" s="1" t="s">
        <v>393</v>
      </c>
      <c r="C101" s="1" t="s">
        <v>394</v>
      </c>
      <c r="D101" s="1" t="s">
        <v>30</v>
      </c>
      <c r="E101" s="1" t="s">
        <v>19</v>
      </c>
      <c r="F101" s="1" t="s">
        <v>52</v>
      </c>
      <c r="G101" s="1" t="s">
        <v>52</v>
      </c>
      <c r="H101" s="1"/>
      <c r="I101" s="1"/>
      <c r="J101" s="1"/>
      <c r="K101" s="1" t="s">
        <v>21</v>
      </c>
      <c r="L101" s="1" t="s">
        <v>52</v>
      </c>
      <c r="M101" s="1" t="s">
        <v>22</v>
      </c>
      <c r="N101" s="1"/>
      <c r="O101" s="1" t="s">
        <v>22</v>
      </c>
      <c r="P101" s="1"/>
      <c r="Q101" s="1" t="s">
        <v>395</v>
      </c>
    </row>
    <row r="102" spans="1:17">
      <c r="A102" s="4" t="str">
        <f>HYPERLINK("https://iris.epa.gov/ChemicalLanding/&amp;substance_nmbr=18","Captan")</f>
        <v>Captan</v>
      </c>
      <c r="B102" s="1" t="s">
        <v>396</v>
      </c>
      <c r="C102" s="1" t="s">
        <v>397</v>
      </c>
      <c r="D102" s="1" t="s">
        <v>30</v>
      </c>
      <c r="E102" s="1" t="s">
        <v>19</v>
      </c>
      <c r="F102" s="1" t="s">
        <v>79</v>
      </c>
      <c r="G102" s="1" t="s">
        <v>238</v>
      </c>
      <c r="H102" s="1"/>
      <c r="I102" s="1"/>
      <c r="J102" s="1"/>
      <c r="K102" s="1" t="s">
        <v>21</v>
      </c>
      <c r="L102" s="1" t="s">
        <v>238</v>
      </c>
      <c r="M102" s="1" t="s">
        <v>22</v>
      </c>
      <c r="N102" s="1"/>
      <c r="O102" s="1" t="s">
        <v>22</v>
      </c>
      <c r="P102" s="1"/>
      <c r="Q102" s="1" t="s">
        <v>398</v>
      </c>
    </row>
    <row r="103" spans="1:17">
      <c r="A103" s="4" t="str">
        <f>HYPERLINK("https://iris.epa.gov/ChemicalLanding/&amp;substance_nmbr=19","Carbaryl")</f>
        <v>Carbaryl</v>
      </c>
      <c r="B103" s="1" t="s">
        <v>399</v>
      </c>
      <c r="C103" s="1" t="s">
        <v>400</v>
      </c>
      <c r="D103" s="1" t="s">
        <v>30</v>
      </c>
      <c r="E103" s="1" t="s">
        <v>19</v>
      </c>
      <c r="F103" s="1" t="s">
        <v>79</v>
      </c>
      <c r="G103" s="1" t="s">
        <v>84</v>
      </c>
      <c r="H103" s="1"/>
      <c r="I103" s="1"/>
      <c r="J103" s="1"/>
      <c r="K103" s="1" t="s">
        <v>21</v>
      </c>
      <c r="L103" s="1" t="s">
        <v>79</v>
      </c>
      <c r="M103" s="1" t="s">
        <v>153</v>
      </c>
      <c r="N103" s="1" t="s">
        <v>84</v>
      </c>
      <c r="O103" s="1" t="s">
        <v>22</v>
      </c>
      <c r="P103" s="1"/>
      <c r="Q103" s="1" t="s">
        <v>401</v>
      </c>
    </row>
    <row r="104" spans="1:17">
      <c r="A104" s="4" t="str">
        <f>HYPERLINK("https://iris.epa.gov/ChemicalLanding/&amp;substance_nmbr=218","Carbofuran")</f>
        <v>Carbofuran</v>
      </c>
      <c r="B104" s="1" t="s">
        <v>402</v>
      </c>
      <c r="C104" s="1" t="s">
        <v>403</v>
      </c>
      <c r="D104" s="1" t="s">
        <v>30</v>
      </c>
      <c r="E104" s="1" t="s">
        <v>19</v>
      </c>
      <c r="F104" s="1" t="s">
        <v>52</v>
      </c>
      <c r="G104" s="1" t="s">
        <v>52</v>
      </c>
      <c r="H104" s="1"/>
      <c r="I104" s="1"/>
      <c r="J104" s="1"/>
      <c r="K104" s="1" t="s">
        <v>21</v>
      </c>
      <c r="L104" s="1" t="s">
        <v>52</v>
      </c>
      <c r="M104" s="1" t="s">
        <v>22</v>
      </c>
      <c r="N104" s="1"/>
      <c r="O104" s="1" t="s">
        <v>22</v>
      </c>
      <c r="P104" s="1"/>
      <c r="Q104" s="1" t="s">
        <v>404</v>
      </c>
    </row>
    <row r="105" spans="1:17">
      <c r="A105" s="4" t="str">
        <f>HYPERLINK("https://iris.epa.gov/ChemicalLanding/&amp;substance_nmbr=217","Carbon disulfide")</f>
        <v>Carbon disulfide</v>
      </c>
      <c r="B105" s="1" t="s">
        <v>405</v>
      </c>
      <c r="C105" s="1" t="s">
        <v>406</v>
      </c>
      <c r="D105" s="1" t="s">
        <v>19</v>
      </c>
      <c r="E105" s="1" t="s">
        <v>19</v>
      </c>
      <c r="F105" s="1" t="s">
        <v>52</v>
      </c>
      <c r="G105" s="1" t="s">
        <v>407</v>
      </c>
      <c r="H105" s="1"/>
      <c r="I105" s="1"/>
      <c r="J105" s="1"/>
      <c r="K105" s="1" t="s">
        <v>21</v>
      </c>
      <c r="L105" s="1" t="s">
        <v>52</v>
      </c>
      <c r="M105" s="1" t="s">
        <v>21</v>
      </c>
      <c r="N105" s="1" t="s">
        <v>407</v>
      </c>
      <c r="O105" s="1" t="s">
        <v>22</v>
      </c>
      <c r="P105" s="1"/>
      <c r="Q105" s="1" t="s">
        <v>408</v>
      </c>
    </row>
    <row r="106" spans="1:17">
      <c r="A106" s="4" t="str">
        <f>HYPERLINK("https://iris.epa.gov/ChemicalLanding/&amp;substance_nmbr=20","Carbon tetrachloride")</f>
        <v>Carbon tetrachloride</v>
      </c>
      <c r="B106" s="1" t="s">
        <v>409</v>
      </c>
      <c r="C106" s="1" t="s">
        <v>410</v>
      </c>
      <c r="D106" s="1" t="s">
        <v>19</v>
      </c>
      <c r="E106" s="1" t="s">
        <v>30</v>
      </c>
      <c r="F106" s="1" t="s">
        <v>79</v>
      </c>
      <c r="G106" s="1" t="s">
        <v>411</v>
      </c>
      <c r="H106" s="1"/>
      <c r="I106" s="1"/>
      <c r="J106" s="1"/>
      <c r="K106" s="1" t="s">
        <v>21</v>
      </c>
      <c r="L106" s="1" t="s">
        <v>411</v>
      </c>
      <c r="M106" s="1" t="s">
        <v>21</v>
      </c>
      <c r="N106" s="1" t="s">
        <v>411</v>
      </c>
      <c r="O106" s="1" t="s">
        <v>21</v>
      </c>
      <c r="P106" s="1" t="s">
        <v>411</v>
      </c>
      <c r="Q106" s="1" t="s">
        <v>412</v>
      </c>
    </row>
    <row r="107" spans="1:17">
      <c r="A107" s="4" t="str">
        <f>HYPERLINK("https://iris.epa.gov/ChemicalLanding/&amp;substance_nmbr=617","Carbonyl sulfide")</f>
        <v>Carbonyl sulfide</v>
      </c>
      <c r="B107" s="1" t="s">
        <v>413</v>
      </c>
      <c r="C107" s="1" t="s">
        <v>414</v>
      </c>
      <c r="D107" s="1" t="s">
        <v>19</v>
      </c>
      <c r="E107" s="1" t="s">
        <v>19</v>
      </c>
      <c r="F107" s="1" t="s">
        <v>84</v>
      </c>
      <c r="G107" s="1" t="s">
        <v>84</v>
      </c>
      <c r="H107" s="1" t="s">
        <v>152</v>
      </c>
      <c r="I107" s="1" t="s">
        <v>152</v>
      </c>
      <c r="J107" s="1" t="s">
        <v>152</v>
      </c>
      <c r="K107" s="1" t="s">
        <v>22</v>
      </c>
      <c r="L107" s="1"/>
      <c r="M107" s="1" t="s">
        <v>153</v>
      </c>
      <c r="N107" s="1" t="s">
        <v>84</v>
      </c>
      <c r="O107" s="1" t="s">
        <v>22</v>
      </c>
      <c r="P107" s="1"/>
      <c r="Q107" s="1" t="s">
        <v>415</v>
      </c>
    </row>
    <row r="108" spans="1:17">
      <c r="A108" s="4" t="str">
        <f>HYPERLINK("https://iris.epa.gov/ChemicalLanding/&amp;substance_nmbr=21","Carbosulfan")</f>
        <v>Carbosulfan</v>
      </c>
      <c r="B108" s="1" t="s">
        <v>416</v>
      </c>
      <c r="C108" s="1" t="s">
        <v>417</v>
      </c>
      <c r="D108" s="1" t="s">
        <v>19</v>
      </c>
      <c r="E108" s="1" t="s">
        <v>19</v>
      </c>
      <c r="F108" s="1" t="s">
        <v>79</v>
      </c>
      <c r="G108" s="1" t="s">
        <v>79</v>
      </c>
      <c r="H108" s="1"/>
      <c r="I108" s="1"/>
      <c r="J108" s="1"/>
      <c r="K108" s="1" t="s">
        <v>21</v>
      </c>
      <c r="L108" s="1" t="s">
        <v>79</v>
      </c>
      <c r="M108" s="1" t="s">
        <v>22</v>
      </c>
      <c r="N108" s="1"/>
      <c r="O108" s="1" t="s">
        <v>22</v>
      </c>
      <c r="P108" s="1"/>
      <c r="Q108" s="1" t="s">
        <v>418</v>
      </c>
    </row>
    <row r="109" spans="1:17">
      <c r="A109" s="4" t="str">
        <f>HYPERLINK("https://iris.epa.gov/ChemicalLanding/&amp;substance_nmbr=22","Carboxin")</f>
        <v>Carboxin</v>
      </c>
      <c r="B109" s="1" t="s">
        <v>419</v>
      </c>
      <c r="C109" s="1" t="s">
        <v>420</v>
      </c>
      <c r="D109" s="1" t="s">
        <v>30</v>
      </c>
      <c r="E109" s="1" t="s">
        <v>19</v>
      </c>
      <c r="F109" s="1" t="s">
        <v>79</v>
      </c>
      <c r="G109" s="1" t="s">
        <v>79</v>
      </c>
      <c r="H109" s="1"/>
      <c r="I109" s="1"/>
      <c r="J109" s="1"/>
      <c r="K109" s="1" t="s">
        <v>21</v>
      </c>
      <c r="L109" s="1" t="s">
        <v>79</v>
      </c>
      <c r="M109" s="1" t="s">
        <v>22</v>
      </c>
      <c r="N109" s="1"/>
      <c r="O109" s="1" t="s">
        <v>22</v>
      </c>
      <c r="P109" s="1"/>
      <c r="Q109" s="1" t="s">
        <v>421</v>
      </c>
    </row>
    <row r="110" spans="1:17">
      <c r="A110" s="4" t="str">
        <f>HYPERLINK("https://iris.epa.gov/ChemicalLanding/&amp;substance_nmbr=1018","Cerium Oxide and Cerium Compounds")</f>
        <v>Cerium Oxide and Cerium Compounds</v>
      </c>
      <c r="B110" s="1" t="s">
        <v>422</v>
      </c>
      <c r="C110" s="1" t="s">
        <v>423</v>
      </c>
      <c r="D110" s="1" t="s">
        <v>19</v>
      </c>
      <c r="E110" s="1" t="s">
        <v>30</v>
      </c>
      <c r="F110" s="1" t="s">
        <v>424</v>
      </c>
      <c r="G110" s="1" t="s">
        <v>424</v>
      </c>
      <c r="H110" s="1"/>
      <c r="I110" s="1"/>
      <c r="J110" s="1"/>
      <c r="K110" s="1" t="s">
        <v>48</v>
      </c>
      <c r="L110" s="1" t="s">
        <v>424</v>
      </c>
      <c r="M110" s="1" t="s">
        <v>21</v>
      </c>
      <c r="N110" s="1" t="s">
        <v>424</v>
      </c>
      <c r="O110" s="1" t="s">
        <v>21</v>
      </c>
      <c r="P110" s="1" t="s">
        <v>424</v>
      </c>
      <c r="Q110" s="1" t="s">
        <v>425</v>
      </c>
    </row>
    <row r="111" spans="1:17">
      <c r="A111" s="4" t="str">
        <f>HYPERLINK("https://iris.epa.gov/ChemicalLanding/&amp;substance_nmbr=304","Chloral hydrate")</f>
        <v>Chloral hydrate</v>
      </c>
      <c r="B111" s="1" t="s">
        <v>426</v>
      </c>
      <c r="C111" s="1" t="s">
        <v>427</v>
      </c>
      <c r="D111" s="1" t="s">
        <v>19</v>
      </c>
      <c r="E111" s="1" t="s">
        <v>30</v>
      </c>
      <c r="F111" s="1" t="s">
        <v>58</v>
      </c>
      <c r="G111" s="1" t="s">
        <v>428</v>
      </c>
      <c r="H111" s="1"/>
      <c r="I111" s="1"/>
      <c r="J111" s="1"/>
      <c r="K111" s="1" t="s">
        <v>21</v>
      </c>
      <c r="L111" s="1" t="s">
        <v>428</v>
      </c>
      <c r="M111" s="1" t="s">
        <v>48</v>
      </c>
      <c r="N111" s="1" t="s">
        <v>428</v>
      </c>
      <c r="O111" s="1" t="s">
        <v>21</v>
      </c>
      <c r="P111" s="1" t="s">
        <v>428</v>
      </c>
      <c r="Q111" s="1" t="s">
        <v>429</v>
      </c>
    </row>
    <row r="112" spans="1:17">
      <c r="A112" s="4" t="str">
        <f>HYPERLINK("https://iris.epa.gov/ChemicalLanding/&amp;substance_nmbr=23","Chloramben")</f>
        <v>Chloramben</v>
      </c>
      <c r="B112" s="1" t="s">
        <v>430</v>
      </c>
      <c r="C112" s="1" t="s">
        <v>431</v>
      </c>
      <c r="D112" s="1" t="s">
        <v>30</v>
      </c>
      <c r="E112" s="1" t="s">
        <v>19</v>
      </c>
      <c r="F112" s="1" t="s">
        <v>79</v>
      </c>
      <c r="G112" s="1" t="s">
        <v>79</v>
      </c>
      <c r="H112" s="1"/>
      <c r="I112" s="1"/>
      <c r="J112" s="1"/>
      <c r="K112" s="1" t="s">
        <v>21</v>
      </c>
      <c r="L112" s="1" t="s">
        <v>79</v>
      </c>
      <c r="M112" s="1" t="s">
        <v>22</v>
      </c>
      <c r="N112" s="1"/>
      <c r="O112" s="1" t="s">
        <v>22</v>
      </c>
      <c r="P112" s="1"/>
      <c r="Q112" s="1" t="s">
        <v>432</v>
      </c>
    </row>
    <row r="113" spans="1:17">
      <c r="A113" s="4" t="str">
        <f>HYPERLINK("https://iris.epa.gov/ChemicalLanding/&amp;substance_nmbr=142","Chlordane (Technical)")</f>
        <v>Chlordane (Technical)</v>
      </c>
      <c r="B113" s="1" t="s">
        <v>433</v>
      </c>
      <c r="C113" s="1" t="s">
        <v>434</v>
      </c>
      <c r="D113" s="1" t="s">
        <v>30</v>
      </c>
      <c r="E113" s="1" t="s">
        <v>30</v>
      </c>
      <c r="F113" s="1" t="s">
        <v>46</v>
      </c>
      <c r="G113" s="1" t="s">
        <v>435</v>
      </c>
      <c r="H113" s="1"/>
      <c r="I113" s="1"/>
      <c r="J113" s="1"/>
      <c r="K113" s="1" t="s">
        <v>21</v>
      </c>
      <c r="L113" s="1" t="s">
        <v>435</v>
      </c>
      <c r="M113" s="1" t="s">
        <v>21</v>
      </c>
      <c r="N113" s="1" t="s">
        <v>435</v>
      </c>
      <c r="O113" s="1" t="s">
        <v>21</v>
      </c>
      <c r="P113" s="1" t="s">
        <v>435</v>
      </c>
      <c r="Q113" s="1" t="s">
        <v>436</v>
      </c>
    </row>
    <row r="114" spans="1:17">
      <c r="A114" s="4" t="str">
        <f>HYPERLINK("https://iris.epa.gov/ChemicalLanding/&amp;substance_nmbr=1017","Chlordecone (Kepone)")</f>
        <v>Chlordecone (Kepone)</v>
      </c>
      <c r="B114" s="1" t="s">
        <v>437</v>
      </c>
      <c r="C114" s="1" t="s">
        <v>438</v>
      </c>
      <c r="D114" s="1" t="s">
        <v>30</v>
      </c>
      <c r="E114" s="1" t="s">
        <v>30</v>
      </c>
      <c r="F114" s="1" t="s">
        <v>439</v>
      </c>
      <c r="G114" s="1" t="s">
        <v>439</v>
      </c>
      <c r="H114" s="1"/>
      <c r="I114" s="1"/>
      <c r="J114" s="1"/>
      <c r="K114" s="1" t="s">
        <v>21</v>
      </c>
      <c r="L114" s="1" t="s">
        <v>439</v>
      </c>
      <c r="M114" s="1" t="s">
        <v>48</v>
      </c>
      <c r="N114" s="1" t="s">
        <v>439</v>
      </c>
      <c r="O114" s="1" t="s">
        <v>21</v>
      </c>
      <c r="P114" s="1" t="s">
        <v>439</v>
      </c>
      <c r="Q114" s="1" t="s">
        <v>440</v>
      </c>
    </row>
    <row r="115" spans="1:17">
      <c r="A115" s="4" t="str">
        <f>HYPERLINK("https://iris.epa.gov/ChemicalLanding/&amp;substance_nmbr=406","Chlorimuron-ethyl")</f>
        <v>Chlorimuron-ethyl</v>
      </c>
      <c r="B115" s="1" t="s">
        <v>441</v>
      </c>
      <c r="C115" s="1" t="s">
        <v>442</v>
      </c>
      <c r="D115" s="1" t="s">
        <v>30</v>
      </c>
      <c r="E115" s="1" t="s">
        <v>19</v>
      </c>
      <c r="F115" s="1" t="s">
        <v>443</v>
      </c>
      <c r="G115" s="1" t="s">
        <v>443</v>
      </c>
      <c r="H115" s="1" t="s">
        <v>33</v>
      </c>
      <c r="I115" s="1" t="s">
        <v>33</v>
      </c>
      <c r="J115" s="1" t="s">
        <v>33</v>
      </c>
      <c r="K115" s="1" t="s">
        <v>21</v>
      </c>
      <c r="L115" s="1" t="s">
        <v>443</v>
      </c>
      <c r="M115" s="1" t="s">
        <v>22</v>
      </c>
      <c r="N115" s="1"/>
      <c r="O115" s="1" t="s">
        <v>22</v>
      </c>
      <c r="P115" s="1"/>
      <c r="Q115" s="1" t="s">
        <v>444</v>
      </c>
    </row>
    <row r="116" spans="1:17">
      <c r="A116" s="4" t="str">
        <f>HYPERLINK("https://iris.epa.gov/ChemicalLanding/&amp;substance_nmbr=405","Chlorine")</f>
        <v>Chlorine</v>
      </c>
      <c r="B116" s="1" t="s">
        <v>445</v>
      </c>
      <c r="C116" s="1" t="s">
        <v>446</v>
      </c>
      <c r="D116" s="1" t="s">
        <v>19</v>
      </c>
      <c r="E116" s="1" t="s">
        <v>19</v>
      </c>
      <c r="F116" s="1" t="s">
        <v>447</v>
      </c>
      <c r="G116" s="1" t="s">
        <v>447</v>
      </c>
      <c r="H116" s="1"/>
      <c r="I116" s="1"/>
      <c r="J116" s="1"/>
      <c r="K116" s="1" t="s">
        <v>21</v>
      </c>
      <c r="L116" s="1" t="s">
        <v>447</v>
      </c>
      <c r="M116" s="1" t="s">
        <v>22</v>
      </c>
      <c r="N116" s="1"/>
      <c r="O116" s="1" t="s">
        <v>22</v>
      </c>
      <c r="P116" s="1"/>
      <c r="Q116" s="1" t="s">
        <v>448</v>
      </c>
    </row>
    <row r="117" spans="1:17">
      <c r="A117" s="4" t="str">
        <f>HYPERLINK("https://iris.epa.gov/ChemicalLanding/&amp;substance_nmbr=24","Chlorine cyanide")</f>
        <v>Chlorine cyanide</v>
      </c>
      <c r="B117" s="1" t="s">
        <v>449</v>
      </c>
      <c r="C117" s="1" t="s">
        <v>450</v>
      </c>
      <c r="D117" s="1" t="s">
        <v>19</v>
      </c>
      <c r="E117" s="1" t="s">
        <v>19</v>
      </c>
      <c r="F117" s="1" t="s">
        <v>79</v>
      </c>
      <c r="G117" s="1" t="s">
        <v>79</v>
      </c>
      <c r="H117" s="1"/>
      <c r="I117" s="1"/>
      <c r="J117" s="1"/>
      <c r="K117" s="1" t="s">
        <v>21</v>
      </c>
      <c r="L117" s="1" t="s">
        <v>79</v>
      </c>
      <c r="M117" s="1" t="s">
        <v>22</v>
      </c>
      <c r="N117" s="1"/>
      <c r="O117" s="1" t="s">
        <v>22</v>
      </c>
      <c r="P117" s="1"/>
      <c r="Q117" s="1" t="s">
        <v>451</v>
      </c>
    </row>
    <row r="118" spans="1:17">
      <c r="A118" s="4" t="str">
        <f>HYPERLINK("https://iris.epa.gov/ChemicalLanding/&amp;substance_nmbr=496","Chlorine dioxide")</f>
        <v>Chlorine dioxide</v>
      </c>
      <c r="B118" s="1" t="s">
        <v>452</v>
      </c>
      <c r="C118" s="1" t="s">
        <v>453</v>
      </c>
      <c r="D118" s="1" t="s">
        <v>19</v>
      </c>
      <c r="E118" s="1" t="s">
        <v>30</v>
      </c>
      <c r="F118" s="1" t="s">
        <v>20</v>
      </c>
      <c r="G118" s="1" t="s">
        <v>454</v>
      </c>
      <c r="H118" s="1"/>
      <c r="I118" s="1"/>
      <c r="J118" s="1"/>
      <c r="K118" s="1" t="s">
        <v>21</v>
      </c>
      <c r="L118" s="1" t="s">
        <v>455</v>
      </c>
      <c r="M118" s="1" t="s">
        <v>21</v>
      </c>
      <c r="N118" s="1" t="s">
        <v>455</v>
      </c>
      <c r="O118" s="1" t="s">
        <v>21</v>
      </c>
      <c r="P118" s="1" t="s">
        <v>455</v>
      </c>
      <c r="Q118" s="1" t="s">
        <v>456</v>
      </c>
    </row>
    <row r="119" spans="1:17">
      <c r="A119" s="4" t="str">
        <f>HYPERLINK("https://iris.epa.gov/ChemicalLanding/&amp;substance_nmbr=648","Chlorite (sodium salt)")</f>
        <v>Chlorite (sodium salt)</v>
      </c>
      <c r="B119" s="1" t="s">
        <v>457</v>
      </c>
      <c r="C119" s="1" t="s">
        <v>458</v>
      </c>
      <c r="D119" s="1" t="s">
        <v>19</v>
      </c>
      <c r="E119" s="1" t="s">
        <v>30</v>
      </c>
      <c r="F119" s="1" t="s">
        <v>459</v>
      </c>
      <c r="G119" s="1" t="s">
        <v>454</v>
      </c>
      <c r="H119" s="1"/>
      <c r="I119" s="1"/>
      <c r="J119" s="1"/>
      <c r="K119" s="1" t="s">
        <v>21</v>
      </c>
      <c r="L119" s="1" t="s">
        <v>455</v>
      </c>
      <c r="M119" s="1" t="s">
        <v>48</v>
      </c>
      <c r="N119" s="1" t="s">
        <v>455</v>
      </c>
      <c r="O119" s="1" t="s">
        <v>21</v>
      </c>
      <c r="P119" s="1" t="s">
        <v>455</v>
      </c>
      <c r="Q119" s="1" t="s">
        <v>460</v>
      </c>
    </row>
    <row r="120" spans="1:17">
      <c r="A120" s="4" t="str">
        <f>HYPERLINK("https://iris.epa.gov/ChemicalLanding/&amp;substance_nmbr=661","1-Chloro-1,1-difluoroethane")</f>
        <v>1-Chloro-1,1-difluoroethane</v>
      </c>
      <c r="B120" s="1" t="s">
        <v>461</v>
      </c>
      <c r="C120" s="1" t="s">
        <v>462</v>
      </c>
      <c r="D120" s="1" t="s">
        <v>19</v>
      </c>
      <c r="E120" s="1" t="s">
        <v>19</v>
      </c>
      <c r="F120" s="1" t="s">
        <v>463</v>
      </c>
      <c r="G120" s="1" t="s">
        <v>463</v>
      </c>
      <c r="H120" s="1"/>
      <c r="I120" s="1"/>
      <c r="J120" s="1"/>
      <c r="K120" s="1" t="s">
        <v>22</v>
      </c>
      <c r="L120" s="1"/>
      <c r="M120" s="1" t="s">
        <v>21</v>
      </c>
      <c r="N120" s="1" t="s">
        <v>463</v>
      </c>
      <c r="O120" s="1" t="s">
        <v>22</v>
      </c>
      <c r="P120" s="1"/>
      <c r="Q120" s="1" t="s">
        <v>464</v>
      </c>
    </row>
    <row r="121" spans="1:17">
      <c r="A121" s="4" t="str">
        <f>HYPERLINK("https://iris.epa.gov/ChemicalLanding/&amp;substance_nmbr=537","2-Chloroacetophenone")</f>
        <v>2-Chloroacetophenone</v>
      </c>
      <c r="B121" s="1" t="s">
        <v>465</v>
      </c>
      <c r="C121" s="1" t="s">
        <v>466</v>
      </c>
      <c r="D121" s="1" t="s">
        <v>19</v>
      </c>
      <c r="E121" s="1" t="s">
        <v>19</v>
      </c>
      <c r="F121" s="1" t="s">
        <v>38</v>
      </c>
      <c r="G121" s="1" t="s">
        <v>38</v>
      </c>
      <c r="H121" s="1"/>
      <c r="I121" s="1"/>
      <c r="J121" s="1"/>
      <c r="K121" s="1" t="s">
        <v>22</v>
      </c>
      <c r="L121" s="1"/>
      <c r="M121" s="1" t="s">
        <v>21</v>
      </c>
      <c r="N121" s="1" t="s">
        <v>38</v>
      </c>
      <c r="O121" s="1" t="s">
        <v>22</v>
      </c>
      <c r="P121" s="1"/>
      <c r="Q121" s="1" t="s">
        <v>467</v>
      </c>
    </row>
    <row r="122" spans="1:17">
      <c r="A122" s="4" t="str">
        <f>HYPERLINK("https://iris.epa.gov/ChemicalLanding/&amp;substance_nmbr=320","p-Chloroaniline")</f>
        <v>p-Chloroaniline</v>
      </c>
      <c r="B122" s="1" t="s">
        <v>468</v>
      </c>
      <c r="C122" s="1" t="s">
        <v>469</v>
      </c>
      <c r="D122" s="1" t="s">
        <v>19</v>
      </c>
      <c r="E122" s="1" t="s">
        <v>19</v>
      </c>
      <c r="F122" s="1" t="s">
        <v>58</v>
      </c>
      <c r="G122" s="1" t="s">
        <v>58</v>
      </c>
      <c r="H122" s="1"/>
      <c r="I122" s="1"/>
      <c r="J122" s="1"/>
      <c r="K122" s="1" t="s">
        <v>21</v>
      </c>
      <c r="L122" s="1" t="s">
        <v>58</v>
      </c>
      <c r="M122" s="1" t="s">
        <v>22</v>
      </c>
      <c r="N122" s="1"/>
      <c r="O122" s="1" t="s">
        <v>22</v>
      </c>
      <c r="P122" s="1"/>
      <c r="Q122" s="1" t="s">
        <v>470</v>
      </c>
    </row>
    <row r="123" spans="1:17">
      <c r="A123" s="4" t="str">
        <f>HYPERLINK("https://iris.epa.gov/ChemicalLanding/&amp;substance_nmbr=399","Chlorobenzene")</f>
        <v>Chlorobenzene</v>
      </c>
      <c r="B123" s="1" t="s">
        <v>471</v>
      </c>
      <c r="C123" s="1" t="s">
        <v>472</v>
      </c>
      <c r="D123" s="1" t="s">
        <v>19</v>
      </c>
      <c r="E123" s="1" t="s">
        <v>19</v>
      </c>
      <c r="F123" s="1" t="s">
        <v>276</v>
      </c>
      <c r="G123" s="1" t="s">
        <v>20</v>
      </c>
      <c r="H123" s="1"/>
      <c r="I123" s="1"/>
      <c r="J123" s="1"/>
      <c r="K123" s="1" t="s">
        <v>21</v>
      </c>
      <c r="L123" s="1" t="s">
        <v>276</v>
      </c>
      <c r="M123" s="1" t="s">
        <v>22</v>
      </c>
      <c r="N123" s="1"/>
      <c r="O123" s="1" t="s">
        <v>21</v>
      </c>
      <c r="P123" s="1" t="s">
        <v>20</v>
      </c>
      <c r="Q123" s="1" t="s">
        <v>473</v>
      </c>
    </row>
    <row r="124" spans="1:17">
      <c r="A124" s="4" t="str">
        <f>HYPERLINK("https://iris.epa.gov/ChemicalLanding/&amp;substance_nmbr=400","Chlorobenzilate")</f>
        <v>Chlorobenzilate</v>
      </c>
      <c r="B124" s="1" t="s">
        <v>474</v>
      </c>
      <c r="C124" s="1" t="s">
        <v>475</v>
      </c>
      <c r="D124" s="1" t="s">
        <v>19</v>
      </c>
      <c r="E124" s="1" t="s">
        <v>19</v>
      </c>
      <c r="F124" s="1" t="s">
        <v>127</v>
      </c>
      <c r="G124" s="1" t="s">
        <v>127</v>
      </c>
      <c r="H124" s="1"/>
      <c r="I124" s="1"/>
      <c r="J124" s="1"/>
      <c r="K124" s="1" t="s">
        <v>21</v>
      </c>
      <c r="L124" s="1" t="s">
        <v>127</v>
      </c>
      <c r="M124" s="1" t="s">
        <v>22</v>
      </c>
      <c r="N124" s="1"/>
      <c r="O124" s="1" t="s">
        <v>22</v>
      </c>
      <c r="P124" s="1"/>
      <c r="Q124" s="1" t="s">
        <v>476</v>
      </c>
    </row>
    <row r="125" spans="1:17">
      <c r="A125" s="4" t="str">
        <f>HYPERLINK("https://iris.epa.gov/ChemicalLanding/&amp;substance_nmbr=415","1-Chlorobutane")</f>
        <v>1-Chlorobutane</v>
      </c>
      <c r="B125" s="1" t="s">
        <v>477</v>
      </c>
      <c r="C125" s="1" t="s">
        <v>478</v>
      </c>
      <c r="D125" s="1" t="s">
        <v>19</v>
      </c>
      <c r="E125" s="1" t="s">
        <v>19</v>
      </c>
      <c r="F125" s="1" t="s">
        <v>372</v>
      </c>
      <c r="G125" s="1" t="s">
        <v>372</v>
      </c>
      <c r="H125" s="1"/>
      <c r="I125" s="1"/>
      <c r="J125" s="1"/>
      <c r="K125" s="1" t="s">
        <v>22</v>
      </c>
      <c r="L125" s="1"/>
      <c r="M125" s="1" t="s">
        <v>22</v>
      </c>
      <c r="N125" s="1"/>
      <c r="O125" s="1" t="s">
        <v>21</v>
      </c>
      <c r="P125" s="1" t="s">
        <v>372</v>
      </c>
      <c r="Q125" s="1" t="s">
        <v>479</v>
      </c>
    </row>
    <row r="126" spans="1:17">
      <c r="A126" s="4" t="str">
        <f>HYPERLINK("https://iris.epa.gov/ChemicalLanding/&amp;substance_nmbr=416","2-Chlorobutane")</f>
        <v>2-Chlorobutane</v>
      </c>
      <c r="B126" s="1" t="s">
        <v>480</v>
      </c>
      <c r="C126" s="1" t="s">
        <v>481</v>
      </c>
      <c r="D126" s="1" t="s">
        <v>19</v>
      </c>
      <c r="E126" s="1" t="s">
        <v>19</v>
      </c>
      <c r="F126" s="1" t="s">
        <v>372</v>
      </c>
      <c r="G126" s="1" t="s">
        <v>372</v>
      </c>
      <c r="H126" s="1"/>
      <c r="I126" s="1"/>
      <c r="J126" s="1"/>
      <c r="K126" s="1" t="s">
        <v>22</v>
      </c>
      <c r="L126" s="1"/>
      <c r="M126" s="1" t="s">
        <v>22</v>
      </c>
      <c r="N126" s="1"/>
      <c r="O126" s="1" t="s">
        <v>21</v>
      </c>
      <c r="P126" s="1" t="s">
        <v>372</v>
      </c>
      <c r="Q126" s="1" t="s">
        <v>482</v>
      </c>
    </row>
    <row r="127" spans="1:17">
      <c r="A127" s="4" t="str">
        <f>HYPERLINK("https://iris.epa.gov/ChemicalLanding/&amp;substance_nmbr=430","Chlorocyclopentadiene")</f>
        <v>Chlorocyclopentadiene</v>
      </c>
      <c r="B127" s="1" t="s">
        <v>483</v>
      </c>
      <c r="C127" s="1" t="s">
        <v>484</v>
      </c>
      <c r="D127" s="1" t="s">
        <v>19</v>
      </c>
      <c r="E127" s="1" t="s">
        <v>19</v>
      </c>
      <c r="F127" s="1" t="s">
        <v>485</v>
      </c>
      <c r="G127" s="1" t="s">
        <v>485</v>
      </c>
      <c r="H127" s="1"/>
      <c r="I127" s="1"/>
      <c r="J127" s="1"/>
      <c r="K127" s="1" t="s">
        <v>22</v>
      </c>
      <c r="L127" s="1"/>
      <c r="M127" s="1" t="s">
        <v>22</v>
      </c>
      <c r="N127" s="1"/>
      <c r="O127" s="1" t="s">
        <v>21</v>
      </c>
      <c r="P127" s="1" t="s">
        <v>485</v>
      </c>
      <c r="Q127" s="1" t="s">
        <v>486</v>
      </c>
    </row>
    <row r="128" spans="1:17">
      <c r="A128" s="4" t="str">
        <f>HYPERLINK("https://iris.epa.gov/ChemicalLanding/&amp;substance_nmbr=657","Chlorodifluoromethane")</f>
        <v>Chlorodifluoromethane</v>
      </c>
      <c r="B128" s="1" t="s">
        <v>487</v>
      </c>
      <c r="C128" s="1" t="s">
        <v>488</v>
      </c>
      <c r="D128" s="1" t="s">
        <v>19</v>
      </c>
      <c r="E128" s="1" t="s">
        <v>19</v>
      </c>
      <c r="F128" s="1" t="s">
        <v>97</v>
      </c>
      <c r="G128" s="1" t="s">
        <v>97</v>
      </c>
      <c r="H128" s="1"/>
      <c r="I128" s="1"/>
      <c r="J128" s="1"/>
      <c r="K128" s="1" t="s">
        <v>22</v>
      </c>
      <c r="L128" s="1"/>
      <c r="M128" s="1" t="s">
        <v>21</v>
      </c>
      <c r="N128" s="1" t="s">
        <v>97</v>
      </c>
      <c r="O128" s="1" t="s">
        <v>22</v>
      </c>
      <c r="P128" s="1"/>
      <c r="Q128" s="1" t="s">
        <v>489</v>
      </c>
    </row>
    <row r="129" spans="1:17">
      <c r="A129" s="4" t="str">
        <f>HYPERLINK("https://iris.epa.gov/ChemicalLanding/&amp;substance_nmbr=25","Chloroform")</f>
        <v>Chloroform</v>
      </c>
      <c r="B129" s="1" t="s">
        <v>490</v>
      </c>
      <c r="C129" s="1" t="s">
        <v>491</v>
      </c>
      <c r="D129" s="1" t="s">
        <v>19</v>
      </c>
      <c r="E129" s="1" t="s">
        <v>30</v>
      </c>
      <c r="F129" s="1" t="s">
        <v>79</v>
      </c>
      <c r="G129" s="1" t="s">
        <v>492</v>
      </c>
      <c r="H129" s="1"/>
      <c r="I129" s="1"/>
      <c r="J129" s="1"/>
      <c r="K129" s="1" t="s">
        <v>21</v>
      </c>
      <c r="L129" s="1" t="s">
        <v>492</v>
      </c>
      <c r="M129" s="1" t="s">
        <v>22</v>
      </c>
      <c r="N129" s="1"/>
      <c r="O129" s="1" t="s">
        <v>21</v>
      </c>
      <c r="P129" s="1" t="s">
        <v>492</v>
      </c>
      <c r="Q129" s="1" t="s">
        <v>493</v>
      </c>
    </row>
    <row r="130" spans="1:17">
      <c r="A130" s="4" t="str">
        <f>HYPERLINK("https://iris.epa.gov/ChemicalLanding/&amp;substance_nmbr=245","Chloromethyl methyl ether (CMME)")</f>
        <v>Chloromethyl methyl ether (CMME)</v>
      </c>
      <c r="B130" s="1" t="s">
        <v>494</v>
      </c>
      <c r="C130" s="1" t="s">
        <v>495</v>
      </c>
      <c r="D130" s="1" t="s">
        <v>19</v>
      </c>
      <c r="E130" s="1" t="s">
        <v>19</v>
      </c>
      <c r="F130" s="1" t="s">
        <v>52</v>
      </c>
      <c r="G130" s="1" t="s">
        <v>52</v>
      </c>
      <c r="H130" s="1"/>
      <c r="I130" s="1"/>
      <c r="J130" s="1"/>
      <c r="K130" s="1" t="s">
        <v>22</v>
      </c>
      <c r="L130" s="1"/>
      <c r="M130" s="1" t="s">
        <v>22</v>
      </c>
      <c r="N130" s="1"/>
      <c r="O130" s="1" t="s">
        <v>21</v>
      </c>
      <c r="P130" s="1" t="s">
        <v>52</v>
      </c>
      <c r="Q130" s="1" t="s">
        <v>496</v>
      </c>
    </row>
    <row r="131" spans="1:17">
      <c r="A131" s="4" t="str">
        <f>HYPERLINK("https://iris.epa.gov/ChemicalLanding/&amp;substance_nmbr=463","beta-Chloronaphthalene")</f>
        <v>beta-Chloronaphthalene</v>
      </c>
      <c r="B131" s="1" t="s">
        <v>497</v>
      </c>
      <c r="C131" s="1" t="s">
        <v>498</v>
      </c>
      <c r="D131" s="1" t="s">
        <v>19</v>
      </c>
      <c r="E131" s="1" t="s">
        <v>19</v>
      </c>
      <c r="F131" s="1" t="s">
        <v>20</v>
      </c>
      <c r="G131" s="1" t="s">
        <v>20</v>
      </c>
      <c r="H131" s="1"/>
      <c r="I131" s="1"/>
      <c r="J131" s="1"/>
      <c r="K131" s="1" t="s">
        <v>21</v>
      </c>
      <c r="L131" s="1" t="s">
        <v>20</v>
      </c>
      <c r="M131" s="1" t="s">
        <v>22</v>
      </c>
      <c r="N131" s="1"/>
      <c r="O131" s="1" t="s">
        <v>22</v>
      </c>
      <c r="P131" s="1"/>
      <c r="Q131" s="1" t="s">
        <v>499</v>
      </c>
    </row>
    <row r="132" spans="1:17">
      <c r="A132" s="4" t="str">
        <f>HYPERLINK("https://iris.epa.gov/ChemicalLanding/&amp;substance_nmbr=303","2-Chlorophenol")</f>
        <v>2-Chlorophenol</v>
      </c>
      <c r="B132" s="1" t="s">
        <v>500</v>
      </c>
      <c r="C132" s="1" t="s">
        <v>501</v>
      </c>
      <c r="D132" s="1" t="s">
        <v>19</v>
      </c>
      <c r="E132" s="1" t="s">
        <v>19</v>
      </c>
      <c r="F132" s="1" t="s">
        <v>58</v>
      </c>
      <c r="G132" s="1" t="s">
        <v>58</v>
      </c>
      <c r="H132" s="1"/>
      <c r="I132" s="1"/>
      <c r="J132" s="1"/>
      <c r="K132" s="1" t="s">
        <v>21</v>
      </c>
      <c r="L132" s="1" t="s">
        <v>58</v>
      </c>
      <c r="M132" s="1" t="s">
        <v>22</v>
      </c>
      <c r="N132" s="1"/>
      <c r="O132" s="1" t="s">
        <v>22</v>
      </c>
      <c r="P132" s="1"/>
      <c r="Q132" s="1" t="s">
        <v>502</v>
      </c>
    </row>
    <row r="133" spans="1:17">
      <c r="A133" s="4" t="str">
        <f>HYPERLINK("https://iris.epa.gov/ChemicalLanding/&amp;substance_nmbr=623","p-Chlorophenyl methyl sulfide")</f>
        <v>p-Chlorophenyl methyl sulfide</v>
      </c>
      <c r="B133" s="1" t="s">
        <v>503</v>
      </c>
      <c r="C133" s="1" t="s">
        <v>504</v>
      </c>
      <c r="D133" s="1" t="s">
        <v>19</v>
      </c>
      <c r="E133" s="1" t="s">
        <v>19</v>
      </c>
      <c r="F133" s="1" t="s">
        <v>335</v>
      </c>
      <c r="G133" s="1" t="s">
        <v>505</v>
      </c>
      <c r="H133" s="1"/>
      <c r="I133" s="1"/>
      <c r="J133" s="1"/>
      <c r="K133" s="1" t="s">
        <v>153</v>
      </c>
      <c r="L133" s="1" t="s">
        <v>505</v>
      </c>
      <c r="M133" s="1" t="s">
        <v>22</v>
      </c>
      <c r="N133" s="1"/>
      <c r="O133" s="1" t="s">
        <v>21</v>
      </c>
      <c r="P133" s="1" t="s">
        <v>335</v>
      </c>
      <c r="Q133" s="1" t="s">
        <v>506</v>
      </c>
    </row>
    <row r="134" spans="1:17">
      <c r="A134" s="4" t="str">
        <f>HYPERLINK("https://iris.epa.gov/ChemicalLanding/&amp;substance_nmbr=624","p-Chlorophenyl methyl sulfone")</f>
        <v>p-Chlorophenyl methyl sulfone</v>
      </c>
      <c r="B134" s="1" t="s">
        <v>507</v>
      </c>
      <c r="C134" s="1" t="s">
        <v>508</v>
      </c>
      <c r="D134" s="1" t="s">
        <v>19</v>
      </c>
      <c r="E134" s="1" t="s">
        <v>19</v>
      </c>
      <c r="F134" s="1" t="s">
        <v>335</v>
      </c>
      <c r="G134" s="1" t="s">
        <v>505</v>
      </c>
      <c r="H134" s="1"/>
      <c r="I134" s="1"/>
      <c r="J134" s="1"/>
      <c r="K134" s="1" t="s">
        <v>153</v>
      </c>
      <c r="L134" s="1" t="s">
        <v>505</v>
      </c>
      <c r="M134" s="1" t="s">
        <v>22</v>
      </c>
      <c r="N134" s="1"/>
      <c r="O134" s="1" t="s">
        <v>21</v>
      </c>
      <c r="P134" s="1" t="s">
        <v>335</v>
      </c>
      <c r="Q134" s="1" t="s">
        <v>509</v>
      </c>
    </row>
    <row r="135" spans="1:17">
      <c r="A135" s="4" t="str">
        <f>HYPERLINK("https://iris.epa.gov/ChemicalLanding/&amp;substance_nmbr=625","p-Chlorophenyl methyl sulfoxide")</f>
        <v>p-Chlorophenyl methyl sulfoxide</v>
      </c>
      <c r="B135" s="1" t="s">
        <v>510</v>
      </c>
      <c r="C135" s="1" t="s">
        <v>511</v>
      </c>
      <c r="D135" s="1" t="s">
        <v>19</v>
      </c>
      <c r="E135" s="1" t="s">
        <v>19</v>
      </c>
      <c r="F135" s="1" t="s">
        <v>335</v>
      </c>
      <c r="G135" s="1" t="s">
        <v>505</v>
      </c>
      <c r="H135" s="1"/>
      <c r="I135" s="1"/>
      <c r="J135" s="1"/>
      <c r="K135" s="1" t="s">
        <v>153</v>
      </c>
      <c r="L135" s="1" t="s">
        <v>505</v>
      </c>
      <c r="M135" s="1" t="s">
        <v>22</v>
      </c>
      <c r="N135" s="1"/>
      <c r="O135" s="1" t="s">
        <v>21</v>
      </c>
      <c r="P135" s="1" t="s">
        <v>335</v>
      </c>
      <c r="Q135" s="1" t="s">
        <v>512</v>
      </c>
    </row>
    <row r="136" spans="1:17">
      <c r="A136" s="4" t="str">
        <f>HYPERLINK("https://iris.epa.gov/ChemicalLanding/&amp;substance_nmbr=1021","Chloroprene")</f>
        <v>Chloroprene</v>
      </c>
      <c r="B136" s="1" t="s">
        <v>513</v>
      </c>
      <c r="C136" s="1" t="s">
        <v>514</v>
      </c>
      <c r="D136" s="1" t="s">
        <v>19</v>
      </c>
      <c r="E136" s="1" t="s">
        <v>30</v>
      </c>
      <c r="F136" s="1" t="s">
        <v>515</v>
      </c>
      <c r="G136" s="1" t="s">
        <v>515</v>
      </c>
      <c r="H136" s="1"/>
      <c r="I136" s="1"/>
      <c r="J136" s="1"/>
      <c r="K136" s="1" t="s">
        <v>153</v>
      </c>
      <c r="L136" s="1" t="s">
        <v>515</v>
      </c>
      <c r="M136" s="1" t="s">
        <v>21</v>
      </c>
      <c r="N136" s="1" t="s">
        <v>515</v>
      </c>
      <c r="O136" s="1" t="s">
        <v>21</v>
      </c>
      <c r="P136" s="1" t="s">
        <v>515</v>
      </c>
      <c r="Q136" s="1" t="s">
        <v>516</v>
      </c>
    </row>
    <row r="137" spans="1:17">
      <c r="A137" s="4" t="str">
        <f>HYPERLINK("https://iris.epa.gov/ChemicalLanding/&amp;substance_nmbr=143","Chlorothalonil")</f>
        <v>Chlorothalonil</v>
      </c>
      <c r="B137" s="1" t="s">
        <v>517</v>
      </c>
      <c r="C137" s="1" t="s">
        <v>518</v>
      </c>
      <c r="D137" s="1" t="s">
        <v>30</v>
      </c>
      <c r="E137" s="1" t="s">
        <v>19</v>
      </c>
      <c r="F137" s="1" t="s">
        <v>46</v>
      </c>
      <c r="G137" s="1" t="s">
        <v>228</v>
      </c>
      <c r="H137" s="1"/>
      <c r="I137" s="1"/>
      <c r="J137" s="1"/>
      <c r="K137" s="1" t="s">
        <v>21</v>
      </c>
      <c r="L137" s="1" t="s">
        <v>228</v>
      </c>
      <c r="M137" s="1" t="s">
        <v>22</v>
      </c>
      <c r="N137" s="1"/>
      <c r="O137" s="1" t="s">
        <v>22</v>
      </c>
      <c r="P137" s="1"/>
      <c r="Q137" s="1" t="s">
        <v>519</v>
      </c>
    </row>
    <row r="138" spans="1:17">
      <c r="A138" s="4" t="str">
        <f>HYPERLINK("https://iris.epa.gov/ChemicalLanding/&amp;substance_nmbr=412","o-Chlorotoluene")</f>
        <v>o-Chlorotoluene</v>
      </c>
      <c r="B138" s="1" t="s">
        <v>520</v>
      </c>
      <c r="C138" s="1" t="s">
        <v>521</v>
      </c>
      <c r="D138" s="1" t="s">
        <v>19</v>
      </c>
      <c r="E138" s="1" t="s">
        <v>19</v>
      </c>
      <c r="F138" s="1" t="s">
        <v>522</v>
      </c>
      <c r="G138" s="1" t="s">
        <v>522</v>
      </c>
      <c r="H138" s="1"/>
      <c r="I138" s="1"/>
      <c r="J138" s="1"/>
      <c r="K138" s="1" t="s">
        <v>21</v>
      </c>
      <c r="L138" s="1" t="s">
        <v>522</v>
      </c>
      <c r="M138" s="1" t="s">
        <v>22</v>
      </c>
      <c r="N138" s="1"/>
      <c r="O138" s="1" t="s">
        <v>22</v>
      </c>
      <c r="P138" s="1"/>
      <c r="Q138" s="1" t="s">
        <v>523</v>
      </c>
    </row>
    <row r="139" spans="1:17">
      <c r="A139" s="4" t="str">
        <f>HYPERLINK("https://iris.epa.gov/ChemicalLanding/&amp;substance_nmbr=283","Chlorpropham")</f>
        <v>Chlorpropham</v>
      </c>
      <c r="B139" s="1" t="s">
        <v>524</v>
      </c>
      <c r="C139" s="1" t="s">
        <v>525</v>
      </c>
      <c r="D139" s="1" t="s">
        <v>30</v>
      </c>
      <c r="E139" s="1" t="s">
        <v>19</v>
      </c>
      <c r="F139" s="1" t="s">
        <v>37</v>
      </c>
      <c r="G139" s="1" t="s">
        <v>526</v>
      </c>
      <c r="H139" s="1" t="s">
        <v>33</v>
      </c>
      <c r="I139" s="1" t="s">
        <v>33</v>
      </c>
      <c r="J139" s="1" t="s">
        <v>33</v>
      </c>
      <c r="K139" s="1" t="s">
        <v>21</v>
      </c>
      <c r="L139" s="1" t="s">
        <v>37</v>
      </c>
      <c r="M139" s="1" t="s">
        <v>22</v>
      </c>
      <c r="N139" s="1"/>
      <c r="O139" s="1" t="s">
        <v>22</v>
      </c>
      <c r="P139" s="1"/>
      <c r="Q139" s="1" t="s">
        <v>527</v>
      </c>
    </row>
    <row r="140" spans="1:17">
      <c r="A140" s="4" t="str">
        <f>HYPERLINK("https://iris.epa.gov/ChemicalLanding/&amp;substance_nmbr=26","Chlorpyrifos")</f>
        <v>Chlorpyrifos</v>
      </c>
      <c r="B140" s="1" t="s">
        <v>528</v>
      </c>
      <c r="C140" s="1" t="s">
        <v>529</v>
      </c>
      <c r="D140" s="1" t="s">
        <v>30</v>
      </c>
      <c r="E140" s="1" t="s">
        <v>19</v>
      </c>
      <c r="F140" s="1" t="s">
        <v>79</v>
      </c>
      <c r="G140" s="1" t="s">
        <v>530</v>
      </c>
      <c r="H140" s="1" t="s">
        <v>531</v>
      </c>
      <c r="I140" s="1" t="s">
        <v>531</v>
      </c>
      <c r="J140" s="1" t="s">
        <v>531</v>
      </c>
      <c r="K140" s="1" t="s">
        <v>220</v>
      </c>
      <c r="L140" s="1" t="s">
        <v>530</v>
      </c>
      <c r="M140" s="1" t="s">
        <v>22</v>
      </c>
      <c r="N140" s="1"/>
      <c r="O140" s="1" t="s">
        <v>22</v>
      </c>
      <c r="P140" s="1"/>
      <c r="Q140" s="1" t="s">
        <v>532</v>
      </c>
    </row>
    <row r="141" spans="1:17">
      <c r="A141" s="4" t="str">
        <f>HYPERLINK("https://iris.epa.gov/ChemicalLanding/&amp;substance_nmbr=27","Chlorsulfuron")</f>
        <v>Chlorsulfuron</v>
      </c>
      <c r="B141" s="1" t="s">
        <v>533</v>
      </c>
      <c r="C141" s="1" t="s">
        <v>534</v>
      </c>
      <c r="D141" s="1" t="s">
        <v>30</v>
      </c>
      <c r="E141" s="1" t="s">
        <v>19</v>
      </c>
      <c r="F141" s="1" t="s">
        <v>79</v>
      </c>
      <c r="G141" s="1" t="s">
        <v>79</v>
      </c>
      <c r="H141" s="1" t="s">
        <v>33</v>
      </c>
      <c r="I141" s="1" t="s">
        <v>33</v>
      </c>
      <c r="J141" s="1" t="s">
        <v>33</v>
      </c>
      <c r="K141" s="1" t="s">
        <v>21</v>
      </c>
      <c r="L141" s="1" t="s">
        <v>79</v>
      </c>
      <c r="M141" s="1" t="s">
        <v>22</v>
      </c>
      <c r="N141" s="1"/>
      <c r="O141" s="1" t="s">
        <v>22</v>
      </c>
      <c r="P141" s="1"/>
      <c r="Q141" s="1" t="s">
        <v>535</v>
      </c>
    </row>
    <row r="142" spans="1:17">
      <c r="A142" s="4" t="str">
        <f>HYPERLINK("https://iris.epa.gov/ChemicalLanding/&amp;substance_nmbr=28","Chromium(III), insoluble salts")</f>
        <v>Chromium(III), insoluble salts</v>
      </c>
      <c r="B142" s="1" t="s">
        <v>536</v>
      </c>
      <c r="C142" s="1" t="s">
        <v>537</v>
      </c>
      <c r="D142" s="1" t="s">
        <v>19</v>
      </c>
      <c r="E142" s="1" t="s">
        <v>30</v>
      </c>
      <c r="F142" s="1" t="s">
        <v>79</v>
      </c>
      <c r="G142" s="1" t="s">
        <v>538</v>
      </c>
      <c r="H142" s="1"/>
      <c r="I142" s="1"/>
      <c r="J142" s="1"/>
      <c r="K142" s="1" t="s">
        <v>21</v>
      </c>
      <c r="L142" s="1" t="s">
        <v>538</v>
      </c>
      <c r="M142" s="1" t="s">
        <v>48</v>
      </c>
      <c r="N142" s="1" t="s">
        <v>538</v>
      </c>
      <c r="O142" s="1" t="s">
        <v>21</v>
      </c>
      <c r="P142" s="1" t="s">
        <v>538</v>
      </c>
      <c r="Q142" s="1" t="s">
        <v>539</v>
      </c>
    </row>
    <row r="143" spans="1:17">
      <c r="A143" s="4" t="str">
        <f>HYPERLINK("https://iris.epa.gov/ChemicalLanding/&amp;substance_nmbr=144","Chromium(VI)")</f>
        <v>Chromium(VI)</v>
      </c>
      <c r="B143" s="1" t="s">
        <v>540</v>
      </c>
      <c r="C143" s="1" t="s">
        <v>541</v>
      </c>
      <c r="D143" s="1" t="s">
        <v>19</v>
      </c>
      <c r="E143" s="1" t="s">
        <v>30</v>
      </c>
      <c r="F143" s="1" t="s">
        <v>46</v>
      </c>
      <c r="G143" s="1" t="s">
        <v>542</v>
      </c>
      <c r="H143" s="1"/>
      <c r="I143" s="1"/>
      <c r="J143" s="1"/>
      <c r="K143" s="1" t="s">
        <v>21</v>
      </c>
      <c r="L143" s="1" t="s">
        <v>542</v>
      </c>
      <c r="M143" s="1" t="s">
        <v>21</v>
      </c>
      <c r="N143" s="1" t="s">
        <v>542</v>
      </c>
      <c r="O143" s="1" t="s">
        <v>21</v>
      </c>
      <c r="P143" s="1" t="s">
        <v>542</v>
      </c>
      <c r="Q143" s="1" t="s">
        <v>543</v>
      </c>
    </row>
    <row r="144" spans="1:17">
      <c r="A144" s="4" t="str">
        <f>HYPERLINK("https://iris.epa.gov/ChemicalLanding/&amp;substance_nmbr=455","Chrysene")</f>
        <v>Chrysene</v>
      </c>
      <c r="B144" s="1" t="s">
        <v>544</v>
      </c>
      <c r="C144" s="1" t="s">
        <v>545</v>
      </c>
      <c r="D144" s="1" t="s">
        <v>19</v>
      </c>
      <c r="E144" s="1" t="s">
        <v>19</v>
      </c>
      <c r="F144" s="1" t="s">
        <v>247</v>
      </c>
      <c r="G144" s="1" t="s">
        <v>247</v>
      </c>
      <c r="H144" s="1"/>
      <c r="I144" s="1"/>
      <c r="J144" s="1"/>
      <c r="K144" s="1" t="s">
        <v>22</v>
      </c>
      <c r="L144" s="1"/>
      <c r="M144" s="1" t="s">
        <v>22</v>
      </c>
      <c r="N144" s="1"/>
      <c r="O144" s="1" t="s">
        <v>21</v>
      </c>
      <c r="P144" s="1" t="s">
        <v>247</v>
      </c>
      <c r="Q144" s="1" t="s">
        <v>546</v>
      </c>
    </row>
    <row r="145" spans="1:17">
      <c r="A145" s="4" t="str">
        <f>HYPERLINK("https://iris.epa.gov/ChemicalLanding/&amp;substance_nmbr=708","Cobalt and Cobalt Compounds")</f>
        <v>Cobalt and Cobalt Compounds</v>
      </c>
      <c r="B145" s="1" t="s">
        <v>547</v>
      </c>
      <c r="C145" s="1" t="s">
        <v>548</v>
      </c>
      <c r="D145" s="1" t="s">
        <v>19</v>
      </c>
      <c r="E145" s="1"/>
      <c r="F145" s="1" t="s">
        <v>549</v>
      </c>
      <c r="G145" s="1"/>
      <c r="H145" s="1"/>
      <c r="I145" s="1"/>
      <c r="J145" s="1"/>
      <c r="K145" s="1"/>
      <c r="L145" s="1"/>
      <c r="M145" s="1"/>
      <c r="N145" s="1"/>
      <c r="O145" s="1"/>
      <c r="P145" s="1"/>
      <c r="Q145" s="1" t="s">
        <v>550</v>
      </c>
    </row>
    <row r="146" spans="1:17">
      <c r="A146" s="4" t="str">
        <f>HYPERLINK("https://iris.epa.gov/ChemicalLanding/&amp;substance_nmbr=395","Coke oven emissions")</f>
        <v>Coke oven emissions</v>
      </c>
      <c r="B146" s="1"/>
      <c r="C146" s="1" t="s">
        <v>551</v>
      </c>
      <c r="D146" s="1" t="s">
        <v>19</v>
      </c>
      <c r="E146" s="1" t="s">
        <v>19</v>
      </c>
      <c r="F146" s="1" t="s">
        <v>32</v>
      </c>
      <c r="G146" s="1" t="s">
        <v>32</v>
      </c>
      <c r="H146" s="1"/>
      <c r="I146" s="1"/>
      <c r="J146" s="1"/>
      <c r="K146" s="1" t="s">
        <v>22</v>
      </c>
      <c r="L146" s="1"/>
      <c r="M146" s="1" t="s">
        <v>22</v>
      </c>
      <c r="N146" s="1"/>
      <c r="O146" s="1" t="s">
        <v>21</v>
      </c>
      <c r="P146" s="1" t="s">
        <v>32</v>
      </c>
      <c r="Q146" s="1" t="s">
        <v>552</v>
      </c>
    </row>
    <row r="147" spans="1:17">
      <c r="A147" s="4" t="str">
        <f>HYPERLINK("https://iris.epa.gov/ChemicalLanding/&amp;substance_nmbr=368","Copper")</f>
        <v>Copper</v>
      </c>
      <c r="B147" s="1" t="s">
        <v>553</v>
      </c>
      <c r="C147" s="1" t="s">
        <v>554</v>
      </c>
      <c r="D147" s="1" t="s">
        <v>19</v>
      </c>
      <c r="E147" s="1" t="s">
        <v>19</v>
      </c>
      <c r="F147" s="1" t="s">
        <v>31</v>
      </c>
      <c r="G147" s="1" t="s">
        <v>31</v>
      </c>
      <c r="H147" s="1"/>
      <c r="I147" s="1"/>
      <c r="J147" s="1"/>
      <c r="K147" s="1" t="s">
        <v>22</v>
      </c>
      <c r="L147" s="1"/>
      <c r="M147" s="1" t="s">
        <v>22</v>
      </c>
      <c r="N147" s="1"/>
      <c r="O147" s="1" t="s">
        <v>21</v>
      </c>
      <c r="P147" s="1" t="s">
        <v>31</v>
      </c>
      <c r="Q147" s="1" t="s">
        <v>555</v>
      </c>
    </row>
    <row r="148" spans="1:17">
      <c r="A148" s="4" t="str">
        <f>HYPERLINK("https://iris.epa.gov/ChemicalLanding/&amp;substance_nmbr=29","Copper cyanide")</f>
        <v>Copper cyanide</v>
      </c>
      <c r="B148" s="1" t="s">
        <v>556</v>
      </c>
      <c r="C148" s="1" t="s">
        <v>557</v>
      </c>
      <c r="D148" s="1" t="s">
        <v>19</v>
      </c>
      <c r="E148" s="1" t="s">
        <v>19</v>
      </c>
      <c r="F148" s="1" t="s">
        <v>79</v>
      </c>
      <c r="G148" s="1" t="s">
        <v>31</v>
      </c>
      <c r="H148" s="1"/>
      <c r="I148" s="1"/>
      <c r="J148" s="1"/>
      <c r="K148" s="1" t="s">
        <v>21</v>
      </c>
      <c r="L148" s="1" t="s">
        <v>31</v>
      </c>
      <c r="M148" s="1" t="s">
        <v>22</v>
      </c>
      <c r="N148" s="1"/>
      <c r="O148" s="1" t="s">
        <v>22</v>
      </c>
      <c r="P148" s="1"/>
      <c r="Q148" s="1" t="s">
        <v>558</v>
      </c>
    </row>
    <row r="149" spans="1:17">
      <c r="A149" s="4" t="str">
        <f>HYPERLINK("https://iris.epa.gov/ChemicalLanding/&amp;substance_nmbr=360","Creosote")</f>
        <v>Creosote</v>
      </c>
      <c r="B149" s="1" t="s">
        <v>559</v>
      </c>
      <c r="C149" s="1" t="s">
        <v>560</v>
      </c>
      <c r="D149" s="1" t="s">
        <v>19</v>
      </c>
      <c r="E149" s="1" t="s">
        <v>19</v>
      </c>
      <c r="F149" s="1" t="s">
        <v>31</v>
      </c>
      <c r="G149" s="1" t="s">
        <v>31</v>
      </c>
      <c r="H149" s="1"/>
      <c r="I149" s="1"/>
      <c r="J149" s="1"/>
      <c r="K149" s="1" t="s">
        <v>22</v>
      </c>
      <c r="L149" s="1"/>
      <c r="M149" s="1" t="s">
        <v>22</v>
      </c>
      <c r="N149" s="1"/>
      <c r="O149" s="1" t="s">
        <v>21</v>
      </c>
      <c r="P149" s="1" t="s">
        <v>31</v>
      </c>
      <c r="Q149" s="1" t="s">
        <v>561</v>
      </c>
    </row>
    <row r="150" spans="1:17">
      <c r="A150" s="4" t="str">
        <f>HYPERLINK("https://iris.epa.gov/ChemicalLanding/&amp;substance_nmbr=464","Crotonaldehyde")</f>
        <v>Crotonaldehyde</v>
      </c>
      <c r="B150" s="1" t="s">
        <v>562</v>
      </c>
      <c r="C150" s="1" t="s">
        <v>563</v>
      </c>
      <c r="D150" s="1" t="s">
        <v>19</v>
      </c>
      <c r="E150" s="1" t="s">
        <v>19</v>
      </c>
      <c r="F150" s="1" t="s">
        <v>167</v>
      </c>
      <c r="G150" s="1" t="s">
        <v>167</v>
      </c>
      <c r="H150" s="1"/>
      <c r="I150" s="1"/>
      <c r="J150" s="1"/>
      <c r="K150" s="1" t="s">
        <v>22</v>
      </c>
      <c r="L150" s="1"/>
      <c r="M150" s="1" t="s">
        <v>22</v>
      </c>
      <c r="N150" s="1"/>
      <c r="O150" s="1" t="s">
        <v>21</v>
      </c>
      <c r="P150" s="1" t="s">
        <v>167</v>
      </c>
      <c r="Q150" s="1" t="s">
        <v>564</v>
      </c>
    </row>
    <row r="151" spans="1:17">
      <c r="A151" s="4" t="str">
        <f>HYPERLINK("https://iris.epa.gov/ChemicalLanding/&amp;substance_nmbr=306","Cumene")</f>
        <v>Cumene</v>
      </c>
      <c r="B151" s="1" t="s">
        <v>565</v>
      </c>
      <c r="C151" s="1" t="s">
        <v>566</v>
      </c>
      <c r="D151" s="1" t="s">
        <v>19</v>
      </c>
      <c r="E151" s="1" t="s">
        <v>30</v>
      </c>
      <c r="F151" s="1" t="s">
        <v>31</v>
      </c>
      <c r="G151" s="1" t="s">
        <v>567</v>
      </c>
      <c r="H151" s="1"/>
      <c r="I151" s="1"/>
      <c r="J151" s="1"/>
      <c r="K151" s="1" t="s">
        <v>21</v>
      </c>
      <c r="L151" s="1" t="s">
        <v>567</v>
      </c>
      <c r="M151" s="1" t="s">
        <v>21</v>
      </c>
      <c r="N151" s="1" t="s">
        <v>567</v>
      </c>
      <c r="O151" s="1" t="s">
        <v>21</v>
      </c>
      <c r="P151" s="1" t="s">
        <v>567</v>
      </c>
      <c r="Q151" s="1" t="s">
        <v>568</v>
      </c>
    </row>
    <row r="152" spans="1:17">
      <c r="A152" s="4" t="str">
        <f>HYPERLINK("https://iris.epa.gov/ChemicalLanding/&amp;substance_nmbr=145","Cyanazine")</f>
        <v>Cyanazine</v>
      </c>
      <c r="B152" s="1" t="s">
        <v>569</v>
      </c>
      <c r="C152" s="1" t="s">
        <v>570</v>
      </c>
      <c r="D152" s="1" t="s">
        <v>30</v>
      </c>
      <c r="E152" s="1" t="s">
        <v>19</v>
      </c>
      <c r="F152" s="1" t="s">
        <v>46</v>
      </c>
      <c r="G152" s="1" t="s">
        <v>224</v>
      </c>
      <c r="H152" s="1" t="s">
        <v>571</v>
      </c>
      <c r="I152" s="1" t="s">
        <v>571</v>
      </c>
      <c r="J152" s="1" t="s">
        <v>571</v>
      </c>
      <c r="K152" s="1" t="s">
        <v>220</v>
      </c>
      <c r="L152" s="1" t="s">
        <v>224</v>
      </c>
      <c r="M152" s="1" t="s">
        <v>22</v>
      </c>
      <c r="N152" s="1"/>
      <c r="O152" s="1" t="s">
        <v>22</v>
      </c>
      <c r="P152" s="1"/>
      <c r="Q152" s="1" t="s">
        <v>572</v>
      </c>
    </row>
    <row r="153" spans="1:17">
      <c r="A153" s="4" t="str">
        <f>HYPERLINK("https://iris.epa.gov/ChemicalLanding/&amp;substance_nmbr=31","Cyanide, free")</f>
        <v>Cyanide, free</v>
      </c>
      <c r="B153" s="1" t="s">
        <v>573</v>
      </c>
      <c r="C153" s="1" t="s">
        <v>574</v>
      </c>
      <c r="D153" s="1" t="s">
        <v>19</v>
      </c>
      <c r="E153" s="1" t="s">
        <v>30</v>
      </c>
      <c r="F153" s="1" t="s">
        <v>79</v>
      </c>
      <c r="G153" s="1" t="s">
        <v>387</v>
      </c>
      <c r="H153" s="1"/>
      <c r="I153" s="1"/>
      <c r="J153" s="1"/>
      <c r="K153" s="1" t="s">
        <v>21</v>
      </c>
      <c r="L153" s="1" t="s">
        <v>387</v>
      </c>
      <c r="M153" s="1" t="s">
        <v>22</v>
      </c>
      <c r="N153" s="1"/>
      <c r="O153" s="1" t="s">
        <v>21</v>
      </c>
      <c r="P153" s="1" t="s">
        <v>63</v>
      </c>
      <c r="Q153" s="1" t="s">
        <v>575</v>
      </c>
    </row>
    <row r="154" spans="1:17">
      <c r="A154" s="4" t="str">
        <f>HYPERLINK("https://iris.epa.gov/ChemicalLanding/&amp;substance_nmbr=32","Cyanogen")</f>
        <v>Cyanogen</v>
      </c>
      <c r="B154" s="1" t="s">
        <v>576</v>
      </c>
      <c r="C154" s="1" t="s">
        <v>577</v>
      </c>
      <c r="D154" s="1" t="s">
        <v>19</v>
      </c>
      <c r="E154" s="1" t="s">
        <v>30</v>
      </c>
      <c r="F154" s="1" t="s">
        <v>79</v>
      </c>
      <c r="G154" s="1" t="s">
        <v>387</v>
      </c>
      <c r="H154" s="1"/>
      <c r="I154" s="1"/>
      <c r="J154" s="1"/>
      <c r="K154" s="1" t="s">
        <v>21</v>
      </c>
      <c r="L154" s="1" t="s">
        <v>387</v>
      </c>
      <c r="M154" s="1" t="s">
        <v>22</v>
      </c>
      <c r="N154" s="1"/>
      <c r="O154" s="1" t="s">
        <v>22</v>
      </c>
      <c r="P154" s="1"/>
      <c r="Q154" s="1" t="s">
        <v>578</v>
      </c>
    </row>
    <row r="155" spans="1:17">
      <c r="A155" s="4" t="str">
        <f>HYPERLINK("https://iris.epa.gov/ChemicalLanding/&amp;substance_nmbr=358","Cyanogen bromide")</f>
        <v>Cyanogen bromide</v>
      </c>
      <c r="B155" s="1" t="s">
        <v>579</v>
      </c>
      <c r="C155" s="1" t="s">
        <v>580</v>
      </c>
      <c r="D155" s="1" t="s">
        <v>19</v>
      </c>
      <c r="E155" s="1" t="s">
        <v>19</v>
      </c>
      <c r="F155" s="1" t="s">
        <v>74</v>
      </c>
      <c r="G155" s="1" t="s">
        <v>74</v>
      </c>
      <c r="H155" s="1"/>
      <c r="I155" s="1"/>
      <c r="J155" s="1"/>
      <c r="K155" s="1" t="s">
        <v>21</v>
      </c>
      <c r="L155" s="1" t="s">
        <v>74</v>
      </c>
      <c r="M155" s="1" t="s">
        <v>22</v>
      </c>
      <c r="N155" s="1"/>
      <c r="O155" s="1" t="s">
        <v>22</v>
      </c>
      <c r="P155" s="1"/>
      <c r="Q155" s="1" t="s">
        <v>581</v>
      </c>
    </row>
    <row r="156" spans="1:17">
      <c r="A156" s="4" t="str">
        <f>HYPERLINK("https://iris.epa.gov/ChemicalLanding/&amp;substance_nmbr=1005","Cyclohexane")</f>
        <v>Cyclohexane</v>
      </c>
      <c r="B156" s="1" t="s">
        <v>582</v>
      </c>
      <c r="C156" s="1" t="s">
        <v>583</v>
      </c>
      <c r="D156" s="1" t="s">
        <v>19</v>
      </c>
      <c r="E156" s="1" t="s">
        <v>30</v>
      </c>
      <c r="F156" s="1" t="s">
        <v>584</v>
      </c>
      <c r="G156" s="1" t="s">
        <v>584</v>
      </c>
      <c r="H156" s="1"/>
      <c r="I156" s="1"/>
      <c r="J156" s="1"/>
      <c r="K156" s="1" t="s">
        <v>48</v>
      </c>
      <c r="L156" s="1" t="s">
        <v>584</v>
      </c>
      <c r="M156" s="1" t="s">
        <v>21</v>
      </c>
      <c r="N156" s="1" t="s">
        <v>584</v>
      </c>
      <c r="O156" s="1" t="s">
        <v>21</v>
      </c>
      <c r="P156" s="1" t="s">
        <v>584</v>
      </c>
      <c r="Q156" s="1" t="s">
        <v>585</v>
      </c>
    </row>
    <row r="157" spans="1:17">
      <c r="A157" s="4" t="str">
        <f>HYPERLINK("https://iris.epa.gov/ChemicalLanding/&amp;substance_nmbr=219","Cyclohexanone")</f>
        <v>Cyclohexanone</v>
      </c>
      <c r="B157" s="1" t="s">
        <v>586</v>
      </c>
      <c r="C157" s="1" t="s">
        <v>587</v>
      </c>
      <c r="D157" s="1" t="s">
        <v>19</v>
      </c>
      <c r="E157" s="1" t="s">
        <v>19</v>
      </c>
      <c r="F157" s="1" t="s">
        <v>52</v>
      </c>
      <c r="G157" s="1" t="s">
        <v>52</v>
      </c>
      <c r="H157" s="1"/>
      <c r="I157" s="1"/>
      <c r="J157" s="1"/>
      <c r="K157" s="1" t="s">
        <v>21</v>
      </c>
      <c r="L157" s="1" t="s">
        <v>52</v>
      </c>
      <c r="M157" s="1" t="s">
        <v>22</v>
      </c>
      <c r="N157" s="1"/>
      <c r="O157" s="1" t="s">
        <v>22</v>
      </c>
      <c r="P157" s="1"/>
      <c r="Q157" s="1" t="s">
        <v>588</v>
      </c>
    </row>
    <row r="158" spans="1:17">
      <c r="A158" s="4" t="str">
        <f>HYPERLINK("https://iris.epa.gov/ChemicalLanding/&amp;substance_nmbr=319","Cyclohexylamine")</f>
        <v>Cyclohexylamine</v>
      </c>
      <c r="B158" s="1" t="s">
        <v>589</v>
      </c>
      <c r="C158" s="1" t="s">
        <v>590</v>
      </c>
      <c r="D158" s="1" t="s">
        <v>19</v>
      </c>
      <c r="E158" s="1" t="s">
        <v>19</v>
      </c>
      <c r="F158" s="1" t="s">
        <v>31</v>
      </c>
      <c r="G158" s="1" t="s">
        <v>31</v>
      </c>
      <c r="H158" s="1"/>
      <c r="I158" s="1"/>
      <c r="J158" s="1"/>
      <c r="K158" s="1" t="s">
        <v>21</v>
      </c>
      <c r="L158" s="1" t="s">
        <v>31</v>
      </c>
      <c r="M158" s="1" t="s">
        <v>22</v>
      </c>
      <c r="N158" s="1"/>
      <c r="O158" s="1" t="s">
        <v>22</v>
      </c>
      <c r="P158" s="1"/>
      <c r="Q158" s="1" t="s">
        <v>591</v>
      </c>
    </row>
    <row r="159" spans="1:17">
      <c r="A159" s="4" t="str">
        <f>HYPERLINK("https://iris.epa.gov/ChemicalLanding/&amp;substance_nmbr=279","Cyhalothrin/Karate")</f>
        <v>Cyhalothrin/Karate</v>
      </c>
      <c r="B159" s="1" t="s">
        <v>592</v>
      </c>
      <c r="C159" s="1" t="s">
        <v>593</v>
      </c>
      <c r="D159" s="1" t="s">
        <v>30</v>
      </c>
      <c r="E159" s="1" t="s">
        <v>19</v>
      </c>
      <c r="F159" s="1" t="s">
        <v>37</v>
      </c>
      <c r="G159" s="1" t="s">
        <v>37</v>
      </c>
      <c r="H159" s="1" t="s">
        <v>33</v>
      </c>
      <c r="I159" s="1" t="s">
        <v>33</v>
      </c>
      <c r="J159" s="1" t="s">
        <v>33</v>
      </c>
      <c r="K159" s="1" t="s">
        <v>21</v>
      </c>
      <c r="L159" s="1" t="s">
        <v>37</v>
      </c>
      <c r="M159" s="1" t="s">
        <v>22</v>
      </c>
      <c r="N159" s="1"/>
      <c r="O159" s="1" t="s">
        <v>22</v>
      </c>
      <c r="P159" s="1"/>
      <c r="Q159" s="1" t="s">
        <v>594</v>
      </c>
    </row>
    <row r="160" spans="1:17">
      <c r="A160" s="4" t="str">
        <f>HYPERLINK("https://iris.epa.gov/ChemicalLanding/&amp;substance_nmbr=380","Cypermethrin")</f>
        <v>Cypermethrin</v>
      </c>
      <c r="B160" s="1" t="s">
        <v>595</v>
      </c>
      <c r="C160" s="1" t="s">
        <v>596</v>
      </c>
      <c r="D160" s="1" t="s">
        <v>30</v>
      </c>
      <c r="E160" s="1" t="s">
        <v>19</v>
      </c>
      <c r="F160" s="1" t="s">
        <v>238</v>
      </c>
      <c r="G160" s="1" t="s">
        <v>238</v>
      </c>
      <c r="H160" s="1" t="s">
        <v>33</v>
      </c>
      <c r="I160" s="1" t="s">
        <v>33</v>
      </c>
      <c r="J160" s="1" t="s">
        <v>33</v>
      </c>
      <c r="K160" s="1" t="s">
        <v>21</v>
      </c>
      <c r="L160" s="1" t="s">
        <v>238</v>
      </c>
      <c r="M160" s="1" t="s">
        <v>22</v>
      </c>
      <c r="N160" s="1"/>
      <c r="O160" s="1" t="s">
        <v>22</v>
      </c>
      <c r="P160" s="1"/>
      <c r="Q160" s="1" t="s">
        <v>597</v>
      </c>
    </row>
    <row r="161" spans="1:17">
      <c r="A161" s="4" t="str">
        <f>HYPERLINK("https://iris.epa.gov/ChemicalLanding/&amp;substance_nmbr=220","Cyromazine")</f>
        <v>Cyromazine</v>
      </c>
      <c r="B161" s="1" t="s">
        <v>598</v>
      </c>
      <c r="C161" s="1" t="s">
        <v>599</v>
      </c>
      <c r="D161" s="1" t="s">
        <v>30</v>
      </c>
      <c r="E161" s="1" t="s">
        <v>19</v>
      </c>
      <c r="F161" s="1" t="s">
        <v>52</v>
      </c>
      <c r="G161" s="1" t="s">
        <v>52</v>
      </c>
      <c r="H161" s="1" t="s">
        <v>33</v>
      </c>
      <c r="I161" s="1" t="s">
        <v>33</v>
      </c>
      <c r="J161" s="1" t="s">
        <v>33</v>
      </c>
      <c r="K161" s="1" t="s">
        <v>21</v>
      </c>
      <c r="L161" s="1" t="s">
        <v>52</v>
      </c>
      <c r="M161" s="1" t="s">
        <v>22</v>
      </c>
      <c r="N161" s="1"/>
      <c r="O161" s="1" t="s">
        <v>22</v>
      </c>
      <c r="P161" s="1"/>
      <c r="Q161" s="1" t="s">
        <v>600</v>
      </c>
    </row>
    <row r="162" spans="1:17">
      <c r="A162" s="4" t="str">
        <f>HYPERLINK("https://iris.epa.gov/ChemicalLanding/&amp;substance_nmbr=221","Dacthal")</f>
        <v>Dacthal</v>
      </c>
      <c r="B162" s="1" t="s">
        <v>601</v>
      </c>
      <c r="C162" s="1" t="s">
        <v>602</v>
      </c>
      <c r="D162" s="1" t="s">
        <v>30</v>
      </c>
      <c r="E162" s="1" t="s">
        <v>19</v>
      </c>
      <c r="F162" s="1" t="s">
        <v>58</v>
      </c>
      <c r="G162" s="1" t="s">
        <v>603</v>
      </c>
      <c r="H162" s="1"/>
      <c r="I162" s="1"/>
      <c r="J162" s="1"/>
      <c r="K162" s="1" t="s">
        <v>21</v>
      </c>
      <c r="L162" s="1" t="s">
        <v>603</v>
      </c>
      <c r="M162" s="1" t="s">
        <v>22</v>
      </c>
      <c r="N162" s="1"/>
      <c r="O162" s="1" t="s">
        <v>22</v>
      </c>
      <c r="P162" s="1"/>
      <c r="Q162" s="1" t="s">
        <v>604</v>
      </c>
    </row>
    <row r="163" spans="1:17">
      <c r="A163" s="4" t="str">
        <f>HYPERLINK("https://iris.epa.gov/ChemicalLanding/&amp;substance_nmbr=146","Dalapon, sodium salt")</f>
        <v>Dalapon, sodium salt</v>
      </c>
      <c r="B163" s="1" t="s">
        <v>605</v>
      </c>
      <c r="C163" s="1" t="s">
        <v>606</v>
      </c>
      <c r="D163" s="1" t="s">
        <v>30</v>
      </c>
      <c r="E163" s="1" t="s">
        <v>19</v>
      </c>
      <c r="F163" s="1" t="s">
        <v>79</v>
      </c>
      <c r="G163" s="1" t="s">
        <v>58</v>
      </c>
      <c r="H163" s="1"/>
      <c r="I163" s="1"/>
      <c r="J163" s="1"/>
      <c r="K163" s="1" t="s">
        <v>21</v>
      </c>
      <c r="L163" s="1" t="s">
        <v>58</v>
      </c>
      <c r="M163" s="1" t="s">
        <v>22</v>
      </c>
      <c r="N163" s="1"/>
      <c r="O163" s="1" t="s">
        <v>22</v>
      </c>
      <c r="P163" s="1"/>
      <c r="Q163" s="1" t="s">
        <v>607</v>
      </c>
    </row>
    <row r="164" spans="1:17">
      <c r="A164" s="4" t="str">
        <f>HYPERLINK("https://iris.epa.gov/ChemicalLanding/&amp;substance_nmbr=34","Danitol")</f>
        <v>Danitol</v>
      </c>
      <c r="B164" s="1" t="s">
        <v>608</v>
      </c>
      <c r="C164" s="1" t="s">
        <v>609</v>
      </c>
      <c r="D164" s="1" t="s">
        <v>30</v>
      </c>
      <c r="E164" s="1" t="s">
        <v>19</v>
      </c>
      <c r="F164" s="1" t="s">
        <v>79</v>
      </c>
      <c r="G164" s="1" t="s">
        <v>181</v>
      </c>
      <c r="H164" s="1"/>
      <c r="I164" s="1"/>
      <c r="J164" s="1"/>
      <c r="K164" s="1" t="s">
        <v>21</v>
      </c>
      <c r="L164" s="1" t="s">
        <v>181</v>
      </c>
      <c r="M164" s="1" t="s">
        <v>22</v>
      </c>
      <c r="N164" s="1"/>
      <c r="O164" s="1" t="s">
        <v>22</v>
      </c>
      <c r="P164" s="1"/>
      <c r="Q164" s="1" t="s">
        <v>610</v>
      </c>
    </row>
    <row r="165" spans="1:17">
      <c r="A165" s="4" t="str">
        <f>HYPERLINK("https://iris.epa.gov/ChemicalLanding/&amp;substance_nmbr=35","2,2',3,3',4,4',5,5',6,6'-Decabromodiphenyl ether (BDE-209)")</f>
        <v>2,2',3,3',4,4',5,5',6,6'-Decabromodiphenyl ether (BDE-209)</v>
      </c>
      <c r="B165" s="1" t="s">
        <v>611</v>
      </c>
      <c r="C165" s="1" t="s">
        <v>612</v>
      </c>
      <c r="D165" s="1" t="s">
        <v>19</v>
      </c>
      <c r="E165" s="1" t="s">
        <v>30</v>
      </c>
      <c r="F165" s="1" t="s">
        <v>79</v>
      </c>
      <c r="G165" s="1" t="s">
        <v>613</v>
      </c>
      <c r="H165" s="1"/>
      <c r="I165" s="1"/>
      <c r="J165" s="1"/>
      <c r="K165" s="1" t="s">
        <v>21</v>
      </c>
      <c r="L165" s="1" t="s">
        <v>613</v>
      </c>
      <c r="M165" s="1" t="s">
        <v>48</v>
      </c>
      <c r="N165" s="1" t="s">
        <v>613</v>
      </c>
      <c r="O165" s="1" t="s">
        <v>21</v>
      </c>
      <c r="P165" s="1" t="s">
        <v>613</v>
      </c>
      <c r="Q165" s="1" t="s">
        <v>614</v>
      </c>
    </row>
    <row r="166" spans="1:17">
      <c r="A166" s="4" t="str">
        <f>HYPERLINK("https://iris.epa.gov/ChemicalLanding/&amp;substance_nmbr=36","Demeton")</f>
        <v>Demeton</v>
      </c>
      <c r="B166" s="1" t="s">
        <v>615</v>
      </c>
      <c r="C166" s="1" t="s">
        <v>616</v>
      </c>
      <c r="D166" s="1" t="s">
        <v>30</v>
      </c>
      <c r="E166" s="1" t="s">
        <v>19</v>
      </c>
      <c r="F166" s="1" t="s">
        <v>79</v>
      </c>
      <c r="G166" s="1" t="s">
        <v>79</v>
      </c>
      <c r="H166" s="1"/>
      <c r="I166" s="1"/>
      <c r="J166" s="1"/>
      <c r="K166" s="1" t="s">
        <v>21</v>
      </c>
      <c r="L166" s="1" t="s">
        <v>79</v>
      </c>
      <c r="M166" s="1" t="s">
        <v>22</v>
      </c>
      <c r="N166" s="1"/>
      <c r="O166" s="1" t="s">
        <v>22</v>
      </c>
      <c r="P166" s="1"/>
      <c r="Q166" s="1" t="s">
        <v>617</v>
      </c>
    </row>
    <row r="167" spans="1:17">
      <c r="A167" s="4" t="str">
        <f>HYPERLINK("https://iris.epa.gov/ChemicalLanding/&amp;substance_nmbr=14","Di (2-ethylhexyl)phthalate (DEHP)")</f>
        <v>Di (2-ethylhexyl)phthalate (DEHP)</v>
      </c>
      <c r="B167" s="1" t="s">
        <v>618</v>
      </c>
      <c r="C167" s="1" t="s">
        <v>619</v>
      </c>
      <c r="D167" s="1" t="s">
        <v>19</v>
      </c>
      <c r="E167" s="1" t="s">
        <v>19</v>
      </c>
      <c r="F167" s="1" t="s">
        <v>79</v>
      </c>
      <c r="G167" s="1" t="s">
        <v>31</v>
      </c>
      <c r="H167" s="1"/>
      <c r="I167" s="1"/>
      <c r="J167" s="1"/>
      <c r="K167" s="1" t="s">
        <v>21</v>
      </c>
      <c r="L167" s="1" t="s">
        <v>79</v>
      </c>
      <c r="M167" s="1" t="s">
        <v>22</v>
      </c>
      <c r="N167" s="1"/>
      <c r="O167" s="1" t="s">
        <v>21</v>
      </c>
      <c r="P167" s="1" t="s">
        <v>31</v>
      </c>
      <c r="Q167" s="1" t="s">
        <v>620</v>
      </c>
    </row>
    <row r="168" spans="1:17">
      <c r="A168" s="4" t="str">
        <f>HYPERLINK("https://iris.epa.gov/ChemicalLanding/&amp;substance_nmbr=420","Di(2-ethylhexyl)adipate")</f>
        <v>Di(2-ethylhexyl)adipate</v>
      </c>
      <c r="B168" s="1" t="s">
        <v>621</v>
      </c>
      <c r="C168" s="1" t="s">
        <v>622</v>
      </c>
      <c r="D168" s="1" t="s">
        <v>19</v>
      </c>
      <c r="E168" s="1" t="s">
        <v>19</v>
      </c>
      <c r="F168" s="1" t="s">
        <v>302</v>
      </c>
      <c r="G168" s="1" t="s">
        <v>224</v>
      </c>
      <c r="H168" s="1"/>
      <c r="I168" s="1"/>
      <c r="J168" s="1"/>
      <c r="K168" s="1" t="s">
        <v>21</v>
      </c>
      <c r="L168" s="1" t="s">
        <v>224</v>
      </c>
      <c r="M168" s="1" t="s">
        <v>22</v>
      </c>
      <c r="N168" s="1"/>
      <c r="O168" s="1" t="s">
        <v>21</v>
      </c>
      <c r="P168" s="1" t="s">
        <v>623</v>
      </c>
      <c r="Q168" s="1" t="s">
        <v>624</v>
      </c>
    </row>
    <row r="169" spans="1:17">
      <c r="A169" s="4" t="str">
        <f>HYPERLINK("https://iris.epa.gov/ChemicalLanding/&amp;substance_nmbr=536","2,4-Diaminotoluene")</f>
        <v>2,4-Diaminotoluene</v>
      </c>
      <c r="B169" s="1" t="s">
        <v>625</v>
      </c>
      <c r="C169" s="1" t="s">
        <v>626</v>
      </c>
      <c r="D169" s="1" t="s">
        <v>19</v>
      </c>
      <c r="E169" s="1" t="s">
        <v>19</v>
      </c>
      <c r="F169" s="1" t="s">
        <v>63</v>
      </c>
      <c r="G169" s="1" t="s">
        <v>63</v>
      </c>
      <c r="H169" s="1"/>
      <c r="I169" s="1"/>
      <c r="J169" s="1"/>
      <c r="K169" s="1" t="s">
        <v>22</v>
      </c>
      <c r="L169" s="1"/>
      <c r="M169" s="1" t="s">
        <v>153</v>
      </c>
      <c r="N169" s="1" t="s">
        <v>63</v>
      </c>
      <c r="O169" s="1" t="s">
        <v>22</v>
      </c>
      <c r="P169" s="1"/>
      <c r="Q169" s="1" t="s">
        <v>627</v>
      </c>
    </row>
    <row r="170" spans="1:17">
      <c r="A170" s="4" t="str">
        <f>HYPERLINK("https://iris.epa.gov/ChemicalLanding/&amp;substance_nmbr=616","Diazomethane")</f>
        <v>Diazomethane</v>
      </c>
      <c r="B170" s="1" t="s">
        <v>628</v>
      </c>
      <c r="C170" s="1" t="s">
        <v>629</v>
      </c>
      <c r="D170" s="1" t="s">
        <v>19</v>
      </c>
      <c r="E170" s="1" t="s">
        <v>19</v>
      </c>
      <c r="F170" s="1" t="s">
        <v>84</v>
      </c>
      <c r="G170" s="1" t="s">
        <v>84</v>
      </c>
      <c r="H170" s="1" t="s">
        <v>152</v>
      </c>
      <c r="I170" s="1" t="s">
        <v>152</v>
      </c>
      <c r="J170" s="1" t="s">
        <v>152</v>
      </c>
      <c r="K170" s="1" t="s">
        <v>22</v>
      </c>
      <c r="L170" s="1"/>
      <c r="M170" s="1" t="s">
        <v>153</v>
      </c>
      <c r="N170" s="1" t="s">
        <v>84</v>
      </c>
      <c r="O170" s="1" t="s">
        <v>22</v>
      </c>
      <c r="P170" s="1"/>
      <c r="Q170" s="1" t="s">
        <v>630</v>
      </c>
    </row>
    <row r="171" spans="1:17">
      <c r="A171" s="4" t="str">
        <f>HYPERLINK("https://iris.epa.gov/ChemicalLanding/&amp;substance_nmbr=456","Dibenz[a,h]anthracene")</f>
        <v>Dibenz[a,h]anthracene</v>
      </c>
      <c r="B171" s="1" t="s">
        <v>631</v>
      </c>
      <c r="C171" s="1" t="s">
        <v>632</v>
      </c>
      <c r="D171" s="1" t="s">
        <v>19</v>
      </c>
      <c r="E171" s="1" t="s">
        <v>19</v>
      </c>
      <c r="F171" s="1" t="s">
        <v>247</v>
      </c>
      <c r="G171" s="1" t="s">
        <v>247</v>
      </c>
      <c r="H171" s="1"/>
      <c r="I171" s="1"/>
      <c r="J171" s="1"/>
      <c r="K171" s="1" t="s">
        <v>22</v>
      </c>
      <c r="L171" s="1"/>
      <c r="M171" s="1" t="s">
        <v>22</v>
      </c>
      <c r="N171" s="1"/>
      <c r="O171" s="1" t="s">
        <v>21</v>
      </c>
      <c r="P171" s="1" t="s">
        <v>247</v>
      </c>
      <c r="Q171" s="1" t="s">
        <v>633</v>
      </c>
    </row>
    <row r="172" spans="1:17">
      <c r="A172" s="4" t="str">
        <f>HYPERLINK("https://iris.epa.gov/ChemicalLanding/&amp;substance_nmbr=429","Dibenzofuran")</f>
        <v>Dibenzofuran</v>
      </c>
      <c r="B172" s="1" t="s">
        <v>634</v>
      </c>
      <c r="C172" s="1" t="s">
        <v>635</v>
      </c>
      <c r="D172" s="1" t="s">
        <v>19</v>
      </c>
      <c r="E172" s="1" t="s">
        <v>19</v>
      </c>
      <c r="F172" s="1" t="s">
        <v>636</v>
      </c>
      <c r="G172" s="1" t="s">
        <v>636</v>
      </c>
      <c r="H172" s="1"/>
      <c r="I172" s="1"/>
      <c r="J172" s="1"/>
      <c r="K172" s="1" t="s">
        <v>22</v>
      </c>
      <c r="L172" s="1"/>
      <c r="M172" s="1" t="s">
        <v>22</v>
      </c>
      <c r="N172" s="1"/>
      <c r="O172" s="1" t="s">
        <v>21</v>
      </c>
      <c r="P172" s="1" t="s">
        <v>636</v>
      </c>
      <c r="Q172" s="1" t="s">
        <v>637</v>
      </c>
    </row>
    <row r="173" spans="1:17">
      <c r="A173" s="4" t="str">
        <f>HYPERLINK("https://iris.epa.gov/ChemicalLanding/&amp;substance_nmbr=414","1,2-Dibromo-3-chloropropane (DBCP)")</f>
        <v>1,2-Dibromo-3-chloropropane (DBCP)</v>
      </c>
      <c r="B173" s="1" t="s">
        <v>638</v>
      </c>
      <c r="C173" s="1" t="s">
        <v>639</v>
      </c>
      <c r="D173" s="1" t="s">
        <v>19</v>
      </c>
      <c r="E173" s="1" t="s">
        <v>19</v>
      </c>
      <c r="F173" s="1" t="s">
        <v>38</v>
      </c>
      <c r="G173" s="1" t="s">
        <v>38</v>
      </c>
      <c r="H173" s="1"/>
      <c r="I173" s="1"/>
      <c r="J173" s="1"/>
      <c r="K173" s="1" t="s">
        <v>22</v>
      </c>
      <c r="L173" s="1"/>
      <c r="M173" s="1" t="s">
        <v>21</v>
      </c>
      <c r="N173" s="1" t="s">
        <v>38</v>
      </c>
      <c r="O173" s="1" t="s">
        <v>22</v>
      </c>
      <c r="P173" s="1"/>
      <c r="Q173" s="1" t="s">
        <v>640</v>
      </c>
    </row>
    <row r="174" spans="1:17">
      <c r="A174" s="4" t="str">
        <f>HYPERLINK("https://iris.epa.gov/ChemicalLanding/&amp;substance_nmbr=148","1,4-Dibromobenzene")</f>
        <v>1,4-Dibromobenzene</v>
      </c>
      <c r="B174" s="1" t="s">
        <v>641</v>
      </c>
      <c r="C174" s="1" t="s">
        <v>642</v>
      </c>
      <c r="D174" s="1" t="s">
        <v>19</v>
      </c>
      <c r="E174" s="1" t="s">
        <v>19</v>
      </c>
      <c r="F174" s="1" t="s">
        <v>46</v>
      </c>
      <c r="G174" s="1" t="s">
        <v>46</v>
      </c>
      <c r="H174" s="1"/>
      <c r="I174" s="1"/>
      <c r="J174" s="1"/>
      <c r="K174" s="1" t="s">
        <v>21</v>
      </c>
      <c r="L174" s="1" t="s">
        <v>46</v>
      </c>
      <c r="M174" s="1" t="s">
        <v>22</v>
      </c>
      <c r="N174" s="1"/>
      <c r="O174" s="1" t="s">
        <v>22</v>
      </c>
      <c r="P174" s="1"/>
      <c r="Q174" s="1" t="s">
        <v>643</v>
      </c>
    </row>
    <row r="175" spans="1:17">
      <c r="A175" s="4" t="str">
        <f>HYPERLINK("https://iris.epa.gov/ChemicalLanding/&amp;substance_nmbr=222","Dibromochloromethane")</f>
        <v>Dibromochloromethane</v>
      </c>
      <c r="B175" s="1" t="s">
        <v>644</v>
      </c>
      <c r="C175" s="1" t="s">
        <v>645</v>
      </c>
      <c r="D175" s="1" t="s">
        <v>19</v>
      </c>
      <c r="E175" s="1" t="s">
        <v>19</v>
      </c>
      <c r="F175" s="1" t="s">
        <v>52</v>
      </c>
      <c r="G175" s="1" t="s">
        <v>284</v>
      </c>
      <c r="H175" s="1"/>
      <c r="I175" s="1"/>
      <c r="J175" s="1"/>
      <c r="K175" s="1" t="s">
        <v>21</v>
      </c>
      <c r="L175" s="1" t="s">
        <v>52</v>
      </c>
      <c r="M175" s="1" t="s">
        <v>22</v>
      </c>
      <c r="N175" s="1"/>
      <c r="O175" s="1" t="s">
        <v>21</v>
      </c>
      <c r="P175" s="1" t="s">
        <v>284</v>
      </c>
      <c r="Q175" s="1" t="s">
        <v>646</v>
      </c>
    </row>
    <row r="176" spans="1:17">
      <c r="A176" s="4" t="str">
        <f>HYPERLINK("https://iris.epa.gov/ChemicalLanding/&amp;substance_nmbr=535","Dibromodichloromethane")</f>
        <v>Dibromodichloromethane</v>
      </c>
      <c r="B176" s="1" t="s">
        <v>647</v>
      </c>
      <c r="C176" s="1" t="s">
        <v>648</v>
      </c>
      <c r="D176" s="1" t="s">
        <v>19</v>
      </c>
      <c r="E176" s="1" t="s">
        <v>19</v>
      </c>
      <c r="F176" s="1" t="s">
        <v>63</v>
      </c>
      <c r="G176" s="1" t="s">
        <v>63</v>
      </c>
      <c r="H176" s="1"/>
      <c r="I176" s="1"/>
      <c r="J176" s="1"/>
      <c r="K176" s="1" t="s">
        <v>22</v>
      </c>
      <c r="L176" s="1"/>
      <c r="M176" s="1" t="s">
        <v>22</v>
      </c>
      <c r="N176" s="1"/>
      <c r="O176" s="1" t="s">
        <v>21</v>
      </c>
      <c r="P176" s="1" t="s">
        <v>63</v>
      </c>
      <c r="Q176" s="1" t="s">
        <v>649</v>
      </c>
    </row>
    <row r="177" spans="1:17">
      <c r="A177" s="4" t="str">
        <f>HYPERLINK("https://iris.epa.gov/ChemicalLanding/&amp;substance_nmbr=491","p,p'-Dibromodiphenyl ether")</f>
        <v>p,p'-Dibromodiphenyl ether</v>
      </c>
      <c r="B177" s="1" t="s">
        <v>650</v>
      </c>
      <c r="C177" s="1" t="s">
        <v>651</v>
      </c>
      <c r="D177" s="1" t="s">
        <v>19</v>
      </c>
      <c r="E177" s="1" t="s">
        <v>19</v>
      </c>
      <c r="F177" s="1" t="s">
        <v>339</v>
      </c>
      <c r="G177" s="1" t="s">
        <v>339</v>
      </c>
      <c r="H177" s="1"/>
      <c r="I177" s="1"/>
      <c r="J177" s="1"/>
      <c r="K177" s="1" t="s">
        <v>22</v>
      </c>
      <c r="L177" s="1"/>
      <c r="M177" s="1" t="s">
        <v>22</v>
      </c>
      <c r="N177" s="1"/>
      <c r="O177" s="1" t="s">
        <v>21</v>
      </c>
      <c r="P177" s="1" t="s">
        <v>339</v>
      </c>
      <c r="Q177" s="1" t="s">
        <v>652</v>
      </c>
    </row>
    <row r="178" spans="1:17">
      <c r="A178" s="4" t="str">
        <f>HYPERLINK("https://iris.epa.gov/ChemicalLanding/&amp;substance_nmbr=361","1,2-Dibromoethane")</f>
        <v>1,2-Dibromoethane</v>
      </c>
      <c r="B178" s="1" t="s">
        <v>653</v>
      </c>
      <c r="C178" s="1" t="s">
        <v>654</v>
      </c>
      <c r="D178" s="1" t="s">
        <v>19</v>
      </c>
      <c r="E178" s="1" t="s">
        <v>30</v>
      </c>
      <c r="F178" s="1" t="s">
        <v>26</v>
      </c>
      <c r="G178" s="1" t="s">
        <v>655</v>
      </c>
      <c r="H178" s="1"/>
      <c r="I178" s="1"/>
      <c r="J178" s="1"/>
      <c r="K178" s="1" t="s">
        <v>21</v>
      </c>
      <c r="L178" s="1" t="s">
        <v>655</v>
      </c>
      <c r="M178" s="1" t="s">
        <v>21</v>
      </c>
      <c r="N178" s="1" t="s">
        <v>655</v>
      </c>
      <c r="O178" s="1" t="s">
        <v>21</v>
      </c>
      <c r="P178" s="1" t="s">
        <v>655</v>
      </c>
      <c r="Q178" s="1" t="s">
        <v>656</v>
      </c>
    </row>
    <row r="179" spans="1:17">
      <c r="A179" s="4" t="str">
        <f>HYPERLINK("https://iris.epa.gov/ChemicalLanding/&amp;substance_nmbr=38","Dibutyl phthalate (DBP)")</f>
        <v>Dibutyl phthalate (DBP)</v>
      </c>
      <c r="B179" s="1" t="s">
        <v>657</v>
      </c>
      <c r="C179" s="1" t="s">
        <v>658</v>
      </c>
      <c r="D179" s="1" t="s">
        <v>19</v>
      </c>
      <c r="E179" s="1" t="s">
        <v>19</v>
      </c>
      <c r="F179" s="1" t="s">
        <v>79</v>
      </c>
      <c r="G179" s="1" t="s">
        <v>636</v>
      </c>
      <c r="H179" s="1"/>
      <c r="I179" s="1"/>
      <c r="J179" s="1"/>
      <c r="K179" s="1" t="s">
        <v>21</v>
      </c>
      <c r="L179" s="1" t="s">
        <v>79</v>
      </c>
      <c r="M179" s="1" t="s">
        <v>153</v>
      </c>
      <c r="N179" s="1" t="s">
        <v>636</v>
      </c>
      <c r="O179" s="1" t="s">
        <v>21</v>
      </c>
      <c r="P179" s="1" t="s">
        <v>31</v>
      </c>
      <c r="Q179" s="1" t="s">
        <v>659</v>
      </c>
    </row>
    <row r="180" spans="1:17">
      <c r="A180" s="4" t="str">
        <f>HYPERLINK("https://iris.epa.gov/ChemicalLanding/&amp;substance_nmbr=223","Dicamba")</f>
        <v>Dicamba</v>
      </c>
      <c r="B180" s="1" t="s">
        <v>660</v>
      </c>
      <c r="C180" s="1" t="s">
        <v>661</v>
      </c>
      <c r="D180" s="1" t="s">
        <v>30</v>
      </c>
      <c r="E180" s="1" t="s">
        <v>19</v>
      </c>
      <c r="F180" s="1" t="s">
        <v>52</v>
      </c>
      <c r="G180" s="1" t="s">
        <v>58</v>
      </c>
      <c r="H180" s="1"/>
      <c r="I180" s="1"/>
      <c r="J180" s="1"/>
      <c r="K180" s="1" t="s">
        <v>21</v>
      </c>
      <c r="L180" s="1" t="s">
        <v>58</v>
      </c>
      <c r="M180" s="1" t="s">
        <v>22</v>
      </c>
      <c r="N180" s="1"/>
      <c r="O180" s="1" t="s">
        <v>22</v>
      </c>
      <c r="P180" s="1"/>
      <c r="Q180" s="1" t="s">
        <v>662</v>
      </c>
    </row>
    <row r="181" spans="1:17">
      <c r="A181" s="4" t="str">
        <f>HYPERLINK("https://iris.epa.gov/ChemicalLanding/&amp;substance_nmbr=654","Dichloroacetic acid")</f>
        <v>Dichloroacetic acid</v>
      </c>
      <c r="B181" s="1" t="s">
        <v>663</v>
      </c>
      <c r="C181" s="1" t="s">
        <v>664</v>
      </c>
      <c r="D181" s="1" t="s">
        <v>19</v>
      </c>
      <c r="E181" s="1" t="s">
        <v>30</v>
      </c>
      <c r="F181" s="1" t="s">
        <v>665</v>
      </c>
      <c r="G181" s="1" t="s">
        <v>584</v>
      </c>
      <c r="H181" s="1"/>
      <c r="I181" s="1"/>
      <c r="J181" s="1"/>
      <c r="K181" s="1" t="s">
        <v>21</v>
      </c>
      <c r="L181" s="1" t="s">
        <v>584</v>
      </c>
      <c r="M181" s="1" t="s">
        <v>48</v>
      </c>
      <c r="N181" s="1" t="s">
        <v>584</v>
      </c>
      <c r="O181" s="1" t="s">
        <v>21</v>
      </c>
      <c r="P181" s="1" t="s">
        <v>584</v>
      </c>
      <c r="Q181" s="1" t="s">
        <v>666</v>
      </c>
    </row>
    <row r="182" spans="1:17">
      <c r="A182" s="4" t="str">
        <f>HYPERLINK("https://iris.epa.gov/ChemicalLanding/&amp;substance_nmbr=552","1,4-Dichlorobenzene")</f>
        <v>1,4-Dichlorobenzene</v>
      </c>
      <c r="B182" s="1" t="s">
        <v>667</v>
      </c>
      <c r="C182" s="1" t="s">
        <v>668</v>
      </c>
      <c r="D182" s="1" t="s">
        <v>19</v>
      </c>
      <c r="E182" s="1" t="s">
        <v>19</v>
      </c>
      <c r="F182" s="1" t="s">
        <v>669</v>
      </c>
      <c r="G182" s="1" t="s">
        <v>669</v>
      </c>
      <c r="H182" s="1"/>
      <c r="I182" s="1"/>
      <c r="J182" s="1"/>
      <c r="K182" s="1" t="s">
        <v>22</v>
      </c>
      <c r="L182" s="1"/>
      <c r="M182" s="1" t="s">
        <v>21</v>
      </c>
      <c r="N182" s="1" t="s">
        <v>669</v>
      </c>
      <c r="O182" s="1" t="s">
        <v>22</v>
      </c>
      <c r="P182" s="1"/>
      <c r="Q182" s="1" t="s">
        <v>670</v>
      </c>
    </row>
    <row r="183" spans="1:17">
      <c r="A183" s="4" t="str">
        <f>HYPERLINK("https://iris.epa.gov/ChemicalLanding/&amp;substance_nmbr=408","1,2-Dichlorobenzene")</f>
        <v>1,2-Dichlorobenzene</v>
      </c>
      <c r="B183" s="1" t="s">
        <v>671</v>
      </c>
      <c r="C183" s="1" t="s">
        <v>672</v>
      </c>
      <c r="D183" s="1" t="s">
        <v>19</v>
      </c>
      <c r="E183" s="1" t="s">
        <v>19</v>
      </c>
      <c r="F183" s="1" t="s">
        <v>276</v>
      </c>
      <c r="G183" s="1" t="s">
        <v>20</v>
      </c>
      <c r="H183" s="1"/>
      <c r="I183" s="1"/>
      <c r="J183" s="1"/>
      <c r="K183" s="1" t="s">
        <v>21</v>
      </c>
      <c r="L183" s="1" t="s">
        <v>276</v>
      </c>
      <c r="M183" s="1" t="s">
        <v>22</v>
      </c>
      <c r="N183" s="1"/>
      <c r="O183" s="1" t="s">
        <v>21</v>
      </c>
      <c r="P183" s="1" t="s">
        <v>20</v>
      </c>
      <c r="Q183" s="1" t="s">
        <v>673</v>
      </c>
    </row>
    <row r="184" spans="1:17">
      <c r="A184" s="4" t="str">
        <f>HYPERLINK("https://iris.epa.gov/ChemicalLanding/&amp;substance_nmbr=447","1,3-Dichlorobenzene")</f>
        <v>1,3-Dichlorobenzene</v>
      </c>
      <c r="B184" s="1" t="s">
        <v>674</v>
      </c>
      <c r="C184" s="1" t="s">
        <v>675</v>
      </c>
      <c r="D184" s="1" t="s">
        <v>19</v>
      </c>
      <c r="E184" s="1" t="s">
        <v>19</v>
      </c>
      <c r="F184" s="1" t="s">
        <v>113</v>
      </c>
      <c r="G184" s="1" t="s">
        <v>113</v>
      </c>
      <c r="H184" s="1"/>
      <c r="I184" s="1"/>
      <c r="J184" s="1"/>
      <c r="K184" s="1" t="s">
        <v>22</v>
      </c>
      <c r="L184" s="1"/>
      <c r="M184" s="1" t="s">
        <v>22</v>
      </c>
      <c r="N184" s="1"/>
      <c r="O184" s="1" t="s">
        <v>21</v>
      </c>
      <c r="P184" s="1" t="s">
        <v>113</v>
      </c>
      <c r="Q184" s="1" t="s">
        <v>676</v>
      </c>
    </row>
    <row r="185" spans="1:17">
      <c r="A185" s="4" t="str">
        <f>HYPERLINK("https://iris.epa.gov/ChemicalLanding/&amp;substance_nmbr=504","3,3'-Dichlorobenzidine")</f>
        <v>3,3'-Dichlorobenzidine</v>
      </c>
      <c r="B185" s="1" t="s">
        <v>677</v>
      </c>
      <c r="C185" s="1" t="s">
        <v>678</v>
      </c>
      <c r="D185" s="1" t="s">
        <v>19</v>
      </c>
      <c r="E185" s="1" t="s">
        <v>19</v>
      </c>
      <c r="F185" s="1" t="s">
        <v>339</v>
      </c>
      <c r="G185" s="1" t="s">
        <v>84</v>
      </c>
      <c r="H185" s="1"/>
      <c r="I185" s="1"/>
      <c r="J185" s="1"/>
      <c r="K185" s="1" t="s">
        <v>22</v>
      </c>
      <c r="L185" s="1"/>
      <c r="M185" s="1" t="s">
        <v>48</v>
      </c>
      <c r="N185" s="1" t="s">
        <v>84</v>
      </c>
      <c r="O185" s="1" t="s">
        <v>21</v>
      </c>
      <c r="P185" s="1" t="s">
        <v>339</v>
      </c>
      <c r="Q185" s="1" t="s">
        <v>679</v>
      </c>
    </row>
    <row r="186" spans="1:17">
      <c r="A186" s="4" t="str">
        <f>HYPERLINK("https://iris.epa.gov/ChemicalLanding/&amp;substance_nmbr=40","Dichlorodifluoromethane")</f>
        <v>Dichlorodifluoromethane</v>
      </c>
      <c r="B186" s="1" t="s">
        <v>680</v>
      </c>
      <c r="C186" s="1" t="s">
        <v>681</v>
      </c>
      <c r="D186" s="1" t="s">
        <v>19</v>
      </c>
      <c r="E186" s="1" t="s">
        <v>19</v>
      </c>
      <c r="F186" s="1" t="s">
        <v>79</v>
      </c>
      <c r="G186" s="1" t="s">
        <v>79</v>
      </c>
      <c r="H186" s="1"/>
      <c r="I186" s="1"/>
      <c r="J186" s="1"/>
      <c r="K186" s="1" t="s">
        <v>21</v>
      </c>
      <c r="L186" s="1" t="s">
        <v>79</v>
      </c>
      <c r="M186" s="1" t="s">
        <v>22</v>
      </c>
      <c r="N186" s="1"/>
      <c r="O186" s="1" t="s">
        <v>22</v>
      </c>
      <c r="P186" s="1"/>
      <c r="Q186" s="1" t="s">
        <v>682</v>
      </c>
    </row>
    <row r="187" spans="1:17">
      <c r="A187" s="4" t="str">
        <f>HYPERLINK("https://iris.epa.gov/ChemicalLanding/&amp;substance_nmbr=347","p,p'-Dichlorodiphenyl dichloroethane (DDD)")</f>
        <v>p,p'-Dichlorodiphenyl dichloroethane (DDD)</v>
      </c>
      <c r="B187" s="1" t="s">
        <v>683</v>
      </c>
      <c r="C187" s="1" t="s">
        <v>684</v>
      </c>
      <c r="D187" s="1" t="s">
        <v>30</v>
      </c>
      <c r="E187" s="1" t="s">
        <v>19</v>
      </c>
      <c r="F187" s="1" t="s">
        <v>58</v>
      </c>
      <c r="G187" s="1" t="s">
        <v>58</v>
      </c>
      <c r="H187" s="1"/>
      <c r="I187" s="1"/>
      <c r="J187" s="1"/>
      <c r="K187" s="1" t="s">
        <v>22</v>
      </c>
      <c r="L187" s="1"/>
      <c r="M187" s="1" t="s">
        <v>22</v>
      </c>
      <c r="N187" s="1"/>
      <c r="O187" s="1" t="s">
        <v>21</v>
      </c>
      <c r="P187" s="1" t="s">
        <v>58</v>
      </c>
      <c r="Q187" s="1" t="s">
        <v>685</v>
      </c>
    </row>
    <row r="188" spans="1:17">
      <c r="A188" s="4" t="str">
        <f>HYPERLINK("https://iris.epa.gov/ChemicalLanding/&amp;substance_nmbr=328","p,p'-Dichlorodiphenyldichloroethylene (DDE)")</f>
        <v>p,p'-Dichlorodiphenyldichloroethylene (DDE)</v>
      </c>
      <c r="B188" s="1" t="s">
        <v>686</v>
      </c>
      <c r="C188" s="1" t="s">
        <v>687</v>
      </c>
      <c r="D188" s="1" t="s">
        <v>19</v>
      </c>
      <c r="E188" s="1" t="s">
        <v>19</v>
      </c>
      <c r="F188" s="1" t="s">
        <v>58</v>
      </c>
      <c r="G188" s="1" t="s">
        <v>58</v>
      </c>
      <c r="H188" s="1"/>
      <c r="I188" s="1"/>
      <c r="J188" s="1"/>
      <c r="K188" s="1" t="s">
        <v>22</v>
      </c>
      <c r="L188" s="1"/>
      <c r="M188" s="1" t="s">
        <v>22</v>
      </c>
      <c r="N188" s="1"/>
      <c r="O188" s="1" t="s">
        <v>21</v>
      </c>
      <c r="P188" s="1" t="s">
        <v>58</v>
      </c>
      <c r="Q188" s="1" t="s">
        <v>688</v>
      </c>
    </row>
    <row r="189" spans="1:17">
      <c r="A189" s="4" t="str">
        <f>HYPERLINK("https://iris.epa.gov/ChemicalLanding/&amp;substance_nmbr=147","p,p'-Dichlorodiphenyltrichloroethane (DDT)")</f>
        <v>p,p'-Dichlorodiphenyltrichloroethane (DDT)</v>
      </c>
      <c r="B189" s="1" t="s">
        <v>689</v>
      </c>
      <c r="C189" s="1" t="s">
        <v>690</v>
      </c>
      <c r="D189" s="1" t="s">
        <v>30</v>
      </c>
      <c r="E189" s="1" t="s">
        <v>19</v>
      </c>
      <c r="F189" s="1" t="s">
        <v>46</v>
      </c>
      <c r="G189" s="1" t="s">
        <v>58</v>
      </c>
      <c r="H189" s="1"/>
      <c r="I189" s="1"/>
      <c r="J189" s="1"/>
      <c r="K189" s="1" t="s">
        <v>21</v>
      </c>
      <c r="L189" s="1" t="s">
        <v>46</v>
      </c>
      <c r="M189" s="1" t="s">
        <v>22</v>
      </c>
      <c r="N189" s="1"/>
      <c r="O189" s="1" t="s">
        <v>21</v>
      </c>
      <c r="P189" s="1" t="s">
        <v>58</v>
      </c>
      <c r="Q189" s="1" t="s">
        <v>691</v>
      </c>
    </row>
    <row r="190" spans="1:17">
      <c r="A190" s="4" t="str">
        <f>HYPERLINK("https://iris.epa.gov/ChemicalLanding/&amp;substance_nmbr=409","1,1-Dichloroethane")</f>
        <v>1,1-Dichloroethane</v>
      </c>
      <c r="B190" s="1" t="s">
        <v>692</v>
      </c>
      <c r="C190" s="1" t="s">
        <v>693</v>
      </c>
      <c r="D190" s="1" t="s">
        <v>19</v>
      </c>
      <c r="E190" s="1" t="s">
        <v>19</v>
      </c>
      <c r="F190" s="1" t="s">
        <v>636</v>
      </c>
      <c r="G190" s="1" t="s">
        <v>636</v>
      </c>
      <c r="H190" s="1"/>
      <c r="I190" s="1"/>
      <c r="J190" s="1"/>
      <c r="K190" s="1" t="s">
        <v>22</v>
      </c>
      <c r="L190" s="1"/>
      <c r="M190" s="1" t="s">
        <v>22</v>
      </c>
      <c r="N190" s="1"/>
      <c r="O190" s="1" t="s">
        <v>21</v>
      </c>
      <c r="P190" s="1" t="s">
        <v>636</v>
      </c>
      <c r="Q190" s="1" t="s">
        <v>694</v>
      </c>
    </row>
    <row r="191" spans="1:17">
      <c r="A191" s="4" t="str">
        <f>HYPERLINK("https://iris.epa.gov/ChemicalLanding/&amp;substance_nmbr=149","1,2-Dichloroethane")</f>
        <v>1,2-Dichloroethane</v>
      </c>
      <c r="B191" s="1" t="s">
        <v>695</v>
      </c>
      <c r="C191" s="1" t="s">
        <v>696</v>
      </c>
      <c r="D191" s="1" t="s">
        <v>19</v>
      </c>
      <c r="E191" s="1" t="s">
        <v>19</v>
      </c>
      <c r="F191" s="1" t="s">
        <v>46</v>
      </c>
      <c r="G191" s="1" t="s">
        <v>46</v>
      </c>
      <c r="H191" s="1"/>
      <c r="I191" s="1"/>
      <c r="J191" s="1"/>
      <c r="K191" s="1" t="s">
        <v>22</v>
      </c>
      <c r="L191" s="1"/>
      <c r="M191" s="1" t="s">
        <v>22</v>
      </c>
      <c r="N191" s="1"/>
      <c r="O191" s="1" t="s">
        <v>21</v>
      </c>
      <c r="P191" s="1" t="s">
        <v>46</v>
      </c>
      <c r="Q191" s="1" t="s">
        <v>697</v>
      </c>
    </row>
    <row r="192" spans="1:17">
      <c r="A192" s="4" t="str">
        <f>HYPERLINK("https://iris.epa.gov/ChemicalLanding/&amp;substance_nmbr=314","trans-1,2-Dichloroethylene")</f>
        <v>trans-1,2-Dichloroethylene</v>
      </c>
      <c r="B192" s="1" t="s">
        <v>698</v>
      </c>
      <c r="C192" s="1" t="s">
        <v>699</v>
      </c>
      <c r="D192" s="1" t="s">
        <v>19</v>
      </c>
      <c r="E192" s="1" t="s">
        <v>30</v>
      </c>
      <c r="F192" s="1" t="s">
        <v>74</v>
      </c>
      <c r="G192" s="1" t="s">
        <v>515</v>
      </c>
      <c r="H192" s="1"/>
      <c r="I192" s="1"/>
      <c r="J192" s="1"/>
      <c r="K192" s="1" t="s">
        <v>21</v>
      </c>
      <c r="L192" s="1" t="s">
        <v>515</v>
      </c>
      <c r="M192" s="1" t="s">
        <v>48</v>
      </c>
      <c r="N192" s="1" t="s">
        <v>515</v>
      </c>
      <c r="O192" s="1" t="s">
        <v>21</v>
      </c>
      <c r="P192" s="1" t="s">
        <v>515</v>
      </c>
      <c r="Q192" s="1" t="s">
        <v>700</v>
      </c>
    </row>
    <row r="193" spans="1:17">
      <c r="A193" s="4" t="str">
        <f>HYPERLINK("https://iris.epa.gov/ChemicalLanding/&amp;substance_nmbr=418","cis-1,2-Dichloroethylene")</f>
        <v>cis-1,2-Dichloroethylene</v>
      </c>
      <c r="B193" s="1" t="s">
        <v>701</v>
      </c>
      <c r="C193" s="1" t="s">
        <v>702</v>
      </c>
      <c r="D193" s="1" t="s">
        <v>19</v>
      </c>
      <c r="E193" s="1" t="s">
        <v>30</v>
      </c>
      <c r="F193" s="1" t="s">
        <v>247</v>
      </c>
      <c r="G193" s="1" t="s">
        <v>515</v>
      </c>
      <c r="H193" s="1"/>
      <c r="I193" s="1"/>
      <c r="J193" s="1"/>
      <c r="K193" s="1" t="s">
        <v>21</v>
      </c>
      <c r="L193" s="1" t="s">
        <v>515</v>
      </c>
      <c r="M193" s="1" t="s">
        <v>48</v>
      </c>
      <c r="N193" s="1" t="s">
        <v>515</v>
      </c>
      <c r="O193" s="1" t="s">
        <v>21</v>
      </c>
      <c r="P193" s="1" t="s">
        <v>515</v>
      </c>
      <c r="Q193" s="1" t="s">
        <v>703</v>
      </c>
    </row>
    <row r="194" spans="1:17">
      <c r="A194" s="4" t="str">
        <f>HYPERLINK("https://iris.epa.gov/ChemicalLanding/&amp;substance_nmbr=39","1,1-Dichloroethylene (1,1-DCE)")</f>
        <v>1,1-Dichloroethylene (1,1-DCE)</v>
      </c>
      <c r="B194" s="1" t="s">
        <v>704</v>
      </c>
      <c r="C194" s="1" t="s">
        <v>705</v>
      </c>
      <c r="D194" s="1" t="s">
        <v>19</v>
      </c>
      <c r="E194" s="1" t="s">
        <v>30</v>
      </c>
      <c r="F194" s="1" t="s">
        <v>706</v>
      </c>
      <c r="G194" s="1" t="s">
        <v>707</v>
      </c>
      <c r="H194" s="1"/>
      <c r="I194" s="1"/>
      <c r="J194" s="1"/>
      <c r="K194" s="1" t="s">
        <v>21</v>
      </c>
      <c r="L194" s="1" t="s">
        <v>707</v>
      </c>
      <c r="M194" s="1" t="s">
        <v>21</v>
      </c>
      <c r="N194" s="1" t="s">
        <v>707</v>
      </c>
      <c r="O194" s="1" t="s">
        <v>21</v>
      </c>
      <c r="P194" s="1" t="s">
        <v>707</v>
      </c>
      <c r="Q194" s="1" t="s">
        <v>708</v>
      </c>
    </row>
    <row r="195" spans="1:17">
      <c r="A195" s="4" t="str">
        <f>HYPERLINK("https://iris.epa.gov/ChemicalLanding/&amp;substance_nmbr=70","Dichloromethane")</f>
        <v>Dichloromethane</v>
      </c>
      <c r="B195" s="1" t="s">
        <v>709</v>
      </c>
      <c r="C195" s="1" t="s">
        <v>710</v>
      </c>
      <c r="D195" s="1" t="s">
        <v>19</v>
      </c>
      <c r="E195" s="1" t="s">
        <v>30</v>
      </c>
      <c r="F195" s="1" t="s">
        <v>79</v>
      </c>
      <c r="G195" s="1" t="s">
        <v>711</v>
      </c>
      <c r="H195" s="1"/>
      <c r="I195" s="1"/>
      <c r="J195" s="1"/>
      <c r="K195" s="1" t="s">
        <v>21</v>
      </c>
      <c r="L195" s="1" t="s">
        <v>711</v>
      </c>
      <c r="M195" s="1" t="s">
        <v>21</v>
      </c>
      <c r="N195" s="1" t="s">
        <v>711</v>
      </c>
      <c r="O195" s="1" t="s">
        <v>21</v>
      </c>
      <c r="P195" s="1" t="s">
        <v>711</v>
      </c>
      <c r="Q195" s="1" t="s">
        <v>712</v>
      </c>
    </row>
    <row r="196" spans="1:17">
      <c r="A196" s="4" t="str">
        <f>HYPERLINK("https://iris.epa.gov/ChemicalLanding/&amp;substance_nmbr=41","2,4-Dichlorophenol")</f>
        <v>2,4-Dichlorophenol</v>
      </c>
      <c r="B196" s="1" t="s">
        <v>713</v>
      </c>
      <c r="C196" s="1" t="s">
        <v>714</v>
      </c>
      <c r="D196" s="1" t="s">
        <v>19</v>
      </c>
      <c r="E196" s="1" t="s">
        <v>19</v>
      </c>
      <c r="F196" s="1" t="s">
        <v>79</v>
      </c>
      <c r="G196" s="1" t="s">
        <v>79</v>
      </c>
      <c r="H196" s="1"/>
      <c r="I196" s="1"/>
      <c r="J196" s="1"/>
      <c r="K196" s="1" t="s">
        <v>21</v>
      </c>
      <c r="L196" s="1" t="s">
        <v>79</v>
      </c>
      <c r="M196" s="1" t="s">
        <v>22</v>
      </c>
      <c r="N196" s="1"/>
      <c r="O196" s="1" t="s">
        <v>22</v>
      </c>
      <c r="P196" s="1"/>
      <c r="Q196" s="1" t="s">
        <v>715</v>
      </c>
    </row>
    <row r="197" spans="1:17">
      <c r="A197" s="4" t="str">
        <f>HYPERLINK("https://iris.epa.gov/ChemicalLanding/&amp;substance_nmbr=33","4-(2,4-Dichlorophenoxy)butyric acid (2,4-DB)")</f>
        <v>4-(2,4-Dichlorophenoxy)butyric acid (2,4-DB)</v>
      </c>
      <c r="B197" s="1" t="s">
        <v>716</v>
      </c>
      <c r="C197" s="1" t="s">
        <v>717</v>
      </c>
      <c r="D197" s="1" t="s">
        <v>30</v>
      </c>
      <c r="E197" s="1" t="s">
        <v>19</v>
      </c>
      <c r="F197" s="1" t="s">
        <v>79</v>
      </c>
      <c r="G197" s="1" t="s">
        <v>79</v>
      </c>
      <c r="H197" s="1" t="s">
        <v>33</v>
      </c>
      <c r="I197" s="1" t="s">
        <v>33</v>
      </c>
      <c r="J197" s="1" t="s">
        <v>33</v>
      </c>
      <c r="K197" s="1" t="s">
        <v>21</v>
      </c>
      <c r="L197" s="1" t="s">
        <v>79</v>
      </c>
      <c r="M197" s="1" t="s">
        <v>22</v>
      </c>
      <c r="N197" s="1"/>
      <c r="O197" s="1" t="s">
        <v>22</v>
      </c>
      <c r="P197" s="1"/>
      <c r="Q197" s="1" t="s">
        <v>718</v>
      </c>
    </row>
    <row r="198" spans="1:17">
      <c r="A198" s="4" t="str">
        <f>HYPERLINK("https://iris.epa.gov/ChemicalLanding/&amp;substance_nmbr=150","2,4-Dichlorophenoxyacetic acid (2,4-D)")</f>
        <v>2,4-Dichlorophenoxyacetic acid (2,4-D)</v>
      </c>
      <c r="B198" s="1" t="s">
        <v>719</v>
      </c>
      <c r="C198" s="1" t="s">
        <v>720</v>
      </c>
      <c r="D198" s="1" t="s">
        <v>30</v>
      </c>
      <c r="E198" s="1" t="s">
        <v>19</v>
      </c>
      <c r="F198" s="1" t="s">
        <v>46</v>
      </c>
      <c r="G198" s="1" t="s">
        <v>46</v>
      </c>
      <c r="H198" s="1"/>
      <c r="I198" s="1"/>
      <c r="J198" s="1"/>
      <c r="K198" s="1" t="s">
        <v>21</v>
      </c>
      <c r="L198" s="1" t="s">
        <v>46</v>
      </c>
      <c r="M198" s="1" t="s">
        <v>22</v>
      </c>
      <c r="N198" s="1"/>
      <c r="O198" s="1" t="s">
        <v>22</v>
      </c>
      <c r="P198" s="1"/>
      <c r="Q198" s="1" t="s">
        <v>721</v>
      </c>
    </row>
    <row r="199" spans="1:17">
      <c r="A199" s="4" t="str">
        <f>HYPERLINK("https://iris.epa.gov/ChemicalLanding/&amp;substance_nmbr=601","1,2-Dichloropropane")</f>
        <v>1,2-Dichloropropane</v>
      </c>
      <c r="B199" s="1" t="s">
        <v>722</v>
      </c>
      <c r="C199" s="1" t="s">
        <v>723</v>
      </c>
      <c r="D199" s="1" t="s">
        <v>19</v>
      </c>
      <c r="E199" s="1" t="s">
        <v>19</v>
      </c>
      <c r="F199" s="1" t="s">
        <v>114</v>
      </c>
      <c r="G199" s="1" t="s">
        <v>114</v>
      </c>
      <c r="H199" s="1"/>
      <c r="I199" s="1"/>
      <c r="J199" s="1"/>
      <c r="K199" s="1" t="s">
        <v>22</v>
      </c>
      <c r="L199" s="1"/>
      <c r="M199" s="1" t="s">
        <v>21</v>
      </c>
      <c r="N199" s="1" t="s">
        <v>114</v>
      </c>
      <c r="O199" s="1" t="s">
        <v>22</v>
      </c>
      <c r="P199" s="1"/>
      <c r="Q199" s="1" t="s">
        <v>724</v>
      </c>
    </row>
    <row r="200" spans="1:17">
      <c r="A200" s="4" t="str">
        <f>HYPERLINK("https://iris.epa.gov/ChemicalLanding/&amp;substance_nmbr=465","2,3-Dichloropropanol")</f>
        <v>2,3-Dichloropropanol</v>
      </c>
      <c r="B200" s="1" t="s">
        <v>725</v>
      </c>
      <c r="C200" s="1" t="s">
        <v>726</v>
      </c>
      <c r="D200" s="1" t="s">
        <v>19</v>
      </c>
      <c r="E200" s="1" t="s">
        <v>19</v>
      </c>
      <c r="F200" s="1" t="s">
        <v>20</v>
      </c>
      <c r="G200" s="1" t="s">
        <v>20</v>
      </c>
      <c r="H200" s="1"/>
      <c r="I200" s="1"/>
      <c r="J200" s="1"/>
      <c r="K200" s="1" t="s">
        <v>21</v>
      </c>
      <c r="L200" s="1" t="s">
        <v>20</v>
      </c>
      <c r="M200" s="1" t="s">
        <v>22</v>
      </c>
      <c r="N200" s="1"/>
      <c r="O200" s="1" t="s">
        <v>22</v>
      </c>
      <c r="P200" s="1"/>
      <c r="Q200" s="1" t="s">
        <v>727</v>
      </c>
    </row>
    <row r="201" spans="1:17">
      <c r="A201" s="4" t="str">
        <f>HYPERLINK("https://iris.epa.gov/ChemicalLanding/&amp;substance_nmbr=224","1,3-Dichloropropene")</f>
        <v>1,3-Dichloropropene</v>
      </c>
      <c r="B201" s="1" t="s">
        <v>728</v>
      </c>
      <c r="C201" s="1" t="s">
        <v>729</v>
      </c>
      <c r="D201" s="1" t="s">
        <v>19</v>
      </c>
      <c r="E201" s="1" t="s">
        <v>30</v>
      </c>
      <c r="F201" s="1" t="s">
        <v>52</v>
      </c>
      <c r="G201" s="1" t="s">
        <v>730</v>
      </c>
      <c r="H201" s="1"/>
      <c r="I201" s="1"/>
      <c r="J201" s="1"/>
      <c r="K201" s="1" t="s">
        <v>21</v>
      </c>
      <c r="L201" s="1" t="s">
        <v>730</v>
      </c>
      <c r="M201" s="1" t="s">
        <v>21</v>
      </c>
      <c r="N201" s="1" t="s">
        <v>730</v>
      </c>
      <c r="O201" s="1" t="s">
        <v>21</v>
      </c>
      <c r="P201" s="1" t="s">
        <v>730</v>
      </c>
      <c r="Q201" s="1" t="s">
        <v>731</v>
      </c>
    </row>
    <row r="202" spans="1:17">
      <c r="A202" s="4" t="str">
        <f>HYPERLINK("https://iris.epa.gov/ChemicalLanding/&amp;substance_nmbr=151","Dichlorvos")</f>
        <v>Dichlorvos</v>
      </c>
      <c r="B202" s="1" t="s">
        <v>732</v>
      </c>
      <c r="C202" s="1" t="s">
        <v>733</v>
      </c>
      <c r="D202" s="1" t="s">
        <v>30</v>
      </c>
      <c r="E202" s="1" t="s">
        <v>19</v>
      </c>
      <c r="F202" s="1" t="s">
        <v>46</v>
      </c>
      <c r="G202" s="1" t="s">
        <v>447</v>
      </c>
      <c r="H202" s="1"/>
      <c r="I202" s="1"/>
      <c r="J202" s="1"/>
      <c r="K202" s="1" t="s">
        <v>21</v>
      </c>
      <c r="L202" s="1" t="s">
        <v>97</v>
      </c>
      <c r="M202" s="1" t="s">
        <v>21</v>
      </c>
      <c r="N202" s="1" t="s">
        <v>447</v>
      </c>
      <c r="O202" s="1" t="s">
        <v>21</v>
      </c>
      <c r="P202" s="1" t="s">
        <v>302</v>
      </c>
      <c r="Q202" s="1" t="s">
        <v>734</v>
      </c>
    </row>
    <row r="203" spans="1:17">
      <c r="A203" s="4" t="str">
        <f>HYPERLINK("https://iris.epa.gov/ChemicalLanding/&amp;substance_nmbr=324","Dicofol")</f>
        <v>Dicofol</v>
      </c>
      <c r="B203" s="1" t="s">
        <v>735</v>
      </c>
      <c r="C203" s="1" t="s">
        <v>736</v>
      </c>
      <c r="D203" s="1" t="s">
        <v>30</v>
      </c>
      <c r="E203" s="1" t="s">
        <v>19</v>
      </c>
      <c r="F203" s="1" t="s">
        <v>58</v>
      </c>
      <c r="G203" s="1" t="s">
        <v>347</v>
      </c>
      <c r="H203" s="1" t="s">
        <v>571</v>
      </c>
      <c r="I203" s="1" t="s">
        <v>571</v>
      </c>
      <c r="J203" s="1" t="s">
        <v>571</v>
      </c>
      <c r="K203" s="1" t="s">
        <v>22</v>
      </c>
      <c r="L203" s="1"/>
      <c r="M203" s="1" t="s">
        <v>22</v>
      </c>
      <c r="N203" s="1"/>
      <c r="O203" s="1" t="s">
        <v>220</v>
      </c>
      <c r="P203" s="1" t="s">
        <v>347</v>
      </c>
      <c r="Q203" s="1" t="s">
        <v>737</v>
      </c>
    </row>
    <row r="204" spans="1:17">
      <c r="A204" s="4" t="str">
        <f>HYPERLINK("https://iris.epa.gov/ChemicalLanding/&amp;substance_nmbr=225","Dieldrin")</f>
        <v>Dieldrin</v>
      </c>
      <c r="B204" s="1" t="s">
        <v>738</v>
      </c>
      <c r="C204" s="1" t="s">
        <v>739</v>
      </c>
      <c r="D204" s="1" t="s">
        <v>19</v>
      </c>
      <c r="E204" s="1" t="s">
        <v>19</v>
      </c>
      <c r="F204" s="1" t="s">
        <v>31</v>
      </c>
      <c r="G204" s="1" t="s">
        <v>31</v>
      </c>
      <c r="H204" s="1"/>
      <c r="I204" s="1"/>
      <c r="J204" s="1"/>
      <c r="K204" s="1" t="s">
        <v>21</v>
      </c>
      <c r="L204" s="1" t="s">
        <v>31</v>
      </c>
      <c r="M204" s="1" t="s">
        <v>22</v>
      </c>
      <c r="N204" s="1"/>
      <c r="O204" s="1" t="s">
        <v>21</v>
      </c>
      <c r="P204" s="1" t="s">
        <v>31</v>
      </c>
      <c r="Q204" s="1" t="s">
        <v>740</v>
      </c>
    </row>
    <row r="205" spans="1:17">
      <c r="A205" s="4" t="str">
        <f>HYPERLINK("https://iris.epa.gov/ChemicalLanding/&amp;substance_nmbr=642","Diesel engine exhaust")</f>
        <v>Diesel engine exhaust</v>
      </c>
      <c r="B205" s="1"/>
      <c r="C205" s="1" t="s">
        <v>741</v>
      </c>
      <c r="D205" s="1" t="s">
        <v>19</v>
      </c>
      <c r="E205" s="1" t="s">
        <v>19</v>
      </c>
      <c r="F205" s="1" t="s">
        <v>505</v>
      </c>
      <c r="G205" s="1" t="s">
        <v>742</v>
      </c>
      <c r="H205" s="1"/>
      <c r="I205" s="1"/>
      <c r="J205" s="1"/>
      <c r="K205" s="1" t="s">
        <v>153</v>
      </c>
      <c r="L205" s="1" t="s">
        <v>742</v>
      </c>
      <c r="M205" s="1" t="s">
        <v>21</v>
      </c>
      <c r="N205" s="1" t="s">
        <v>742</v>
      </c>
      <c r="O205" s="1" t="s">
        <v>21</v>
      </c>
      <c r="P205" s="1" t="s">
        <v>742</v>
      </c>
      <c r="Q205" s="1" t="s">
        <v>743</v>
      </c>
    </row>
    <row r="206" spans="1:17">
      <c r="A206" s="4" t="str">
        <f>HYPERLINK("https://iris.epa.gov/ChemicalLanding/&amp;substance_nmbr=226","Diethyl phthalate (DEP)")</f>
        <v>Diethyl phthalate (DEP)</v>
      </c>
      <c r="B206" s="1" t="s">
        <v>744</v>
      </c>
      <c r="C206" s="1" t="s">
        <v>745</v>
      </c>
      <c r="D206" s="1" t="s">
        <v>19</v>
      </c>
      <c r="E206" s="1" t="s">
        <v>19</v>
      </c>
      <c r="F206" s="1" t="s">
        <v>52</v>
      </c>
      <c r="G206" s="1" t="s">
        <v>31</v>
      </c>
      <c r="H206" s="1"/>
      <c r="I206" s="1"/>
      <c r="J206" s="1"/>
      <c r="K206" s="1" t="s">
        <v>21</v>
      </c>
      <c r="L206" s="1" t="s">
        <v>52</v>
      </c>
      <c r="M206" s="1" t="s">
        <v>22</v>
      </c>
      <c r="N206" s="1"/>
      <c r="O206" s="1" t="s">
        <v>21</v>
      </c>
      <c r="P206" s="1" t="s">
        <v>31</v>
      </c>
      <c r="Q206" s="1" t="s">
        <v>746</v>
      </c>
    </row>
    <row r="207" spans="1:17">
      <c r="A207" s="4" t="str">
        <f>HYPERLINK("https://iris.epa.gov/ChemicalLanding/&amp;substance_nmbr=615","Diethyl sulfate")</f>
        <v>Diethyl sulfate</v>
      </c>
      <c r="B207" s="1" t="s">
        <v>747</v>
      </c>
      <c r="C207" s="1" t="s">
        <v>748</v>
      </c>
      <c r="D207" s="1" t="s">
        <v>19</v>
      </c>
      <c r="E207" s="1" t="s">
        <v>19</v>
      </c>
      <c r="F207" s="1" t="s">
        <v>84</v>
      </c>
      <c r="G207" s="1" t="s">
        <v>84</v>
      </c>
      <c r="H207" s="1" t="s">
        <v>152</v>
      </c>
      <c r="I207" s="1" t="s">
        <v>152</v>
      </c>
      <c r="J207" s="1" t="s">
        <v>152</v>
      </c>
      <c r="K207" s="1" t="s">
        <v>22</v>
      </c>
      <c r="L207" s="1"/>
      <c r="M207" s="1" t="s">
        <v>153</v>
      </c>
      <c r="N207" s="1" t="s">
        <v>84</v>
      </c>
      <c r="O207" s="1" t="s">
        <v>22</v>
      </c>
      <c r="P207" s="1"/>
      <c r="Q207" s="1" t="s">
        <v>749</v>
      </c>
    </row>
    <row r="208" spans="1:17">
      <c r="A208" s="4" t="str">
        <f>HYPERLINK("https://iris.epa.gov/ChemicalLanding/&amp;substance_nmbr=613","Diethyl-p-nitrophenylphosphate")</f>
        <v>Diethyl-p-nitrophenylphosphate</v>
      </c>
      <c r="B208" s="1" t="s">
        <v>750</v>
      </c>
      <c r="C208" s="1" t="s">
        <v>751</v>
      </c>
      <c r="D208" s="1" t="s">
        <v>19</v>
      </c>
      <c r="E208" s="1" t="s">
        <v>19</v>
      </c>
      <c r="F208" s="1" t="s">
        <v>752</v>
      </c>
      <c r="G208" s="1" t="s">
        <v>752</v>
      </c>
      <c r="H208" s="1"/>
      <c r="I208" s="1"/>
      <c r="J208" s="1"/>
      <c r="K208" s="1" t="s">
        <v>22</v>
      </c>
      <c r="L208" s="1"/>
      <c r="M208" s="1" t="s">
        <v>22</v>
      </c>
      <c r="N208" s="1"/>
      <c r="O208" s="1" t="s">
        <v>21</v>
      </c>
      <c r="P208" s="1" t="s">
        <v>752</v>
      </c>
      <c r="Q208" s="1" t="s">
        <v>753</v>
      </c>
    </row>
    <row r="209" spans="1:17">
      <c r="A209" s="4" t="str">
        <f>HYPERLINK("https://iris.epa.gov/ChemicalLanding/&amp;substance_nmbr=643","Diethylene glycol dinitrate (DEGDN)")</f>
        <v>Diethylene glycol dinitrate (DEGDN)</v>
      </c>
      <c r="B209" s="1" t="s">
        <v>754</v>
      </c>
      <c r="C209" s="1" t="s">
        <v>755</v>
      </c>
      <c r="D209" s="1" t="s">
        <v>19</v>
      </c>
      <c r="E209" s="1" t="s">
        <v>19</v>
      </c>
      <c r="F209" s="1" t="s">
        <v>335</v>
      </c>
      <c r="G209" s="1" t="s">
        <v>335</v>
      </c>
      <c r="H209" s="1"/>
      <c r="I209" s="1"/>
      <c r="J209" s="1"/>
      <c r="K209" s="1" t="s">
        <v>22</v>
      </c>
      <c r="L209" s="1"/>
      <c r="M209" s="1" t="s">
        <v>22</v>
      </c>
      <c r="N209" s="1"/>
      <c r="O209" s="1" t="s">
        <v>21</v>
      </c>
      <c r="P209" s="1" t="s">
        <v>335</v>
      </c>
      <c r="Q209" s="1" t="s">
        <v>756</v>
      </c>
    </row>
    <row r="210" spans="1:17">
      <c r="A210" s="4" t="str">
        <f>HYPERLINK("https://iris.epa.gov/ChemicalLanding/&amp;substance_nmbr=336","Difenzoquat")</f>
        <v>Difenzoquat</v>
      </c>
      <c r="B210" s="1" t="s">
        <v>757</v>
      </c>
      <c r="C210" s="1" t="s">
        <v>758</v>
      </c>
      <c r="D210" s="1" t="s">
        <v>30</v>
      </c>
      <c r="E210" s="1" t="s">
        <v>19</v>
      </c>
      <c r="F210" s="1" t="s">
        <v>58</v>
      </c>
      <c r="G210" s="1" t="s">
        <v>58</v>
      </c>
      <c r="H210" s="1" t="s">
        <v>33</v>
      </c>
      <c r="I210" s="1" t="s">
        <v>33</v>
      </c>
      <c r="J210" s="1" t="s">
        <v>33</v>
      </c>
      <c r="K210" s="1" t="s">
        <v>21</v>
      </c>
      <c r="L210" s="1" t="s">
        <v>58</v>
      </c>
      <c r="M210" s="1" t="s">
        <v>22</v>
      </c>
      <c r="N210" s="1"/>
      <c r="O210" s="1" t="s">
        <v>22</v>
      </c>
      <c r="P210" s="1"/>
      <c r="Q210" s="1" t="s">
        <v>759</v>
      </c>
    </row>
    <row r="211" spans="1:17">
      <c r="A211" s="4" t="str">
        <f>HYPERLINK("https://iris.epa.gov/ChemicalLanding/&amp;substance_nmbr=227","Diflubenzuron")</f>
        <v>Diflubenzuron</v>
      </c>
      <c r="B211" s="1" t="s">
        <v>760</v>
      </c>
      <c r="C211" s="1" t="s">
        <v>761</v>
      </c>
      <c r="D211" s="1" t="s">
        <v>30</v>
      </c>
      <c r="E211" s="1" t="s">
        <v>19</v>
      </c>
      <c r="F211" s="1" t="s">
        <v>52</v>
      </c>
      <c r="G211" s="1" t="s">
        <v>52</v>
      </c>
      <c r="H211" s="1"/>
      <c r="I211" s="1"/>
      <c r="J211" s="1"/>
      <c r="K211" s="1" t="s">
        <v>21</v>
      </c>
      <c r="L211" s="1" t="s">
        <v>52</v>
      </c>
      <c r="M211" s="1" t="s">
        <v>22</v>
      </c>
      <c r="N211" s="1"/>
      <c r="O211" s="1" t="s">
        <v>22</v>
      </c>
      <c r="P211" s="1"/>
      <c r="Q211" s="1" t="s">
        <v>762</v>
      </c>
    </row>
    <row r="212" spans="1:17">
      <c r="A212" s="4" t="str">
        <f>HYPERLINK("https://iris.epa.gov/ChemicalLanding/&amp;substance_nmbr=665","1,1-Difluoroethane")</f>
        <v>1,1-Difluoroethane</v>
      </c>
      <c r="B212" s="1" t="s">
        <v>763</v>
      </c>
      <c r="C212" s="1" t="s">
        <v>764</v>
      </c>
      <c r="D212" s="1" t="s">
        <v>19</v>
      </c>
      <c r="E212" s="1" t="s">
        <v>19</v>
      </c>
      <c r="F212" s="1" t="s">
        <v>391</v>
      </c>
      <c r="G212" s="1" t="s">
        <v>391</v>
      </c>
      <c r="H212" s="1"/>
      <c r="I212" s="1"/>
      <c r="J212" s="1"/>
      <c r="K212" s="1" t="s">
        <v>22</v>
      </c>
      <c r="L212" s="1"/>
      <c r="M212" s="1" t="s">
        <v>21</v>
      </c>
      <c r="N212" s="1" t="s">
        <v>391</v>
      </c>
      <c r="O212" s="1" t="s">
        <v>22</v>
      </c>
      <c r="P212" s="1"/>
      <c r="Q212" s="1" t="s">
        <v>765</v>
      </c>
    </row>
    <row r="213" spans="1:17">
      <c r="A213" s="4" t="str">
        <f>HYPERLINK("https://iris.epa.gov/ChemicalLanding/&amp;substance_nmbr=1030","Diisobutyl phthalate (DIBP)")</f>
        <v>Diisobutyl phthalate (DIBP)</v>
      </c>
      <c r="B213" s="1" t="s">
        <v>766</v>
      </c>
      <c r="C213" s="1" t="s">
        <v>767</v>
      </c>
      <c r="D213" s="1" t="s">
        <v>19</v>
      </c>
      <c r="E213" s="1"/>
      <c r="F213" s="1" t="s">
        <v>768</v>
      </c>
      <c r="G213" s="1"/>
      <c r="H213" s="1"/>
      <c r="I213" s="1"/>
      <c r="J213" s="1"/>
      <c r="K213" s="1" t="s">
        <v>22</v>
      </c>
      <c r="L213" s="1"/>
      <c r="M213" s="1" t="s">
        <v>22</v>
      </c>
      <c r="N213" s="1"/>
      <c r="O213" s="1" t="s">
        <v>22</v>
      </c>
      <c r="P213" s="1"/>
      <c r="Q213" s="1"/>
    </row>
    <row r="214" spans="1:17">
      <c r="A214" s="4" t="str">
        <f>HYPERLINK("https://iris.epa.gov/ChemicalLanding/&amp;substance_nmbr=1031","Diisononyl phthalate (DINP)")</f>
        <v>Diisononyl phthalate (DINP)</v>
      </c>
      <c r="B214" s="1" t="s">
        <v>769</v>
      </c>
      <c r="C214" s="1" t="s">
        <v>770</v>
      </c>
      <c r="D214" s="1" t="s">
        <v>19</v>
      </c>
      <c r="E214" s="1"/>
      <c r="F214" s="1" t="s">
        <v>768</v>
      </c>
      <c r="G214" s="1"/>
      <c r="H214" s="1"/>
      <c r="I214" s="1"/>
      <c r="J214" s="1"/>
      <c r="K214" s="1" t="s">
        <v>22</v>
      </c>
      <c r="L214" s="1"/>
      <c r="M214" s="1" t="s">
        <v>22</v>
      </c>
      <c r="N214" s="1"/>
      <c r="O214" s="1" t="s">
        <v>22</v>
      </c>
      <c r="P214" s="1"/>
      <c r="Q214" s="1"/>
    </row>
    <row r="215" spans="1:17">
      <c r="A215" s="4" t="str">
        <f>HYPERLINK("https://iris.epa.gov/ChemicalLanding/&amp;substance_nmbr=310","Diisopropyl methylphosphonate (DIMP)")</f>
        <v>Diisopropyl methylphosphonate (DIMP)</v>
      </c>
      <c r="B215" s="1" t="s">
        <v>771</v>
      </c>
      <c r="C215" s="1" t="s">
        <v>772</v>
      </c>
      <c r="D215" s="1" t="s">
        <v>19</v>
      </c>
      <c r="E215" s="1" t="s">
        <v>19</v>
      </c>
      <c r="F215" s="1" t="s">
        <v>238</v>
      </c>
      <c r="G215" s="1" t="s">
        <v>773</v>
      </c>
      <c r="H215" s="1"/>
      <c r="I215" s="1"/>
      <c r="J215" s="1"/>
      <c r="K215" s="1" t="s">
        <v>21</v>
      </c>
      <c r="L215" s="1" t="s">
        <v>773</v>
      </c>
      <c r="M215" s="1" t="s">
        <v>22</v>
      </c>
      <c r="N215" s="1"/>
      <c r="O215" s="1" t="s">
        <v>21</v>
      </c>
      <c r="P215" s="1" t="s">
        <v>238</v>
      </c>
      <c r="Q215" s="1" t="s">
        <v>774</v>
      </c>
    </row>
    <row r="216" spans="1:17">
      <c r="A216" s="4" t="str">
        <f>HYPERLINK("https://iris.epa.gov/ChemicalLanding/&amp;substance_nmbr=43","Dimethipin")</f>
        <v>Dimethipin</v>
      </c>
      <c r="B216" s="1" t="s">
        <v>775</v>
      </c>
      <c r="C216" s="1" t="s">
        <v>776</v>
      </c>
      <c r="D216" s="1" t="s">
        <v>30</v>
      </c>
      <c r="E216" s="1" t="s">
        <v>19</v>
      </c>
      <c r="F216" s="1" t="s">
        <v>79</v>
      </c>
      <c r="G216" s="1" t="s">
        <v>777</v>
      </c>
      <c r="H216" s="1" t="s">
        <v>33</v>
      </c>
      <c r="I216" s="1" t="s">
        <v>33</v>
      </c>
      <c r="J216" s="1" t="s">
        <v>33</v>
      </c>
      <c r="K216" s="1" t="s">
        <v>21</v>
      </c>
      <c r="L216" s="1" t="s">
        <v>777</v>
      </c>
      <c r="M216" s="1" t="s">
        <v>22</v>
      </c>
      <c r="N216" s="1"/>
      <c r="O216" s="1" t="s">
        <v>21</v>
      </c>
      <c r="P216" s="1" t="s">
        <v>58</v>
      </c>
      <c r="Q216" s="1" t="s">
        <v>778</v>
      </c>
    </row>
    <row r="217" spans="1:17">
      <c r="A217" s="4" t="str">
        <f>HYPERLINK("https://iris.epa.gov/ChemicalLanding/&amp;substance_nmbr=44","Dimethoate")</f>
        <v>Dimethoate</v>
      </c>
      <c r="B217" s="1" t="s">
        <v>779</v>
      </c>
      <c r="C217" s="1" t="s">
        <v>780</v>
      </c>
      <c r="D217" s="1" t="s">
        <v>30</v>
      </c>
      <c r="E217" s="1"/>
      <c r="F217" s="1" t="s">
        <v>79</v>
      </c>
      <c r="G217" s="1" t="s">
        <v>58</v>
      </c>
      <c r="H217" s="1" t="s">
        <v>33</v>
      </c>
      <c r="I217" s="1" t="s">
        <v>33</v>
      </c>
      <c r="J217" s="1" t="s">
        <v>33</v>
      </c>
      <c r="K217" s="1" t="s">
        <v>21</v>
      </c>
      <c r="L217" s="1" t="s">
        <v>58</v>
      </c>
      <c r="M217" s="1" t="s">
        <v>22</v>
      </c>
      <c r="N217" s="1"/>
      <c r="O217" s="1" t="s">
        <v>22</v>
      </c>
      <c r="P217" s="1"/>
      <c r="Q217" s="1" t="s">
        <v>781</v>
      </c>
    </row>
    <row r="218" spans="1:17">
      <c r="A218" s="4" t="str">
        <f>HYPERLINK("https://iris.epa.gov/ChemicalLanding/&amp;substance_nmbr=353","Dimethyl phthalate")</f>
        <v>Dimethyl phthalate</v>
      </c>
      <c r="B218" s="1" t="s">
        <v>782</v>
      </c>
      <c r="C218" s="1" t="s">
        <v>783</v>
      </c>
      <c r="D218" s="1" t="s">
        <v>19</v>
      </c>
      <c r="E218" s="1" t="s">
        <v>19</v>
      </c>
      <c r="F218" s="1" t="s">
        <v>31</v>
      </c>
      <c r="G218" s="1" t="s">
        <v>113</v>
      </c>
      <c r="H218" s="1"/>
      <c r="I218" s="1"/>
      <c r="J218" s="1"/>
      <c r="K218" s="1" t="s">
        <v>22</v>
      </c>
      <c r="L218" s="1"/>
      <c r="M218" s="1" t="s">
        <v>153</v>
      </c>
      <c r="N218" s="1" t="s">
        <v>113</v>
      </c>
      <c r="O218" s="1" t="s">
        <v>21</v>
      </c>
      <c r="P218" s="1" t="s">
        <v>31</v>
      </c>
      <c r="Q218" s="1" t="s">
        <v>784</v>
      </c>
    </row>
    <row r="219" spans="1:17">
      <c r="A219" s="4" t="str">
        <f>HYPERLINK("https://iris.epa.gov/ChemicalLanding/&amp;substance_nmbr=365","Dimethyl sulfate")</f>
        <v>Dimethyl sulfate</v>
      </c>
      <c r="B219" s="1" t="s">
        <v>785</v>
      </c>
      <c r="C219" s="1" t="s">
        <v>786</v>
      </c>
      <c r="D219" s="1" t="s">
        <v>19</v>
      </c>
      <c r="E219" s="1" t="s">
        <v>19</v>
      </c>
      <c r="F219" s="1" t="s">
        <v>31</v>
      </c>
      <c r="G219" s="1" t="s">
        <v>284</v>
      </c>
      <c r="H219" s="1"/>
      <c r="I219" s="1"/>
      <c r="J219" s="1"/>
      <c r="K219" s="1" t="s">
        <v>22</v>
      </c>
      <c r="L219" s="1"/>
      <c r="M219" s="1" t="s">
        <v>153</v>
      </c>
      <c r="N219" s="1" t="s">
        <v>284</v>
      </c>
      <c r="O219" s="1" t="s">
        <v>21</v>
      </c>
      <c r="P219" s="1" t="s">
        <v>31</v>
      </c>
      <c r="Q219" s="1" t="s">
        <v>787</v>
      </c>
    </row>
    <row r="220" spans="1:17">
      <c r="A220" s="4" t="str">
        <f>HYPERLINK("https://iris.epa.gov/ChemicalLanding/&amp;substance_nmbr=46","Dimethyl terephthalate (DMT)")</f>
        <v>Dimethyl terephthalate (DMT)</v>
      </c>
      <c r="B220" s="1" t="s">
        <v>788</v>
      </c>
      <c r="C220" s="1" t="s">
        <v>789</v>
      </c>
      <c r="D220" s="1" t="s">
        <v>19</v>
      </c>
      <c r="E220" s="1" t="s">
        <v>19</v>
      </c>
      <c r="F220" s="1" t="s">
        <v>79</v>
      </c>
      <c r="G220" s="1" t="s">
        <v>79</v>
      </c>
      <c r="H220" s="1"/>
      <c r="I220" s="1"/>
      <c r="J220" s="1"/>
      <c r="K220" s="1" t="s">
        <v>21</v>
      </c>
      <c r="L220" s="1" t="s">
        <v>79</v>
      </c>
      <c r="M220" s="1" t="s">
        <v>22</v>
      </c>
      <c r="N220" s="1"/>
      <c r="O220" s="1" t="s">
        <v>22</v>
      </c>
      <c r="P220" s="1"/>
      <c r="Q220" s="1" t="s">
        <v>790</v>
      </c>
    </row>
    <row r="221" spans="1:17">
      <c r="A221" s="4" t="str">
        <f>HYPERLINK("https://iris.epa.gov/ChemicalLanding/&amp;substance_nmbr=228","Dimethylamine")</f>
        <v>Dimethylamine</v>
      </c>
      <c r="B221" s="1" t="s">
        <v>791</v>
      </c>
      <c r="C221" s="1" t="s">
        <v>792</v>
      </c>
      <c r="D221" s="1" t="s">
        <v>19</v>
      </c>
      <c r="E221" s="1" t="s">
        <v>19</v>
      </c>
      <c r="F221" s="1" t="s">
        <v>280</v>
      </c>
      <c r="G221" s="1" t="s">
        <v>26</v>
      </c>
      <c r="H221" s="1" t="s">
        <v>152</v>
      </c>
      <c r="I221" s="1" t="s">
        <v>152</v>
      </c>
      <c r="J221" s="1" t="s">
        <v>152</v>
      </c>
      <c r="K221" s="1" t="s">
        <v>22</v>
      </c>
      <c r="L221" s="1"/>
      <c r="M221" s="1" t="s">
        <v>220</v>
      </c>
      <c r="N221" s="1" t="s">
        <v>26</v>
      </c>
      <c r="O221" s="1" t="s">
        <v>22</v>
      </c>
      <c r="P221" s="1"/>
      <c r="Q221" s="1" t="s">
        <v>793</v>
      </c>
    </row>
    <row r="222" spans="1:17">
      <c r="A222" s="4" t="str">
        <f>HYPERLINK("https://iris.epa.gov/ChemicalLanding/&amp;substance_nmbr=229","N-N-Dimethylaniline")</f>
        <v>N-N-Dimethylaniline</v>
      </c>
      <c r="B222" s="1" t="s">
        <v>794</v>
      </c>
      <c r="C222" s="1" t="s">
        <v>795</v>
      </c>
      <c r="D222" s="1" t="s">
        <v>19</v>
      </c>
      <c r="E222" s="1" t="s">
        <v>19</v>
      </c>
      <c r="F222" s="1" t="s">
        <v>52</v>
      </c>
      <c r="G222" s="1" t="s">
        <v>52</v>
      </c>
      <c r="H222" s="1"/>
      <c r="I222" s="1"/>
      <c r="J222" s="1"/>
      <c r="K222" s="1" t="s">
        <v>21</v>
      </c>
      <c r="L222" s="1" t="s">
        <v>52</v>
      </c>
      <c r="M222" s="1" t="s">
        <v>22</v>
      </c>
      <c r="N222" s="1"/>
      <c r="O222" s="1" t="s">
        <v>22</v>
      </c>
      <c r="P222" s="1"/>
      <c r="Q222" s="1" t="s">
        <v>796</v>
      </c>
    </row>
    <row r="223" spans="1:17">
      <c r="A223" s="4" t="str">
        <f>HYPERLINK("https://iris.epa.gov/ChemicalLanding/&amp;substance_nmbr=538","3,3-Dimethylbenzidine")</f>
        <v>3,3-Dimethylbenzidine</v>
      </c>
      <c r="B223" s="1" t="s">
        <v>797</v>
      </c>
      <c r="C223" s="1" t="s">
        <v>798</v>
      </c>
      <c r="D223" s="1" t="s">
        <v>19</v>
      </c>
      <c r="E223" s="1" t="s">
        <v>19</v>
      </c>
      <c r="F223" s="1" t="s">
        <v>259</v>
      </c>
      <c r="G223" s="1" t="s">
        <v>259</v>
      </c>
      <c r="H223" s="1" t="s">
        <v>152</v>
      </c>
      <c r="I223" s="1" t="s">
        <v>152</v>
      </c>
      <c r="J223" s="1" t="s">
        <v>152</v>
      </c>
      <c r="K223" s="1" t="s">
        <v>22</v>
      </c>
      <c r="L223" s="1"/>
      <c r="M223" s="1" t="s">
        <v>153</v>
      </c>
      <c r="N223" s="1" t="s">
        <v>259</v>
      </c>
      <c r="O223" s="1" t="s">
        <v>22</v>
      </c>
      <c r="P223" s="1"/>
      <c r="Q223" s="1" t="s">
        <v>799</v>
      </c>
    </row>
    <row r="224" spans="1:17">
      <c r="A224" s="4" t="str">
        <f>HYPERLINK("https://iris.epa.gov/ChemicalLanding/&amp;substance_nmbr=511","N,N-Dimethylformamide")</f>
        <v>N,N-Dimethylformamide</v>
      </c>
      <c r="B224" s="1" t="s">
        <v>800</v>
      </c>
      <c r="C224" s="1" t="s">
        <v>801</v>
      </c>
      <c r="D224" s="1" t="s">
        <v>19</v>
      </c>
      <c r="E224" s="1" t="s">
        <v>19</v>
      </c>
      <c r="F224" s="1" t="s">
        <v>636</v>
      </c>
      <c r="G224" s="1" t="s">
        <v>636</v>
      </c>
      <c r="H224" s="1"/>
      <c r="I224" s="1"/>
      <c r="J224" s="1"/>
      <c r="K224" s="1" t="s">
        <v>22</v>
      </c>
      <c r="L224" s="1"/>
      <c r="M224" s="1" t="s">
        <v>21</v>
      </c>
      <c r="N224" s="1" t="s">
        <v>636</v>
      </c>
      <c r="O224" s="1" t="s">
        <v>22</v>
      </c>
      <c r="P224" s="1"/>
      <c r="Q224" s="1" t="s">
        <v>802</v>
      </c>
    </row>
    <row r="225" spans="1:17">
      <c r="A225" s="4" t="str">
        <f>HYPERLINK("https://iris.epa.gov/ChemicalLanding/&amp;substance_nmbr=230","2,6-Dimethylphenol")</f>
        <v>2,6-Dimethylphenol</v>
      </c>
      <c r="B225" s="1" t="s">
        <v>803</v>
      </c>
      <c r="C225" s="1" t="s">
        <v>804</v>
      </c>
      <c r="D225" s="1" t="s">
        <v>19</v>
      </c>
      <c r="E225" s="1" t="s">
        <v>19</v>
      </c>
      <c r="F225" s="1" t="s">
        <v>31</v>
      </c>
      <c r="G225" s="1" t="s">
        <v>31</v>
      </c>
      <c r="H225" s="1"/>
      <c r="I225" s="1"/>
      <c r="J225" s="1"/>
      <c r="K225" s="1" t="s">
        <v>21</v>
      </c>
      <c r="L225" s="1" t="s">
        <v>31</v>
      </c>
      <c r="M225" s="1" t="s">
        <v>22</v>
      </c>
      <c r="N225" s="1"/>
      <c r="O225" s="1" t="s">
        <v>22</v>
      </c>
      <c r="P225" s="1"/>
      <c r="Q225" s="1" t="s">
        <v>805</v>
      </c>
    </row>
    <row r="226" spans="1:17">
      <c r="A226" s="4" t="str">
        <f>HYPERLINK("https://iris.epa.gov/ChemicalLanding/&amp;substance_nmbr=466","2,4-Dimethylphenol")</f>
        <v>2,4-Dimethylphenol</v>
      </c>
      <c r="B226" s="1" t="s">
        <v>806</v>
      </c>
      <c r="C226" s="1" t="s">
        <v>807</v>
      </c>
      <c r="D226" s="1" t="s">
        <v>19</v>
      </c>
      <c r="E226" s="1" t="s">
        <v>19</v>
      </c>
      <c r="F226" s="1" t="s">
        <v>20</v>
      </c>
      <c r="G226" s="1" t="s">
        <v>20</v>
      </c>
      <c r="H226" s="1"/>
      <c r="I226" s="1"/>
      <c r="J226" s="1"/>
      <c r="K226" s="1" t="s">
        <v>21</v>
      </c>
      <c r="L226" s="1" t="s">
        <v>20</v>
      </c>
      <c r="M226" s="1" t="s">
        <v>22</v>
      </c>
      <c r="N226" s="1"/>
      <c r="O226" s="1" t="s">
        <v>22</v>
      </c>
      <c r="P226" s="1"/>
      <c r="Q226" s="1" t="s">
        <v>808</v>
      </c>
    </row>
    <row r="227" spans="1:17">
      <c r="A227" s="4" t="str">
        <f>HYPERLINK("https://iris.epa.gov/ChemicalLanding/&amp;substance_nmbr=231","3,4-Dimethylphenol")</f>
        <v>3,4-Dimethylphenol</v>
      </c>
      <c r="B227" s="1" t="s">
        <v>809</v>
      </c>
      <c r="C227" s="1" t="s">
        <v>810</v>
      </c>
      <c r="D227" s="1" t="s">
        <v>19</v>
      </c>
      <c r="E227" s="1" t="s">
        <v>19</v>
      </c>
      <c r="F227" s="1" t="s">
        <v>31</v>
      </c>
      <c r="G227" s="1" t="s">
        <v>31</v>
      </c>
      <c r="H227" s="1"/>
      <c r="I227" s="1"/>
      <c r="J227" s="1"/>
      <c r="K227" s="1" t="s">
        <v>21</v>
      </c>
      <c r="L227" s="1" t="s">
        <v>31</v>
      </c>
      <c r="M227" s="1" t="s">
        <v>22</v>
      </c>
      <c r="N227" s="1"/>
      <c r="O227" s="1" t="s">
        <v>22</v>
      </c>
      <c r="P227" s="1"/>
      <c r="Q227" s="1" t="s">
        <v>811</v>
      </c>
    </row>
    <row r="228" spans="1:17">
      <c r="A228" s="4" t="str">
        <f>HYPERLINK("https://iris.epa.gov/ChemicalLanding/&amp;substance_nmbr=322","4,6-Dinitro-o-cyclohexyl phenol")</f>
        <v>4,6-Dinitro-o-cyclohexyl phenol</v>
      </c>
      <c r="B228" s="1" t="s">
        <v>812</v>
      </c>
      <c r="C228" s="1" t="s">
        <v>813</v>
      </c>
      <c r="D228" s="1" t="s">
        <v>19</v>
      </c>
      <c r="E228" s="1" t="s">
        <v>19</v>
      </c>
      <c r="F228" s="1" t="s">
        <v>58</v>
      </c>
      <c r="G228" s="1" t="s">
        <v>58</v>
      </c>
      <c r="H228" s="1"/>
      <c r="I228" s="1"/>
      <c r="J228" s="1"/>
      <c r="K228" s="1" t="s">
        <v>21</v>
      </c>
      <c r="L228" s="1" t="s">
        <v>58</v>
      </c>
      <c r="M228" s="1" t="s">
        <v>22</v>
      </c>
      <c r="N228" s="1"/>
      <c r="O228" s="1" t="s">
        <v>22</v>
      </c>
      <c r="P228" s="1"/>
      <c r="Q228" s="1" t="s">
        <v>814</v>
      </c>
    </row>
    <row r="229" spans="1:17">
      <c r="A229" s="4" t="str">
        <f>HYPERLINK("https://iris.epa.gov/ChemicalLanding/&amp;substance_nmbr=318","m-Dinitrobenzene")</f>
        <v>m-Dinitrobenzene</v>
      </c>
      <c r="B229" s="1" t="s">
        <v>815</v>
      </c>
      <c r="C229" s="1" t="s">
        <v>816</v>
      </c>
      <c r="D229" s="1" t="s">
        <v>19</v>
      </c>
      <c r="E229" s="1" t="s">
        <v>19</v>
      </c>
      <c r="F229" s="1" t="s">
        <v>58</v>
      </c>
      <c r="G229" s="1" t="s">
        <v>63</v>
      </c>
      <c r="H229" s="1"/>
      <c r="I229" s="1"/>
      <c r="J229" s="1"/>
      <c r="K229" s="1" t="s">
        <v>21</v>
      </c>
      <c r="L229" s="1" t="s">
        <v>58</v>
      </c>
      <c r="M229" s="1" t="s">
        <v>22</v>
      </c>
      <c r="N229" s="1"/>
      <c r="O229" s="1" t="s">
        <v>21</v>
      </c>
      <c r="P229" s="1" t="s">
        <v>63</v>
      </c>
      <c r="Q229" s="1" t="s">
        <v>817</v>
      </c>
    </row>
    <row r="230" spans="1:17">
      <c r="A230" s="4" t="str">
        <f>HYPERLINK("https://iris.epa.gov/ChemicalLanding/&amp;substance_nmbr=633","o-Dinitrobenzene")</f>
        <v>o-Dinitrobenzene</v>
      </c>
      <c r="B230" s="1" t="s">
        <v>818</v>
      </c>
      <c r="C230" s="1" t="s">
        <v>819</v>
      </c>
      <c r="D230" s="1" t="s">
        <v>19</v>
      </c>
      <c r="E230" s="1" t="s">
        <v>19</v>
      </c>
      <c r="F230" s="1" t="s">
        <v>820</v>
      </c>
      <c r="G230" s="1" t="s">
        <v>820</v>
      </c>
      <c r="H230" s="1"/>
      <c r="I230" s="1"/>
      <c r="J230" s="1"/>
      <c r="K230" s="1" t="s">
        <v>22</v>
      </c>
      <c r="L230" s="1"/>
      <c r="M230" s="1" t="s">
        <v>22</v>
      </c>
      <c r="N230" s="1"/>
      <c r="O230" s="1" t="s">
        <v>21</v>
      </c>
      <c r="P230" s="1" t="s">
        <v>820</v>
      </c>
      <c r="Q230" s="1" t="s">
        <v>821</v>
      </c>
    </row>
    <row r="231" spans="1:17">
      <c r="A231" s="4" t="str">
        <f>HYPERLINK("https://iris.epa.gov/ChemicalLanding/&amp;substance_nmbr=152","2,4-Dinitrophenol")</f>
        <v>2,4-Dinitrophenol</v>
      </c>
      <c r="B231" s="1" t="s">
        <v>822</v>
      </c>
      <c r="C231" s="1" t="s">
        <v>823</v>
      </c>
      <c r="D231" s="1" t="s">
        <v>19</v>
      </c>
      <c r="E231" s="1" t="s">
        <v>19</v>
      </c>
      <c r="F231" s="1" t="s">
        <v>46</v>
      </c>
      <c r="G231" s="1" t="s">
        <v>38</v>
      </c>
      <c r="H231" s="1"/>
      <c r="I231" s="1"/>
      <c r="J231" s="1"/>
      <c r="K231" s="1" t="s">
        <v>21</v>
      </c>
      <c r="L231" s="1" t="s">
        <v>46</v>
      </c>
      <c r="M231" s="1" t="s">
        <v>153</v>
      </c>
      <c r="N231" s="1" t="s">
        <v>38</v>
      </c>
      <c r="O231" s="1" t="s">
        <v>22</v>
      </c>
      <c r="P231" s="1"/>
      <c r="Q231" s="1" t="s">
        <v>824</v>
      </c>
    </row>
    <row r="232" spans="1:17">
      <c r="A232" s="4" t="str">
        <f>HYPERLINK("https://iris.epa.gov/ChemicalLanding/&amp;substance_nmbr=524","2,4-Dinitrotoluene")</f>
        <v>2,4-Dinitrotoluene</v>
      </c>
      <c r="B232" s="1" t="s">
        <v>825</v>
      </c>
      <c r="C232" s="1" t="s">
        <v>826</v>
      </c>
      <c r="D232" s="1" t="s">
        <v>19</v>
      </c>
      <c r="E232" s="1" t="s">
        <v>19</v>
      </c>
      <c r="F232" s="1" t="s">
        <v>63</v>
      </c>
      <c r="G232" s="1" t="s">
        <v>827</v>
      </c>
      <c r="H232" s="1"/>
      <c r="I232" s="1"/>
      <c r="J232" s="1"/>
      <c r="K232" s="1" t="s">
        <v>21</v>
      </c>
      <c r="L232" s="1" t="s">
        <v>827</v>
      </c>
      <c r="M232" s="1" t="s">
        <v>153</v>
      </c>
      <c r="N232" s="1" t="s">
        <v>63</v>
      </c>
      <c r="O232" s="1" t="s">
        <v>22</v>
      </c>
      <c r="P232" s="1"/>
      <c r="Q232" s="1" t="s">
        <v>828</v>
      </c>
    </row>
    <row r="233" spans="1:17">
      <c r="A233" s="4" t="str">
        <f>HYPERLINK("https://iris.epa.gov/ChemicalLanding/&amp;substance_nmbr=397","2,4-/2,6-Dinitrotoluene mixture")</f>
        <v>2,4-/2,6-Dinitrotoluene mixture</v>
      </c>
      <c r="B233" s="1" t="s">
        <v>829</v>
      </c>
      <c r="C233" s="1" t="s">
        <v>830</v>
      </c>
      <c r="D233" s="1" t="s">
        <v>19</v>
      </c>
      <c r="E233" s="1" t="s">
        <v>19</v>
      </c>
      <c r="F233" s="1" t="s">
        <v>113</v>
      </c>
      <c r="G233" s="1" t="s">
        <v>113</v>
      </c>
      <c r="H233" s="1"/>
      <c r="I233" s="1"/>
      <c r="J233" s="1"/>
      <c r="K233" s="1" t="s">
        <v>22</v>
      </c>
      <c r="L233" s="1"/>
      <c r="M233" s="1" t="s">
        <v>22</v>
      </c>
      <c r="N233" s="1"/>
      <c r="O233" s="1" t="s">
        <v>21</v>
      </c>
      <c r="P233" s="1" t="s">
        <v>113</v>
      </c>
      <c r="Q233" s="1" t="s">
        <v>831</v>
      </c>
    </row>
    <row r="234" spans="1:17">
      <c r="A234" s="4" t="str">
        <f>HYPERLINK("https://iris.epa.gov/ChemicalLanding/&amp;substance_nmbr=47","Dinoseb")</f>
        <v>Dinoseb</v>
      </c>
      <c r="B234" s="1" t="s">
        <v>832</v>
      </c>
      <c r="C234" s="1" t="s">
        <v>833</v>
      </c>
      <c r="D234" s="1" t="s">
        <v>30</v>
      </c>
      <c r="E234" s="1" t="s">
        <v>19</v>
      </c>
      <c r="F234" s="1" t="s">
        <v>79</v>
      </c>
      <c r="G234" s="1" t="s">
        <v>276</v>
      </c>
      <c r="H234" s="1"/>
      <c r="I234" s="1"/>
      <c r="J234" s="1"/>
      <c r="K234" s="1" t="s">
        <v>21</v>
      </c>
      <c r="L234" s="1" t="s">
        <v>79</v>
      </c>
      <c r="M234" s="1" t="s">
        <v>22</v>
      </c>
      <c r="N234" s="1"/>
      <c r="O234" s="1" t="s">
        <v>21</v>
      </c>
      <c r="P234" s="1" t="s">
        <v>276</v>
      </c>
      <c r="Q234" s="1" t="s">
        <v>834</v>
      </c>
    </row>
    <row r="235" spans="1:17">
      <c r="A235" s="4" t="str">
        <f>HYPERLINK("https://iris.epa.gov/ChemicalLanding/&amp;substance_nmbr=326","1,4-Dioxane")</f>
        <v>1,4-Dioxane</v>
      </c>
      <c r="B235" s="1" t="s">
        <v>835</v>
      </c>
      <c r="C235" s="1" t="s">
        <v>836</v>
      </c>
      <c r="D235" s="1" t="s">
        <v>19</v>
      </c>
      <c r="E235" s="1" t="s">
        <v>30</v>
      </c>
      <c r="F235" s="1" t="s">
        <v>58</v>
      </c>
      <c r="G235" s="1" t="s">
        <v>837</v>
      </c>
      <c r="H235" s="1"/>
      <c r="I235" s="1"/>
      <c r="J235" s="1"/>
      <c r="K235" s="1" t="s">
        <v>21</v>
      </c>
      <c r="L235" s="1" t="s">
        <v>838</v>
      </c>
      <c r="M235" s="1" t="s">
        <v>21</v>
      </c>
      <c r="N235" s="1" t="s">
        <v>837</v>
      </c>
      <c r="O235" s="1" t="s">
        <v>21</v>
      </c>
      <c r="P235" s="1" t="s">
        <v>837</v>
      </c>
      <c r="Q235" s="1" t="s">
        <v>839</v>
      </c>
    </row>
    <row r="236" spans="1:17">
      <c r="A236" s="4" t="str">
        <f>HYPERLINK("https://iris.epa.gov/ChemicalLanding/&amp;substance_nmbr=232","Diphenamid")</f>
        <v>Diphenamid</v>
      </c>
      <c r="B236" s="1" t="s">
        <v>840</v>
      </c>
      <c r="C236" s="1" t="s">
        <v>841</v>
      </c>
      <c r="D236" s="1" t="s">
        <v>30</v>
      </c>
      <c r="E236" s="1" t="s">
        <v>19</v>
      </c>
      <c r="F236" s="1" t="s">
        <v>52</v>
      </c>
      <c r="G236" s="1" t="s">
        <v>52</v>
      </c>
      <c r="H236" s="1"/>
      <c r="I236" s="1"/>
      <c r="J236" s="1"/>
      <c r="K236" s="1" t="s">
        <v>21</v>
      </c>
      <c r="L236" s="1" t="s">
        <v>52</v>
      </c>
      <c r="M236" s="1" t="s">
        <v>22</v>
      </c>
      <c r="N236" s="1"/>
      <c r="O236" s="1" t="s">
        <v>22</v>
      </c>
      <c r="P236" s="1"/>
      <c r="Q236" s="1" t="s">
        <v>842</v>
      </c>
    </row>
    <row r="237" spans="1:17">
      <c r="A237" s="4" t="str">
        <f>HYPERLINK("https://iris.epa.gov/ChemicalLanding/&amp;substance_nmbr=48","Diphenylamine")</f>
        <v>Diphenylamine</v>
      </c>
      <c r="B237" s="1" t="s">
        <v>843</v>
      </c>
      <c r="C237" s="1" t="s">
        <v>844</v>
      </c>
      <c r="D237" s="1" t="s">
        <v>30</v>
      </c>
      <c r="E237" s="1" t="s">
        <v>19</v>
      </c>
      <c r="F237" s="1" t="s">
        <v>79</v>
      </c>
      <c r="G237" s="1" t="s">
        <v>79</v>
      </c>
      <c r="H237" s="1" t="s">
        <v>33</v>
      </c>
      <c r="I237" s="1" t="s">
        <v>33</v>
      </c>
      <c r="J237" s="1" t="s">
        <v>33</v>
      </c>
      <c r="K237" s="1" t="s">
        <v>21</v>
      </c>
      <c r="L237" s="1" t="s">
        <v>79</v>
      </c>
      <c r="M237" s="1" t="s">
        <v>22</v>
      </c>
      <c r="N237" s="1"/>
      <c r="O237" s="1" t="s">
        <v>22</v>
      </c>
      <c r="P237" s="1"/>
      <c r="Q237" s="1" t="s">
        <v>845</v>
      </c>
    </row>
    <row r="238" spans="1:17">
      <c r="A238" s="4" t="str">
        <f>HYPERLINK("https://iris.epa.gov/ChemicalLanding/&amp;substance_nmbr=49","1,2-Diphenylhydrazine")</f>
        <v>1,2-Diphenylhydrazine</v>
      </c>
      <c r="B238" s="1" t="s">
        <v>846</v>
      </c>
      <c r="C238" s="1" t="s">
        <v>847</v>
      </c>
      <c r="D238" s="1" t="s">
        <v>19</v>
      </c>
      <c r="E238" s="1" t="s">
        <v>19</v>
      </c>
      <c r="F238" s="1" t="s">
        <v>79</v>
      </c>
      <c r="G238" s="1" t="s">
        <v>84</v>
      </c>
      <c r="H238" s="1"/>
      <c r="I238" s="1"/>
      <c r="J238" s="1"/>
      <c r="K238" s="1" t="s">
        <v>22</v>
      </c>
      <c r="L238" s="1"/>
      <c r="M238" s="1" t="s">
        <v>153</v>
      </c>
      <c r="N238" s="1" t="s">
        <v>84</v>
      </c>
      <c r="O238" s="1" t="s">
        <v>21</v>
      </c>
      <c r="P238" s="1" t="s">
        <v>79</v>
      </c>
      <c r="Q238" s="1" t="s">
        <v>848</v>
      </c>
    </row>
    <row r="239" spans="1:17">
      <c r="A239" s="4" t="str">
        <f>HYPERLINK("https://iris.epa.gov/ChemicalLanding/&amp;substance_nmbr=153","Diquat")</f>
        <v>Diquat</v>
      </c>
      <c r="B239" s="1" t="s">
        <v>849</v>
      </c>
      <c r="C239" s="1" t="s">
        <v>850</v>
      </c>
      <c r="D239" s="1" t="s">
        <v>30</v>
      </c>
      <c r="E239" s="1" t="s">
        <v>19</v>
      </c>
      <c r="F239" s="1" t="s">
        <v>46</v>
      </c>
      <c r="G239" s="1" t="s">
        <v>46</v>
      </c>
      <c r="H239" s="1"/>
      <c r="I239" s="1"/>
      <c r="J239" s="1"/>
      <c r="K239" s="1" t="s">
        <v>21</v>
      </c>
      <c r="L239" s="1" t="s">
        <v>46</v>
      </c>
      <c r="M239" s="1" t="s">
        <v>22</v>
      </c>
      <c r="N239" s="1"/>
      <c r="O239" s="1" t="s">
        <v>22</v>
      </c>
      <c r="P239" s="1"/>
      <c r="Q239" s="1" t="s">
        <v>851</v>
      </c>
    </row>
    <row r="240" spans="1:17">
      <c r="A240" s="4" t="str">
        <f>HYPERLINK("https://iris.epa.gov/ChemicalLanding/&amp;substance_nmbr=154","Disulfoton")</f>
        <v>Disulfoton</v>
      </c>
      <c r="B240" s="1" t="s">
        <v>852</v>
      </c>
      <c r="C240" s="1" t="s">
        <v>853</v>
      </c>
      <c r="D240" s="1" t="s">
        <v>30</v>
      </c>
      <c r="E240" s="1" t="s">
        <v>19</v>
      </c>
      <c r="F240" s="1" t="s">
        <v>46</v>
      </c>
      <c r="G240" s="1" t="s">
        <v>46</v>
      </c>
      <c r="H240" s="1"/>
      <c r="I240" s="1"/>
      <c r="J240" s="1"/>
      <c r="K240" s="1" t="s">
        <v>21</v>
      </c>
      <c r="L240" s="1" t="s">
        <v>46</v>
      </c>
      <c r="M240" s="1" t="s">
        <v>22</v>
      </c>
      <c r="N240" s="1"/>
      <c r="O240" s="1" t="s">
        <v>22</v>
      </c>
      <c r="P240" s="1"/>
      <c r="Q240" s="1" t="s">
        <v>854</v>
      </c>
    </row>
    <row r="241" spans="1:17">
      <c r="A241" s="4" t="str">
        <f>HYPERLINK("https://iris.epa.gov/ChemicalLanding/&amp;substance_nmbr=531","1,4-Dithiane")</f>
        <v>1,4-Dithiane</v>
      </c>
      <c r="B241" s="1" t="s">
        <v>855</v>
      </c>
      <c r="C241" s="1" t="s">
        <v>856</v>
      </c>
      <c r="D241" s="1" t="s">
        <v>19</v>
      </c>
      <c r="E241" s="1" t="s">
        <v>19</v>
      </c>
      <c r="F241" s="1" t="s">
        <v>63</v>
      </c>
      <c r="G241" s="1" t="s">
        <v>857</v>
      </c>
      <c r="H241" s="1"/>
      <c r="I241" s="1"/>
      <c r="J241" s="1"/>
      <c r="K241" s="1" t="s">
        <v>21</v>
      </c>
      <c r="L241" s="1" t="s">
        <v>857</v>
      </c>
      <c r="M241" s="1" t="s">
        <v>22</v>
      </c>
      <c r="N241" s="1"/>
      <c r="O241" s="1" t="s">
        <v>21</v>
      </c>
      <c r="P241" s="1" t="s">
        <v>63</v>
      </c>
      <c r="Q241" s="1" t="s">
        <v>858</v>
      </c>
    </row>
    <row r="242" spans="1:17">
      <c r="A242" s="4" t="str">
        <f>HYPERLINK("https://iris.epa.gov/ChemicalLanding/&amp;substance_nmbr=233","Diuron")</f>
        <v>Diuron</v>
      </c>
      <c r="B242" s="1" t="s">
        <v>859</v>
      </c>
      <c r="C242" s="1" t="s">
        <v>860</v>
      </c>
      <c r="D242" s="1" t="s">
        <v>30</v>
      </c>
      <c r="E242" s="1" t="s">
        <v>19</v>
      </c>
      <c r="F242" s="1" t="s">
        <v>52</v>
      </c>
      <c r="G242" s="1" t="s">
        <v>58</v>
      </c>
      <c r="H242" s="1"/>
      <c r="I242" s="1"/>
      <c r="J242" s="1"/>
      <c r="K242" s="1" t="s">
        <v>21</v>
      </c>
      <c r="L242" s="1" t="s">
        <v>58</v>
      </c>
      <c r="M242" s="1" t="s">
        <v>22</v>
      </c>
      <c r="N242" s="1"/>
      <c r="O242" s="1" t="s">
        <v>22</v>
      </c>
      <c r="P242" s="1"/>
      <c r="Q242" s="1" t="s">
        <v>861</v>
      </c>
    </row>
    <row r="243" spans="1:17">
      <c r="A243" s="4" t="str">
        <f>HYPERLINK("https://iris.epa.gov/ChemicalLanding/&amp;substance_nmbr=234","Dodine")</f>
        <v>Dodine</v>
      </c>
      <c r="B243" s="1" t="s">
        <v>862</v>
      </c>
      <c r="C243" s="1" t="s">
        <v>863</v>
      </c>
      <c r="D243" s="1" t="s">
        <v>30</v>
      </c>
      <c r="E243" s="1" t="s">
        <v>19</v>
      </c>
      <c r="F243" s="1" t="s">
        <v>52</v>
      </c>
      <c r="G243" s="1" t="s">
        <v>52</v>
      </c>
      <c r="H243" s="1" t="s">
        <v>33</v>
      </c>
      <c r="I243" s="1" t="s">
        <v>33</v>
      </c>
      <c r="J243" s="1" t="s">
        <v>33</v>
      </c>
      <c r="K243" s="1" t="s">
        <v>21</v>
      </c>
      <c r="L243" s="1" t="s">
        <v>52</v>
      </c>
      <c r="M243" s="1" t="s">
        <v>22</v>
      </c>
      <c r="N243" s="1"/>
      <c r="O243" s="1" t="s">
        <v>22</v>
      </c>
      <c r="P243" s="1"/>
      <c r="Q243" s="1" t="s">
        <v>864</v>
      </c>
    </row>
    <row r="244" spans="1:17">
      <c r="A244" s="4" t="str">
        <f>HYPERLINK("https://iris.epa.gov/ChemicalLanding/&amp;substance_nmbr=235","Endosulfan")</f>
        <v>Endosulfan</v>
      </c>
      <c r="B244" s="1" t="s">
        <v>865</v>
      </c>
      <c r="C244" s="1" t="s">
        <v>866</v>
      </c>
      <c r="D244" s="1" t="s">
        <v>30</v>
      </c>
      <c r="E244" s="1" t="s">
        <v>19</v>
      </c>
      <c r="F244" s="1" t="s">
        <v>52</v>
      </c>
      <c r="G244" s="1" t="s">
        <v>181</v>
      </c>
      <c r="H244" s="1"/>
      <c r="I244" s="1"/>
      <c r="J244" s="1"/>
      <c r="K244" s="1" t="s">
        <v>21</v>
      </c>
      <c r="L244" s="1" t="s">
        <v>181</v>
      </c>
      <c r="M244" s="1" t="s">
        <v>22</v>
      </c>
      <c r="N244" s="1"/>
      <c r="O244" s="1" t="s">
        <v>22</v>
      </c>
      <c r="P244" s="1"/>
      <c r="Q244" s="1" t="s">
        <v>867</v>
      </c>
    </row>
    <row r="245" spans="1:17">
      <c r="A245" s="4" t="str">
        <f>HYPERLINK("https://iris.epa.gov/ChemicalLanding/&amp;substance_nmbr=155","Endothall")</f>
        <v>Endothall</v>
      </c>
      <c r="B245" s="1" t="s">
        <v>868</v>
      </c>
      <c r="C245" s="1" t="s">
        <v>869</v>
      </c>
      <c r="D245" s="1" t="s">
        <v>30</v>
      </c>
      <c r="E245" s="1" t="s">
        <v>19</v>
      </c>
      <c r="F245" s="1" t="s">
        <v>46</v>
      </c>
      <c r="G245" s="1" t="s">
        <v>46</v>
      </c>
      <c r="H245" s="1"/>
      <c r="I245" s="1"/>
      <c r="J245" s="1"/>
      <c r="K245" s="1" t="s">
        <v>21</v>
      </c>
      <c r="L245" s="1" t="s">
        <v>46</v>
      </c>
      <c r="M245" s="1" t="s">
        <v>22</v>
      </c>
      <c r="N245" s="1"/>
      <c r="O245" s="1" t="s">
        <v>22</v>
      </c>
      <c r="P245" s="1"/>
      <c r="Q245" s="1" t="s">
        <v>870</v>
      </c>
    </row>
    <row r="246" spans="1:17">
      <c r="A246" s="4" t="str">
        <f>HYPERLINK("https://iris.epa.gov/ChemicalLanding/&amp;substance_nmbr=363","Endrin")</f>
        <v>Endrin</v>
      </c>
      <c r="B246" s="1" t="s">
        <v>871</v>
      </c>
      <c r="C246" s="1" t="s">
        <v>872</v>
      </c>
      <c r="D246" s="1" t="s">
        <v>30</v>
      </c>
      <c r="E246" s="1" t="s">
        <v>19</v>
      </c>
      <c r="F246" s="1" t="s">
        <v>31</v>
      </c>
      <c r="G246" s="1" t="s">
        <v>302</v>
      </c>
      <c r="H246" s="1"/>
      <c r="I246" s="1"/>
      <c r="J246" s="1"/>
      <c r="K246" s="1" t="s">
        <v>21</v>
      </c>
      <c r="L246" s="1" t="s">
        <v>31</v>
      </c>
      <c r="M246" s="1" t="s">
        <v>22</v>
      </c>
      <c r="N246" s="1"/>
      <c r="O246" s="1" t="s">
        <v>21</v>
      </c>
      <c r="P246" s="1" t="s">
        <v>302</v>
      </c>
      <c r="Q246" s="1" t="s">
        <v>873</v>
      </c>
    </row>
    <row r="247" spans="1:17">
      <c r="A247" s="4" t="str">
        <f>HYPERLINK("https://iris.epa.gov/ChemicalLanding/&amp;substance_nmbr=50","Epichlorohydrin")</f>
        <v>Epichlorohydrin</v>
      </c>
      <c r="B247" s="1" t="s">
        <v>874</v>
      </c>
      <c r="C247" s="1" t="s">
        <v>875</v>
      </c>
      <c r="D247" s="1" t="s">
        <v>19</v>
      </c>
      <c r="E247" s="1" t="s">
        <v>19</v>
      </c>
      <c r="F247" s="1" t="s">
        <v>79</v>
      </c>
      <c r="G247" s="1" t="s">
        <v>347</v>
      </c>
      <c r="H247" s="1"/>
      <c r="I247" s="1"/>
      <c r="J247" s="1"/>
      <c r="K247" s="1" t="s">
        <v>220</v>
      </c>
      <c r="L247" s="1" t="s">
        <v>347</v>
      </c>
      <c r="M247" s="1" t="s">
        <v>21</v>
      </c>
      <c r="N247" s="1" t="s">
        <v>347</v>
      </c>
      <c r="O247" s="1" t="s">
        <v>21</v>
      </c>
      <c r="P247" s="1" t="s">
        <v>228</v>
      </c>
      <c r="Q247" s="1" t="s">
        <v>876</v>
      </c>
    </row>
    <row r="248" spans="1:17">
      <c r="A248" s="4" t="str">
        <f>HYPERLINK("https://iris.epa.gov/ChemicalLanding/&amp;substance_nmbr=630","1,2-Epoxybutane (EBU)")</f>
        <v>1,2-Epoxybutane (EBU)</v>
      </c>
      <c r="B248" s="1" t="s">
        <v>877</v>
      </c>
      <c r="C248" s="1" t="s">
        <v>878</v>
      </c>
      <c r="D248" s="1" t="s">
        <v>19</v>
      </c>
      <c r="E248" s="1" t="s">
        <v>19</v>
      </c>
      <c r="F248" s="1" t="s">
        <v>879</v>
      </c>
      <c r="G248" s="1" t="s">
        <v>879</v>
      </c>
      <c r="H248" s="1"/>
      <c r="I248" s="1"/>
      <c r="J248" s="1"/>
      <c r="K248" s="1" t="s">
        <v>22</v>
      </c>
      <c r="L248" s="1"/>
      <c r="M248" s="1" t="s">
        <v>21</v>
      </c>
      <c r="N248" s="1" t="s">
        <v>879</v>
      </c>
      <c r="O248" s="1" t="s">
        <v>22</v>
      </c>
      <c r="P248" s="1"/>
      <c r="Q248" s="1" t="s">
        <v>880</v>
      </c>
    </row>
    <row r="249" spans="1:17">
      <c r="A249" s="4" t="str">
        <f>HYPERLINK("https://iris.epa.gov/ChemicalLanding/&amp;substance_nmbr=297","Ethephon")</f>
        <v>Ethephon</v>
      </c>
      <c r="B249" s="1" t="s">
        <v>881</v>
      </c>
      <c r="C249" s="1" t="s">
        <v>882</v>
      </c>
      <c r="D249" s="1" t="s">
        <v>30</v>
      </c>
      <c r="E249" s="1" t="s">
        <v>19</v>
      </c>
      <c r="F249" s="1" t="s">
        <v>58</v>
      </c>
      <c r="G249" s="1" t="s">
        <v>58</v>
      </c>
      <c r="H249" s="1"/>
      <c r="I249" s="1"/>
      <c r="J249" s="1"/>
      <c r="K249" s="1" t="s">
        <v>21</v>
      </c>
      <c r="L249" s="1" t="s">
        <v>58</v>
      </c>
      <c r="M249" s="1" t="s">
        <v>22</v>
      </c>
      <c r="N249" s="1"/>
      <c r="O249" s="1" t="s">
        <v>22</v>
      </c>
      <c r="P249" s="1"/>
      <c r="Q249" s="1" t="s">
        <v>883</v>
      </c>
    </row>
    <row r="250" spans="1:17">
      <c r="A250" s="4" t="str">
        <f>HYPERLINK("https://iris.epa.gov/ChemicalLanding/&amp;substance_nmbr=156","Ethion")</f>
        <v>Ethion</v>
      </c>
      <c r="B250" s="1" t="s">
        <v>884</v>
      </c>
      <c r="C250" s="1" t="s">
        <v>885</v>
      </c>
      <c r="D250" s="1" t="s">
        <v>30</v>
      </c>
      <c r="E250" s="1" t="s">
        <v>19</v>
      </c>
      <c r="F250" s="1" t="s">
        <v>46</v>
      </c>
      <c r="G250" s="1" t="s">
        <v>365</v>
      </c>
      <c r="H250" s="1"/>
      <c r="I250" s="1"/>
      <c r="J250" s="1"/>
      <c r="K250" s="1" t="s">
        <v>21</v>
      </c>
      <c r="L250" s="1" t="s">
        <v>365</v>
      </c>
      <c r="M250" s="1" t="s">
        <v>22</v>
      </c>
      <c r="N250" s="1"/>
      <c r="O250" s="1" t="s">
        <v>22</v>
      </c>
      <c r="P250" s="1"/>
      <c r="Q250" s="1" t="s">
        <v>886</v>
      </c>
    </row>
    <row r="251" spans="1:17">
      <c r="A251" s="4" t="str">
        <f>HYPERLINK("https://iris.epa.gov/ChemicalLanding/&amp;substance_nmbr=513","2-Ethoxyethanol")</f>
        <v>2-Ethoxyethanol</v>
      </c>
      <c r="B251" s="1" t="s">
        <v>887</v>
      </c>
      <c r="C251" s="1" t="s">
        <v>888</v>
      </c>
      <c r="D251" s="1" t="s">
        <v>19</v>
      </c>
      <c r="E251" s="1" t="s">
        <v>19</v>
      </c>
      <c r="F251" s="1" t="s">
        <v>134</v>
      </c>
      <c r="G251" s="1" t="s">
        <v>134</v>
      </c>
      <c r="H251" s="1"/>
      <c r="I251" s="1"/>
      <c r="J251" s="1"/>
      <c r="K251" s="1" t="s">
        <v>22</v>
      </c>
      <c r="L251" s="1"/>
      <c r="M251" s="1" t="s">
        <v>21</v>
      </c>
      <c r="N251" s="1" t="s">
        <v>134</v>
      </c>
      <c r="O251" s="1" t="s">
        <v>22</v>
      </c>
      <c r="P251" s="1"/>
      <c r="Q251" s="1" t="s">
        <v>889</v>
      </c>
    </row>
    <row r="252" spans="1:17">
      <c r="A252" s="4" t="str">
        <f>HYPERLINK("https://iris.epa.gov/ChemicalLanding/&amp;substance_nmbr=1034","Ethyl Tertiary Butyl Ether (ETBE)")</f>
        <v>Ethyl Tertiary Butyl Ether (ETBE)</v>
      </c>
      <c r="B252" s="1" t="s">
        <v>890</v>
      </c>
      <c r="C252" s="1" t="s">
        <v>891</v>
      </c>
      <c r="D252" s="1" t="s">
        <v>19</v>
      </c>
      <c r="E252" s="1" t="s">
        <v>30</v>
      </c>
      <c r="F252" s="1" t="s">
        <v>768</v>
      </c>
      <c r="G252" s="1" t="s">
        <v>892</v>
      </c>
      <c r="H252" s="1"/>
      <c r="I252" s="1"/>
      <c r="J252" s="1"/>
      <c r="K252" s="1" t="s">
        <v>21</v>
      </c>
      <c r="L252" s="1" t="s">
        <v>892</v>
      </c>
      <c r="M252" s="1" t="s">
        <v>21</v>
      </c>
      <c r="N252" s="1" t="s">
        <v>892</v>
      </c>
      <c r="O252" s="1" t="s">
        <v>21</v>
      </c>
      <c r="P252" s="1" t="s">
        <v>892</v>
      </c>
      <c r="Q252" s="1" t="s">
        <v>893</v>
      </c>
    </row>
    <row r="253" spans="1:17">
      <c r="A253" s="4" t="str">
        <f>HYPERLINK("https://iris.epa.gov/ChemicalLanding/&amp;substance_nmbr=157","Ethyl acetate")</f>
        <v>Ethyl acetate</v>
      </c>
      <c r="B253" s="1" t="s">
        <v>894</v>
      </c>
      <c r="C253" s="1" t="s">
        <v>895</v>
      </c>
      <c r="D253" s="1" t="s">
        <v>19</v>
      </c>
      <c r="E253" s="1" t="s">
        <v>19</v>
      </c>
      <c r="F253" s="1" t="s">
        <v>376</v>
      </c>
      <c r="G253" s="1" t="s">
        <v>376</v>
      </c>
      <c r="H253" s="1"/>
      <c r="I253" s="1"/>
      <c r="J253" s="1"/>
      <c r="K253" s="1" t="s">
        <v>21</v>
      </c>
      <c r="L253" s="1" t="s">
        <v>376</v>
      </c>
      <c r="M253" s="1" t="s">
        <v>22</v>
      </c>
      <c r="N253" s="1"/>
      <c r="O253" s="1" t="s">
        <v>22</v>
      </c>
      <c r="P253" s="1"/>
      <c r="Q253" s="1" t="s">
        <v>896</v>
      </c>
    </row>
    <row r="254" spans="1:17">
      <c r="A254" s="4" t="str">
        <f>HYPERLINK("https://iris.epa.gov/ChemicalLanding/&amp;substance_nmbr=629","Ethyl carbamate")</f>
        <v>Ethyl carbamate</v>
      </c>
      <c r="B254" s="1" t="s">
        <v>897</v>
      </c>
      <c r="C254" s="1" t="s">
        <v>898</v>
      </c>
      <c r="D254" s="1" t="s">
        <v>19</v>
      </c>
      <c r="E254" s="1" t="s">
        <v>19</v>
      </c>
      <c r="F254" s="1" t="s">
        <v>347</v>
      </c>
      <c r="G254" s="1" t="s">
        <v>347</v>
      </c>
      <c r="H254" s="1" t="s">
        <v>152</v>
      </c>
      <c r="I254" s="1" t="s">
        <v>152</v>
      </c>
      <c r="J254" s="1" t="s">
        <v>152</v>
      </c>
      <c r="K254" s="1" t="s">
        <v>22</v>
      </c>
      <c r="L254" s="1"/>
      <c r="M254" s="1" t="s">
        <v>153</v>
      </c>
      <c r="N254" s="1" t="s">
        <v>347</v>
      </c>
      <c r="O254" s="1" t="s">
        <v>22</v>
      </c>
      <c r="P254" s="1"/>
      <c r="Q254" s="1" t="s">
        <v>899</v>
      </c>
    </row>
    <row r="255" spans="1:17">
      <c r="A255" s="4" t="str">
        <f>HYPERLINK("https://iris.epa.gov/ChemicalLanding/&amp;substance_nmbr=523","Ethyl chloride")</f>
        <v>Ethyl chloride</v>
      </c>
      <c r="B255" s="1" t="s">
        <v>900</v>
      </c>
      <c r="C255" s="1" t="s">
        <v>901</v>
      </c>
      <c r="D255" s="1" t="s">
        <v>19</v>
      </c>
      <c r="E255" s="1" t="s">
        <v>19</v>
      </c>
      <c r="F255" s="1" t="s">
        <v>902</v>
      </c>
      <c r="G255" s="1" t="s">
        <v>902</v>
      </c>
      <c r="H255" s="1"/>
      <c r="I255" s="1"/>
      <c r="J255" s="1"/>
      <c r="K255" s="1" t="s">
        <v>22</v>
      </c>
      <c r="L255" s="1"/>
      <c r="M255" s="1" t="s">
        <v>21</v>
      </c>
      <c r="N255" s="1" t="s">
        <v>902</v>
      </c>
      <c r="O255" s="1" t="s">
        <v>22</v>
      </c>
      <c r="P255" s="1"/>
      <c r="Q255" s="1" t="s">
        <v>903</v>
      </c>
    </row>
    <row r="256" spans="1:17">
      <c r="A256" s="4" t="str">
        <f>HYPERLINK("https://iris.epa.gov/ChemicalLanding/&amp;substance_nmbr=237","S-Ethyl dipropylthiocarbamate (EPTC)")</f>
        <v>S-Ethyl dipropylthiocarbamate (EPTC)</v>
      </c>
      <c r="B256" s="1" t="s">
        <v>904</v>
      </c>
      <c r="C256" s="1" t="s">
        <v>905</v>
      </c>
      <c r="D256" s="1" t="s">
        <v>30</v>
      </c>
      <c r="E256" s="1" t="s">
        <v>19</v>
      </c>
      <c r="F256" s="1" t="s">
        <v>52</v>
      </c>
      <c r="G256" s="1" t="s">
        <v>52</v>
      </c>
      <c r="H256" s="1" t="s">
        <v>33</v>
      </c>
      <c r="I256" s="1" t="s">
        <v>33</v>
      </c>
      <c r="J256" s="1" t="s">
        <v>33</v>
      </c>
      <c r="K256" s="1" t="s">
        <v>21</v>
      </c>
      <c r="L256" s="1" t="s">
        <v>52</v>
      </c>
      <c r="M256" s="1" t="s">
        <v>22</v>
      </c>
      <c r="N256" s="1"/>
      <c r="O256" s="1" t="s">
        <v>22</v>
      </c>
      <c r="P256" s="1"/>
      <c r="Q256" s="1" t="s">
        <v>906</v>
      </c>
    </row>
    <row r="257" spans="1:17">
      <c r="A257" s="4" t="str">
        <f>HYPERLINK("https://iris.epa.gov/ChemicalLanding/&amp;substance_nmbr=423","Ethyl ether")</f>
        <v>Ethyl ether</v>
      </c>
      <c r="B257" s="1" t="s">
        <v>907</v>
      </c>
      <c r="C257" s="1" t="s">
        <v>908</v>
      </c>
      <c r="D257" s="1" t="s">
        <v>19</v>
      </c>
      <c r="E257" s="1" t="s">
        <v>19</v>
      </c>
      <c r="F257" s="1" t="s">
        <v>113</v>
      </c>
      <c r="G257" s="1" t="s">
        <v>113</v>
      </c>
      <c r="H257" s="1"/>
      <c r="I257" s="1"/>
      <c r="J257" s="1"/>
      <c r="K257" s="1" t="s">
        <v>21</v>
      </c>
      <c r="L257" s="1" t="s">
        <v>113</v>
      </c>
      <c r="M257" s="1" t="s">
        <v>22</v>
      </c>
      <c r="N257" s="1"/>
      <c r="O257" s="1" t="s">
        <v>22</v>
      </c>
      <c r="P257" s="1"/>
      <c r="Q257" s="1" t="s">
        <v>909</v>
      </c>
    </row>
    <row r="258" spans="1:17">
      <c r="A258" s="4" t="str">
        <f>HYPERLINK("https://iris.epa.gov/ChemicalLanding/&amp;substance_nmbr=236","Ethyl p-nitrophenyl phenylphosphorothioate (EPN)")</f>
        <v>Ethyl p-nitrophenyl phenylphosphorothioate (EPN)</v>
      </c>
      <c r="B258" s="1" t="s">
        <v>910</v>
      </c>
      <c r="C258" s="1" t="s">
        <v>911</v>
      </c>
      <c r="D258" s="1" t="s">
        <v>19</v>
      </c>
      <c r="E258" s="1" t="s">
        <v>19</v>
      </c>
      <c r="F258" s="1" t="s">
        <v>52</v>
      </c>
      <c r="G258" s="1" t="s">
        <v>52</v>
      </c>
      <c r="H258" s="1"/>
      <c r="I258" s="1"/>
      <c r="J258" s="1"/>
      <c r="K258" s="1" t="s">
        <v>21</v>
      </c>
      <c r="L258" s="1" t="s">
        <v>52</v>
      </c>
      <c r="M258" s="1" t="s">
        <v>22</v>
      </c>
      <c r="N258" s="1"/>
      <c r="O258" s="1" t="s">
        <v>22</v>
      </c>
      <c r="P258" s="1"/>
      <c r="Q258" s="1" t="s">
        <v>912</v>
      </c>
    </row>
    <row r="259" spans="1:17">
      <c r="A259" s="4" t="str">
        <f>HYPERLINK("https://iris.epa.gov/ChemicalLanding/&amp;substance_nmbr=51","Ethylbenzene")</f>
        <v>Ethylbenzene</v>
      </c>
      <c r="B259" s="1" t="s">
        <v>913</v>
      </c>
      <c r="C259" s="1" t="s">
        <v>914</v>
      </c>
      <c r="D259" s="1" t="s">
        <v>19</v>
      </c>
      <c r="E259" s="1" t="s">
        <v>19</v>
      </c>
      <c r="F259" s="1" t="s">
        <v>79</v>
      </c>
      <c r="G259" s="1" t="s">
        <v>63</v>
      </c>
      <c r="H259" s="1"/>
      <c r="I259" s="1"/>
      <c r="J259" s="1"/>
      <c r="K259" s="1" t="s">
        <v>21</v>
      </c>
      <c r="L259" s="1" t="s">
        <v>79</v>
      </c>
      <c r="M259" s="1" t="s">
        <v>21</v>
      </c>
      <c r="N259" s="1" t="s">
        <v>63</v>
      </c>
      <c r="O259" s="1" t="s">
        <v>21</v>
      </c>
      <c r="P259" s="1" t="s">
        <v>915</v>
      </c>
      <c r="Q259" s="1" t="s">
        <v>916</v>
      </c>
    </row>
    <row r="260" spans="1:17">
      <c r="A260" s="4" t="str">
        <f>HYPERLINK("https://iris.epa.gov/ChemicalLanding/&amp;substance_nmbr=528","Ethylene diamine")</f>
        <v>Ethylene diamine</v>
      </c>
      <c r="B260" s="1" t="s">
        <v>917</v>
      </c>
      <c r="C260" s="1" t="s">
        <v>918</v>
      </c>
      <c r="D260" s="1" t="s">
        <v>19</v>
      </c>
      <c r="E260" s="1" t="s">
        <v>19</v>
      </c>
      <c r="F260" s="1" t="s">
        <v>134</v>
      </c>
      <c r="G260" s="1" t="s">
        <v>380</v>
      </c>
      <c r="H260" s="1"/>
      <c r="I260" s="1"/>
      <c r="J260" s="1"/>
      <c r="K260" s="1" t="s">
        <v>22</v>
      </c>
      <c r="L260" s="1"/>
      <c r="M260" s="1" t="s">
        <v>153</v>
      </c>
      <c r="N260" s="1" t="s">
        <v>134</v>
      </c>
      <c r="O260" s="1" t="s">
        <v>21</v>
      </c>
      <c r="P260" s="1" t="s">
        <v>380</v>
      </c>
      <c r="Q260" s="1" t="s">
        <v>919</v>
      </c>
    </row>
    <row r="261" spans="1:17">
      <c r="A261" s="4" t="str">
        <f>HYPERLINK("https://iris.epa.gov/ChemicalLanding/&amp;substance_nmbr=238","Ethylene glycol")</f>
        <v>Ethylene glycol</v>
      </c>
      <c r="B261" s="1" t="s">
        <v>920</v>
      </c>
      <c r="C261" s="1" t="s">
        <v>921</v>
      </c>
      <c r="D261" s="1" t="s">
        <v>19</v>
      </c>
      <c r="E261" s="1" t="s">
        <v>19</v>
      </c>
      <c r="F261" s="1" t="s">
        <v>52</v>
      </c>
      <c r="G261" s="1" t="s">
        <v>52</v>
      </c>
      <c r="H261" s="1"/>
      <c r="I261" s="1"/>
      <c r="J261" s="1"/>
      <c r="K261" s="1" t="s">
        <v>21</v>
      </c>
      <c r="L261" s="1" t="s">
        <v>52</v>
      </c>
      <c r="M261" s="1" t="s">
        <v>22</v>
      </c>
      <c r="N261" s="1"/>
      <c r="O261" s="1" t="s">
        <v>22</v>
      </c>
      <c r="P261" s="1"/>
      <c r="Q261" s="1" t="s">
        <v>922</v>
      </c>
    </row>
    <row r="262" spans="1:17">
      <c r="A262" s="4" t="str">
        <f>HYPERLINK("https://iris.epa.gov/ChemicalLanding/&amp;substance_nmbr=500","Ethylene glycol monobutyl ether (EGBE) (2-Butoxyethanol)")</f>
        <v>Ethylene glycol monobutyl ether (EGBE) (2-Butoxyethanol)</v>
      </c>
      <c r="B262" s="1" t="s">
        <v>923</v>
      </c>
      <c r="C262" s="1" t="s">
        <v>924</v>
      </c>
      <c r="D262" s="1" t="s">
        <v>19</v>
      </c>
      <c r="E262" s="1" t="s">
        <v>30</v>
      </c>
      <c r="F262" s="1" t="s">
        <v>925</v>
      </c>
      <c r="G262" s="1" t="s">
        <v>411</v>
      </c>
      <c r="H262" s="1"/>
      <c r="I262" s="1"/>
      <c r="J262" s="1"/>
      <c r="K262" s="1" t="s">
        <v>21</v>
      </c>
      <c r="L262" s="1" t="s">
        <v>411</v>
      </c>
      <c r="M262" s="1" t="s">
        <v>21</v>
      </c>
      <c r="N262" s="1" t="s">
        <v>411</v>
      </c>
      <c r="O262" s="1" t="s">
        <v>21</v>
      </c>
      <c r="P262" s="1" t="s">
        <v>411</v>
      </c>
      <c r="Q262" s="1" t="s">
        <v>926</v>
      </c>
    </row>
    <row r="263" spans="1:17">
      <c r="A263" s="4" t="str">
        <f>HYPERLINK("https://iris.epa.gov/ChemicalLanding/&amp;substance_nmbr=1025","Ethylene oxide")</f>
        <v>Ethylene oxide</v>
      </c>
      <c r="B263" s="1" t="s">
        <v>927</v>
      </c>
      <c r="C263" s="1" t="s">
        <v>928</v>
      </c>
      <c r="D263" s="1" t="s">
        <v>19</v>
      </c>
      <c r="E263" s="1" t="s">
        <v>30</v>
      </c>
      <c r="F263" s="1" t="s">
        <v>929</v>
      </c>
      <c r="G263" s="1" t="s">
        <v>929</v>
      </c>
      <c r="H263" s="1"/>
      <c r="I263" s="1"/>
      <c r="J263" s="1"/>
      <c r="K263" s="1" t="s">
        <v>22</v>
      </c>
      <c r="L263" s="1"/>
      <c r="M263" s="1" t="s">
        <v>22</v>
      </c>
      <c r="N263" s="1"/>
      <c r="O263" s="1" t="s">
        <v>21</v>
      </c>
      <c r="P263" s="1" t="s">
        <v>929</v>
      </c>
      <c r="Q263" s="1" t="s">
        <v>930</v>
      </c>
    </row>
    <row r="264" spans="1:17">
      <c r="A264" s="4" t="str">
        <f>HYPERLINK("https://iris.epa.gov/ChemicalLanding/&amp;substance_nmbr=239","Ethylene thiourea (ETU)")</f>
        <v>Ethylene thiourea (ETU)</v>
      </c>
      <c r="B264" s="1" t="s">
        <v>931</v>
      </c>
      <c r="C264" s="1" t="s">
        <v>932</v>
      </c>
      <c r="D264" s="1" t="s">
        <v>19</v>
      </c>
      <c r="E264" s="1" t="s">
        <v>19</v>
      </c>
      <c r="F264" s="1" t="s">
        <v>134</v>
      </c>
      <c r="G264" s="1" t="s">
        <v>134</v>
      </c>
      <c r="H264" s="1"/>
      <c r="I264" s="1"/>
      <c r="J264" s="1"/>
      <c r="K264" s="1" t="s">
        <v>21</v>
      </c>
      <c r="L264" s="1" t="s">
        <v>134</v>
      </c>
      <c r="M264" s="1" t="s">
        <v>22</v>
      </c>
      <c r="N264" s="1"/>
      <c r="O264" s="1" t="s">
        <v>22</v>
      </c>
      <c r="P264" s="1"/>
      <c r="Q264" s="1" t="s">
        <v>933</v>
      </c>
    </row>
    <row r="265" spans="1:17">
      <c r="A265" s="4" t="str">
        <f>HYPERLINK("https://iris.epa.gov/ChemicalLanding/&amp;substance_nmbr=631","Ethyleneimine")</f>
        <v>Ethyleneimine</v>
      </c>
      <c r="B265" s="1" t="s">
        <v>934</v>
      </c>
      <c r="C265" s="1" t="s">
        <v>935</v>
      </c>
      <c r="D265" s="1" t="s">
        <v>19</v>
      </c>
      <c r="E265" s="1" t="s">
        <v>19</v>
      </c>
      <c r="F265" s="1" t="s">
        <v>347</v>
      </c>
      <c r="G265" s="1" t="s">
        <v>347</v>
      </c>
      <c r="H265" s="1" t="s">
        <v>152</v>
      </c>
      <c r="I265" s="1" t="s">
        <v>152</v>
      </c>
      <c r="J265" s="1" t="s">
        <v>152</v>
      </c>
      <c r="K265" s="1" t="s">
        <v>22</v>
      </c>
      <c r="L265" s="1"/>
      <c r="M265" s="1" t="s">
        <v>153</v>
      </c>
      <c r="N265" s="1" t="s">
        <v>347</v>
      </c>
      <c r="O265" s="1" t="s">
        <v>22</v>
      </c>
      <c r="P265" s="1"/>
      <c r="Q265" s="1" t="s">
        <v>936</v>
      </c>
    </row>
    <row r="266" spans="1:17">
      <c r="A266" s="4" t="str">
        <f>HYPERLINK("https://iris.epa.gov/ChemicalLanding/&amp;substance_nmbr=52","Ethylphthalyl ethylglycolate (EPEG)")</f>
        <v>Ethylphthalyl ethylglycolate (EPEG)</v>
      </c>
      <c r="B266" s="1" t="s">
        <v>937</v>
      </c>
      <c r="C266" s="1" t="s">
        <v>938</v>
      </c>
      <c r="D266" s="1" t="s">
        <v>19</v>
      </c>
      <c r="E266" s="1" t="s">
        <v>19</v>
      </c>
      <c r="F266" s="1" t="s">
        <v>79</v>
      </c>
      <c r="G266" s="1" t="s">
        <v>79</v>
      </c>
      <c r="H266" s="1"/>
      <c r="I266" s="1"/>
      <c r="J266" s="1"/>
      <c r="K266" s="1" t="s">
        <v>21</v>
      </c>
      <c r="L266" s="1" t="s">
        <v>79</v>
      </c>
      <c r="M266" s="1" t="s">
        <v>22</v>
      </c>
      <c r="N266" s="1"/>
      <c r="O266" s="1" t="s">
        <v>22</v>
      </c>
      <c r="P266" s="1"/>
      <c r="Q266" s="1" t="s">
        <v>939</v>
      </c>
    </row>
    <row r="267" spans="1:17">
      <c r="A267" s="4" t="str">
        <f>HYPERLINK("https://iris.epa.gov/ChemicalLanding/&amp;substance_nmbr=379","Express")</f>
        <v>Express</v>
      </c>
      <c r="B267" s="1" t="s">
        <v>940</v>
      </c>
      <c r="C267" s="1" t="s">
        <v>941</v>
      </c>
      <c r="D267" s="1" t="s">
        <v>30</v>
      </c>
      <c r="E267" s="1" t="s">
        <v>19</v>
      </c>
      <c r="F267" s="1" t="s">
        <v>145</v>
      </c>
      <c r="G267" s="1" t="s">
        <v>145</v>
      </c>
      <c r="H267" s="1"/>
      <c r="I267" s="1"/>
      <c r="J267" s="1"/>
      <c r="K267" s="1" t="s">
        <v>21</v>
      </c>
      <c r="L267" s="1" t="s">
        <v>145</v>
      </c>
      <c r="M267" s="1" t="s">
        <v>22</v>
      </c>
      <c r="N267" s="1"/>
      <c r="O267" s="1" t="s">
        <v>22</v>
      </c>
      <c r="P267" s="1"/>
      <c r="Q267" s="1" t="s">
        <v>942</v>
      </c>
    </row>
    <row r="268" spans="1:17">
      <c r="A268" s="4" t="str">
        <f>HYPERLINK("https://iris.epa.gov/ChemicalLanding/&amp;substance_nmbr=240","Fenamiphos")</f>
        <v>Fenamiphos</v>
      </c>
      <c r="B268" s="1" t="s">
        <v>943</v>
      </c>
      <c r="C268" s="1" t="s">
        <v>944</v>
      </c>
      <c r="D268" s="1" t="s">
        <v>30</v>
      </c>
      <c r="E268" s="1" t="s">
        <v>19</v>
      </c>
      <c r="F268" s="1" t="s">
        <v>52</v>
      </c>
      <c r="G268" s="1" t="s">
        <v>52</v>
      </c>
      <c r="H268" s="1"/>
      <c r="I268" s="1"/>
      <c r="J268" s="1"/>
      <c r="K268" s="1" t="s">
        <v>21</v>
      </c>
      <c r="L268" s="1" t="s">
        <v>52</v>
      </c>
      <c r="M268" s="1" t="s">
        <v>22</v>
      </c>
      <c r="N268" s="1"/>
      <c r="O268" s="1" t="s">
        <v>22</v>
      </c>
      <c r="P268" s="1"/>
      <c r="Q268" s="1" t="s">
        <v>945</v>
      </c>
    </row>
    <row r="269" spans="1:17">
      <c r="A269" s="4" t="str">
        <f>HYPERLINK("https://iris.epa.gov/ChemicalLanding/&amp;substance_nmbr=241","Fluometuron")</f>
        <v>Fluometuron</v>
      </c>
      <c r="B269" s="1" t="s">
        <v>946</v>
      </c>
      <c r="C269" s="1" t="s">
        <v>947</v>
      </c>
      <c r="D269" s="1" t="s">
        <v>30</v>
      </c>
      <c r="E269" s="1" t="s">
        <v>19</v>
      </c>
      <c r="F269" s="1" t="s">
        <v>52</v>
      </c>
      <c r="G269" s="1" t="s">
        <v>52</v>
      </c>
      <c r="H269" s="1"/>
      <c r="I269" s="1"/>
      <c r="J269" s="1"/>
      <c r="K269" s="1" t="s">
        <v>21</v>
      </c>
      <c r="L269" s="1" t="s">
        <v>52</v>
      </c>
      <c r="M269" s="1" t="s">
        <v>22</v>
      </c>
      <c r="N269" s="1"/>
      <c r="O269" s="1" t="s">
        <v>22</v>
      </c>
      <c r="P269" s="1"/>
      <c r="Q269" s="1" t="s">
        <v>948</v>
      </c>
    </row>
    <row r="270" spans="1:17">
      <c r="A270" s="4" t="str">
        <f>HYPERLINK("https://iris.epa.gov/ChemicalLanding/&amp;substance_nmbr=444","Fluoranthene")</f>
        <v>Fluoranthene</v>
      </c>
      <c r="B270" s="1" t="s">
        <v>949</v>
      </c>
      <c r="C270" s="1" t="s">
        <v>950</v>
      </c>
      <c r="D270" s="1" t="s">
        <v>19</v>
      </c>
      <c r="E270" s="1" t="s">
        <v>19</v>
      </c>
      <c r="F270" s="1" t="s">
        <v>113</v>
      </c>
      <c r="G270" s="1" t="s">
        <v>247</v>
      </c>
      <c r="H270" s="1"/>
      <c r="I270" s="1"/>
      <c r="J270" s="1"/>
      <c r="K270" s="1" t="s">
        <v>21</v>
      </c>
      <c r="L270" s="1" t="s">
        <v>113</v>
      </c>
      <c r="M270" s="1" t="s">
        <v>22</v>
      </c>
      <c r="N270" s="1"/>
      <c r="O270" s="1" t="s">
        <v>21</v>
      </c>
      <c r="P270" s="1" t="s">
        <v>247</v>
      </c>
      <c r="Q270" s="1" t="s">
        <v>951</v>
      </c>
    </row>
    <row r="271" spans="1:17">
      <c r="A271" s="4" t="str">
        <f>HYPERLINK("https://iris.epa.gov/ChemicalLanding/&amp;substance_nmbr=435","Fluorene")</f>
        <v>Fluorene</v>
      </c>
      <c r="B271" s="1" t="s">
        <v>952</v>
      </c>
      <c r="C271" s="1" t="s">
        <v>953</v>
      </c>
      <c r="D271" s="1" t="s">
        <v>19</v>
      </c>
      <c r="E271" s="1" t="s">
        <v>19</v>
      </c>
      <c r="F271" s="1" t="s">
        <v>20</v>
      </c>
      <c r="G271" s="1" t="s">
        <v>247</v>
      </c>
      <c r="H271" s="1"/>
      <c r="I271" s="1"/>
      <c r="J271" s="1"/>
      <c r="K271" s="1" t="s">
        <v>21</v>
      </c>
      <c r="L271" s="1" t="s">
        <v>20</v>
      </c>
      <c r="M271" s="1" t="s">
        <v>22</v>
      </c>
      <c r="N271" s="1"/>
      <c r="O271" s="1" t="s">
        <v>21</v>
      </c>
      <c r="P271" s="1" t="s">
        <v>247</v>
      </c>
      <c r="Q271" s="1" t="s">
        <v>954</v>
      </c>
    </row>
    <row r="272" spans="1:17">
      <c r="A272" s="4" t="str">
        <f>HYPERLINK("https://iris.epa.gov/ChemicalLanding/&amp;substance_nmbr=53","Fluorine (soluble fluoride)")</f>
        <v>Fluorine (soluble fluoride)</v>
      </c>
      <c r="B272" s="1" t="s">
        <v>955</v>
      </c>
      <c r="C272" s="1" t="s">
        <v>956</v>
      </c>
      <c r="D272" s="1" t="s">
        <v>19</v>
      </c>
      <c r="E272" s="1" t="s">
        <v>19</v>
      </c>
      <c r="F272" s="1" t="s">
        <v>79</v>
      </c>
      <c r="G272" s="1" t="s">
        <v>79</v>
      </c>
      <c r="H272" s="1"/>
      <c r="I272" s="1"/>
      <c r="J272" s="1"/>
      <c r="K272" s="1" t="s">
        <v>21</v>
      </c>
      <c r="L272" s="1" t="s">
        <v>79</v>
      </c>
      <c r="M272" s="1" t="s">
        <v>22</v>
      </c>
      <c r="N272" s="1"/>
      <c r="O272" s="1" t="s">
        <v>22</v>
      </c>
      <c r="P272" s="1"/>
      <c r="Q272" s="1" t="s">
        <v>957</v>
      </c>
    </row>
    <row r="273" spans="1:17">
      <c r="A273" s="4" t="str">
        <f>HYPERLINK("https://iris.epa.gov/ChemicalLanding/&amp;substance_nmbr=54","Fluridone")</f>
        <v>Fluridone</v>
      </c>
      <c r="B273" s="1" t="s">
        <v>958</v>
      </c>
      <c r="C273" s="1" t="s">
        <v>959</v>
      </c>
      <c r="D273" s="1" t="s">
        <v>30</v>
      </c>
      <c r="E273" s="1" t="s">
        <v>19</v>
      </c>
      <c r="F273" s="1" t="s">
        <v>79</v>
      </c>
      <c r="G273" s="1" t="s">
        <v>58</v>
      </c>
      <c r="H273" s="1"/>
      <c r="I273" s="1"/>
      <c r="J273" s="1"/>
      <c r="K273" s="1" t="s">
        <v>21</v>
      </c>
      <c r="L273" s="1" t="s">
        <v>58</v>
      </c>
      <c r="M273" s="1" t="s">
        <v>22</v>
      </c>
      <c r="N273" s="1"/>
      <c r="O273" s="1" t="s">
        <v>22</v>
      </c>
      <c r="P273" s="1"/>
      <c r="Q273" s="1" t="s">
        <v>960</v>
      </c>
    </row>
    <row r="274" spans="1:17">
      <c r="A274" s="4" t="str">
        <f>HYPERLINK("https://iris.epa.gov/ChemicalLanding/&amp;substance_nmbr=383","Flurprimidol")</f>
        <v>Flurprimidol</v>
      </c>
      <c r="B274" s="1" t="s">
        <v>961</v>
      </c>
      <c r="C274" s="1" t="s">
        <v>962</v>
      </c>
      <c r="D274" s="1" t="s">
        <v>30</v>
      </c>
      <c r="E274" s="1" t="s">
        <v>19</v>
      </c>
      <c r="F274" s="1" t="s">
        <v>208</v>
      </c>
      <c r="G274" s="1" t="s">
        <v>208</v>
      </c>
      <c r="H274" s="1" t="s">
        <v>33</v>
      </c>
      <c r="I274" s="1" t="s">
        <v>33</v>
      </c>
      <c r="J274" s="1" t="s">
        <v>33</v>
      </c>
      <c r="K274" s="1" t="s">
        <v>21</v>
      </c>
      <c r="L274" s="1" t="s">
        <v>208</v>
      </c>
      <c r="M274" s="1" t="s">
        <v>22</v>
      </c>
      <c r="N274" s="1"/>
      <c r="O274" s="1" t="s">
        <v>22</v>
      </c>
      <c r="P274" s="1"/>
      <c r="Q274" s="1" t="s">
        <v>963</v>
      </c>
    </row>
    <row r="275" spans="1:17">
      <c r="A275" s="4" t="str">
        <f>HYPERLINK("https://iris.epa.gov/ChemicalLanding/&amp;substance_nmbr=394","Flutolanil")</f>
        <v>Flutolanil</v>
      </c>
      <c r="B275" s="1" t="s">
        <v>964</v>
      </c>
      <c r="C275" s="1" t="s">
        <v>965</v>
      </c>
      <c r="D275" s="1" t="s">
        <v>30</v>
      </c>
      <c r="E275" s="1" t="s">
        <v>19</v>
      </c>
      <c r="F275" s="1" t="s">
        <v>32</v>
      </c>
      <c r="G275" s="1" t="s">
        <v>32</v>
      </c>
      <c r="H275" s="1" t="s">
        <v>33</v>
      </c>
      <c r="I275" s="1" t="s">
        <v>33</v>
      </c>
      <c r="J275" s="1" t="s">
        <v>33</v>
      </c>
      <c r="K275" s="1" t="s">
        <v>21</v>
      </c>
      <c r="L275" s="1" t="s">
        <v>32</v>
      </c>
      <c r="M275" s="1" t="s">
        <v>22</v>
      </c>
      <c r="N275" s="1"/>
      <c r="O275" s="1" t="s">
        <v>22</v>
      </c>
      <c r="P275" s="1"/>
      <c r="Q275" s="1" t="s">
        <v>966</v>
      </c>
    </row>
    <row r="276" spans="1:17">
      <c r="A276" s="4" t="str">
        <f>HYPERLINK("https://iris.epa.gov/ChemicalLanding/&amp;substance_nmbr=281","Fluvalinate")</f>
        <v>Fluvalinate</v>
      </c>
      <c r="B276" s="1" t="s">
        <v>967</v>
      </c>
      <c r="C276" s="1" t="s">
        <v>968</v>
      </c>
      <c r="D276" s="1" t="s">
        <v>30</v>
      </c>
      <c r="E276" s="1" t="s">
        <v>19</v>
      </c>
      <c r="F276" s="1" t="s">
        <v>37</v>
      </c>
      <c r="G276" s="1" t="s">
        <v>37</v>
      </c>
      <c r="H276" s="1"/>
      <c r="I276" s="1"/>
      <c r="J276" s="1"/>
      <c r="K276" s="1" t="s">
        <v>21</v>
      </c>
      <c r="L276" s="1" t="s">
        <v>37</v>
      </c>
      <c r="M276" s="1" t="s">
        <v>22</v>
      </c>
      <c r="N276" s="1"/>
      <c r="O276" s="1" t="s">
        <v>22</v>
      </c>
      <c r="P276" s="1"/>
      <c r="Q276" s="1" t="s">
        <v>969</v>
      </c>
    </row>
    <row r="277" spans="1:17">
      <c r="A277" s="4" t="str">
        <f>HYPERLINK("https://iris.epa.gov/ChemicalLanding/&amp;substance_nmbr=242","Folpet")</f>
        <v>Folpet</v>
      </c>
      <c r="B277" s="1" t="s">
        <v>970</v>
      </c>
      <c r="C277" s="1" t="s">
        <v>971</v>
      </c>
      <c r="D277" s="1" t="s">
        <v>30</v>
      </c>
      <c r="E277" s="1" t="s">
        <v>19</v>
      </c>
      <c r="F277" s="1" t="s">
        <v>52</v>
      </c>
      <c r="G277" s="1" t="s">
        <v>58</v>
      </c>
      <c r="H277" s="1" t="s">
        <v>33</v>
      </c>
      <c r="I277" s="1" t="s">
        <v>33</v>
      </c>
      <c r="J277" s="1" t="s">
        <v>33</v>
      </c>
      <c r="K277" s="1" t="s">
        <v>21</v>
      </c>
      <c r="L277" s="1" t="s">
        <v>52</v>
      </c>
      <c r="M277" s="1" t="s">
        <v>22</v>
      </c>
      <c r="N277" s="1"/>
      <c r="O277" s="1" t="s">
        <v>21</v>
      </c>
      <c r="P277" s="1" t="s">
        <v>58</v>
      </c>
      <c r="Q277" s="1" t="s">
        <v>972</v>
      </c>
    </row>
    <row r="278" spans="1:17">
      <c r="A278" s="4" t="str">
        <f>HYPERLINK("https://iris.epa.gov/ChemicalLanding/&amp;substance_nmbr=348","Fomesafen")</f>
        <v>Fomesafen</v>
      </c>
      <c r="B278" s="1" t="s">
        <v>973</v>
      </c>
      <c r="C278" s="1" t="s">
        <v>974</v>
      </c>
      <c r="D278" s="1" t="s">
        <v>30</v>
      </c>
      <c r="E278" s="1" t="s">
        <v>19</v>
      </c>
      <c r="F278" s="1" t="s">
        <v>58</v>
      </c>
      <c r="G278" s="1" t="s">
        <v>58</v>
      </c>
      <c r="H278" s="1" t="s">
        <v>33</v>
      </c>
      <c r="I278" s="1" t="s">
        <v>33</v>
      </c>
      <c r="J278" s="1" t="s">
        <v>33</v>
      </c>
      <c r="K278" s="1" t="s">
        <v>22</v>
      </c>
      <c r="L278" s="1"/>
      <c r="M278" s="1" t="s">
        <v>22</v>
      </c>
      <c r="N278" s="1"/>
      <c r="O278" s="1" t="s">
        <v>21</v>
      </c>
      <c r="P278" s="1" t="s">
        <v>58</v>
      </c>
      <c r="Q278" s="1" t="s">
        <v>975</v>
      </c>
    </row>
    <row r="279" spans="1:17">
      <c r="A279" s="4" t="str">
        <f>HYPERLINK("https://iris.epa.gov/ChemicalLanding/&amp;substance_nmbr=158","Fonofos")</f>
        <v>Fonofos</v>
      </c>
      <c r="B279" s="1" t="s">
        <v>976</v>
      </c>
      <c r="C279" s="1" t="s">
        <v>977</v>
      </c>
      <c r="D279" s="1" t="s">
        <v>30</v>
      </c>
      <c r="E279" s="1" t="s">
        <v>19</v>
      </c>
      <c r="F279" s="1" t="s">
        <v>46</v>
      </c>
      <c r="G279" s="1" t="s">
        <v>46</v>
      </c>
      <c r="H279" s="1"/>
      <c r="I279" s="1"/>
      <c r="J279" s="1"/>
      <c r="K279" s="1" t="s">
        <v>21</v>
      </c>
      <c r="L279" s="1" t="s">
        <v>46</v>
      </c>
      <c r="M279" s="1" t="s">
        <v>22</v>
      </c>
      <c r="N279" s="1"/>
      <c r="O279" s="1" t="s">
        <v>22</v>
      </c>
      <c r="P279" s="1"/>
      <c r="Q279" s="1" t="s">
        <v>978</v>
      </c>
    </row>
    <row r="280" spans="1:17">
      <c r="A280" s="4" t="str">
        <f>HYPERLINK("https://iris.epa.gov/ChemicalLanding/&amp;substance_nmbr=419","Formaldehyde")</f>
        <v>Formaldehyde</v>
      </c>
      <c r="B280" s="1" t="s">
        <v>979</v>
      </c>
      <c r="C280" s="1" t="s">
        <v>980</v>
      </c>
      <c r="D280" s="1" t="s">
        <v>19</v>
      </c>
      <c r="E280" s="1" t="s">
        <v>30</v>
      </c>
      <c r="F280" s="1" t="s">
        <v>302</v>
      </c>
      <c r="G280" s="1" t="s">
        <v>981</v>
      </c>
      <c r="H280" s="1"/>
      <c r="I280" s="1"/>
      <c r="J280" s="1"/>
      <c r="K280" s="1" t="s">
        <v>21</v>
      </c>
      <c r="L280" s="1" t="s">
        <v>113</v>
      </c>
      <c r="M280" s="1" t="s">
        <v>21</v>
      </c>
      <c r="N280" s="1" t="s">
        <v>981</v>
      </c>
      <c r="O280" s="1" t="s">
        <v>21</v>
      </c>
      <c r="P280" s="1" t="s">
        <v>981</v>
      </c>
      <c r="Q280" s="1" t="s">
        <v>982</v>
      </c>
    </row>
    <row r="281" spans="1:17">
      <c r="A281" s="4" t="str">
        <f>HYPERLINK("https://iris.epa.gov/ChemicalLanding/&amp;substance_nmbr=55","Formic acid")</f>
        <v>Formic acid</v>
      </c>
      <c r="B281" s="1" t="s">
        <v>983</v>
      </c>
      <c r="C281" s="1" t="s">
        <v>984</v>
      </c>
      <c r="D281" s="1" t="s">
        <v>19</v>
      </c>
      <c r="E281" s="1" t="s">
        <v>19</v>
      </c>
      <c r="F281" s="1" t="s">
        <v>79</v>
      </c>
      <c r="G281" s="1" t="s">
        <v>247</v>
      </c>
      <c r="H281" s="1" t="s">
        <v>571</v>
      </c>
      <c r="I281" s="1" t="s">
        <v>571</v>
      </c>
      <c r="J281" s="1" t="s">
        <v>571</v>
      </c>
      <c r="K281" s="1" t="s">
        <v>220</v>
      </c>
      <c r="L281" s="1" t="s">
        <v>247</v>
      </c>
      <c r="M281" s="1" t="s">
        <v>22</v>
      </c>
      <c r="N281" s="1"/>
      <c r="O281" s="1" t="s">
        <v>22</v>
      </c>
      <c r="P281" s="1"/>
      <c r="Q281" s="1" t="s">
        <v>985</v>
      </c>
    </row>
    <row r="282" spans="1:17">
      <c r="A282" s="4" t="str">
        <f>HYPERLINK("https://iris.epa.gov/ChemicalLanding/&amp;substance_nmbr=159","Fosetyl-al")</f>
        <v>Fosetyl-al</v>
      </c>
      <c r="B282" s="1" t="s">
        <v>986</v>
      </c>
      <c r="C282" s="1" t="s">
        <v>987</v>
      </c>
      <c r="D282" s="1" t="s">
        <v>30</v>
      </c>
      <c r="E282" s="1" t="s">
        <v>19</v>
      </c>
      <c r="F282" s="1" t="s">
        <v>46</v>
      </c>
      <c r="G282" s="1" t="s">
        <v>58</v>
      </c>
      <c r="H282" s="1" t="s">
        <v>33</v>
      </c>
      <c r="I282" s="1" t="s">
        <v>33</v>
      </c>
      <c r="J282" s="1" t="s">
        <v>33</v>
      </c>
      <c r="K282" s="1" t="s">
        <v>21</v>
      </c>
      <c r="L282" s="1" t="s">
        <v>46</v>
      </c>
      <c r="M282" s="1" t="s">
        <v>22</v>
      </c>
      <c r="N282" s="1"/>
      <c r="O282" s="1" t="s">
        <v>21</v>
      </c>
      <c r="P282" s="1" t="s">
        <v>58</v>
      </c>
      <c r="Q282" s="1" t="s">
        <v>988</v>
      </c>
    </row>
    <row r="283" spans="1:17">
      <c r="A283" s="4" t="str">
        <f>HYPERLINK("https://iris.epa.gov/ChemicalLanding/&amp;substance_nmbr=56","Furan")</f>
        <v>Furan</v>
      </c>
      <c r="B283" s="1" t="s">
        <v>989</v>
      </c>
      <c r="C283" s="1" t="s">
        <v>990</v>
      </c>
      <c r="D283" s="1" t="s">
        <v>19</v>
      </c>
      <c r="E283" s="1" t="s">
        <v>19</v>
      </c>
      <c r="F283" s="1" t="s">
        <v>79</v>
      </c>
      <c r="G283" s="1" t="s">
        <v>79</v>
      </c>
      <c r="H283" s="1"/>
      <c r="I283" s="1"/>
      <c r="J283" s="1"/>
      <c r="K283" s="1" t="s">
        <v>21</v>
      </c>
      <c r="L283" s="1" t="s">
        <v>79</v>
      </c>
      <c r="M283" s="1" t="s">
        <v>22</v>
      </c>
      <c r="N283" s="1"/>
      <c r="O283" s="1" t="s">
        <v>22</v>
      </c>
      <c r="P283" s="1"/>
      <c r="Q283" s="1" t="s">
        <v>991</v>
      </c>
    </row>
    <row r="284" spans="1:17">
      <c r="A284" s="4" t="str">
        <f>HYPERLINK("https://iris.epa.gov/ChemicalLanding/&amp;substance_nmbr=317","Furfural")</f>
        <v>Furfural</v>
      </c>
      <c r="B284" s="1" t="s">
        <v>992</v>
      </c>
      <c r="C284" s="1" t="s">
        <v>993</v>
      </c>
      <c r="D284" s="1" t="s">
        <v>30</v>
      </c>
      <c r="E284" s="1" t="s">
        <v>19</v>
      </c>
      <c r="F284" s="1" t="s">
        <v>31</v>
      </c>
      <c r="G284" s="1" t="s">
        <v>31</v>
      </c>
      <c r="H284" s="1"/>
      <c r="I284" s="1"/>
      <c r="J284" s="1"/>
      <c r="K284" s="1" t="s">
        <v>21</v>
      </c>
      <c r="L284" s="1" t="s">
        <v>31</v>
      </c>
      <c r="M284" s="1" t="s">
        <v>22</v>
      </c>
      <c r="N284" s="1"/>
      <c r="O284" s="1" t="s">
        <v>22</v>
      </c>
      <c r="P284" s="1"/>
      <c r="Q284" s="1" t="s">
        <v>994</v>
      </c>
    </row>
    <row r="285" spans="1:17">
      <c r="A285" s="4" t="str">
        <f>HYPERLINK("https://iris.epa.gov/ChemicalLanding/&amp;substance_nmbr=362","Furmecyclox")</f>
        <v>Furmecyclox</v>
      </c>
      <c r="B285" s="1" t="s">
        <v>995</v>
      </c>
      <c r="C285" s="1" t="s">
        <v>996</v>
      </c>
      <c r="D285" s="1" t="s">
        <v>19</v>
      </c>
      <c r="E285" s="1" t="s">
        <v>19</v>
      </c>
      <c r="F285" s="1" t="s">
        <v>31</v>
      </c>
      <c r="G285" s="1" t="s">
        <v>31</v>
      </c>
      <c r="H285" s="1"/>
      <c r="I285" s="1"/>
      <c r="J285" s="1"/>
      <c r="K285" s="1" t="s">
        <v>22</v>
      </c>
      <c r="L285" s="1"/>
      <c r="M285" s="1" t="s">
        <v>22</v>
      </c>
      <c r="N285" s="1"/>
      <c r="O285" s="1" t="s">
        <v>21</v>
      </c>
      <c r="P285" s="1" t="s">
        <v>31</v>
      </c>
      <c r="Q285" s="1" t="s">
        <v>997</v>
      </c>
    </row>
    <row r="286" spans="1:17">
      <c r="A286" s="4" t="str">
        <f>HYPERLINK("https://iris.epa.gov/ChemicalLanding/&amp;substance_nmbr=247","Glufosinate-ammonium")</f>
        <v>Glufosinate-ammonium</v>
      </c>
      <c r="B286" s="1" t="s">
        <v>998</v>
      </c>
      <c r="C286" s="1" t="s">
        <v>999</v>
      </c>
      <c r="D286" s="1" t="s">
        <v>30</v>
      </c>
      <c r="E286" s="1" t="s">
        <v>19</v>
      </c>
      <c r="F286" s="1" t="s">
        <v>52</v>
      </c>
      <c r="G286" s="1" t="s">
        <v>52</v>
      </c>
      <c r="H286" s="1" t="s">
        <v>33</v>
      </c>
      <c r="I286" s="1" t="s">
        <v>33</v>
      </c>
      <c r="J286" s="1" t="s">
        <v>33</v>
      </c>
      <c r="K286" s="1" t="s">
        <v>21</v>
      </c>
      <c r="L286" s="1" t="s">
        <v>52</v>
      </c>
      <c r="M286" s="1" t="s">
        <v>22</v>
      </c>
      <c r="N286" s="1"/>
      <c r="O286" s="1" t="s">
        <v>22</v>
      </c>
      <c r="P286" s="1"/>
      <c r="Q286" s="1" t="s">
        <v>1000</v>
      </c>
    </row>
    <row r="287" spans="1:17">
      <c r="A287" s="4" t="str">
        <f>HYPERLINK("https://iris.epa.gov/ChemicalLanding/&amp;substance_nmbr=315","Glycidaldehyde")</f>
        <v>Glycidaldehyde</v>
      </c>
      <c r="B287" s="1" t="s">
        <v>1001</v>
      </c>
      <c r="C287" s="1" t="s">
        <v>1002</v>
      </c>
      <c r="D287" s="1" t="s">
        <v>19</v>
      </c>
      <c r="E287" s="1" t="s">
        <v>19</v>
      </c>
      <c r="F287" s="1" t="s">
        <v>58</v>
      </c>
      <c r="G287" s="1" t="s">
        <v>623</v>
      </c>
      <c r="H287" s="1"/>
      <c r="I287" s="1"/>
      <c r="J287" s="1"/>
      <c r="K287" s="1" t="s">
        <v>21</v>
      </c>
      <c r="L287" s="1" t="s">
        <v>58</v>
      </c>
      <c r="M287" s="1" t="s">
        <v>22</v>
      </c>
      <c r="N287" s="1"/>
      <c r="O287" s="1" t="s">
        <v>21</v>
      </c>
      <c r="P287" s="1" t="s">
        <v>623</v>
      </c>
      <c r="Q287" s="1" t="s">
        <v>1003</v>
      </c>
    </row>
    <row r="288" spans="1:17">
      <c r="A288" s="4" t="str">
        <f>HYPERLINK("https://iris.epa.gov/ChemicalLanding/&amp;substance_nmbr=57","Glyphosate")</f>
        <v>Glyphosate</v>
      </c>
      <c r="B288" s="1" t="s">
        <v>1004</v>
      </c>
      <c r="C288" s="1" t="s">
        <v>1005</v>
      </c>
      <c r="D288" s="1" t="s">
        <v>30</v>
      </c>
      <c r="E288" s="1" t="s">
        <v>19</v>
      </c>
      <c r="F288" s="1" t="s">
        <v>79</v>
      </c>
      <c r="G288" s="1" t="s">
        <v>302</v>
      </c>
      <c r="H288" s="1"/>
      <c r="I288" s="1"/>
      <c r="J288" s="1"/>
      <c r="K288" s="1" t="s">
        <v>21</v>
      </c>
      <c r="L288" s="1" t="s">
        <v>79</v>
      </c>
      <c r="M288" s="1" t="s">
        <v>22</v>
      </c>
      <c r="N288" s="1"/>
      <c r="O288" s="1" t="s">
        <v>21</v>
      </c>
      <c r="P288" s="1" t="s">
        <v>302</v>
      </c>
      <c r="Q288" s="1" t="s">
        <v>1006</v>
      </c>
    </row>
    <row r="289" spans="1:17">
      <c r="A289" s="4" t="str">
        <f>HYPERLINK("https://iris.epa.gov/ChemicalLanding/&amp;substance_nmbr=467","Haloxyfop-methyl")</f>
        <v>Haloxyfop-methyl</v>
      </c>
      <c r="B289" s="1" t="s">
        <v>1007</v>
      </c>
      <c r="C289" s="1" t="s">
        <v>1008</v>
      </c>
      <c r="D289" s="1" t="s">
        <v>30</v>
      </c>
      <c r="E289" s="1" t="s">
        <v>19</v>
      </c>
      <c r="F289" s="1" t="s">
        <v>777</v>
      </c>
      <c r="G289" s="1" t="s">
        <v>777</v>
      </c>
      <c r="H289" s="1"/>
      <c r="I289" s="1"/>
      <c r="J289" s="1"/>
      <c r="K289" s="1" t="s">
        <v>21</v>
      </c>
      <c r="L289" s="1" t="s">
        <v>777</v>
      </c>
      <c r="M289" s="1" t="s">
        <v>22</v>
      </c>
      <c r="N289" s="1"/>
      <c r="O289" s="1" t="s">
        <v>22</v>
      </c>
      <c r="P289" s="1"/>
      <c r="Q289" s="1" t="s">
        <v>1009</v>
      </c>
    </row>
    <row r="290" spans="1:17">
      <c r="A290" s="4" t="str">
        <f>HYPERLINK("https://iris.epa.gov/ChemicalLanding/&amp;substance_nmbr=337","Harmony")</f>
        <v>Harmony</v>
      </c>
      <c r="B290" s="1" t="s">
        <v>1010</v>
      </c>
      <c r="C290" s="1" t="s">
        <v>1011</v>
      </c>
      <c r="D290" s="1" t="s">
        <v>30</v>
      </c>
      <c r="E290" s="1" t="s">
        <v>19</v>
      </c>
      <c r="F290" s="1" t="s">
        <v>74</v>
      </c>
      <c r="G290" s="1" t="s">
        <v>74</v>
      </c>
      <c r="H290" s="1" t="s">
        <v>33</v>
      </c>
      <c r="I290" s="1" t="s">
        <v>33</v>
      </c>
      <c r="J290" s="1" t="s">
        <v>33</v>
      </c>
      <c r="K290" s="1" t="s">
        <v>21</v>
      </c>
      <c r="L290" s="1" t="s">
        <v>74</v>
      </c>
      <c r="M290" s="1" t="s">
        <v>22</v>
      </c>
      <c r="N290" s="1"/>
      <c r="O290" s="1" t="s">
        <v>22</v>
      </c>
      <c r="P290" s="1"/>
      <c r="Q290" s="1" t="s">
        <v>1012</v>
      </c>
    </row>
    <row r="291" spans="1:17">
      <c r="A291" s="4" t="str">
        <f>HYPERLINK("https://iris.epa.gov/ChemicalLanding/&amp;substance_nmbr=243","Heptachlor")</f>
        <v>Heptachlor</v>
      </c>
      <c r="B291" s="1" t="s">
        <v>1013</v>
      </c>
      <c r="C291" s="1" t="s">
        <v>1014</v>
      </c>
      <c r="D291" s="1" t="s">
        <v>30</v>
      </c>
      <c r="E291" s="1" t="s">
        <v>19</v>
      </c>
      <c r="F291" s="1" t="s">
        <v>52</v>
      </c>
      <c r="G291" s="1" t="s">
        <v>52</v>
      </c>
      <c r="H291" s="1"/>
      <c r="I291" s="1"/>
      <c r="J291" s="1"/>
      <c r="K291" s="1" t="s">
        <v>21</v>
      </c>
      <c r="L291" s="1" t="s">
        <v>52</v>
      </c>
      <c r="M291" s="1" t="s">
        <v>22</v>
      </c>
      <c r="N291" s="1"/>
      <c r="O291" s="1" t="s">
        <v>21</v>
      </c>
      <c r="P291" s="1" t="s">
        <v>52</v>
      </c>
      <c r="Q291" s="1" t="s">
        <v>1015</v>
      </c>
    </row>
    <row r="292" spans="1:17">
      <c r="A292" s="4" t="str">
        <f>HYPERLINK("https://iris.epa.gov/ChemicalLanding/&amp;substance_nmbr=160","Heptachlor epoxide")</f>
        <v>Heptachlor epoxide</v>
      </c>
      <c r="B292" s="1" t="s">
        <v>1016</v>
      </c>
      <c r="C292" s="1" t="s">
        <v>1017</v>
      </c>
      <c r="D292" s="1" t="s">
        <v>30</v>
      </c>
      <c r="E292" s="1" t="s">
        <v>19</v>
      </c>
      <c r="F292" s="1" t="s">
        <v>52</v>
      </c>
      <c r="G292" s="1" t="s">
        <v>52</v>
      </c>
      <c r="H292" s="1"/>
      <c r="I292" s="1"/>
      <c r="J292" s="1"/>
      <c r="K292" s="1" t="s">
        <v>21</v>
      </c>
      <c r="L292" s="1" t="s">
        <v>52</v>
      </c>
      <c r="M292" s="1" t="s">
        <v>22</v>
      </c>
      <c r="N292" s="1"/>
      <c r="O292" s="1" t="s">
        <v>21</v>
      </c>
      <c r="P292" s="1" t="s">
        <v>52</v>
      </c>
      <c r="Q292" s="1" t="s">
        <v>1018</v>
      </c>
    </row>
    <row r="293" spans="1:17">
      <c r="A293" s="4" t="str">
        <f>HYPERLINK("https://iris.epa.gov/ChemicalLanding/&amp;substance_nmbr=607","n-Heptane")</f>
        <v>n-Heptane</v>
      </c>
      <c r="B293" s="1" t="s">
        <v>1019</v>
      </c>
      <c r="C293" s="1" t="s">
        <v>1020</v>
      </c>
      <c r="D293" s="1" t="s">
        <v>19</v>
      </c>
      <c r="E293" s="1" t="s">
        <v>19</v>
      </c>
      <c r="F293" s="1" t="s">
        <v>174</v>
      </c>
      <c r="G293" s="1" t="s">
        <v>174</v>
      </c>
      <c r="H293" s="1"/>
      <c r="I293" s="1"/>
      <c r="J293" s="1"/>
      <c r="K293" s="1" t="s">
        <v>22</v>
      </c>
      <c r="L293" s="1"/>
      <c r="M293" s="1" t="s">
        <v>22</v>
      </c>
      <c r="N293" s="1"/>
      <c r="O293" s="1" t="s">
        <v>21</v>
      </c>
      <c r="P293" s="1" t="s">
        <v>174</v>
      </c>
      <c r="Q293" s="1" t="s">
        <v>1021</v>
      </c>
    </row>
    <row r="294" spans="1:17">
      <c r="A294" s="4" t="str">
        <f>HYPERLINK("https://iris.epa.gov/ChemicalLanding/&amp;substance_nmbr=161","Hexabromobenzene")</f>
        <v>Hexabromobenzene</v>
      </c>
      <c r="B294" s="1" t="s">
        <v>1022</v>
      </c>
      <c r="C294" s="1" t="s">
        <v>1023</v>
      </c>
      <c r="D294" s="1" t="s">
        <v>19</v>
      </c>
      <c r="E294" s="1" t="s">
        <v>19</v>
      </c>
      <c r="F294" s="1" t="s">
        <v>46</v>
      </c>
      <c r="G294" s="1" t="s">
        <v>46</v>
      </c>
      <c r="H294" s="1"/>
      <c r="I294" s="1"/>
      <c r="J294" s="1"/>
      <c r="K294" s="1" t="s">
        <v>21</v>
      </c>
      <c r="L294" s="1" t="s">
        <v>46</v>
      </c>
      <c r="M294" s="1" t="s">
        <v>22</v>
      </c>
      <c r="N294" s="1"/>
      <c r="O294" s="1" t="s">
        <v>22</v>
      </c>
      <c r="P294" s="1"/>
      <c r="Q294" s="1" t="s">
        <v>1024</v>
      </c>
    </row>
    <row r="295" spans="1:17">
      <c r="A295" s="4" t="str">
        <f>HYPERLINK("https://iris.epa.gov/ChemicalLanding/&amp;substance_nmbr=1035","Hexabromocyclododecane (HBCD)")</f>
        <v>Hexabromocyclododecane (HBCD)</v>
      </c>
      <c r="B295" s="1" t="s">
        <v>1025</v>
      </c>
      <c r="C295" s="1" t="s">
        <v>1026</v>
      </c>
      <c r="D295" s="1" t="s">
        <v>19</v>
      </c>
      <c r="E295" s="1"/>
      <c r="F295" s="1" t="s">
        <v>768</v>
      </c>
      <c r="G295" s="1"/>
      <c r="H295" s="1"/>
      <c r="I295" s="1"/>
      <c r="J295" s="1"/>
      <c r="K295" s="1" t="s">
        <v>22</v>
      </c>
      <c r="L295" s="1"/>
      <c r="M295" s="1" t="s">
        <v>22</v>
      </c>
      <c r="N295" s="1"/>
      <c r="O295" s="1" t="s">
        <v>22</v>
      </c>
      <c r="P295" s="1"/>
      <c r="Q295" s="1" t="s">
        <v>1027</v>
      </c>
    </row>
    <row r="296" spans="1:17">
      <c r="A296" s="4" t="str">
        <f>HYPERLINK("https://iris.epa.gov/ChemicalLanding/&amp;substance_nmbr=494","Hexabromodiphenyl ether")</f>
        <v>Hexabromodiphenyl ether</v>
      </c>
      <c r="B296" s="1" t="s">
        <v>1028</v>
      </c>
      <c r="C296" s="1" t="s">
        <v>1029</v>
      </c>
      <c r="D296" s="1" t="s">
        <v>19</v>
      </c>
      <c r="E296" s="1" t="s">
        <v>19</v>
      </c>
      <c r="F296" s="1" t="s">
        <v>339</v>
      </c>
      <c r="G296" s="1" t="s">
        <v>339</v>
      </c>
      <c r="H296" s="1"/>
      <c r="I296" s="1"/>
      <c r="J296" s="1"/>
      <c r="K296" s="1" t="s">
        <v>22</v>
      </c>
      <c r="L296" s="1"/>
      <c r="M296" s="1" t="s">
        <v>22</v>
      </c>
      <c r="N296" s="1"/>
      <c r="O296" s="1" t="s">
        <v>21</v>
      </c>
      <c r="P296" s="1" t="s">
        <v>339</v>
      </c>
      <c r="Q296" s="1" t="s">
        <v>1030</v>
      </c>
    </row>
    <row r="297" spans="1:17">
      <c r="A297" s="4" t="str">
        <f>HYPERLINK("https://iris.epa.gov/ChemicalLanding/&amp;substance_nmbr=1009","2,2',4,4',5,5'-Hexabromodiphenyl ether (BDE-153)")</f>
        <v>2,2',4,4',5,5'-Hexabromodiphenyl ether (BDE-153)</v>
      </c>
      <c r="B297" s="1" t="s">
        <v>1031</v>
      </c>
      <c r="C297" s="1" t="s">
        <v>1032</v>
      </c>
      <c r="D297" s="1" t="s">
        <v>19</v>
      </c>
      <c r="E297" s="1" t="s">
        <v>30</v>
      </c>
      <c r="F297" s="1" t="s">
        <v>613</v>
      </c>
      <c r="G297" s="1" t="s">
        <v>613</v>
      </c>
      <c r="H297" s="1"/>
      <c r="I297" s="1"/>
      <c r="J297" s="1"/>
      <c r="K297" s="1" t="s">
        <v>21</v>
      </c>
      <c r="L297" s="1" t="s">
        <v>613</v>
      </c>
      <c r="M297" s="1" t="s">
        <v>48</v>
      </c>
      <c r="N297" s="1" t="s">
        <v>613</v>
      </c>
      <c r="O297" s="1" t="s">
        <v>21</v>
      </c>
      <c r="P297" s="1" t="s">
        <v>613</v>
      </c>
      <c r="Q297" s="1" t="s">
        <v>1033</v>
      </c>
    </row>
    <row r="298" spans="1:17">
      <c r="A298" s="4" t="str">
        <f>HYPERLINK("https://iris.epa.gov/ChemicalLanding/&amp;substance_nmbr=374","Hexachlorobenzene")</f>
        <v>Hexachlorobenzene</v>
      </c>
      <c r="B298" s="1" t="s">
        <v>1034</v>
      </c>
      <c r="C298" s="1" t="s">
        <v>1035</v>
      </c>
      <c r="D298" s="1" t="s">
        <v>19</v>
      </c>
      <c r="E298" s="1" t="s">
        <v>19</v>
      </c>
      <c r="F298" s="1" t="s">
        <v>74</v>
      </c>
      <c r="G298" s="1" t="s">
        <v>63</v>
      </c>
      <c r="H298" s="1"/>
      <c r="I298" s="1"/>
      <c r="J298" s="1"/>
      <c r="K298" s="1" t="s">
        <v>21</v>
      </c>
      <c r="L298" s="1" t="s">
        <v>74</v>
      </c>
      <c r="M298" s="1" t="s">
        <v>153</v>
      </c>
      <c r="N298" s="1" t="s">
        <v>63</v>
      </c>
      <c r="O298" s="1" t="s">
        <v>21</v>
      </c>
      <c r="P298" s="1" t="s">
        <v>63</v>
      </c>
      <c r="Q298" s="1" t="s">
        <v>1036</v>
      </c>
    </row>
    <row r="299" spans="1:17">
      <c r="A299" s="4" t="str">
        <f>HYPERLINK("https://iris.epa.gov/ChemicalLanding/&amp;substance_nmbr=58","Hexachlorobutadiene")</f>
        <v>Hexachlorobutadiene</v>
      </c>
      <c r="B299" s="1" t="s">
        <v>1037</v>
      </c>
      <c r="C299" s="1" t="s">
        <v>1038</v>
      </c>
      <c r="D299" s="1" t="s">
        <v>19</v>
      </c>
      <c r="E299" s="1" t="s">
        <v>19</v>
      </c>
      <c r="F299" s="1" t="s">
        <v>79</v>
      </c>
      <c r="G299" s="1" t="s">
        <v>1039</v>
      </c>
      <c r="H299" s="1"/>
      <c r="I299" s="1"/>
      <c r="J299" s="1"/>
      <c r="K299" s="1" t="s">
        <v>220</v>
      </c>
      <c r="L299" s="1" t="s">
        <v>1039</v>
      </c>
      <c r="M299" s="1" t="s">
        <v>22</v>
      </c>
      <c r="N299" s="1"/>
      <c r="O299" s="1" t="s">
        <v>21</v>
      </c>
      <c r="P299" s="1" t="s">
        <v>46</v>
      </c>
      <c r="Q299" s="1" t="s">
        <v>1040</v>
      </c>
    </row>
    <row r="300" spans="1:17">
      <c r="A300" s="4" t="str">
        <f>HYPERLINK("https://iris.epa.gov/ChemicalLanding/&amp;substance_nmbr=162","alpha-Hexachlorocyclohexane (alpha-HCH)")</f>
        <v>alpha-Hexachlorocyclohexane (alpha-HCH)</v>
      </c>
      <c r="B300" s="1" t="s">
        <v>1041</v>
      </c>
      <c r="C300" s="1" t="s">
        <v>1042</v>
      </c>
      <c r="D300" s="1" t="s">
        <v>19</v>
      </c>
      <c r="E300" s="1" t="s">
        <v>19</v>
      </c>
      <c r="F300" s="1" t="s">
        <v>46</v>
      </c>
      <c r="G300" s="1" t="s">
        <v>46</v>
      </c>
      <c r="H300" s="1"/>
      <c r="I300" s="1"/>
      <c r="J300" s="1"/>
      <c r="K300" s="1" t="s">
        <v>22</v>
      </c>
      <c r="L300" s="1"/>
      <c r="M300" s="1" t="s">
        <v>22</v>
      </c>
      <c r="N300" s="1"/>
      <c r="O300" s="1" t="s">
        <v>21</v>
      </c>
      <c r="P300" s="1" t="s">
        <v>46</v>
      </c>
      <c r="Q300" s="1" t="s">
        <v>1043</v>
      </c>
    </row>
    <row r="301" spans="1:17">
      <c r="A301" s="4" t="str">
        <f>HYPERLINK("https://iris.epa.gov/ChemicalLanding/&amp;substance_nmbr=244","beta-Hexachlorocyclohexane (beta-HCH)")</f>
        <v>beta-Hexachlorocyclohexane (beta-HCH)</v>
      </c>
      <c r="B301" s="1" t="s">
        <v>1044</v>
      </c>
      <c r="C301" s="1" t="s">
        <v>1045</v>
      </c>
      <c r="D301" s="1" t="s">
        <v>19</v>
      </c>
      <c r="E301" s="1" t="s">
        <v>19</v>
      </c>
      <c r="F301" s="1" t="s">
        <v>52</v>
      </c>
      <c r="G301" s="1" t="s">
        <v>52</v>
      </c>
      <c r="H301" s="1"/>
      <c r="I301" s="1"/>
      <c r="J301" s="1"/>
      <c r="K301" s="1" t="s">
        <v>22</v>
      </c>
      <c r="L301" s="1"/>
      <c r="M301" s="1" t="s">
        <v>22</v>
      </c>
      <c r="N301" s="1"/>
      <c r="O301" s="1" t="s">
        <v>21</v>
      </c>
      <c r="P301" s="1" t="s">
        <v>52</v>
      </c>
      <c r="Q301" s="1" t="s">
        <v>1046</v>
      </c>
    </row>
    <row r="302" spans="1:17">
      <c r="A302" s="4" t="str">
        <f>HYPERLINK("https://iris.epa.gov/ChemicalLanding/&amp;substance_nmbr=163","delta-Hexachlorocyclohexane (delta-HCH)")</f>
        <v>delta-Hexachlorocyclohexane (delta-HCH)</v>
      </c>
      <c r="B302" s="1" t="s">
        <v>1047</v>
      </c>
      <c r="C302" s="1" t="s">
        <v>1048</v>
      </c>
      <c r="D302" s="1" t="s">
        <v>19</v>
      </c>
      <c r="E302" s="1" t="s">
        <v>19</v>
      </c>
      <c r="F302" s="1" t="s">
        <v>46</v>
      </c>
      <c r="G302" s="1" t="s">
        <v>46</v>
      </c>
      <c r="H302" s="1"/>
      <c r="I302" s="1"/>
      <c r="J302" s="1"/>
      <c r="K302" s="1" t="s">
        <v>22</v>
      </c>
      <c r="L302" s="1"/>
      <c r="M302" s="1" t="s">
        <v>22</v>
      </c>
      <c r="N302" s="1"/>
      <c r="O302" s="1" t="s">
        <v>21</v>
      </c>
      <c r="P302" s="1" t="s">
        <v>46</v>
      </c>
      <c r="Q302" s="1" t="s">
        <v>1049</v>
      </c>
    </row>
    <row r="303" spans="1:17">
      <c r="A303" s="4" t="str">
        <f>HYPERLINK("https://iris.epa.gov/ChemicalLanding/&amp;substance_nmbr=164","epsilon-Hexachlorocyclohexane (epsilon-HC)")</f>
        <v>epsilon-Hexachlorocyclohexane (epsilon-HC)</v>
      </c>
      <c r="B303" s="1" t="s">
        <v>1050</v>
      </c>
      <c r="C303" s="1" t="s">
        <v>1051</v>
      </c>
      <c r="D303" s="1" t="s">
        <v>19</v>
      </c>
      <c r="E303" s="1" t="s">
        <v>19</v>
      </c>
      <c r="F303" s="1" t="s">
        <v>46</v>
      </c>
      <c r="G303" s="1" t="s">
        <v>46</v>
      </c>
      <c r="H303" s="1"/>
      <c r="I303" s="1"/>
      <c r="J303" s="1"/>
      <c r="K303" s="1" t="s">
        <v>22</v>
      </c>
      <c r="L303" s="1"/>
      <c r="M303" s="1" t="s">
        <v>22</v>
      </c>
      <c r="N303" s="1"/>
      <c r="O303" s="1" t="s">
        <v>21</v>
      </c>
      <c r="P303" s="1" t="s">
        <v>46</v>
      </c>
      <c r="Q303" s="1" t="s">
        <v>1052</v>
      </c>
    </row>
    <row r="304" spans="1:17">
      <c r="A304" s="4" t="str">
        <f>HYPERLINK("https://iris.epa.gov/ChemicalLanding/&amp;substance_nmbr=65","gamma-Hexachlorocyclohexane (gamma-HCH)")</f>
        <v>gamma-Hexachlorocyclohexane (gamma-HCH)</v>
      </c>
      <c r="B304" s="1" t="s">
        <v>1053</v>
      </c>
      <c r="C304" s="1" t="s">
        <v>1054</v>
      </c>
      <c r="D304" s="1" t="s">
        <v>30</v>
      </c>
      <c r="E304" s="1" t="s">
        <v>19</v>
      </c>
      <c r="F304" s="1" t="s">
        <v>79</v>
      </c>
      <c r="G304" s="1" t="s">
        <v>79</v>
      </c>
      <c r="H304" s="1"/>
      <c r="I304" s="1"/>
      <c r="J304" s="1"/>
      <c r="K304" s="1" t="s">
        <v>21</v>
      </c>
      <c r="L304" s="1" t="s">
        <v>79</v>
      </c>
      <c r="M304" s="1" t="s">
        <v>22</v>
      </c>
      <c r="N304" s="1"/>
      <c r="O304" s="1" t="s">
        <v>22</v>
      </c>
      <c r="P304" s="1"/>
      <c r="Q304" s="1" t="s">
        <v>1055</v>
      </c>
    </row>
    <row r="305" spans="1:17">
      <c r="A305" s="4" t="str">
        <f>HYPERLINK("https://iris.epa.gov/ChemicalLanding/&amp;substance_nmbr=165","technical Hexachlorocyclohexane (t-HCH)")</f>
        <v>technical Hexachlorocyclohexane (t-HCH)</v>
      </c>
      <c r="B305" s="1" t="s">
        <v>1056</v>
      </c>
      <c r="C305" s="1" t="s">
        <v>1057</v>
      </c>
      <c r="D305" s="1" t="s">
        <v>30</v>
      </c>
      <c r="E305" s="1" t="s">
        <v>19</v>
      </c>
      <c r="F305" s="1" t="s">
        <v>46</v>
      </c>
      <c r="G305" s="1" t="s">
        <v>46</v>
      </c>
      <c r="H305" s="1"/>
      <c r="I305" s="1"/>
      <c r="J305" s="1"/>
      <c r="K305" s="1" t="s">
        <v>22</v>
      </c>
      <c r="L305" s="1"/>
      <c r="M305" s="1" t="s">
        <v>22</v>
      </c>
      <c r="N305" s="1"/>
      <c r="O305" s="1" t="s">
        <v>21</v>
      </c>
      <c r="P305" s="1" t="s">
        <v>46</v>
      </c>
      <c r="Q305" s="1" t="s">
        <v>1058</v>
      </c>
    </row>
    <row r="306" spans="1:17">
      <c r="A306" s="4" t="str">
        <f>HYPERLINK("https://iris.epa.gov/ChemicalLanding/&amp;substance_nmbr=59","Hexachlorocyclopentadiene (HCCPD)")</f>
        <v>Hexachlorocyclopentadiene (HCCPD)</v>
      </c>
      <c r="B306" s="1" t="s">
        <v>1059</v>
      </c>
      <c r="C306" s="1" t="s">
        <v>1060</v>
      </c>
      <c r="D306" s="1" t="s">
        <v>19</v>
      </c>
      <c r="E306" s="1" t="s">
        <v>30</v>
      </c>
      <c r="F306" s="1" t="s">
        <v>79</v>
      </c>
      <c r="G306" s="1" t="s">
        <v>1061</v>
      </c>
      <c r="H306" s="1"/>
      <c r="I306" s="1"/>
      <c r="J306" s="1"/>
      <c r="K306" s="1" t="s">
        <v>21</v>
      </c>
      <c r="L306" s="1" t="s">
        <v>1061</v>
      </c>
      <c r="M306" s="1" t="s">
        <v>21</v>
      </c>
      <c r="N306" s="1" t="s">
        <v>1061</v>
      </c>
      <c r="O306" s="1" t="s">
        <v>21</v>
      </c>
      <c r="P306" s="1" t="s">
        <v>1061</v>
      </c>
      <c r="Q306" s="1" t="s">
        <v>1062</v>
      </c>
    </row>
    <row r="307" spans="1:17">
      <c r="A307" s="4" t="str">
        <f>HYPERLINK("https://iris.epa.gov/ChemicalLanding/&amp;substance_nmbr=166","Hexachlorodibenzo-p-dioxin (HxCDD), mixture of 1,2,3,6,7,8-HxCDD and 1,2,3,7,8,9-HxCDD")</f>
        <v>Hexachlorodibenzo-p-dioxin (HxCDD), mixture of 1,2,3,6,7,8-HxCDD and 1,2,3,7,8,9-HxCDD</v>
      </c>
      <c r="B307" s="1" t="s">
        <v>1063</v>
      </c>
      <c r="C307" s="1" t="s">
        <v>1064</v>
      </c>
      <c r="D307" s="1" t="s">
        <v>19</v>
      </c>
      <c r="E307" s="1" t="s">
        <v>19</v>
      </c>
      <c r="F307" s="1" t="s">
        <v>46</v>
      </c>
      <c r="G307" s="1" t="s">
        <v>46</v>
      </c>
      <c r="H307" s="1"/>
      <c r="I307" s="1"/>
      <c r="J307" s="1"/>
      <c r="K307" s="1" t="s">
        <v>22</v>
      </c>
      <c r="L307" s="1"/>
      <c r="M307" s="1" t="s">
        <v>22</v>
      </c>
      <c r="N307" s="1"/>
      <c r="O307" s="1" t="s">
        <v>21</v>
      </c>
      <c r="P307" s="1" t="s">
        <v>46</v>
      </c>
      <c r="Q307" s="1" t="s">
        <v>1065</v>
      </c>
    </row>
    <row r="308" spans="1:17">
      <c r="A308" s="4" t="str">
        <f>HYPERLINK("https://iris.epa.gov/ChemicalLanding/&amp;substance_nmbr=167","Hexachloroethane")</f>
        <v>Hexachloroethane</v>
      </c>
      <c r="B308" s="1" t="s">
        <v>1066</v>
      </c>
      <c r="C308" s="1" t="s">
        <v>1067</v>
      </c>
      <c r="D308" s="1" t="s">
        <v>19</v>
      </c>
      <c r="E308" s="1" t="s">
        <v>30</v>
      </c>
      <c r="F308" s="1" t="s">
        <v>46</v>
      </c>
      <c r="G308" s="1" t="s">
        <v>1068</v>
      </c>
      <c r="H308" s="1"/>
      <c r="I308" s="1"/>
      <c r="J308" s="1"/>
      <c r="K308" s="1" t="s">
        <v>21</v>
      </c>
      <c r="L308" s="1" t="s">
        <v>1068</v>
      </c>
      <c r="M308" s="1" t="s">
        <v>21</v>
      </c>
      <c r="N308" s="1" t="s">
        <v>1068</v>
      </c>
      <c r="O308" s="1" t="s">
        <v>21</v>
      </c>
      <c r="P308" s="1" t="s">
        <v>1068</v>
      </c>
      <c r="Q308" s="1" t="s">
        <v>1069</v>
      </c>
    </row>
    <row r="309" spans="1:17">
      <c r="A309" s="4" t="str">
        <f>HYPERLINK("https://iris.epa.gov/ChemicalLanding/&amp;substance_nmbr=338","Hexachlorophene")</f>
        <v>Hexachlorophene</v>
      </c>
      <c r="B309" s="1" t="s">
        <v>1070</v>
      </c>
      <c r="C309" s="1" t="s">
        <v>1071</v>
      </c>
      <c r="D309" s="1" t="s">
        <v>19</v>
      </c>
      <c r="E309" s="1" t="s">
        <v>19</v>
      </c>
      <c r="F309" s="1" t="s">
        <v>58</v>
      </c>
      <c r="G309" s="1" t="s">
        <v>58</v>
      </c>
      <c r="H309" s="1"/>
      <c r="I309" s="1"/>
      <c r="J309" s="1"/>
      <c r="K309" s="1" t="s">
        <v>21</v>
      </c>
      <c r="L309" s="1" t="s">
        <v>58</v>
      </c>
      <c r="M309" s="1" t="s">
        <v>22</v>
      </c>
      <c r="N309" s="1"/>
      <c r="O309" s="1" t="s">
        <v>22</v>
      </c>
      <c r="P309" s="1"/>
      <c r="Q309" s="1" t="s">
        <v>1072</v>
      </c>
    </row>
    <row r="310" spans="1:17">
      <c r="A310" s="4" t="str">
        <f>HYPERLINK("https://iris.epa.gov/ChemicalLanding/&amp;substance_nmbr=313","Hexahydro-1,3,5-trinitro-1,3,5-triazine (RDX)")</f>
        <v>Hexahydro-1,3,5-trinitro-1,3,5-triazine (RDX)</v>
      </c>
      <c r="B310" s="1" t="s">
        <v>1073</v>
      </c>
      <c r="C310" s="1" t="s">
        <v>1074</v>
      </c>
      <c r="D310" s="1" t="s">
        <v>19</v>
      </c>
      <c r="E310" s="1" t="s">
        <v>30</v>
      </c>
      <c r="F310" s="1" t="s">
        <v>74</v>
      </c>
      <c r="G310" s="1" t="s">
        <v>1075</v>
      </c>
      <c r="H310" s="1"/>
      <c r="I310" s="1"/>
      <c r="J310" s="1"/>
      <c r="K310" s="1" t="s">
        <v>21</v>
      </c>
      <c r="L310" s="1" t="s">
        <v>1075</v>
      </c>
      <c r="M310" s="1" t="s">
        <v>22</v>
      </c>
      <c r="N310" s="1" t="s">
        <v>1075</v>
      </c>
      <c r="O310" s="1" t="s">
        <v>21</v>
      </c>
      <c r="P310" s="1" t="s">
        <v>1075</v>
      </c>
      <c r="Q310" s="1" t="s">
        <v>1076</v>
      </c>
    </row>
    <row r="311" spans="1:17">
      <c r="A311" s="4" t="str">
        <f>HYPERLINK("https://iris.epa.gov/ChemicalLanding/&amp;substance_nmbr=638","1,6-Hexamethylene diisocyanate")</f>
        <v>1,6-Hexamethylene diisocyanate</v>
      </c>
      <c r="B311" s="1" t="s">
        <v>1077</v>
      </c>
      <c r="C311" s="1" t="s">
        <v>1078</v>
      </c>
      <c r="D311" s="1" t="s">
        <v>19</v>
      </c>
      <c r="E311" s="1" t="s">
        <v>19</v>
      </c>
      <c r="F311" s="1" t="s">
        <v>391</v>
      </c>
      <c r="G311" s="1" t="s">
        <v>391</v>
      </c>
      <c r="H311" s="1"/>
      <c r="I311" s="1"/>
      <c r="J311" s="1"/>
      <c r="K311" s="1" t="s">
        <v>22</v>
      </c>
      <c r="L311" s="1"/>
      <c r="M311" s="1" t="s">
        <v>21</v>
      </c>
      <c r="N311" s="1" t="s">
        <v>391</v>
      </c>
      <c r="O311" s="1" t="s">
        <v>22</v>
      </c>
      <c r="P311" s="1"/>
      <c r="Q311" s="1" t="s">
        <v>1079</v>
      </c>
    </row>
    <row r="312" spans="1:17">
      <c r="A312" s="4" t="str">
        <f>HYPERLINK("https://iris.epa.gov/ChemicalLanding/&amp;substance_nmbr=486","n-Hexane")</f>
        <v>n-Hexane</v>
      </c>
      <c r="B312" s="1" t="s">
        <v>1080</v>
      </c>
      <c r="C312" s="1" t="s">
        <v>1081</v>
      </c>
      <c r="D312" s="1" t="s">
        <v>19</v>
      </c>
      <c r="E312" s="1" t="s">
        <v>30</v>
      </c>
      <c r="F312" s="1" t="s">
        <v>280</v>
      </c>
      <c r="G312" s="1" t="s">
        <v>1082</v>
      </c>
      <c r="H312" s="1"/>
      <c r="I312" s="1"/>
      <c r="J312" s="1"/>
      <c r="K312" s="1" t="s">
        <v>48</v>
      </c>
      <c r="L312" s="1" t="s">
        <v>1082</v>
      </c>
      <c r="M312" s="1" t="s">
        <v>21</v>
      </c>
      <c r="N312" s="1" t="s">
        <v>1082</v>
      </c>
      <c r="O312" s="1" t="s">
        <v>21</v>
      </c>
      <c r="P312" s="1" t="s">
        <v>1082</v>
      </c>
      <c r="Q312" s="1" t="s">
        <v>1083</v>
      </c>
    </row>
    <row r="313" spans="1:17">
      <c r="A313" s="4" t="str">
        <f>HYPERLINK("https://iris.epa.gov/ChemicalLanding/&amp;substance_nmbr=1019","2-Hexanone")</f>
        <v>2-Hexanone</v>
      </c>
      <c r="B313" s="1" t="s">
        <v>1084</v>
      </c>
      <c r="C313" s="1" t="s">
        <v>1085</v>
      </c>
      <c r="D313" s="1" t="s">
        <v>19</v>
      </c>
      <c r="E313" s="1" t="s">
        <v>30</v>
      </c>
      <c r="F313" s="1" t="s">
        <v>1086</v>
      </c>
      <c r="G313" s="1" t="s">
        <v>1086</v>
      </c>
      <c r="H313" s="1"/>
      <c r="I313" s="1"/>
      <c r="J313" s="1"/>
      <c r="K313" s="1" t="s">
        <v>21</v>
      </c>
      <c r="L313" s="1" t="s">
        <v>1086</v>
      </c>
      <c r="M313" s="1" t="s">
        <v>21</v>
      </c>
      <c r="N313" s="1" t="s">
        <v>1086</v>
      </c>
      <c r="O313" s="1" t="s">
        <v>21</v>
      </c>
      <c r="P313" s="1" t="s">
        <v>1086</v>
      </c>
      <c r="Q313" s="1" t="s">
        <v>1087</v>
      </c>
    </row>
    <row r="314" spans="1:17">
      <c r="A314" s="4" t="str">
        <f>HYPERLINK("https://iris.epa.gov/ChemicalLanding/&amp;substance_nmbr=246","Hexazinone")</f>
        <v>Hexazinone</v>
      </c>
      <c r="B314" s="1" t="s">
        <v>1088</v>
      </c>
      <c r="C314" s="1" t="s">
        <v>1089</v>
      </c>
      <c r="D314" s="1" t="s">
        <v>30</v>
      </c>
      <c r="E314" s="1" t="s">
        <v>19</v>
      </c>
      <c r="F314" s="1" t="s">
        <v>52</v>
      </c>
      <c r="G314" s="1" t="s">
        <v>52</v>
      </c>
      <c r="H314" s="1"/>
      <c r="I314" s="1"/>
      <c r="J314" s="1"/>
      <c r="K314" s="1" t="s">
        <v>21</v>
      </c>
      <c r="L314" s="1" t="s">
        <v>52</v>
      </c>
      <c r="M314" s="1" t="s">
        <v>22</v>
      </c>
      <c r="N314" s="1"/>
      <c r="O314" s="1" t="s">
        <v>22</v>
      </c>
      <c r="P314" s="1"/>
      <c r="Q314" s="1" t="s">
        <v>1090</v>
      </c>
    </row>
    <row r="315" spans="1:17">
      <c r="A315" s="4" t="str">
        <f>HYPERLINK("https://iris.epa.gov/ChemicalLanding/&amp;substance_nmbr=352","Hydrazine/Hydrazine sulfate")</f>
        <v>Hydrazine/Hydrazine sulfate</v>
      </c>
      <c r="B315" s="1" t="s">
        <v>1091</v>
      </c>
      <c r="C315" s="1" t="s">
        <v>1092</v>
      </c>
      <c r="D315" s="1" t="s">
        <v>19</v>
      </c>
      <c r="E315" s="1" t="s">
        <v>19</v>
      </c>
      <c r="F315" s="1" t="s">
        <v>31</v>
      </c>
      <c r="G315" s="1" t="s">
        <v>31</v>
      </c>
      <c r="H315" s="1"/>
      <c r="I315" s="1"/>
      <c r="J315" s="1"/>
      <c r="K315" s="1" t="s">
        <v>22</v>
      </c>
      <c r="L315" s="1"/>
      <c r="M315" s="1" t="s">
        <v>22</v>
      </c>
      <c r="N315" s="1"/>
      <c r="O315" s="1" t="s">
        <v>21</v>
      </c>
      <c r="P315" s="1" t="s">
        <v>31</v>
      </c>
      <c r="Q315" s="1" t="s">
        <v>1093</v>
      </c>
    </row>
    <row r="316" spans="1:17">
      <c r="A316" s="4" t="str">
        <f>HYPERLINK("https://iris.epa.gov/ChemicalLanding/&amp;substance_nmbr=60","Hydrogen Cyanide and Cyanide Salts")</f>
        <v>Hydrogen Cyanide and Cyanide Salts</v>
      </c>
      <c r="B316" s="1" t="s">
        <v>829</v>
      </c>
      <c r="C316" s="1" t="s">
        <v>1094</v>
      </c>
      <c r="D316" s="1" t="s">
        <v>19</v>
      </c>
      <c r="E316" s="1" t="s">
        <v>30</v>
      </c>
      <c r="F316" s="1" t="s">
        <v>79</v>
      </c>
      <c r="G316" s="1" t="s">
        <v>387</v>
      </c>
      <c r="H316" s="1"/>
      <c r="I316" s="1"/>
      <c r="J316" s="1"/>
      <c r="K316" s="1" t="s">
        <v>21</v>
      </c>
      <c r="L316" s="1" t="s">
        <v>387</v>
      </c>
      <c r="M316" s="1" t="s">
        <v>21</v>
      </c>
      <c r="N316" s="1" t="s">
        <v>387</v>
      </c>
      <c r="O316" s="1" t="s">
        <v>48</v>
      </c>
      <c r="P316" s="1" t="s">
        <v>387</v>
      </c>
      <c r="Q316" s="1" t="s">
        <v>1095</v>
      </c>
    </row>
    <row r="317" spans="1:17">
      <c r="A317" s="4" t="str">
        <f>HYPERLINK("https://iris.epa.gov/ChemicalLanding/&amp;substance_nmbr=396","Hydrogen chloride")</f>
        <v>Hydrogen chloride</v>
      </c>
      <c r="B317" s="1" t="s">
        <v>1096</v>
      </c>
      <c r="C317" s="1" t="s">
        <v>1097</v>
      </c>
      <c r="D317" s="1" t="s">
        <v>19</v>
      </c>
      <c r="E317" s="1" t="s">
        <v>19</v>
      </c>
      <c r="F317" s="1" t="s">
        <v>348</v>
      </c>
      <c r="G317" s="1" t="s">
        <v>463</v>
      </c>
      <c r="H317" s="1"/>
      <c r="I317" s="1"/>
      <c r="J317" s="1"/>
      <c r="K317" s="1" t="s">
        <v>22</v>
      </c>
      <c r="L317" s="1"/>
      <c r="M317" s="1" t="s">
        <v>21</v>
      </c>
      <c r="N317" s="1" t="s">
        <v>463</v>
      </c>
      <c r="O317" s="1" t="s">
        <v>22</v>
      </c>
      <c r="P317" s="1"/>
      <c r="Q317" s="1" t="s">
        <v>1098</v>
      </c>
    </row>
    <row r="318" spans="1:17">
      <c r="A318" s="4" t="str">
        <f>HYPERLINK("https://iris.epa.gov/ChemicalLanding/&amp;substance_nmbr=61","Hydrogen sulfide")</f>
        <v>Hydrogen sulfide</v>
      </c>
      <c r="B318" s="1" t="s">
        <v>1099</v>
      </c>
      <c r="C318" s="1" t="s">
        <v>1100</v>
      </c>
      <c r="D318" s="1" t="s">
        <v>19</v>
      </c>
      <c r="E318" s="1" t="s">
        <v>30</v>
      </c>
      <c r="F318" s="1" t="s">
        <v>79</v>
      </c>
      <c r="G318" s="1" t="s">
        <v>1101</v>
      </c>
      <c r="H318" s="1"/>
      <c r="I318" s="1"/>
      <c r="J318" s="1"/>
      <c r="K318" s="1" t="s">
        <v>54</v>
      </c>
      <c r="L318" s="1" t="s">
        <v>1101</v>
      </c>
      <c r="M318" s="1" t="s">
        <v>21</v>
      </c>
      <c r="N318" s="1" t="s">
        <v>1101</v>
      </c>
      <c r="O318" s="1" t="s">
        <v>21</v>
      </c>
      <c r="P318" s="1" t="s">
        <v>1101</v>
      </c>
      <c r="Q318" s="1" t="s">
        <v>1102</v>
      </c>
    </row>
    <row r="319" spans="1:17">
      <c r="A319" s="4" t="str">
        <f>HYPERLINK("https://iris.epa.gov/ChemicalLanding/&amp;substance_nmbr=508","Hydroquinone")</f>
        <v>Hydroquinone</v>
      </c>
      <c r="B319" s="1" t="s">
        <v>1103</v>
      </c>
      <c r="C319" s="1" t="s">
        <v>1104</v>
      </c>
      <c r="D319" s="1" t="s">
        <v>19</v>
      </c>
      <c r="E319" s="1" t="s">
        <v>19</v>
      </c>
      <c r="F319" s="1" t="s">
        <v>636</v>
      </c>
      <c r="G319" s="1" t="s">
        <v>636</v>
      </c>
      <c r="H319" s="1" t="s">
        <v>152</v>
      </c>
      <c r="I319" s="1" t="s">
        <v>152</v>
      </c>
      <c r="J319" s="1" t="s">
        <v>152</v>
      </c>
      <c r="K319" s="1" t="s">
        <v>22</v>
      </c>
      <c r="L319" s="1"/>
      <c r="M319" s="1" t="s">
        <v>153</v>
      </c>
      <c r="N319" s="1" t="s">
        <v>636</v>
      </c>
      <c r="O319" s="1" t="s">
        <v>22</v>
      </c>
      <c r="P319" s="1"/>
      <c r="Q319" s="1" t="s">
        <v>1105</v>
      </c>
    </row>
    <row r="320" spans="1:17">
      <c r="A320" s="4" t="str">
        <f>HYPERLINK("https://iris.epa.gov/ChemicalLanding/&amp;substance_nmbr=168","Imazalil")</f>
        <v>Imazalil</v>
      </c>
      <c r="B320" s="1" t="s">
        <v>1106</v>
      </c>
      <c r="C320" s="1" t="s">
        <v>1107</v>
      </c>
      <c r="D320" s="1" t="s">
        <v>30</v>
      </c>
      <c r="E320" s="1" t="s">
        <v>19</v>
      </c>
      <c r="F320" s="1" t="s">
        <v>46</v>
      </c>
      <c r="G320" s="1" t="s">
        <v>46</v>
      </c>
      <c r="H320" s="1" t="s">
        <v>33</v>
      </c>
      <c r="I320" s="1" t="s">
        <v>33</v>
      </c>
      <c r="J320" s="1" t="s">
        <v>33</v>
      </c>
      <c r="K320" s="1" t="s">
        <v>21</v>
      </c>
      <c r="L320" s="1" t="s">
        <v>46</v>
      </c>
      <c r="M320" s="1" t="s">
        <v>22</v>
      </c>
      <c r="N320" s="1"/>
      <c r="O320" s="1" t="s">
        <v>22</v>
      </c>
      <c r="P320" s="1"/>
      <c r="Q320" s="1" t="s">
        <v>1108</v>
      </c>
    </row>
    <row r="321" spans="1:17">
      <c r="A321" s="4" t="str">
        <f>HYPERLINK("https://iris.epa.gov/ChemicalLanding/&amp;substance_nmbr=62","Imazaquin")</f>
        <v>Imazaquin</v>
      </c>
      <c r="B321" s="1" t="s">
        <v>1109</v>
      </c>
      <c r="C321" s="1" t="s">
        <v>1110</v>
      </c>
      <c r="D321" s="1" t="s">
        <v>30</v>
      </c>
      <c r="E321" s="1" t="s">
        <v>19</v>
      </c>
      <c r="F321" s="1" t="s">
        <v>79</v>
      </c>
      <c r="G321" s="1" t="s">
        <v>79</v>
      </c>
      <c r="H321" s="1"/>
      <c r="I321" s="1"/>
      <c r="J321" s="1"/>
      <c r="K321" s="1" t="s">
        <v>21</v>
      </c>
      <c r="L321" s="1" t="s">
        <v>79</v>
      </c>
      <c r="M321" s="1" t="s">
        <v>22</v>
      </c>
      <c r="N321" s="1"/>
      <c r="O321" s="1" t="s">
        <v>22</v>
      </c>
      <c r="P321" s="1"/>
      <c r="Q321" s="1" t="s">
        <v>1111</v>
      </c>
    </row>
    <row r="322" spans="1:17">
      <c r="A322" s="4" t="str">
        <f>HYPERLINK("https://iris.epa.gov/ChemicalLanding/&amp;substance_nmbr=457","Indeno[1,2,3-cd]pyrene")</f>
        <v>Indeno[1,2,3-cd]pyrene</v>
      </c>
      <c r="B322" s="1" t="s">
        <v>1112</v>
      </c>
      <c r="C322" s="1" t="s">
        <v>1113</v>
      </c>
      <c r="D322" s="1" t="s">
        <v>19</v>
      </c>
      <c r="E322" s="1" t="s">
        <v>19</v>
      </c>
      <c r="F322" s="1" t="s">
        <v>247</v>
      </c>
      <c r="G322" s="1" t="s">
        <v>247</v>
      </c>
      <c r="H322" s="1"/>
      <c r="I322" s="1"/>
      <c r="J322" s="1"/>
      <c r="K322" s="1" t="s">
        <v>22</v>
      </c>
      <c r="L322" s="1"/>
      <c r="M322" s="1" t="s">
        <v>22</v>
      </c>
      <c r="N322" s="1"/>
      <c r="O322" s="1" t="s">
        <v>21</v>
      </c>
      <c r="P322" s="1" t="s">
        <v>247</v>
      </c>
      <c r="Q322" s="1" t="s">
        <v>1114</v>
      </c>
    </row>
    <row r="323" spans="1:17">
      <c r="A323" s="4" t="str">
        <f>HYPERLINK("https://iris.epa.gov/ChemicalLanding/&amp;substance_nmbr=291","Iprodione")</f>
        <v>Iprodione</v>
      </c>
      <c r="B323" s="1" t="s">
        <v>1115</v>
      </c>
      <c r="C323" s="1" t="s">
        <v>1116</v>
      </c>
      <c r="D323" s="1" t="s">
        <v>30</v>
      </c>
      <c r="E323" s="1" t="s">
        <v>19</v>
      </c>
      <c r="F323" s="1" t="s">
        <v>37</v>
      </c>
      <c r="G323" s="1" t="s">
        <v>37</v>
      </c>
      <c r="H323" s="1"/>
      <c r="I323" s="1"/>
      <c r="J323" s="1"/>
      <c r="K323" s="1" t="s">
        <v>21</v>
      </c>
      <c r="L323" s="1" t="s">
        <v>37</v>
      </c>
      <c r="M323" s="1" t="s">
        <v>22</v>
      </c>
      <c r="N323" s="1"/>
      <c r="O323" s="1" t="s">
        <v>22</v>
      </c>
      <c r="P323" s="1"/>
      <c r="Q323" s="1" t="s">
        <v>1117</v>
      </c>
    </row>
    <row r="324" spans="1:17">
      <c r="A324" s="4" t="str">
        <f>HYPERLINK("https://iris.epa.gov/ChemicalLanding/&amp;substance_nmbr=169","Isobutyl alcohol")</f>
        <v>Isobutyl alcohol</v>
      </c>
      <c r="B324" s="1" t="s">
        <v>1118</v>
      </c>
      <c r="C324" s="1" t="s">
        <v>1119</v>
      </c>
      <c r="D324" s="1" t="s">
        <v>19</v>
      </c>
      <c r="E324" s="1" t="s">
        <v>19</v>
      </c>
      <c r="F324" s="1" t="s">
        <v>46</v>
      </c>
      <c r="G324" s="1" t="s">
        <v>46</v>
      </c>
      <c r="H324" s="1"/>
      <c r="I324" s="1"/>
      <c r="J324" s="1"/>
      <c r="K324" s="1" t="s">
        <v>21</v>
      </c>
      <c r="L324" s="1" t="s">
        <v>46</v>
      </c>
      <c r="M324" s="1" t="s">
        <v>22</v>
      </c>
      <c r="N324" s="1"/>
      <c r="O324" s="1" t="s">
        <v>22</v>
      </c>
      <c r="P324" s="1"/>
      <c r="Q324" s="1" t="s">
        <v>1120</v>
      </c>
    </row>
    <row r="325" spans="1:17">
      <c r="A325" s="4" t="str">
        <f>HYPERLINK("https://iris.epa.gov/ChemicalLanding/&amp;substance_nmbr=63","Isophorone")</f>
        <v>Isophorone</v>
      </c>
      <c r="B325" s="1" t="s">
        <v>1121</v>
      </c>
      <c r="C325" s="1" t="s">
        <v>1122</v>
      </c>
      <c r="D325" s="1" t="s">
        <v>19</v>
      </c>
      <c r="E325" s="1" t="s">
        <v>19</v>
      </c>
      <c r="F325" s="1" t="s">
        <v>79</v>
      </c>
      <c r="G325" s="1" t="s">
        <v>752</v>
      </c>
      <c r="H325" s="1"/>
      <c r="I325" s="1"/>
      <c r="J325" s="1"/>
      <c r="K325" s="1" t="s">
        <v>21</v>
      </c>
      <c r="L325" s="1" t="s">
        <v>365</v>
      </c>
      <c r="M325" s="1" t="s">
        <v>153</v>
      </c>
      <c r="N325" s="1" t="s">
        <v>63</v>
      </c>
      <c r="O325" s="1" t="s">
        <v>21</v>
      </c>
      <c r="P325" s="1" t="s">
        <v>752</v>
      </c>
      <c r="Q325" s="1" t="s">
        <v>1123</v>
      </c>
    </row>
    <row r="326" spans="1:17">
      <c r="A326" s="4" t="str">
        <f>HYPERLINK("https://iris.epa.gov/ChemicalLanding/&amp;substance_nmbr=64","Isopropalin")</f>
        <v>Isopropalin</v>
      </c>
      <c r="B326" s="1" t="s">
        <v>1124</v>
      </c>
      <c r="C326" s="1" t="s">
        <v>1125</v>
      </c>
      <c r="D326" s="1" t="s">
        <v>19</v>
      </c>
      <c r="E326" s="1" t="s">
        <v>19</v>
      </c>
      <c r="F326" s="1" t="s">
        <v>79</v>
      </c>
      <c r="G326" s="1" t="s">
        <v>79</v>
      </c>
      <c r="H326" s="1"/>
      <c r="I326" s="1"/>
      <c r="J326" s="1"/>
      <c r="K326" s="1" t="s">
        <v>21</v>
      </c>
      <c r="L326" s="1" t="s">
        <v>79</v>
      </c>
      <c r="M326" s="1" t="s">
        <v>22</v>
      </c>
      <c r="N326" s="1"/>
      <c r="O326" s="1" t="s">
        <v>22</v>
      </c>
      <c r="P326" s="1"/>
      <c r="Q326" s="1" t="s">
        <v>1126</v>
      </c>
    </row>
    <row r="327" spans="1:17">
      <c r="A327" s="4" t="str">
        <f>HYPERLINK("https://iris.epa.gov/ChemicalLanding/&amp;substance_nmbr=530","Isopropyl methyl phosphonic acid (IMPA)")</f>
        <v>Isopropyl methyl phosphonic acid (IMPA)</v>
      </c>
      <c r="B327" s="1" t="s">
        <v>1127</v>
      </c>
      <c r="C327" s="1" t="s">
        <v>1128</v>
      </c>
      <c r="D327" s="1" t="s">
        <v>19</v>
      </c>
      <c r="E327" s="1" t="s">
        <v>19</v>
      </c>
      <c r="F327" s="1" t="s">
        <v>63</v>
      </c>
      <c r="G327" s="1" t="s">
        <v>827</v>
      </c>
      <c r="H327" s="1"/>
      <c r="I327" s="1"/>
      <c r="J327" s="1"/>
      <c r="K327" s="1" t="s">
        <v>21</v>
      </c>
      <c r="L327" s="1" t="s">
        <v>827</v>
      </c>
      <c r="M327" s="1" t="s">
        <v>22</v>
      </c>
      <c r="N327" s="1"/>
      <c r="O327" s="1" t="s">
        <v>21</v>
      </c>
      <c r="P327" s="1" t="s">
        <v>63</v>
      </c>
      <c r="Q327" s="1" t="s">
        <v>1129</v>
      </c>
    </row>
    <row r="328" spans="1:17">
      <c r="A328" s="4" t="str">
        <f>HYPERLINK("https://iris.epa.gov/ChemicalLanding/&amp;substance_nmbr=339","Isoxaben")</f>
        <v>Isoxaben</v>
      </c>
      <c r="B328" s="1" t="s">
        <v>1130</v>
      </c>
      <c r="C328" s="1" t="s">
        <v>1131</v>
      </c>
      <c r="D328" s="1" t="s">
        <v>30</v>
      </c>
      <c r="E328" s="1" t="s">
        <v>19</v>
      </c>
      <c r="F328" s="1" t="s">
        <v>74</v>
      </c>
      <c r="G328" s="1" t="s">
        <v>1132</v>
      </c>
      <c r="H328" s="1"/>
      <c r="I328" s="1"/>
      <c r="J328" s="1"/>
      <c r="K328" s="1" t="s">
        <v>21</v>
      </c>
      <c r="L328" s="1" t="s">
        <v>74</v>
      </c>
      <c r="M328" s="1" t="s">
        <v>22</v>
      </c>
      <c r="N328" s="1"/>
      <c r="O328" s="1" t="s">
        <v>21</v>
      </c>
      <c r="P328" s="1" t="s">
        <v>1132</v>
      </c>
      <c r="Q328" s="1" t="s">
        <v>1133</v>
      </c>
    </row>
    <row r="329" spans="1:17">
      <c r="A329" s="4" t="str">
        <f>HYPERLINK("https://iris.epa.gov/ChemicalLanding/&amp;substance_nmbr=280","Lactofen")</f>
        <v>Lactofen</v>
      </c>
      <c r="B329" s="1" t="s">
        <v>1134</v>
      </c>
      <c r="C329" s="1" t="s">
        <v>1135</v>
      </c>
      <c r="D329" s="1" t="s">
        <v>30</v>
      </c>
      <c r="E329" s="1" t="s">
        <v>19</v>
      </c>
      <c r="F329" s="1" t="s">
        <v>37</v>
      </c>
      <c r="G329" s="1" t="s">
        <v>37</v>
      </c>
      <c r="H329" s="1" t="s">
        <v>33</v>
      </c>
      <c r="I329" s="1" t="s">
        <v>33</v>
      </c>
      <c r="J329" s="1" t="s">
        <v>33</v>
      </c>
      <c r="K329" s="1" t="s">
        <v>21</v>
      </c>
      <c r="L329" s="1" t="s">
        <v>37</v>
      </c>
      <c r="M329" s="1" t="s">
        <v>22</v>
      </c>
      <c r="N329" s="1"/>
      <c r="O329" s="1" t="s">
        <v>22</v>
      </c>
      <c r="P329" s="1"/>
      <c r="Q329" s="1" t="s">
        <v>1136</v>
      </c>
    </row>
    <row r="330" spans="1:17">
      <c r="A330" s="4" t="str">
        <f>HYPERLINK("https://iris.epa.gov/ChemicalLanding/&amp;substance_nmbr=277","Lead and compounds (inorganic)")</f>
        <v>Lead and compounds (inorganic)</v>
      </c>
      <c r="B330" s="1" t="s">
        <v>1137</v>
      </c>
      <c r="C330" s="1" t="s">
        <v>1138</v>
      </c>
      <c r="D330" s="1" t="s">
        <v>19</v>
      </c>
      <c r="E330" s="1" t="s">
        <v>19</v>
      </c>
      <c r="F330" s="1" t="s">
        <v>228</v>
      </c>
      <c r="G330" s="1" t="s">
        <v>1139</v>
      </c>
      <c r="H330" s="1"/>
      <c r="I330" s="1"/>
      <c r="J330" s="1"/>
      <c r="K330" s="1" t="s">
        <v>48</v>
      </c>
      <c r="L330" s="1" t="s">
        <v>1139</v>
      </c>
      <c r="M330" s="1" t="s">
        <v>22</v>
      </c>
      <c r="N330" s="1"/>
      <c r="O330" s="1" t="s">
        <v>21</v>
      </c>
      <c r="P330" s="1" t="s">
        <v>74</v>
      </c>
      <c r="Q330" s="1" t="s">
        <v>1140</v>
      </c>
    </row>
    <row r="331" spans="1:17">
      <c r="A331" s="4" t="str">
        <f>HYPERLINK("https://iris.epa.gov/ChemicalLanding/&amp;substance_nmbr=1026","Libby Amphibole Asbestos")</f>
        <v>Libby Amphibole Asbestos</v>
      </c>
      <c r="B331" s="1" t="s">
        <v>1141</v>
      </c>
      <c r="C331" s="1" t="s">
        <v>1142</v>
      </c>
      <c r="D331" s="1" t="s">
        <v>19</v>
      </c>
      <c r="E331" s="1" t="s">
        <v>30</v>
      </c>
      <c r="F331" s="1" t="s">
        <v>1143</v>
      </c>
      <c r="G331" s="1" t="s">
        <v>1143</v>
      </c>
      <c r="H331" s="1"/>
      <c r="I331" s="1"/>
      <c r="J331" s="1"/>
      <c r="K331" s="1" t="s">
        <v>153</v>
      </c>
      <c r="L331" s="1" t="s">
        <v>1143</v>
      </c>
      <c r="M331" s="1" t="s">
        <v>21</v>
      </c>
      <c r="N331" s="1" t="s">
        <v>1143</v>
      </c>
      <c r="O331" s="1" t="s">
        <v>21</v>
      </c>
      <c r="P331" s="1" t="s">
        <v>1143</v>
      </c>
      <c r="Q331" s="1" t="s">
        <v>1144</v>
      </c>
    </row>
    <row r="332" spans="1:17">
      <c r="A332" s="4" t="str">
        <f>HYPERLINK("https://iris.epa.gov/ChemicalLanding/&amp;substance_nmbr=682","d-Limonene")</f>
        <v>d-Limonene</v>
      </c>
      <c r="B332" s="1" t="s">
        <v>1145</v>
      </c>
      <c r="C332" s="1" t="s">
        <v>1146</v>
      </c>
      <c r="D332" s="1" t="s">
        <v>30</v>
      </c>
      <c r="E332" s="1" t="s">
        <v>19</v>
      </c>
      <c r="F332" s="1" t="s">
        <v>343</v>
      </c>
      <c r="G332" s="1" t="s">
        <v>343</v>
      </c>
      <c r="H332" s="1"/>
      <c r="I332" s="1"/>
      <c r="J332" s="1"/>
      <c r="K332" s="1" t="s">
        <v>22</v>
      </c>
      <c r="L332" s="1"/>
      <c r="M332" s="1" t="s">
        <v>48</v>
      </c>
      <c r="N332" s="1" t="s">
        <v>343</v>
      </c>
      <c r="O332" s="1" t="s">
        <v>22</v>
      </c>
      <c r="P332" s="1"/>
      <c r="Q332" s="1" t="s">
        <v>1147</v>
      </c>
    </row>
    <row r="333" spans="1:17">
      <c r="A333" s="4" t="str">
        <f>HYPERLINK("https://iris.epa.gov/ChemicalLanding/&amp;substance_nmbr=170","Linuron")</f>
        <v>Linuron</v>
      </c>
      <c r="B333" s="1" t="s">
        <v>1148</v>
      </c>
      <c r="C333" s="1" t="s">
        <v>1149</v>
      </c>
      <c r="D333" s="1" t="s">
        <v>30</v>
      </c>
      <c r="E333" s="1" t="s">
        <v>19</v>
      </c>
      <c r="F333" s="1" t="s">
        <v>46</v>
      </c>
      <c r="G333" s="1" t="s">
        <v>276</v>
      </c>
      <c r="H333" s="1" t="s">
        <v>33</v>
      </c>
      <c r="I333" s="1" t="s">
        <v>33</v>
      </c>
      <c r="J333" s="1" t="s">
        <v>33</v>
      </c>
      <c r="K333" s="1" t="s">
        <v>21</v>
      </c>
      <c r="L333" s="1" t="s">
        <v>46</v>
      </c>
      <c r="M333" s="1" t="s">
        <v>22</v>
      </c>
      <c r="N333" s="1"/>
      <c r="O333" s="1" t="s">
        <v>21</v>
      </c>
      <c r="P333" s="1" t="s">
        <v>276</v>
      </c>
      <c r="Q333" s="1" t="s">
        <v>1150</v>
      </c>
    </row>
    <row r="334" spans="1:17">
      <c r="A334" s="4" t="str">
        <f>HYPERLINK("https://iris.epa.gov/ChemicalLanding/&amp;substance_nmbr=171","Londax")</f>
        <v>Londax</v>
      </c>
      <c r="B334" s="1" t="s">
        <v>1151</v>
      </c>
      <c r="C334" s="1" t="s">
        <v>1152</v>
      </c>
      <c r="D334" s="1" t="s">
        <v>30</v>
      </c>
      <c r="E334" s="1" t="s">
        <v>19</v>
      </c>
      <c r="F334" s="1" t="s">
        <v>46</v>
      </c>
      <c r="G334" s="1" t="s">
        <v>31</v>
      </c>
      <c r="H334" s="1"/>
      <c r="I334" s="1"/>
      <c r="J334" s="1"/>
      <c r="K334" s="1" t="s">
        <v>21</v>
      </c>
      <c r="L334" s="1" t="s">
        <v>31</v>
      </c>
      <c r="M334" s="1" t="s">
        <v>22</v>
      </c>
      <c r="N334" s="1"/>
      <c r="O334" s="1" t="s">
        <v>22</v>
      </c>
      <c r="P334" s="1"/>
      <c r="Q334" s="1" t="s">
        <v>1153</v>
      </c>
    </row>
    <row r="335" spans="1:17">
      <c r="A335" s="4" t="str">
        <f>HYPERLINK("https://iris.epa.gov/ChemicalLanding/&amp;substance_nmbr=248","Malathion")</f>
        <v>Malathion</v>
      </c>
      <c r="B335" s="1" t="s">
        <v>1154</v>
      </c>
      <c r="C335" s="1" t="s">
        <v>1155</v>
      </c>
      <c r="D335" s="1" t="s">
        <v>30</v>
      </c>
      <c r="E335" s="1" t="s">
        <v>19</v>
      </c>
      <c r="F335" s="1" t="s">
        <v>52</v>
      </c>
      <c r="G335" s="1" t="s">
        <v>52</v>
      </c>
      <c r="H335" s="1"/>
      <c r="I335" s="1"/>
      <c r="J335" s="1"/>
      <c r="K335" s="1" t="s">
        <v>21</v>
      </c>
      <c r="L335" s="1" t="s">
        <v>52</v>
      </c>
      <c r="M335" s="1" t="s">
        <v>22</v>
      </c>
      <c r="N335" s="1"/>
      <c r="O335" s="1" t="s">
        <v>22</v>
      </c>
      <c r="P335" s="1"/>
      <c r="Q335" s="1" t="s">
        <v>1156</v>
      </c>
    </row>
    <row r="336" spans="1:17">
      <c r="A336" s="4" t="str">
        <f>HYPERLINK("https://iris.epa.gov/ChemicalLanding/&amp;substance_nmbr=307","Maleic anhydride")</f>
        <v>Maleic anhydride</v>
      </c>
      <c r="B336" s="1" t="s">
        <v>1157</v>
      </c>
      <c r="C336" s="1" t="s">
        <v>1158</v>
      </c>
      <c r="D336" s="1" t="s">
        <v>19</v>
      </c>
      <c r="E336" s="1" t="s">
        <v>19</v>
      </c>
      <c r="F336" s="1" t="s">
        <v>58</v>
      </c>
      <c r="G336" s="1" t="s">
        <v>58</v>
      </c>
      <c r="H336" s="1"/>
      <c r="I336" s="1"/>
      <c r="J336" s="1"/>
      <c r="K336" s="1" t="s">
        <v>21</v>
      </c>
      <c r="L336" s="1" t="s">
        <v>58</v>
      </c>
      <c r="M336" s="1" t="s">
        <v>22</v>
      </c>
      <c r="N336" s="1"/>
      <c r="O336" s="1" t="s">
        <v>22</v>
      </c>
      <c r="P336" s="1"/>
      <c r="Q336" s="1" t="s">
        <v>1159</v>
      </c>
    </row>
    <row r="337" spans="1:17">
      <c r="A337" s="4" t="str">
        <f>HYPERLINK("https://iris.epa.gov/ChemicalLanding/&amp;substance_nmbr=172","Maleic hydrazide")</f>
        <v>Maleic hydrazide</v>
      </c>
      <c r="B337" s="1" t="s">
        <v>1160</v>
      </c>
      <c r="C337" s="1" t="s">
        <v>1161</v>
      </c>
      <c r="D337" s="1" t="s">
        <v>30</v>
      </c>
      <c r="E337" s="1" t="s">
        <v>19</v>
      </c>
      <c r="F337" s="1" t="s">
        <v>46</v>
      </c>
      <c r="G337" s="1" t="s">
        <v>46</v>
      </c>
      <c r="H337" s="1"/>
      <c r="I337" s="1"/>
      <c r="J337" s="1"/>
      <c r="K337" s="1" t="s">
        <v>21</v>
      </c>
      <c r="L337" s="1" t="s">
        <v>46</v>
      </c>
      <c r="M337" s="1" t="s">
        <v>22</v>
      </c>
      <c r="N337" s="1"/>
      <c r="O337" s="1" t="s">
        <v>22</v>
      </c>
      <c r="P337" s="1"/>
      <c r="Q337" s="1" t="s">
        <v>1162</v>
      </c>
    </row>
    <row r="338" spans="1:17">
      <c r="A338" s="4" t="str">
        <f>HYPERLINK("https://iris.epa.gov/ChemicalLanding/&amp;substance_nmbr=249","Maneb")</f>
        <v>Maneb</v>
      </c>
      <c r="B338" s="1" t="s">
        <v>1163</v>
      </c>
      <c r="C338" s="1" t="s">
        <v>1164</v>
      </c>
      <c r="D338" s="1" t="s">
        <v>30</v>
      </c>
      <c r="E338" s="1" t="s">
        <v>19</v>
      </c>
      <c r="F338" s="1" t="s">
        <v>31</v>
      </c>
      <c r="G338" s="1" t="s">
        <v>31</v>
      </c>
      <c r="H338" s="1"/>
      <c r="I338" s="1"/>
      <c r="J338" s="1"/>
      <c r="K338" s="1" t="s">
        <v>21</v>
      </c>
      <c r="L338" s="1" t="s">
        <v>31</v>
      </c>
      <c r="M338" s="1" t="s">
        <v>22</v>
      </c>
      <c r="N338" s="1"/>
      <c r="O338" s="1" t="s">
        <v>22</v>
      </c>
      <c r="P338" s="1"/>
      <c r="Q338" s="1" t="s">
        <v>1165</v>
      </c>
    </row>
    <row r="339" spans="1:17">
      <c r="A339" s="4" t="str">
        <f>HYPERLINK("https://iris.epa.gov/ChemicalLanding/&amp;substance_nmbr=373","Manganese")</f>
        <v>Manganese</v>
      </c>
      <c r="B339" s="1" t="s">
        <v>1166</v>
      </c>
      <c r="C339" s="1" t="s">
        <v>1167</v>
      </c>
      <c r="D339" s="1" t="s">
        <v>19</v>
      </c>
      <c r="E339" s="1" t="s">
        <v>19</v>
      </c>
      <c r="F339" s="1" t="s">
        <v>74</v>
      </c>
      <c r="G339" s="1" t="s">
        <v>459</v>
      </c>
      <c r="H339" s="1"/>
      <c r="I339" s="1"/>
      <c r="J339" s="1"/>
      <c r="K339" s="1" t="s">
        <v>21</v>
      </c>
      <c r="L339" s="1" t="s">
        <v>459</v>
      </c>
      <c r="M339" s="1" t="s">
        <v>21</v>
      </c>
      <c r="N339" s="1" t="s">
        <v>343</v>
      </c>
      <c r="O339" s="1" t="s">
        <v>21</v>
      </c>
      <c r="P339" s="1" t="s">
        <v>74</v>
      </c>
      <c r="Q339" s="1" t="s">
        <v>1168</v>
      </c>
    </row>
    <row r="340" spans="1:17">
      <c r="A340" s="4" t="str">
        <f>HYPERLINK("https://iris.epa.gov/ChemicalLanding/&amp;substance_nmbr=340","Mepiquat chloride")</f>
        <v>Mepiquat chloride</v>
      </c>
      <c r="B340" s="1" t="s">
        <v>1169</v>
      </c>
      <c r="C340" s="1" t="s">
        <v>1170</v>
      </c>
      <c r="D340" s="1" t="s">
        <v>30</v>
      </c>
      <c r="E340" s="1" t="s">
        <v>19</v>
      </c>
      <c r="F340" s="1" t="s">
        <v>58</v>
      </c>
      <c r="G340" s="1" t="s">
        <v>58</v>
      </c>
      <c r="H340" s="1"/>
      <c r="I340" s="1"/>
      <c r="J340" s="1"/>
      <c r="K340" s="1" t="s">
        <v>21</v>
      </c>
      <c r="L340" s="1" t="s">
        <v>58</v>
      </c>
      <c r="M340" s="1" t="s">
        <v>22</v>
      </c>
      <c r="N340" s="1"/>
      <c r="O340" s="1" t="s">
        <v>22</v>
      </c>
      <c r="P340" s="1"/>
      <c r="Q340" s="1" t="s">
        <v>1171</v>
      </c>
    </row>
    <row r="341" spans="1:17">
      <c r="A341" s="4" t="str">
        <f>HYPERLINK("https://iris.epa.gov/ChemicalLanding/&amp;substance_nmbr=692","Mercuric chloride (HgCl2)")</f>
        <v>Mercuric chloride (HgCl2)</v>
      </c>
      <c r="B341" s="1" t="s">
        <v>1172</v>
      </c>
      <c r="C341" s="1" t="s">
        <v>1173</v>
      </c>
      <c r="D341" s="1" t="s">
        <v>19</v>
      </c>
      <c r="E341" s="1" t="s">
        <v>19</v>
      </c>
      <c r="F341" s="1" t="s">
        <v>1174</v>
      </c>
      <c r="G341" s="1" t="s">
        <v>1174</v>
      </c>
      <c r="H341" s="1"/>
      <c r="I341" s="1"/>
      <c r="J341" s="1"/>
      <c r="K341" s="1" t="s">
        <v>21</v>
      </c>
      <c r="L341" s="1" t="s">
        <v>1174</v>
      </c>
      <c r="M341" s="1" t="s">
        <v>22</v>
      </c>
      <c r="N341" s="1"/>
      <c r="O341" s="1" t="s">
        <v>21</v>
      </c>
      <c r="P341" s="1" t="s">
        <v>1174</v>
      </c>
      <c r="Q341" s="1" t="s">
        <v>1175</v>
      </c>
    </row>
    <row r="342" spans="1:17">
      <c r="A342" s="4" t="str">
        <f>HYPERLINK("https://iris.epa.gov/ChemicalLanding/&amp;substance_nmbr=1522","Mercury Salts, Inorganic")</f>
        <v>Mercury Salts, Inorganic</v>
      </c>
      <c r="B342" s="1" t="s">
        <v>829</v>
      </c>
      <c r="C342" s="1"/>
      <c r="D342" s="1" t="s">
        <v>19</v>
      </c>
      <c r="E342" s="1"/>
      <c r="F342" s="1"/>
      <c r="G342" s="1"/>
      <c r="H342" s="1"/>
      <c r="I342" s="1"/>
      <c r="J342" s="1"/>
      <c r="K342" s="1"/>
      <c r="L342" s="1"/>
      <c r="M342" s="1"/>
      <c r="N342" s="1"/>
      <c r="O342" s="1"/>
      <c r="P342" s="1"/>
      <c r="Q342" s="1"/>
    </row>
    <row r="343" spans="1:17">
      <c r="A343" s="4" t="str">
        <f>HYPERLINK("https://iris.epa.gov/ChemicalLanding/&amp;substance_nmbr=370","Mercury, elemental")</f>
        <v>Mercury, elemental</v>
      </c>
      <c r="B343" s="1" t="s">
        <v>1176</v>
      </c>
      <c r="C343" s="1" t="s">
        <v>1177</v>
      </c>
      <c r="D343" s="1" t="s">
        <v>19</v>
      </c>
      <c r="E343" s="1" t="s">
        <v>19</v>
      </c>
      <c r="F343" s="1" t="s">
        <v>31</v>
      </c>
      <c r="G343" s="1" t="s">
        <v>186</v>
      </c>
      <c r="H343" s="1"/>
      <c r="I343" s="1"/>
      <c r="J343" s="1"/>
      <c r="K343" s="1" t="s">
        <v>22</v>
      </c>
      <c r="L343" s="1"/>
      <c r="M343" s="1" t="s">
        <v>21</v>
      </c>
      <c r="N343" s="1" t="s">
        <v>186</v>
      </c>
      <c r="O343" s="1" t="s">
        <v>21</v>
      </c>
      <c r="P343" s="1" t="s">
        <v>1174</v>
      </c>
      <c r="Q343" s="1" t="s">
        <v>1178</v>
      </c>
    </row>
    <row r="344" spans="1:17">
      <c r="A344" s="4" t="str">
        <f>HYPERLINK("https://iris.epa.gov/ChemicalLanding/&amp;substance_nmbr=366","Merphos")</f>
        <v>Merphos</v>
      </c>
      <c r="B344" s="1" t="s">
        <v>1179</v>
      </c>
      <c r="C344" s="1" t="s">
        <v>1180</v>
      </c>
      <c r="D344" s="1" t="s">
        <v>30</v>
      </c>
      <c r="E344" s="1" t="s">
        <v>19</v>
      </c>
      <c r="F344" s="1" t="s">
        <v>31</v>
      </c>
      <c r="G344" s="1" t="s">
        <v>380</v>
      </c>
      <c r="H344" s="1"/>
      <c r="I344" s="1"/>
      <c r="J344" s="1"/>
      <c r="K344" s="1" t="s">
        <v>21</v>
      </c>
      <c r="L344" s="1" t="s">
        <v>31</v>
      </c>
      <c r="M344" s="1" t="s">
        <v>153</v>
      </c>
      <c r="N344" s="1" t="s">
        <v>380</v>
      </c>
      <c r="O344" s="1" t="s">
        <v>22</v>
      </c>
      <c r="P344" s="1"/>
      <c r="Q344" s="1" t="s">
        <v>1181</v>
      </c>
    </row>
    <row r="345" spans="1:17">
      <c r="A345" s="4" t="str">
        <f>HYPERLINK("https://iris.epa.gov/ChemicalLanding/&amp;substance_nmbr=367","Merphos oxide")</f>
        <v>Merphos oxide</v>
      </c>
      <c r="B345" s="1" t="s">
        <v>1182</v>
      </c>
      <c r="C345" s="1" t="s">
        <v>1183</v>
      </c>
      <c r="D345" s="1" t="s">
        <v>30</v>
      </c>
      <c r="E345" s="1" t="s">
        <v>19</v>
      </c>
      <c r="F345" s="1" t="s">
        <v>31</v>
      </c>
      <c r="G345" s="1" t="s">
        <v>380</v>
      </c>
      <c r="H345" s="1" t="s">
        <v>33</v>
      </c>
      <c r="I345" s="1" t="s">
        <v>33</v>
      </c>
      <c r="J345" s="1" t="s">
        <v>33</v>
      </c>
      <c r="K345" s="1" t="s">
        <v>21</v>
      </c>
      <c r="L345" s="1" t="s">
        <v>31</v>
      </c>
      <c r="M345" s="1" t="s">
        <v>153</v>
      </c>
      <c r="N345" s="1" t="s">
        <v>380</v>
      </c>
      <c r="O345" s="1" t="s">
        <v>22</v>
      </c>
      <c r="P345" s="1"/>
      <c r="Q345" s="1" t="s">
        <v>1184</v>
      </c>
    </row>
    <row r="346" spans="1:17">
      <c r="A346" s="4" t="str">
        <f>HYPERLINK("https://iris.epa.gov/ChemicalLanding/&amp;substance_nmbr=68","Metalaxyl")</f>
        <v>Metalaxyl</v>
      </c>
      <c r="B346" s="1" t="s">
        <v>1185</v>
      </c>
      <c r="C346" s="1" t="s">
        <v>1186</v>
      </c>
      <c r="D346" s="1" t="s">
        <v>30</v>
      </c>
      <c r="E346" s="1" t="s">
        <v>19</v>
      </c>
      <c r="F346" s="1" t="s">
        <v>79</v>
      </c>
      <c r="G346" s="1" t="s">
        <v>79</v>
      </c>
      <c r="H346" s="1"/>
      <c r="I346" s="1"/>
      <c r="J346" s="1"/>
      <c r="K346" s="1" t="s">
        <v>21</v>
      </c>
      <c r="L346" s="1" t="s">
        <v>79</v>
      </c>
      <c r="M346" s="1" t="s">
        <v>22</v>
      </c>
      <c r="N346" s="1"/>
      <c r="O346" s="1" t="s">
        <v>22</v>
      </c>
      <c r="P346" s="1"/>
      <c r="Q346" s="1" t="s">
        <v>1187</v>
      </c>
    </row>
    <row r="347" spans="1:17">
      <c r="A347" s="4" t="str">
        <f>HYPERLINK("https://iris.epa.gov/ChemicalLanding/&amp;substance_nmbr=359","Methacrylonitrile")</f>
        <v>Methacrylonitrile</v>
      </c>
      <c r="B347" s="1" t="s">
        <v>1188</v>
      </c>
      <c r="C347" s="1" t="s">
        <v>1189</v>
      </c>
      <c r="D347" s="1" t="s">
        <v>19</v>
      </c>
      <c r="E347" s="1" t="s">
        <v>19</v>
      </c>
      <c r="F347" s="1" t="s">
        <v>31</v>
      </c>
      <c r="G347" s="1" t="s">
        <v>31</v>
      </c>
      <c r="H347" s="1"/>
      <c r="I347" s="1"/>
      <c r="J347" s="1"/>
      <c r="K347" s="1" t="s">
        <v>21</v>
      </c>
      <c r="L347" s="1" t="s">
        <v>31</v>
      </c>
      <c r="M347" s="1" t="s">
        <v>22</v>
      </c>
      <c r="N347" s="1"/>
      <c r="O347" s="1" t="s">
        <v>22</v>
      </c>
      <c r="P347" s="1"/>
      <c r="Q347" s="1" t="s">
        <v>1190</v>
      </c>
    </row>
    <row r="348" spans="1:17">
      <c r="A348" s="4" t="str">
        <f>HYPERLINK("https://iris.epa.gov/ChemicalLanding/&amp;substance_nmbr=250","Methamidophos")</f>
        <v>Methamidophos</v>
      </c>
      <c r="B348" s="1" t="s">
        <v>1191</v>
      </c>
      <c r="C348" s="1" t="s">
        <v>1192</v>
      </c>
      <c r="D348" s="1" t="s">
        <v>30</v>
      </c>
      <c r="E348" s="1" t="s">
        <v>19</v>
      </c>
      <c r="F348" s="1" t="s">
        <v>52</v>
      </c>
      <c r="G348" s="1" t="s">
        <v>52</v>
      </c>
      <c r="H348" s="1"/>
      <c r="I348" s="1"/>
      <c r="J348" s="1"/>
      <c r="K348" s="1" t="s">
        <v>21</v>
      </c>
      <c r="L348" s="1" t="s">
        <v>52</v>
      </c>
      <c r="M348" s="1" t="s">
        <v>22</v>
      </c>
      <c r="N348" s="1"/>
      <c r="O348" s="1" t="s">
        <v>22</v>
      </c>
      <c r="P348" s="1"/>
      <c r="Q348" s="1" t="s">
        <v>1193</v>
      </c>
    </row>
    <row r="349" spans="1:17">
      <c r="A349" s="4" t="str">
        <f>HYPERLINK("https://iris.epa.gov/ChemicalLanding/&amp;substance_nmbr=305","Methanol")</f>
        <v>Methanol</v>
      </c>
      <c r="B349" s="1" t="s">
        <v>1194</v>
      </c>
      <c r="C349" s="1" t="s">
        <v>1195</v>
      </c>
      <c r="D349" s="1" t="s">
        <v>19</v>
      </c>
      <c r="E349" s="1" t="s">
        <v>30</v>
      </c>
      <c r="F349" s="1" t="s">
        <v>31</v>
      </c>
      <c r="G349" s="1" t="s">
        <v>1196</v>
      </c>
      <c r="H349" s="1"/>
      <c r="I349" s="1"/>
      <c r="J349" s="1"/>
      <c r="K349" s="1" t="s">
        <v>21</v>
      </c>
      <c r="L349" s="1" t="s">
        <v>1196</v>
      </c>
      <c r="M349" s="1" t="s">
        <v>21</v>
      </c>
      <c r="N349" s="1" t="s">
        <v>1196</v>
      </c>
      <c r="O349" s="1" t="s">
        <v>22</v>
      </c>
      <c r="P349" s="1"/>
      <c r="Q349" s="1" t="s">
        <v>1197</v>
      </c>
    </row>
    <row r="350" spans="1:17">
      <c r="A350" s="4" t="str">
        <f>HYPERLINK("https://iris.epa.gov/ChemicalLanding/&amp;substance_nmbr=341","Methidathion")</f>
        <v>Methidathion</v>
      </c>
      <c r="B350" s="1" t="s">
        <v>1198</v>
      </c>
      <c r="C350" s="1" t="s">
        <v>1199</v>
      </c>
      <c r="D350" s="1" t="s">
        <v>30</v>
      </c>
      <c r="E350" s="1" t="s">
        <v>19</v>
      </c>
      <c r="F350" s="1" t="s">
        <v>58</v>
      </c>
      <c r="G350" s="1" t="s">
        <v>32</v>
      </c>
      <c r="H350" s="1" t="s">
        <v>33</v>
      </c>
      <c r="I350" s="1" t="s">
        <v>33</v>
      </c>
      <c r="J350" s="1" t="s">
        <v>33</v>
      </c>
      <c r="K350" s="1" t="s">
        <v>21</v>
      </c>
      <c r="L350" s="1" t="s">
        <v>58</v>
      </c>
      <c r="M350" s="1" t="s">
        <v>22</v>
      </c>
      <c r="N350" s="1"/>
      <c r="O350" s="1" t="s">
        <v>21</v>
      </c>
      <c r="P350" s="1" t="s">
        <v>32</v>
      </c>
      <c r="Q350" s="1" t="s">
        <v>1200</v>
      </c>
    </row>
    <row r="351" spans="1:17">
      <c r="A351" s="4" t="str">
        <f>HYPERLINK("https://iris.epa.gov/ChemicalLanding/&amp;substance_nmbr=69","Methomyl")</f>
        <v>Methomyl</v>
      </c>
      <c r="B351" s="1" t="s">
        <v>1201</v>
      </c>
      <c r="C351" s="1" t="s">
        <v>1202</v>
      </c>
      <c r="D351" s="1" t="s">
        <v>30</v>
      </c>
      <c r="E351" s="1" t="s">
        <v>19</v>
      </c>
      <c r="F351" s="1" t="s">
        <v>79</v>
      </c>
      <c r="G351" s="1" t="s">
        <v>79</v>
      </c>
      <c r="H351" s="1"/>
      <c r="I351" s="1"/>
      <c r="J351" s="1"/>
      <c r="K351" s="1" t="s">
        <v>21</v>
      </c>
      <c r="L351" s="1" t="s">
        <v>79</v>
      </c>
      <c r="M351" s="1" t="s">
        <v>22</v>
      </c>
      <c r="N351" s="1"/>
      <c r="O351" s="1" t="s">
        <v>22</v>
      </c>
      <c r="P351" s="1"/>
      <c r="Q351" s="1" t="s">
        <v>1203</v>
      </c>
    </row>
    <row r="352" spans="1:17">
      <c r="A352" s="4" t="str">
        <f>HYPERLINK("https://iris.epa.gov/ChemicalLanding/&amp;substance_nmbr=369","Methoxychlor")</f>
        <v>Methoxychlor</v>
      </c>
      <c r="B352" s="1" t="s">
        <v>1204</v>
      </c>
      <c r="C352" s="1" t="s">
        <v>1205</v>
      </c>
      <c r="D352" s="1" t="s">
        <v>30</v>
      </c>
      <c r="E352" s="1" t="s">
        <v>19</v>
      </c>
      <c r="F352" s="1" t="s">
        <v>31</v>
      </c>
      <c r="G352" s="1" t="s">
        <v>343</v>
      </c>
      <c r="H352" s="1"/>
      <c r="I352" s="1"/>
      <c r="J352" s="1"/>
      <c r="K352" s="1" t="s">
        <v>21</v>
      </c>
      <c r="L352" s="1" t="s">
        <v>113</v>
      </c>
      <c r="M352" s="1" t="s">
        <v>48</v>
      </c>
      <c r="N352" s="1" t="s">
        <v>343</v>
      </c>
      <c r="O352" s="1" t="s">
        <v>21</v>
      </c>
      <c r="P352" s="1" t="s">
        <v>31</v>
      </c>
      <c r="Q352" s="1" t="s">
        <v>1206</v>
      </c>
    </row>
    <row r="353" spans="1:17">
      <c r="A353" s="4" t="str">
        <f>HYPERLINK("https://iris.epa.gov/ChemicalLanding/&amp;substance_nmbr=525","2-Methoxyethanol")</f>
        <v>2-Methoxyethanol</v>
      </c>
      <c r="B353" s="1" t="s">
        <v>1207</v>
      </c>
      <c r="C353" s="1" t="s">
        <v>1208</v>
      </c>
      <c r="D353" s="1" t="s">
        <v>19</v>
      </c>
      <c r="E353" s="1" t="s">
        <v>19</v>
      </c>
      <c r="F353" s="1" t="s">
        <v>134</v>
      </c>
      <c r="G353" s="1" t="s">
        <v>134</v>
      </c>
      <c r="H353" s="1"/>
      <c r="I353" s="1"/>
      <c r="J353" s="1"/>
      <c r="K353" s="1" t="s">
        <v>22</v>
      </c>
      <c r="L353" s="1"/>
      <c r="M353" s="1" t="s">
        <v>21</v>
      </c>
      <c r="N353" s="1" t="s">
        <v>134</v>
      </c>
      <c r="O353" s="1" t="s">
        <v>22</v>
      </c>
      <c r="P353" s="1"/>
      <c r="Q353" s="1" t="s">
        <v>1209</v>
      </c>
    </row>
    <row r="354" spans="1:17">
      <c r="A354" s="4" t="str">
        <f>HYPERLINK("https://iris.epa.gov/ChemicalLanding/&amp;substance_nmbr=441","Methyl acrylate")</f>
        <v>Methyl acrylate</v>
      </c>
      <c r="B354" s="1" t="s">
        <v>1210</v>
      </c>
      <c r="C354" s="1" t="s">
        <v>1211</v>
      </c>
      <c r="D354" s="1" t="s">
        <v>19</v>
      </c>
      <c r="E354" s="1" t="s">
        <v>19</v>
      </c>
      <c r="F354" s="1" t="s">
        <v>247</v>
      </c>
      <c r="G354" s="1" t="s">
        <v>247</v>
      </c>
      <c r="H354" s="1"/>
      <c r="I354" s="1"/>
      <c r="J354" s="1"/>
      <c r="K354" s="1" t="s">
        <v>22</v>
      </c>
      <c r="L354" s="1"/>
      <c r="M354" s="1" t="s">
        <v>22</v>
      </c>
      <c r="N354" s="1"/>
      <c r="O354" s="1" t="s">
        <v>21</v>
      </c>
      <c r="P354" s="1" t="s">
        <v>247</v>
      </c>
      <c r="Q354" s="1" t="s">
        <v>1212</v>
      </c>
    </row>
    <row r="355" spans="1:17">
      <c r="A355" s="4" t="str">
        <f>HYPERLINK("https://iris.epa.gov/ChemicalLanding/&amp;substance_nmbr=1003","Methyl chloride")</f>
        <v>Methyl chloride</v>
      </c>
      <c r="B355" s="1" t="s">
        <v>1213</v>
      </c>
      <c r="C355" s="1" t="s">
        <v>1214</v>
      </c>
      <c r="D355" s="1" t="s">
        <v>19</v>
      </c>
      <c r="E355" s="1" t="s">
        <v>30</v>
      </c>
      <c r="F355" s="1" t="s">
        <v>1215</v>
      </c>
      <c r="G355" s="1" t="s">
        <v>1215</v>
      </c>
      <c r="H355" s="1"/>
      <c r="I355" s="1"/>
      <c r="J355" s="1"/>
      <c r="K355" s="1" t="s">
        <v>48</v>
      </c>
      <c r="L355" s="1" t="s">
        <v>1215</v>
      </c>
      <c r="M355" s="1" t="s">
        <v>21</v>
      </c>
      <c r="N355" s="1" t="s">
        <v>1215</v>
      </c>
      <c r="O355" s="1" t="s">
        <v>21</v>
      </c>
      <c r="P355" s="1" t="s">
        <v>1215</v>
      </c>
      <c r="Q355" s="1" t="s">
        <v>1216</v>
      </c>
    </row>
    <row r="356" spans="1:17">
      <c r="A356" s="4" t="str">
        <f>HYPERLINK("https://iris.epa.gov/ChemicalLanding/&amp;substance_nmbr=309","Methyl chlorocarbonate")</f>
        <v>Methyl chlorocarbonate</v>
      </c>
      <c r="B356" s="1" t="s">
        <v>1217</v>
      </c>
      <c r="C356" s="1" t="s">
        <v>1218</v>
      </c>
      <c r="D356" s="1" t="s">
        <v>19</v>
      </c>
      <c r="E356" s="1" t="s">
        <v>19</v>
      </c>
      <c r="F356" s="1" t="s">
        <v>58</v>
      </c>
      <c r="G356" s="1" t="s">
        <v>32</v>
      </c>
      <c r="H356" s="1" t="s">
        <v>152</v>
      </c>
      <c r="I356" s="1" t="s">
        <v>152</v>
      </c>
      <c r="J356" s="1" t="s">
        <v>152</v>
      </c>
      <c r="K356" s="1" t="s">
        <v>220</v>
      </c>
      <c r="L356" s="1" t="s">
        <v>32</v>
      </c>
      <c r="M356" s="1" t="s">
        <v>22</v>
      </c>
      <c r="N356" s="1"/>
      <c r="O356" s="1" t="s">
        <v>22</v>
      </c>
      <c r="P356" s="1"/>
      <c r="Q356" s="1" t="s">
        <v>1219</v>
      </c>
    </row>
    <row r="357" spans="1:17">
      <c r="A357" s="4" t="str">
        <f>HYPERLINK("https://iris.epa.gov/ChemicalLanding/&amp;substance_nmbr=71","Methyl ethyl ketone (MEK)")</f>
        <v>Methyl ethyl ketone (MEK)</v>
      </c>
      <c r="B357" s="1" t="s">
        <v>1220</v>
      </c>
      <c r="C357" s="1" t="s">
        <v>1221</v>
      </c>
      <c r="D357" s="1" t="s">
        <v>19</v>
      </c>
      <c r="E357" s="1" t="s">
        <v>30</v>
      </c>
      <c r="F357" s="1" t="s">
        <v>79</v>
      </c>
      <c r="G357" s="1" t="s">
        <v>1222</v>
      </c>
      <c r="H357" s="1"/>
      <c r="I357" s="1"/>
      <c r="J357" s="1"/>
      <c r="K357" s="1" t="s">
        <v>21</v>
      </c>
      <c r="L357" s="1" t="s">
        <v>1222</v>
      </c>
      <c r="M357" s="1" t="s">
        <v>21</v>
      </c>
      <c r="N357" s="1" t="s">
        <v>1222</v>
      </c>
      <c r="O357" s="1" t="s">
        <v>21</v>
      </c>
      <c r="P357" s="1" t="s">
        <v>1222</v>
      </c>
      <c r="Q357" s="1" t="s">
        <v>1223</v>
      </c>
    </row>
    <row r="358" spans="1:17">
      <c r="A358" s="4" t="str">
        <f>HYPERLINK("https://iris.epa.gov/ChemicalLanding/&amp;substance_nmbr=650","Methyl iodide")</f>
        <v>Methyl iodide</v>
      </c>
      <c r="B358" s="1" t="s">
        <v>1224</v>
      </c>
      <c r="C358" s="1" t="s">
        <v>1225</v>
      </c>
      <c r="D358" s="1" t="s">
        <v>19</v>
      </c>
      <c r="E358" s="1" t="s">
        <v>19</v>
      </c>
      <c r="F358" s="1" t="s">
        <v>820</v>
      </c>
      <c r="G358" s="1" t="s">
        <v>820</v>
      </c>
      <c r="H358" s="1" t="s">
        <v>571</v>
      </c>
      <c r="I358" s="1" t="s">
        <v>571</v>
      </c>
      <c r="J358" s="1" t="s">
        <v>571</v>
      </c>
      <c r="K358" s="1" t="s">
        <v>22</v>
      </c>
      <c r="L358" s="1"/>
      <c r="M358" s="1" t="s">
        <v>22</v>
      </c>
      <c r="N358" s="1"/>
      <c r="O358" s="1" t="s">
        <v>22</v>
      </c>
      <c r="P358" s="1"/>
      <c r="Q358" s="1" t="s">
        <v>1226</v>
      </c>
    </row>
    <row r="359" spans="1:17">
      <c r="A359" s="4" t="str">
        <f>HYPERLINK("https://iris.epa.gov/ChemicalLanding/&amp;substance_nmbr=173","Methyl isobutyl ketone (MIBK)")</f>
        <v>Methyl isobutyl ketone (MIBK)</v>
      </c>
      <c r="B359" s="1" t="s">
        <v>1227</v>
      </c>
      <c r="C359" s="1" t="s">
        <v>1228</v>
      </c>
      <c r="D359" s="1" t="s">
        <v>19</v>
      </c>
      <c r="E359" s="1" t="s">
        <v>30</v>
      </c>
      <c r="F359" s="1" t="s">
        <v>46</v>
      </c>
      <c r="G359" s="1" t="s">
        <v>1229</v>
      </c>
      <c r="H359" s="1"/>
      <c r="I359" s="1"/>
      <c r="J359" s="1"/>
      <c r="K359" s="1" t="s">
        <v>54</v>
      </c>
      <c r="L359" s="1" t="s">
        <v>1229</v>
      </c>
      <c r="M359" s="1" t="s">
        <v>21</v>
      </c>
      <c r="N359" s="1" t="s">
        <v>1229</v>
      </c>
      <c r="O359" s="1" t="s">
        <v>21</v>
      </c>
      <c r="P359" s="1" t="s">
        <v>1229</v>
      </c>
      <c r="Q359" s="1" t="s">
        <v>1230</v>
      </c>
    </row>
    <row r="360" spans="1:17">
      <c r="A360" s="4" t="str">
        <f>HYPERLINK("https://iris.epa.gov/ChemicalLanding/&amp;substance_nmbr=527","Methyl isocyanate")</f>
        <v>Methyl isocyanate</v>
      </c>
      <c r="B360" s="1" t="s">
        <v>1231</v>
      </c>
      <c r="C360" s="1" t="s">
        <v>1232</v>
      </c>
      <c r="D360" s="1" t="s">
        <v>19</v>
      </c>
      <c r="E360" s="1" t="s">
        <v>19</v>
      </c>
      <c r="F360" s="1" t="s">
        <v>63</v>
      </c>
      <c r="G360" s="1" t="s">
        <v>63</v>
      </c>
      <c r="H360" s="1" t="s">
        <v>152</v>
      </c>
      <c r="I360" s="1" t="s">
        <v>152</v>
      </c>
      <c r="J360" s="1" t="s">
        <v>152</v>
      </c>
      <c r="K360" s="1" t="s">
        <v>22</v>
      </c>
      <c r="L360" s="1"/>
      <c r="M360" s="1" t="s">
        <v>153</v>
      </c>
      <c r="N360" s="1" t="s">
        <v>63</v>
      </c>
      <c r="O360" s="1" t="s">
        <v>22</v>
      </c>
      <c r="P360" s="1"/>
      <c r="Q360" s="1" t="s">
        <v>1233</v>
      </c>
    </row>
    <row r="361" spans="1:17">
      <c r="A361" s="4" t="str">
        <f>HYPERLINK("https://iris.epa.gov/ChemicalLanding/&amp;substance_nmbr=1000","Methyl methacrylate")</f>
        <v>Methyl methacrylate</v>
      </c>
      <c r="B361" s="1" t="s">
        <v>1234</v>
      </c>
      <c r="C361" s="1" t="s">
        <v>1235</v>
      </c>
      <c r="D361" s="1" t="s">
        <v>19</v>
      </c>
      <c r="E361" s="1" t="s">
        <v>30</v>
      </c>
      <c r="F361" s="1" t="s">
        <v>243</v>
      </c>
      <c r="G361" s="1" t="s">
        <v>243</v>
      </c>
      <c r="H361" s="1"/>
      <c r="I361" s="1"/>
      <c r="J361" s="1"/>
      <c r="K361" s="1" t="s">
        <v>21</v>
      </c>
      <c r="L361" s="1" t="s">
        <v>243</v>
      </c>
      <c r="M361" s="1" t="s">
        <v>21</v>
      </c>
      <c r="N361" s="1" t="s">
        <v>243</v>
      </c>
      <c r="O361" s="1" t="s">
        <v>21</v>
      </c>
      <c r="P361" s="1" t="s">
        <v>243</v>
      </c>
      <c r="Q361" s="1" t="s">
        <v>1236</v>
      </c>
    </row>
    <row r="362" spans="1:17">
      <c r="A362" s="4" t="str">
        <f>HYPERLINK("https://iris.epa.gov/ChemicalLanding/&amp;substance_nmbr=174","Methyl parathion")</f>
        <v>Methyl parathion</v>
      </c>
      <c r="B362" s="1" t="s">
        <v>1237</v>
      </c>
      <c r="C362" s="1" t="s">
        <v>1238</v>
      </c>
      <c r="D362" s="1" t="s">
        <v>30</v>
      </c>
      <c r="E362" s="1" t="s">
        <v>19</v>
      </c>
      <c r="F362" s="1" t="s">
        <v>46</v>
      </c>
      <c r="G362" s="1" t="s">
        <v>46</v>
      </c>
      <c r="H362" s="1"/>
      <c r="I362" s="1"/>
      <c r="J362" s="1"/>
      <c r="K362" s="1" t="s">
        <v>21</v>
      </c>
      <c r="L362" s="1" t="s">
        <v>46</v>
      </c>
      <c r="M362" s="1" t="s">
        <v>22</v>
      </c>
      <c r="N362" s="1"/>
      <c r="O362" s="1" t="s">
        <v>22</v>
      </c>
      <c r="P362" s="1"/>
      <c r="Q362" s="1" t="s">
        <v>1239</v>
      </c>
    </row>
    <row r="363" spans="1:17">
      <c r="A363" s="4" t="str">
        <f>HYPERLINK("https://iris.epa.gov/ChemicalLanding/&amp;substance_nmbr=545","Methyl tert-butyl ether (MTBE)")</f>
        <v>Methyl tert-butyl ether (MTBE)</v>
      </c>
      <c r="B363" s="1" t="s">
        <v>1240</v>
      </c>
      <c r="C363" s="1" t="s">
        <v>1241</v>
      </c>
      <c r="D363" s="1" t="s">
        <v>19</v>
      </c>
      <c r="E363" s="1" t="s">
        <v>19</v>
      </c>
      <c r="F363" s="1" t="s">
        <v>114</v>
      </c>
      <c r="G363" s="1" t="s">
        <v>42</v>
      </c>
      <c r="H363" s="1"/>
      <c r="I363" s="1"/>
      <c r="J363" s="1"/>
      <c r="K363" s="1" t="s">
        <v>22</v>
      </c>
      <c r="L363" s="1"/>
      <c r="M363" s="1" t="s">
        <v>21</v>
      </c>
      <c r="N363" s="1" t="s">
        <v>42</v>
      </c>
      <c r="O363" s="1" t="s">
        <v>22</v>
      </c>
      <c r="P363" s="1"/>
      <c r="Q363" s="1" t="s">
        <v>1242</v>
      </c>
    </row>
    <row r="364" spans="1:17">
      <c r="A364" s="4" t="str">
        <f>HYPERLINK("https://iris.epa.gov/ChemicalLanding/&amp;substance_nmbr=325","4-(2-Methyl-4-chlorophenoxy) butyric acid (MCPB)")</f>
        <v>4-(2-Methyl-4-chlorophenoxy) butyric acid (MCPB)</v>
      </c>
      <c r="B364" s="1" t="s">
        <v>1243</v>
      </c>
      <c r="C364" s="1" t="s">
        <v>1244</v>
      </c>
      <c r="D364" s="1" t="s">
        <v>30</v>
      </c>
      <c r="E364" s="1" t="s">
        <v>19</v>
      </c>
      <c r="F364" s="1" t="s">
        <v>74</v>
      </c>
      <c r="G364" s="1" t="s">
        <v>74</v>
      </c>
      <c r="H364" s="1" t="s">
        <v>33</v>
      </c>
      <c r="I364" s="1" t="s">
        <v>33</v>
      </c>
      <c r="J364" s="1" t="s">
        <v>33</v>
      </c>
      <c r="K364" s="1" t="s">
        <v>21</v>
      </c>
      <c r="L364" s="1" t="s">
        <v>74</v>
      </c>
      <c r="M364" s="1" t="s">
        <v>22</v>
      </c>
      <c r="N364" s="1"/>
      <c r="O364" s="1" t="s">
        <v>22</v>
      </c>
      <c r="P364" s="1"/>
      <c r="Q364" s="1" t="s">
        <v>1245</v>
      </c>
    </row>
    <row r="365" spans="1:17">
      <c r="A365" s="4" t="str">
        <f>HYPERLINK("https://iris.epa.gov/ChemicalLanding/&amp;substance_nmbr=67","2-(2-Methyl-4-chlorophenoxy)propionic acid (MCPP)")</f>
        <v>2-(2-Methyl-4-chlorophenoxy)propionic acid (MCPP)</v>
      </c>
      <c r="B365" s="1" t="s">
        <v>1246</v>
      </c>
      <c r="C365" s="1" t="s">
        <v>1247</v>
      </c>
      <c r="D365" s="1" t="s">
        <v>30</v>
      </c>
      <c r="E365" s="1" t="s">
        <v>19</v>
      </c>
      <c r="F365" s="1" t="s">
        <v>79</v>
      </c>
      <c r="G365" s="1" t="s">
        <v>145</v>
      </c>
      <c r="H365" s="1"/>
      <c r="I365" s="1"/>
      <c r="J365" s="1"/>
      <c r="K365" s="1" t="s">
        <v>21</v>
      </c>
      <c r="L365" s="1" t="s">
        <v>145</v>
      </c>
      <c r="M365" s="1" t="s">
        <v>22</v>
      </c>
      <c r="N365" s="1"/>
      <c r="O365" s="1" t="s">
        <v>22</v>
      </c>
      <c r="P365" s="1"/>
      <c r="Q365" s="1" t="s">
        <v>1248</v>
      </c>
    </row>
    <row r="366" spans="1:17">
      <c r="A366" s="4" t="str">
        <f>HYPERLINK("https://iris.epa.gov/ChemicalLanding/&amp;substance_nmbr=66","2-Methyl-4-chlorophenoxyacetic acid (MCPA)")</f>
        <v>2-Methyl-4-chlorophenoxyacetic acid (MCPA)</v>
      </c>
      <c r="B366" s="1" t="s">
        <v>1249</v>
      </c>
      <c r="C366" s="1" t="s">
        <v>1250</v>
      </c>
      <c r="D366" s="1" t="s">
        <v>30</v>
      </c>
      <c r="E366" s="1" t="s">
        <v>19</v>
      </c>
      <c r="F366" s="1" t="s">
        <v>79</v>
      </c>
      <c r="G366" s="1" t="s">
        <v>1251</v>
      </c>
      <c r="H366" s="1"/>
      <c r="I366" s="1"/>
      <c r="J366" s="1"/>
      <c r="K366" s="1" t="s">
        <v>21</v>
      </c>
      <c r="L366" s="1" t="s">
        <v>1251</v>
      </c>
      <c r="M366" s="1" t="s">
        <v>22</v>
      </c>
      <c r="N366" s="1"/>
      <c r="O366" s="1" t="s">
        <v>22</v>
      </c>
      <c r="P366" s="1"/>
      <c r="Q366" s="1" t="s">
        <v>1252</v>
      </c>
    </row>
    <row r="367" spans="1:17">
      <c r="A367" s="4" t="str">
        <f>HYPERLINK("https://iris.epa.gov/ChemicalLanding/&amp;substance_nmbr=529","Methylene Diphenyl Diisocyanate (monomeric MDI) and polymeric MDI (PMDI)")</f>
        <v>Methylene Diphenyl Diisocyanate (monomeric MDI) and polymeric MDI (PMDI)</v>
      </c>
      <c r="B367" s="1" t="s">
        <v>1253</v>
      </c>
      <c r="C367" s="1" t="s">
        <v>1254</v>
      </c>
      <c r="D367" s="1" t="s">
        <v>19</v>
      </c>
      <c r="E367" s="1" t="s">
        <v>30</v>
      </c>
      <c r="F367" s="1" t="s">
        <v>1255</v>
      </c>
      <c r="G367" s="1" t="s">
        <v>435</v>
      </c>
      <c r="H367" s="1"/>
      <c r="I367" s="1"/>
      <c r="J367" s="1"/>
      <c r="K367" s="1" t="s">
        <v>22</v>
      </c>
      <c r="L367" s="1"/>
      <c r="M367" s="1" t="s">
        <v>21</v>
      </c>
      <c r="N367" s="1" t="s">
        <v>435</v>
      </c>
      <c r="O367" s="1" t="s">
        <v>21</v>
      </c>
      <c r="P367" s="1" t="s">
        <v>435</v>
      </c>
      <c r="Q367" s="1" t="s">
        <v>1256</v>
      </c>
    </row>
    <row r="368" spans="1:17">
      <c r="A368" s="4" t="str">
        <f>HYPERLINK("https://iris.epa.gov/ChemicalLanding/&amp;substance_nmbr=386","4,4'-Methylene bis(N,N'-dimethyl)aniline")</f>
        <v>4,4'-Methylene bis(N,N'-dimethyl)aniline</v>
      </c>
      <c r="B368" s="1" t="s">
        <v>1257</v>
      </c>
      <c r="C368" s="1" t="s">
        <v>1258</v>
      </c>
      <c r="D368" s="1" t="s">
        <v>19</v>
      </c>
      <c r="E368" s="1" t="s">
        <v>19</v>
      </c>
      <c r="F368" s="1" t="s">
        <v>276</v>
      </c>
      <c r="G368" s="1" t="s">
        <v>276</v>
      </c>
      <c r="H368" s="1"/>
      <c r="I368" s="1"/>
      <c r="J368" s="1"/>
      <c r="K368" s="1" t="s">
        <v>22</v>
      </c>
      <c r="L368" s="1"/>
      <c r="M368" s="1" t="s">
        <v>22</v>
      </c>
      <c r="N368" s="1"/>
      <c r="O368" s="1" t="s">
        <v>21</v>
      </c>
      <c r="P368" s="1" t="s">
        <v>276</v>
      </c>
      <c r="Q368" s="1" t="s">
        <v>1259</v>
      </c>
    </row>
    <row r="369" spans="1:17">
      <c r="A369" s="4" t="str">
        <f>HYPERLINK("https://iris.epa.gov/ChemicalLanding/&amp;substance_nmbr=73","Methylmercury (MeHg)")</f>
        <v>Methylmercury (MeHg)</v>
      </c>
      <c r="B369" s="1" t="s">
        <v>1260</v>
      </c>
      <c r="C369" s="1" t="s">
        <v>1261</v>
      </c>
      <c r="D369" s="1" t="s">
        <v>19</v>
      </c>
      <c r="E369" s="1" t="s">
        <v>19</v>
      </c>
      <c r="F369" s="1" t="s">
        <v>79</v>
      </c>
      <c r="G369" s="1" t="s">
        <v>1262</v>
      </c>
      <c r="H369" s="1"/>
      <c r="I369" s="1"/>
      <c r="J369" s="1"/>
      <c r="K369" s="1" t="s">
        <v>21</v>
      </c>
      <c r="L369" s="1" t="s">
        <v>1262</v>
      </c>
      <c r="M369" s="1" t="s">
        <v>22</v>
      </c>
      <c r="N369" s="1"/>
      <c r="O369" s="1" t="s">
        <v>21</v>
      </c>
      <c r="P369" s="1" t="s">
        <v>1174</v>
      </c>
      <c r="Q369" s="1" t="s">
        <v>1263</v>
      </c>
    </row>
    <row r="370" spans="1:17">
      <c r="A370" s="4" t="str">
        <f>HYPERLINK("https://iris.epa.gov/ChemicalLanding/&amp;substance_nmbr=1006","2-Methylnaphthalene")</f>
        <v>2-Methylnaphthalene</v>
      </c>
      <c r="B370" s="1" t="s">
        <v>1264</v>
      </c>
      <c r="C370" s="1" t="s">
        <v>1265</v>
      </c>
      <c r="D370" s="1" t="s">
        <v>19</v>
      </c>
      <c r="E370" s="1" t="s">
        <v>30</v>
      </c>
      <c r="F370" s="1" t="s">
        <v>1266</v>
      </c>
      <c r="G370" s="1" t="s">
        <v>1266</v>
      </c>
      <c r="H370" s="1"/>
      <c r="I370" s="1"/>
      <c r="J370" s="1"/>
      <c r="K370" s="1" t="s">
        <v>21</v>
      </c>
      <c r="L370" s="1" t="s">
        <v>1266</v>
      </c>
      <c r="M370" s="1" t="s">
        <v>48</v>
      </c>
      <c r="N370" s="1" t="s">
        <v>1266</v>
      </c>
      <c r="O370" s="1" t="s">
        <v>21</v>
      </c>
      <c r="P370" s="1" t="s">
        <v>1266</v>
      </c>
      <c r="Q370" s="1" t="s">
        <v>1267</v>
      </c>
    </row>
    <row r="371" spans="1:17">
      <c r="A371" s="4" t="str">
        <f>HYPERLINK("https://iris.epa.gov/ChemicalLanding/&amp;substance_nmbr=302","4-Methylphenol")</f>
        <v>4-Methylphenol</v>
      </c>
      <c r="B371" s="1" t="s">
        <v>1268</v>
      </c>
      <c r="C371" s="1" t="s">
        <v>1269</v>
      </c>
      <c r="D371" s="1" t="s">
        <v>19</v>
      </c>
      <c r="E371" s="1" t="s">
        <v>19</v>
      </c>
      <c r="F371" s="1" t="s">
        <v>58</v>
      </c>
      <c r="G371" s="1" t="s">
        <v>347</v>
      </c>
      <c r="H371" s="1"/>
      <c r="I371" s="1"/>
      <c r="J371" s="1"/>
      <c r="K371" s="1" t="s">
        <v>220</v>
      </c>
      <c r="L371" s="1" t="s">
        <v>623</v>
      </c>
      <c r="M371" s="1" t="s">
        <v>153</v>
      </c>
      <c r="N371" s="1" t="s">
        <v>347</v>
      </c>
      <c r="O371" s="1" t="s">
        <v>21</v>
      </c>
      <c r="P371" s="1" t="s">
        <v>113</v>
      </c>
      <c r="Q371" s="1" t="s">
        <v>1270</v>
      </c>
    </row>
    <row r="372" spans="1:17">
      <c r="A372" s="4" t="str">
        <f>HYPERLINK("https://iris.epa.gov/ChemicalLanding/&amp;substance_nmbr=301","3-Methylphenol")</f>
        <v>3-Methylphenol</v>
      </c>
      <c r="B372" s="1" t="s">
        <v>1271</v>
      </c>
      <c r="C372" s="1" t="s">
        <v>1272</v>
      </c>
      <c r="D372" s="1" t="s">
        <v>19</v>
      </c>
      <c r="E372" s="1" t="s">
        <v>19</v>
      </c>
      <c r="F372" s="1" t="s">
        <v>58</v>
      </c>
      <c r="G372" s="1" t="s">
        <v>347</v>
      </c>
      <c r="H372" s="1"/>
      <c r="I372" s="1"/>
      <c r="J372" s="1"/>
      <c r="K372" s="1" t="s">
        <v>21</v>
      </c>
      <c r="L372" s="1" t="s">
        <v>58</v>
      </c>
      <c r="M372" s="1" t="s">
        <v>153</v>
      </c>
      <c r="N372" s="1" t="s">
        <v>347</v>
      </c>
      <c r="O372" s="1" t="s">
        <v>21</v>
      </c>
      <c r="P372" s="1" t="s">
        <v>113</v>
      </c>
      <c r="Q372" s="1" t="s">
        <v>1273</v>
      </c>
    </row>
    <row r="373" spans="1:17">
      <c r="A373" s="4" t="str">
        <f>HYPERLINK("https://iris.epa.gov/ChemicalLanding/&amp;substance_nmbr=300","2-Methylphenol")</f>
        <v>2-Methylphenol</v>
      </c>
      <c r="B373" s="1" t="s">
        <v>1274</v>
      </c>
      <c r="C373" s="1" t="s">
        <v>1275</v>
      </c>
      <c r="D373" s="1" t="s">
        <v>19</v>
      </c>
      <c r="E373" s="1" t="s">
        <v>19</v>
      </c>
      <c r="F373" s="1" t="s">
        <v>31</v>
      </c>
      <c r="G373" s="1" t="s">
        <v>347</v>
      </c>
      <c r="H373" s="1"/>
      <c r="I373" s="1"/>
      <c r="J373" s="1"/>
      <c r="K373" s="1" t="s">
        <v>21</v>
      </c>
      <c r="L373" s="1" t="s">
        <v>31</v>
      </c>
      <c r="M373" s="1" t="s">
        <v>153</v>
      </c>
      <c r="N373" s="1" t="s">
        <v>347</v>
      </c>
      <c r="O373" s="1" t="s">
        <v>21</v>
      </c>
      <c r="P373" s="1" t="s">
        <v>113</v>
      </c>
      <c r="Q373" s="1" t="s">
        <v>1276</v>
      </c>
    </row>
    <row r="374" spans="1:17">
      <c r="A374" s="4" t="str">
        <f>HYPERLINK("https://iris.epa.gov/ChemicalLanding/&amp;substance_nmbr=74","Metolachlor")</f>
        <v>Metolachlor</v>
      </c>
      <c r="B374" s="1" t="s">
        <v>1277</v>
      </c>
      <c r="C374" s="1" t="s">
        <v>1278</v>
      </c>
      <c r="D374" s="1" t="s">
        <v>30</v>
      </c>
      <c r="E374" s="1" t="s">
        <v>19</v>
      </c>
      <c r="F374" s="1" t="s">
        <v>79</v>
      </c>
      <c r="G374" s="1" t="s">
        <v>636</v>
      </c>
      <c r="H374" s="1"/>
      <c r="I374" s="1"/>
      <c r="J374" s="1"/>
      <c r="K374" s="1" t="s">
        <v>21</v>
      </c>
      <c r="L374" s="1" t="s">
        <v>636</v>
      </c>
      <c r="M374" s="1" t="s">
        <v>22</v>
      </c>
      <c r="N374" s="1"/>
      <c r="O374" s="1" t="s">
        <v>21</v>
      </c>
      <c r="P374" s="1" t="s">
        <v>58</v>
      </c>
      <c r="Q374" s="1" t="s">
        <v>1279</v>
      </c>
    </row>
    <row r="375" spans="1:17">
      <c r="A375" s="4" t="str">
        <f>HYPERLINK("https://iris.epa.gov/ChemicalLanding/&amp;substance_nmbr=75","Metribuzin")</f>
        <v>Metribuzin</v>
      </c>
      <c r="B375" s="1" t="s">
        <v>1280</v>
      </c>
      <c r="C375" s="1" t="s">
        <v>1281</v>
      </c>
      <c r="D375" s="1" t="s">
        <v>30</v>
      </c>
      <c r="E375" s="1" t="s">
        <v>19</v>
      </c>
      <c r="F375" s="1" t="s">
        <v>79</v>
      </c>
      <c r="G375" s="1" t="s">
        <v>343</v>
      </c>
      <c r="H375" s="1"/>
      <c r="I375" s="1"/>
      <c r="J375" s="1"/>
      <c r="K375" s="1" t="s">
        <v>21</v>
      </c>
      <c r="L375" s="1" t="s">
        <v>79</v>
      </c>
      <c r="M375" s="1" t="s">
        <v>22</v>
      </c>
      <c r="N375" s="1"/>
      <c r="O375" s="1" t="s">
        <v>21</v>
      </c>
      <c r="P375" s="1" t="s">
        <v>343</v>
      </c>
      <c r="Q375" s="1" t="s">
        <v>1282</v>
      </c>
    </row>
    <row r="376" spans="1:17">
      <c r="A376" s="4" t="str">
        <f>HYPERLINK("https://iris.epa.gov/ChemicalLanding/&amp;substance_nmbr=251","Mirex")</f>
        <v>Mirex</v>
      </c>
      <c r="B376" s="1" t="s">
        <v>1283</v>
      </c>
      <c r="C376" s="1" t="s">
        <v>1284</v>
      </c>
      <c r="D376" s="1" t="s">
        <v>30</v>
      </c>
      <c r="E376" s="1" t="s">
        <v>19</v>
      </c>
      <c r="F376" s="1" t="s">
        <v>52</v>
      </c>
      <c r="G376" s="1" t="s">
        <v>752</v>
      </c>
      <c r="H376" s="1"/>
      <c r="I376" s="1"/>
      <c r="J376" s="1"/>
      <c r="K376" s="1" t="s">
        <v>21</v>
      </c>
      <c r="L376" s="1" t="s">
        <v>752</v>
      </c>
      <c r="M376" s="1" t="s">
        <v>22</v>
      </c>
      <c r="N376" s="1"/>
      <c r="O376" s="1" t="s">
        <v>22</v>
      </c>
      <c r="P376" s="1"/>
      <c r="Q376" s="1" t="s">
        <v>1285</v>
      </c>
    </row>
    <row r="377" spans="1:17">
      <c r="A377" s="4" t="str">
        <f>HYPERLINK("https://iris.epa.gov/ChemicalLanding/&amp;substance_nmbr=298","Molinate")</f>
        <v>Molinate</v>
      </c>
      <c r="B377" s="1" t="s">
        <v>1286</v>
      </c>
      <c r="C377" s="1" t="s">
        <v>1287</v>
      </c>
      <c r="D377" s="1" t="s">
        <v>30</v>
      </c>
      <c r="E377" s="1" t="s">
        <v>19</v>
      </c>
      <c r="F377" s="1" t="s">
        <v>74</v>
      </c>
      <c r="G377" s="1" t="s">
        <v>74</v>
      </c>
      <c r="H377" s="1"/>
      <c r="I377" s="1"/>
      <c r="J377" s="1"/>
      <c r="K377" s="1" t="s">
        <v>21</v>
      </c>
      <c r="L377" s="1" t="s">
        <v>74</v>
      </c>
      <c r="M377" s="1" t="s">
        <v>22</v>
      </c>
      <c r="N377" s="1"/>
      <c r="O377" s="1" t="s">
        <v>22</v>
      </c>
      <c r="P377" s="1"/>
      <c r="Q377" s="1" t="s">
        <v>1288</v>
      </c>
    </row>
    <row r="378" spans="1:17">
      <c r="A378" s="4" t="str">
        <f>HYPERLINK("https://iris.epa.gov/ChemicalLanding/&amp;substance_nmbr=425","Molybdenum")</f>
        <v>Molybdenum</v>
      </c>
      <c r="B378" s="1" t="s">
        <v>1289</v>
      </c>
      <c r="C378" s="1" t="s">
        <v>1290</v>
      </c>
      <c r="D378" s="1" t="s">
        <v>19</v>
      </c>
      <c r="E378" s="1" t="s">
        <v>19</v>
      </c>
      <c r="F378" s="1" t="s">
        <v>380</v>
      </c>
      <c r="G378" s="1" t="s">
        <v>380</v>
      </c>
      <c r="H378" s="1"/>
      <c r="I378" s="1"/>
      <c r="J378" s="1"/>
      <c r="K378" s="1" t="s">
        <v>21</v>
      </c>
      <c r="L378" s="1" t="s">
        <v>380</v>
      </c>
      <c r="M378" s="1" t="s">
        <v>22</v>
      </c>
      <c r="N378" s="1"/>
      <c r="O378" s="1" t="s">
        <v>22</v>
      </c>
      <c r="P378" s="1"/>
      <c r="Q378" s="1" t="s">
        <v>1291</v>
      </c>
    </row>
    <row r="379" spans="1:17">
      <c r="A379" s="4" t="str">
        <f>HYPERLINK("https://iris.epa.gov/ChemicalLanding/&amp;substance_nmbr=644","Monochloramine")</f>
        <v>Monochloramine</v>
      </c>
      <c r="B379" s="1" t="s">
        <v>1292</v>
      </c>
      <c r="C379" s="1" t="s">
        <v>1293</v>
      </c>
      <c r="D379" s="1" t="s">
        <v>19</v>
      </c>
      <c r="E379" s="1" t="s">
        <v>19</v>
      </c>
      <c r="F379" s="1" t="s">
        <v>380</v>
      </c>
      <c r="G379" s="1" t="s">
        <v>191</v>
      </c>
      <c r="H379" s="1"/>
      <c r="I379" s="1"/>
      <c r="J379" s="1"/>
      <c r="K379" s="1" t="s">
        <v>21</v>
      </c>
      <c r="L379" s="1" t="s">
        <v>191</v>
      </c>
      <c r="M379" s="1" t="s">
        <v>22</v>
      </c>
      <c r="N379" s="1"/>
      <c r="O379" s="1" t="s">
        <v>21</v>
      </c>
      <c r="P379" s="1" t="s">
        <v>343</v>
      </c>
      <c r="Q379" s="1" t="s">
        <v>1294</v>
      </c>
    </row>
    <row r="380" spans="1:17">
      <c r="A380" s="4" t="str">
        <f>HYPERLINK("https://iris.epa.gov/ChemicalLanding/&amp;substance_nmbr=175","Naled")</f>
        <v>Naled</v>
      </c>
      <c r="B380" s="1" t="s">
        <v>1295</v>
      </c>
      <c r="C380" s="1" t="s">
        <v>1296</v>
      </c>
      <c r="D380" s="1" t="s">
        <v>30</v>
      </c>
      <c r="E380" s="1" t="s">
        <v>19</v>
      </c>
      <c r="F380" s="1" t="s">
        <v>46</v>
      </c>
      <c r="G380" s="1" t="s">
        <v>46</v>
      </c>
      <c r="H380" s="1"/>
      <c r="I380" s="1"/>
      <c r="J380" s="1"/>
      <c r="K380" s="1" t="s">
        <v>21</v>
      </c>
      <c r="L380" s="1" t="s">
        <v>46</v>
      </c>
      <c r="M380" s="1" t="s">
        <v>22</v>
      </c>
      <c r="N380" s="1"/>
      <c r="O380" s="1" t="s">
        <v>22</v>
      </c>
      <c r="P380" s="1"/>
      <c r="Q380" s="1" t="s">
        <v>1297</v>
      </c>
    </row>
    <row r="381" spans="1:17">
      <c r="A381" s="4" t="str">
        <f>HYPERLINK("https://iris.epa.gov/ChemicalLanding/&amp;substance_nmbr=436","Naphthalene")</f>
        <v>Naphthalene</v>
      </c>
      <c r="B381" s="1" t="s">
        <v>1298</v>
      </c>
      <c r="C381" s="1" t="s">
        <v>1299</v>
      </c>
      <c r="D381" s="1" t="s">
        <v>19</v>
      </c>
      <c r="E381" s="1" t="s">
        <v>30</v>
      </c>
      <c r="F381" s="1" t="s">
        <v>247</v>
      </c>
      <c r="G381" s="1" t="s">
        <v>1300</v>
      </c>
      <c r="H381" s="1"/>
      <c r="I381" s="1"/>
      <c r="J381" s="1"/>
      <c r="K381" s="1" t="s">
        <v>21</v>
      </c>
      <c r="L381" s="1" t="s">
        <v>1300</v>
      </c>
      <c r="M381" s="1" t="s">
        <v>21</v>
      </c>
      <c r="N381" s="1" t="s">
        <v>1300</v>
      </c>
      <c r="O381" s="1" t="s">
        <v>21</v>
      </c>
      <c r="P381" s="1" t="s">
        <v>1300</v>
      </c>
      <c r="Q381" s="1" t="s">
        <v>1301</v>
      </c>
    </row>
    <row r="382" spans="1:17">
      <c r="A382" s="4" t="str">
        <f>HYPERLINK("https://iris.epa.gov/ChemicalLanding/&amp;substance_nmbr=384","Napropamide")</f>
        <v>Napropamide</v>
      </c>
      <c r="B382" s="1" t="s">
        <v>1302</v>
      </c>
      <c r="C382" s="1" t="s">
        <v>1303</v>
      </c>
      <c r="D382" s="1" t="s">
        <v>30</v>
      </c>
      <c r="E382" s="1" t="s">
        <v>19</v>
      </c>
      <c r="F382" s="1" t="s">
        <v>208</v>
      </c>
      <c r="G382" s="1" t="s">
        <v>208</v>
      </c>
      <c r="H382" s="1" t="s">
        <v>33</v>
      </c>
      <c r="I382" s="1" t="s">
        <v>33</v>
      </c>
      <c r="J382" s="1" t="s">
        <v>33</v>
      </c>
      <c r="K382" s="1" t="s">
        <v>21</v>
      </c>
      <c r="L382" s="1" t="s">
        <v>208</v>
      </c>
      <c r="M382" s="1" t="s">
        <v>22</v>
      </c>
      <c r="N382" s="1"/>
      <c r="O382" s="1" t="s">
        <v>22</v>
      </c>
      <c r="P382" s="1"/>
      <c r="Q382" s="1" t="s">
        <v>1304</v>
      </c>
    </row>
    <row r="383" spans="1:17">
      <c r="A383" s="4" t="str">
        <f>HYPERLINK("https://iris.epa.gov/ChemicalLanding/&amp;substance_nmbr=274","Nickel carbonyl")</f>
        <v>Nickel carbonyl</v>
      </c>
      <c r="B383" s="1" t="s">
        <v>1305</v>
      </c>
      <c r="C383" s="1" t="s">
        <v>1306</v>
      </c>
      <c r="D383" s="1" t="s">
        <v>19</v>
      </c>
      <c r="E383" s="1" t="s">
        <v>19</v>
      </c>
      <c r="F383" s="1" t="s">
        <v>52</v>
      </c>
      <c r="G383" s="1" t="s">
        <v>52</v>
      </c>
      <c r="H383" s="1"/>
      <c r="I383" s="1"/>
      <c r="J383" s="1"/>
      <c r="K383" s="1" t="s">
        <v>22</v>
      </c>
      <c r="L383" s="1"/>
      <c r="M383" s="1" t="s">
        <v>22</v>
      </c>
      <c r="N383" s="1"/>
      <c r="O383" s="1" t="s">
        <v>21</v>
      </c>
      <c r="P383" s="1" t="s">
        <v>52</v>
      </c>
      <c r="Q383" s="1" t="s">
        <v>1307</v>
      </c>
    </row>
    <row r="384" spans="1:17">
      <c r="A384" s="4" t="str">
        <f>HYPERLINK("https://iris.epa.gov/ChemicalLanding/&amp;substance_nmbr=272","Nickel refinery dust")</f>
        <v>Nickel refinery dust</v>
      </c>
      <c r="B384" s="1"/>
      <c r="C384" s="1" t="s">
        <v>1308</v>
      </c>
      <c r="D384" s="1" t="s">
        <v>19</v>
      </c>
      <c r="E384" s="1" t="s">
        <v>19</v>
      </c>
      <c r="F384" s="1" t="s">
        <v>52</v>
      </c>
      <c r="G384" s="1" t="s">
        <v>52</v>
      </c>
      <c r="H384" s="1"/>
      <c r="I384" s="1"/>
      <c r="J384" s="1"/>
      <c r="K384" s="1" t="s">
        <v>22</v>
      </c>
      <c r="L384" s="1"/>
      <c r="M384" s="1" t="s">
        <v>22</v>
      </c>
      <c r="N384" s="1"/>
      <c r="O384" s="1" t="s">
        <v>21</v>
      </c>
      <c r="P384" s="1" t="s">
        <v>52</v>
      </c>
      <c r="Q384" s="1" t="s">
        <v>1309</v>
      </c>
    </row>
    <row r="385" spans="1:17">
      <c r="A385" s="4" t="str">
        <f>HYPERLINK("https://iris.epa.gov/ChemicalLanding/&amp;substance_nmbr=273","Nickel subsulfide")</f>
        <v>Nickel subsulfide</v>
      </c>
      <c r="B385" s="1" t="s">
        <v>1310</v>
      </c>
      <c r="C385" s="1" t="s">
        <v>1311</v>
      </c>
      <c r="D385" s="1" t="s">
        <v>19</v>
      </c>
      <c r="E385" s="1" t="s">
        <v>19</v>
      </c>
      <c r="F385" s="1" t="s">
        <v>52</v>
      </c>
      <c r="G385" s="1" t="s">
        <v>52</v>
      </c>
      <c r="H385" s="1"/>
      <c r="I385" s="1"/>
      <c r="J385" s="1"/>
      <c r="K385" s="1" t="s">
        <v>22</v>
      </c>
      <c r="L385" s="1"/>
      <c r="M385" s="1" t="s">
        <v>22</v>
      </c>
      <c r="N385" s="1"/>
      <c r="O385" s="1" t="s">
        <v>21</v>
      </c>
      <c r="P385" s="1" t="s">
        <v>52</v>
      </c>
      <c r="Q385" s="1" t="s">
        <v>1312</v>
      </c>
    </row>
    <row r="386" spans="1:17">
      <c r="A386" s="4" t="str">
        <f>HYPERLINK("https://iris.epa.gov/ChemicalLanding/&amp;substance_nmbr=271","Nickel, soluble salts")</f>
        <v>Nickel, soluble salts</v>
      </c>
      <c r="B386" s="1" t="s">
        <v>829</v>
      </c>
      <c r="C386" s="1" t="s">
        <v>1313</v>
      </c>
      <c r="D386" s="1" t="s">
        <v>19</v>
      </c>
      <c r="E386" s="1" t="s">
        <v>19</v>
      </c>
      <c r="F386" s="1" t="s">
        <v>52</v>
      </c>
      <c r="G386" s="1" t="s">
        <v>603</v>
      </c>
      <c r="H386" s="1"/>
      <c r="I386" s="1"/>
      <c r="J386" s="1"/>
      <c r="K386" s="1" t="s">
        <v>21</v>
      </c>
      <c r="L386" s="1" t="s">
        <v>114</v>
      </c>
      <c r="M386" s="1" t="s">
        <v>22</v>
      </c>
      <c r="N386" s="1"/>
      <c r="O386" s="1" t="s">
        <v>153</v>
      </c>
      <c r="P386" s="1" t="s">
        <v>603</v>
      </c>
      <c r="Q386" s="1" t="s">
        <v>1314</v>
      </c>
    </row>
    <row r="387" spans="1:17">
      <c r="A387" s="4" t="str">
        <f>HYPERLINK("https://iris.epa.gov/ChemicalLanding/&amp;substance_nmbr=176","Nitrapyrin")</f>
        <v>Nitrapyrin</v>
      </c>
      <c r="B387" s="1" t="s">
        <v>1315</v>
      </c>
      <c r="C387" s="1" t="s">
        <v>1316</v>
      </c>
      <c r="D387" s="1" t="s">
        <v>30</v>
      </c>
      <c r="E387" s="1" t="s">
        <v>19</v>
      </c>
      <c r="F387" s="1" t="s">
        <v>46</v>
      </c>
      <c r="G387" s="1" t="s">
        <v>224</v>
      </c>
      <c r="H387" s="1" t="s">
        <v>571</v>
      </c>
      <c r="I387" s="1" t="s">
        <v>571</v>
      </c>
      <c r="J387" s="1" t="s">
        <v>571</v>
      </c>
      <c r="K387" s="1" t="s">
        <v>220</v>
      </c>
      <c r="L387" s="1" t="s">
        <v>224</v>
      </c>
      <c r="M387" s="1" t="s">
        <v>22</v>
      </c>
      <c r="N387" s="1"/>
      <c r="O387" s="1" t="s">
        <v>22</v>
      </c>
      <c r="P387" s="1"/>
      <c r="Q387" s="1" t="s">
        <v>1317</v>
      </c>
    </row>
    <row r="388" spans="1:17">
      <c r="A388" s="4" t="str">
        <f>HYPERLINK("https://iris.epa.gov/ChemicalLanding/&amp;substance_nmbr=76","Nitrate")</f>
        <v>Nitrate</v>
      </c>
      <c r="B388" s="1" t="s">
        <v>1318</v>
      </c>
      <c r="C388" s="1" t="s">
        <v>1319</v>
      </c>
      <c r="D388" s="1" t="s">
        <v>19</v>
      </c>
      <c r="E388" s="1" t="s">
        <v>19</v>
      </c>
      <c r="F388" s="1" t="s">
        <v>79</v>
      </c>
      <c r="G388" s="1" t="s">
        <v>134</v>
      </c>
      <c r="H388" s="1"/>
      <c r="I388" s="1"/>
      <c r="J388" s="1"/>
      <c r="K388" s="1" t="s">
        <v>21</v>
      </c>
      <c r="L388" s="1" t="s">
        <v>134</v>
      </c>
      <c r="M388" s="1" t="s">
        <v>22</v>
      </c>
      <c r="N388" s="1"/>
      <c r="O388" s="1" t="s">
        <v>22</v>
      </c>
      <c r="P388" s="1"/>
      <c r="Q388" s="1" t="s">
        <v>1320</v>
      </c>
    </row>
    <row r="389" spans="1:17">
      <c r="A389" s="4" t="str">
        <f>HYPERLINK("https://iris.epa.gov/ChemicalLanding/&amp;substance_nmbr=77","Nitric oxide")</f>
        <v>Nitric oxide</v>
      </c>
      <c r="B389" s="1" t="s">
        <v>1321</v>
      </c>
      <c r="C389" s="1" t="s">
        <v>1322</v>
      </c>
      <c r="D389" s="1" t="s">
        <v>19</v>
      </c>
      <c r="E389" s="1" t="s">
        <v>19</v>
      </c>
      <c r="F389" s="1" t="s">
        <v>79</v>
      </c>
      <c r="G389" s="1" t="s">
        <v>391</v>
      </c>
      <c r="H389" s="1"/>
      <c r="I389" s="1"/>
      <c r="J389" s="1"/>
      <c r="K389" s="1" t="s">
        <v>54</v>
      </c>
      <c r="L389" s="1" t="s">
        <v>391</v>
      </c>
      <c r="M389" s="1" t="s">
        <v>22</v>
      </c>
      <c r="N389" s="1"/>
      <c r="O389" s="1" t="s">
        <v>22</v>
      </c>
      <c r="P389" s="1"/>
      <c r="Q389" s="1" t="s">
        <v>1323</v>
      </c>
    </row>
    <row r="390" spans="1:17">
      <c r="A390" s="4" t="str">
        <f>HYPERLINK("https://iris.epa.gov/ChemicalLanding/&amp;substance_nmbr=78","Nitrite")</f>
        <v>Nitrite</v>
      </c>
      <c r="B390" s="1" t="s">
        <v>1324</v>
      </c>
      <c r="C390" s="1" t="s">
        <v>1325</v>
      </c>
      <c r="D390" s="1" t="s">
        <v>19</v>
      </c>
      <c r="E390" s="1" t="s">
        <v>19</v>
      </c>
      <c r="F390" s="1" t="s">
        <v>79</v>
      </c>
      <c r="G390" s="1" t="s">
        <v>79</v>
      </c>
      <c r="H390" s="1"/>
      <c r="I390" s="1"/>
      <c r="J390" s="1"/>
      <c r="K390" s="1" t="s">
        <v>21</v>
      </c>
      <c r="L390" s="1" t="s">
        <v>79</v>
      </c>
      <c r="M390" s="1" t="s">
        <v>22</v>
      </c>
      <c r="N390" s="1"/>
      <c r="O390" s="1" t="s">
        <v>22</v>
      </c>
      <c r="P390" s="1"/>
      <c r="Q390" s="1" t="s">
        <v>1326</v>
      </c>
    </row>
    <row r="391" spans="1:17">
      <c r="A391" s="4" t="str">
        <f>HYPERLINK("https://iris.epa.gov/ChemicalLanding/&amp;substance_nmbr=79","Nitrobenzene")</f>
        <v>Nitrobenzene</v>
      </c>
      <c r="B391" s="1" t="s">
        <v>1327</v>
      </c>
      <c r="C391" s="1" t="s">
        <v>1328</v>
      </c>
      <c r="D391" s="1" t="s">
        <v>19</v>
      </c>
      <c r="E391" s="1" t="s">
        <v>30</v>
      </c>
      <c r="F391" s="1" t="s">
        <v>79</v>
      </c>
      <c r="G391" s="1" t="s">
        <v>1329</v>
      </c>
      <c r="H391" s="1"/>
      <c r="I391" s="1"/>
      <c r="J391" s="1"/>
      <c r="K391" s="1" t="s">
        <v>21</v>
      </c>
      <c r="L391" s="1" t="s">
        <v>1329</v>
      </c>
      <c r="M391" s="1" t="s">
        <v>21</v>
      </c>
      <c r="N391" s="1" t="s">
        <v>1329</v>
      </c>
      <c r="O391" s="1" t="s">
        <v>21</v>
      </c>
      <c r="P391" s="1" t="s">
        <v>1329</v>
      </c>
      <c r="Q391" s="1" t="s">
        <v>1330</v>
      </c>
    </row>
    <row r="392" spans="1:17">
      <c r="A392" s="4" t="str">
        <f>HYPERLINK("https://iris.epa.gov/ChemicalLanding/&amp;substance_nmbr=80","Nitrogen dioxide")</f>
        <v>Nitrogen dioxide</v>
      </c>
      <c r="B392" s="1" t="s">
        <v>1331</v>
      </c>
      <c r="C392" s="1" t="s">
        <v>1332</v>
      </c>
      <c r="D392" s="1" t="s">
        <v>19</v>
      </c>
      <c r="E392" s="1" t="s">
        <v>19</v>
      </c>
      <c r="F392" s="1" t="s">
        <v>79</v>
      </c>
      <c r="G392" s="1" t="s">
        <v>391</v>
      </c>
      <c r="H392" s="1"/>
      <c r="I392" s="1"/>
      <c r="J392" s="1"/>
      <c r="K392" s="1" t="s">
        <v>1333</v>
      </c>
      <c r="L392" s="1" t="s">
        <v>391</v>
      </c>
      <c r="M392" s="1" t="s">
        <v>153</v>
      </c>
      <c r="N392" s="1" t="s">
        <v>335</v>
      </c>
      <c r="O392" s="1" t="s">
        <v>22</v>
      </c>
      <c r="P392" s="1"/>
      <c r="Q392" s="1" t="s">
        <v>1334</v>
      </c>
    </row>
    <row r="393" spans="1:17">
      <c r="A393" s="4" t="str">
        <f>HYPERLINK("https://iris.epa.gov/ChemicalLanding/&amp;substance_nmbr=402","Nitroguanidine")</f>
        <v>Nitroguanidine</v>
      </c>
      <c r="B393" s="1" t="s">
        <v>1335</v>
      </c>
      <c r="C393" s="1" t="s">
        <v>1336</v>
      </c>
      <c r="D393" s="1" t="s">
        <v>19</v>
      </c>
      <c r="E393" s="1" t="s">
        <v>19</v>
      </c>
      <c r="F393" s="1" t="s">
        <v>365</v>
      </c>
      <c r="G393" s="1" t="s">
        <v>113</v>
      </c>
      <c r="H393" s="1"/>
      <c r="I393" s="1"/>
      <c r="J393" s="1"/>
      <c r="K393" s="1" t="s">
        <v>21</v>
      </c>
      <c r="L393" s="1" t="s">
        <v>365</v>
      </c>
      <c r="M393" s="1" t="s">
        <v>22</v>
      </c>
      <c r="N393" s="1"/>
      <c r="O393" s="1" t="s">
        <v>21</v>
      </c>
      <c r="P393" s="1" t="s">
        <v>113</v>
      </c>
      <c r="Q393" s="1" t="s">
        <v>1337</v>
      </c>
    </row>
    <row r="394" spans="1:17">
      <c r="A394" s="4" t="str">
        <f>HYPERLINK("https://iris.epa.gov/ChemicalLanding/&amp;substance_nmbr=484","p-Nitrophenol")</f>
        <v>p-Nitrophenol</v>
      </c>
      <c r="B394" s="1" t="s">
        <v>1338</v>
      </c>
      <c r="C394" s="1" t="s">
        <v>1339</v>
      </c>
      <c r="D394" s="1" t="s">
        <v>30</v>
      </c>
      <c r="E394" s="1" t="s">
        <v>19</v>
      </c>
      <c r="F394" s="1" t="s">
        <v>38</v>
      </c>
      <c r="G394" s="1" t="s">
        <v>38</v>
      </c>
      <c r="H394" s="1" t="s">
        <v>571</v>
      </c>
      <c r="I394" s="1" t="s">
        <v>571</v>
      </c>
      <c r="J394" s="1" t="s">
        <v>571</v>
      </c>
      <c r="K394" s="1" t="s">
        <v>22</v>
      </c>
      <c r="L394" s="1"/>
      <c r="M394" s="1" t="s">
        <v>153</v>
      </c>
      <c r="N394" s="1" t="s">
        <v>38</v>
      </c>
      <c r="O394" s="1" t="s">
        <v>22</v>
      </c>
      <c r="P394" s="1"/>
      <c r="Q394" s="1" t="s">
        <v>1340</v>
      </c>
    </row>
    <row r="395" spans="1:17">
      <c r="A395" s="4" t="str">
        <f>HYPERLINK("https://iris.epa.gov/ChemicalLanding/&amp;substance_nmbr=519","2-Nitropropane")</f>
        <v>2-Nitropropane</v>
      </c>
      <c r="B395" s="1" t="s">
        <v>1341</v>
      </c>
      <c r="C395" s="1" t="s">
        <v>1342</v>
      </c>
      <c r="D395" s="1" t="s">
        <v>19</v>
      </c>
      <c r="E395" s="1" t="s">
        <v>19</v>
      </c>
      <c r="F395" s="1" t="s">
        <v>63</v>
      </c>
      <c r="G395" s="1" t="s">
        <v>63</v>
      </c>
      <c r="H395" s="1"/>
      <c r="I395" s="1"/>
      <c r="J395" s="1"/>
      <c r="K395" s="1" t="s">
        <v>22</v>
      </c>
      <c r="L395" s="1"/>
      <c r="M395" s="1" t="s">
        <v>21</v>
      </c>
      <c r="N395" s="1" t="s">
        <v>63</v>
      </c>
      <c r="O395" s="1" t="s">
        <v>22</v>
      </c>
      <c r="P395" s="1"/>
      <c r="Q395" s="1" t="s">
        <v>1343</v>
      </c>
    </row>
    <row r="396" spans="1:17">
      <c r="A396" s="4" t="str">
        <f>HYPERLINK("https://iris.epa.gov/ChemicalLanding/&amp;substance_nmbr=179","N-Nitroso-N-methylethylamine")</f>
        <v>N-Nitroso-N-methylethylamine</v>
      </c>
      <c r="B396" s="1" t="s">
        <v>1344</v>
      </c>
      <c r="C396" s="1" t="s">
        <v>1345</v>
      </c>
      <c r="D396" s="1" t="s">
        <v>19</v>
      </c>
      <c r="E396" s="1" t="s">
        <v>19</v>
      </c>
      <c r="F396" s="1" t="s">
        <v>46</v>
      </c>
      <c r="G396" s="1" t="s">
        <v>228</v>
      </c>
      <c r="H396" s="1"/>
      <c r="I396" s="1"/>
      <c r="J396" s="1"/>
      <c r="K396" s="1" t="s">
        <v>22</v>
      </c>
      <c r="L396" s="1"/>
      <c r="M396" s="1" t="s">
        <v>22</v>
      </c>
      <c r="N396" s="1"/>
      <c r="O396" s="1" t="s">
        <v>21</v>
      </c>
      <c r="P396" s="1" t="s">
        <v>228</v>
      </c>
      <c r="Q396" s="1" t="s">
        <v>1346</v>
      </c>
    </row>
    <row r="397" spans="1:17">
      <c r="A397" s="4" t="str">
        <f>HYPERLINK("https://iris.epa.gov/ChemicalLanding/&amp;substance_nmbr=37","N-Nitroso-di-n-butylamine")</f>
        <v>N-Nitroso-di-n-butylamine</v>
      </c>
      <c r="B397" s="1" t="s">
        <v>1347</v>
      </c>
      <c r="C397" s="1" t="s">
        <v>1348</v>
      </c>
      <c r="D397" s="1" t="s">
        <v>19</v>
      </c>
      <c r="E397" s="1" t="s">
        <v>19</v>
      </c>
      <c r="F397" s="1" t="s">
        <v>79</v>
      </c>
      <c r="G397" s="1" t="s">
        <v>79</v>
      </c>
      <c r="H397" s="1"/>
      <c r="I397" s="1"/>
      <c r="J397" s="1"/>
      <c r="K397" s="1" t="s">
        <v>22</v>
      </c>
      <c r="L397" s="1"/>
      <c r="M397" s="1" t="s">
        <v>22</v>
      </c>
      <c r="N397" s="1"/>
      <c r="O397" s="1" t="s">
        <v>21</v>
      </c>
      <c r="P397" s="1" t="s">
        <v>79</v>
      </c>
      <c r="Q397" s="1" t="s">
        <v>1349</v>
      </c>
    </row>
    <row r="398" spans="1:17">
      <c r="A398" s="4" t="str">
        <f>HYPERLINK("https://iris.epa.gov/ChemicalLanding/&amp;substance_nmbr=177","N-Nitrosodi-N-propylamine")</f>
        <v>N-Nitrosodi-N-propylamine</v>
      </c>
      <c r="B398" s="1" t="s">
        <v>1350</v>
      </c>
      <c r="C398" s="1" t="s">
        <v>1351</v>
      </c>
      <c r="D398" s="1" t="s">
        <v>19</v>
      </c>
      <c r="E398" s="1" t="s">
        <v>19</v>
      </c>
      <c r="F398" s="1" t="s">
        <v>46</v>
      </c>
      <c r="G398" s="1" t="s">
        <v>46</v>
      </c>
      <c r="H398" s="1"/>
      <c r="I398" s="1"/>
      <c r="J398" s="1"/>
      <c r="K398" s="1" t="s">
        <v>22</v>
      </c>
      <c r="L398" s="1"/>
      <c r="M398" s="1" t="s">
        <v>22</v>
      </c>
      <c r="N398" s="1"/>
      <c r="O398" s="1" t="s">
        <v>21</v>
      </c>
      <c r="P398" s="1" t="s">
        <v>46</v>
      </c>
      <c r="Q398" s="1" t="s">
        <v>1352</v>
      </c>
    </row>
    <row r="399" spans="1:17">
      <c r="A399" s="4" t="str">
        <f>HYPERLINK("https://iris.epa.gov/ChemicalLanding/&amp;substance_nmbr=252","N-Nitrosodiethanolamine")</f>
        <v>N-Nitrosodiethanolamine</v>
      </c>
      <c r="B399" s="1" t="s">
        <v>1353</v>
      </c>
      <c r="C399" s="1" t="s">
        <v>1354</v>
      </c>
      <c r="D399" s="1" t="s">
        <v>19</v>
      </c>
      <c r="E399" s="1" t="s">
        <v>19</v>
      </c>
      <c r="F399" s="1" t="s">
        <v>52</v>
      </c>
      <c r="G399" s="1" t="s">
        <v>52</v>
      </c>
      <c r="H399" s="1"/>
      <c r="I399" s="1"/>
      <c r="J399" s="1"/>
      <c r="K399" s="1" t="s">
        <v>22</v>
      </c>
      <c r="L399" s="1"/>
      <c r="M399" s="1" t="s">
        <v>22</v>
      </c>
      <c r="N399" s="1"/>
      <c r="O399" s="1" t="s">
        <v>21</v>
      </c>
      <c r="P399" s="1" t="s">
        <v>52</v>
      </c>
      <c r="Q399" s="1" t="s">
        <v>1355</v>
      </c>
    </row>
    <row r="400" spans="1:17">
      <c r="A400" s="4" t="str">
        <f>HYPERLINK("https://iris.epa.gov/ChemicalLanding/&amp;substance_nmbr=42","N-Nitrosodiethylamine")</f>
        <v>N-Nitrosodiethylamine</v>
      </c>
      <c r="B400" s="1" t="s">
        <v>1356</v>
      </c>
      <c r="C400" s="1" t="s">
        <v>1357</v>
      </c>
      <c r="D400" s="1" t="s">
        <v>19</v>
      </c>
      <c r="E400" s="1" t="s">
        <v>19</v>
      </c>
      <c r="F400" s="1" t="s">
        <v>79</v>
      </c>
      <c r="G400" s="1" t="s">
        <v>79</v>
      </c>
      <c r="H400" s="1"/>
      <c r="I400" s="1"/>
      <c r="J400" s="1"/>
      <c r="K400" s="1" t="s">
        <v>22</v>
      </c>
      <c r="L400" s="1"/>
      <c r="M400" s="1" t="s">
        <v>22</v>
      </c>
      <c r="N400" s="1"/>
      <c r="O400" s="1" t="s">
        <v>21</v>
      </c>
      <c r="P400" s="1" t="s">
        <v>79</v>
      </c>
      <c r="Q400" s="1" t="s">
        <v>1358</v>
      </c>
    </row>
    <row r="401" spans="1:17">
      <c r="A401" s="4" t="str">
        <f>HYPERLINK("https://iris.epa.gov/ChemicalLanding/&amp;substance_nmbr=45","N-Nitrosodimethylamine")</f>
        <v>N-Nitrosodimethylamine</v>
      </c>
      <c r="B401" s="1" t="s">
        <v>1359</v>
      </c>
      <c r="C401" s="1" t="s">
        <v>1360</v>
      </c>
      <c r="D401" s="1" t="s">
        <v>19</v>
      </c>
      <c r="E401" s="1" t="s">
        <v>19</v>
      </c>
      <c r="F401" s="1" t="s">
        <v>79</v>
      </c>
      <c r="G401" s="1" t="s">
        <v>79</v>
      </c>
      <c r="H401" s="1"/>
      <c r="I401" s="1"/>
      <c r="J401" s="1"/>
      <c r="K401" s="1" t="s">
        <v>22</v>
      </c>
      <c r="L401" s="1"/>
      <c r="M401" s="1" t="s">
        <v>22</v>
      </c>
      <c r="N401" s="1"/>
      <c r="O401" s="1" t="s">
        <v>21</v>
      </c>
      <c r="P401" s="1" t="s">
        <v>79</v>
      </c>
      <c r="Q401" s="1" t="s">
        <v>1361</v>
      </c>
    </row>
    <row r="402" spans="1:17">
      <c r="A402" s="4" t="str">
        <f>HYPERLINK("https://iris.epa.gov/ChemicalLanding/&amp;substance_nmbr=178","N-Nitrosodiphenylamine")</f>
        <v>N-Nitrosodiphenylamine</v>
      </c>
      <c r="B402" s="1" t="s">
        <v>1362</v>
      </c>
      <c r="C402" s="1" t="s">
        <v>1363</v>
      </c>
      <c r="D402" s="1" t="s">
        <v>19</v>
      </c>
      <c r="E402" s="1" t="s">
        <v>19</v>
      </c>
      <c r="F402" s="1" t="s">
        <v>46</v>
      </c>
      <c r="G402" s="1" t="s">
        <v>46</v>
      </c>
      <c r="H402" s="1"/>
      <c r="I402" s="1"/>
      <c r="J402" s="1"/>
      <c r="K402" s="1" t="s">
        <v>22</v>
      </c>
      <c r="L402" s="1"/>
      <c r="M402" s="1" t="s">
        <v>22</v>
      </c>
      <c r="N402" s="1"/>
      <c r="O402" s="1" t="s">
        <v>21</v>
      </c>
      <c r="P402" s="1" t="s">
        <v>46</v>
      </c>
      <c r="Q402" s="1" t="s">
        <v>1364</v>
      </c>
    </row>
    <row r="403" spans="1:17">
      <c r="A403" s="4" t="str">
        <f>HYPERLINK("https://iris.epa.gov/ChemicalLanding/&amp;substance_nmbr=81","N-Nitrosopyrrolidine")</f>
        <v>N-Nitrosopyrrolidine</v>
      </c>
      <c r="B403" s="1" t="s">
        <v>1365</v>
      </c>
      <c r="C403" s="1" t="s">
        <v>1366</v>
      </c>
      <c r="D403" s="1" t="s">
        <v>19</v>
      </c>
      <c r="E403" s="1" t="s">
        <v>19</v>
      </c>
      <c r="F403" s="1" t="s">
        <v>79</v>
      </c>
      <c r="G403" s="1" t="s">
        <v>79</v>
      </c>
      <c r="H403" s="1"/>
      <c r="I403" s="1"/>
      <c r="J403" s="1"/>
      <c r="K403" s="1" t="s">
        <v>22</v>
      </c>
      <c r="L403" s="1"/>
      <c r="M403" s="1" t="s">
        <v>22</v>
      </c>
      <c r="N403" s="1"/>
      <c r="O403" s="1" t="s">
        <v>21</v>
      </c>
      <c r="P403" s="1" t="s">
        <v>79</v>
      </c>
      <c r="Q403" s="1" t="s">
        <v>1367</v>
      </c>
    </row>
    <row r="404" spans="1:17">
      <c r="A404" s="4" t="str">
        <f>HYPERLINK("https://iris.epa.gov/ChemicalLanding/&amp;substance_nmbr=495","Nonabromodiphenyl ether")</f>
        <v>Nonabromodiphenyl ether</v>
      </c>
      <c r="B404" s="1" t="s">
        <v>1368</v>
      </c>
      <c r="C404" s="1" t="s">
        <v>1369</v>
      </c>
      <c r="D404" s="1" t="s">
        <v>19</v>
      </c>
      <c r="E404" s="1" t="s">
        <v>19</v>
      </c>
      <c r="F404" s="1" t="s">
        <v>339</v>
      </c>
      <c r="G404" s="1" t="s">
        <v>339</v>
      </c>
      <c r="H404" s="1"/>
      <c r="I404" s="1"/>
      <c r="J404" s="1"/>
      <c r="K404" s="1" t="s">
        <v>22</v>
      </c>
      <c r="L404" s="1"/>
      <c r="M404" s="1" t="s">
        <v>22</v>
      </c>
      <c r="N404" s="1"/>
      <c r="O404" s="1" t="s">
        <v>21</v>
      </c>
      <c r="P404" s="1" t="s">
        <v>339</v>
      </c>
      <c r="Q404" s="1" t="s">
        <v>1370</v>
      </c>
    </row>
    <row r="405" spans="1:17">
      <c r="A405" s="4" t="str">
        <f>HYPERLINK("https://iris.epa.gov/ChemicalLanding/&amp;substance_nmbr=82","Norflurazon")</f>
        <v>Norflurazon</v>
      </c>
      <c r="B405" s="1" t="s">
        <v>1371</v>
      </c>
      <c r="C405" s="1" t="s">
        <v>1372</v>
      </c>
      <c r="D405" s="1" t="s">
        <v>30</v>
      </c>
      <c r="E405" s="1" t="s">
        <v>19</v>
      </c>
      <c r="F405" s="1" t="s">
        <v>79</v>
      </c>
      <c r="G405" s="1" t="s">
        <v>79</v>
      </c>
      <c r="H405" s="1" t="s">
        <v>33</v>
      </c>
      <c r="I405" s="1" t="s">
        <v>33</v>
      </c>
      <c r="J405" s="1" t="s">
        <v>33</v>
      </c>
      <c r="K405" s="1" t="s">
        <v>21</v>
      </c>
      <c r="L405" s="1" t="s">
        <v>79</v>
      </c>
      <c r="M405" s="1" t="s">
        <v>22</v>
      </c>
      <c r="N405" s="1"/>
      <c r="O405" s="1" t="s">
        <v>22</v>
      </c>
      <c r="P405" s="1"/>
      <c r="Q405" s="1" t="s">
        <v>1373</v>
      </c>
    </row>
    <row r="406" spans="1:17">
      <c r="A406" s="4" t="str">
        <f>HYPERLINK("https://iris.epa.gov/ChemicalLanding/&amp;substance_nmbr=299","NuStar")</f>
        <v>NuStar</v>
      </c>
      <c r="B406" s="1" t="s">
        <v>1374</v>
      </c>
      <c r="C406" s="1" t="s">
        <v>1375</v>
      </c>
      <c r="D406" s="1" t="s">
        <v>30</v>
      </c>
      <c r="E406" s="1" t="s">
        <v>19</v>
      </c>
      <c r="F406" s="1" t="s">
        <v>74</v>
      </c>
      <c r="G406" s="1" t="s">
        <v>74</v>
      </c>
      <c r="H406" s="1" t="s">
        <v>33</v>
      </c>
      <c r="I406" s="1" t="s">
        <v>33</v>
      </c>
      <c r="J406" s="1" t="s">
        <v>33</v>
      </c>
      <c r="K406" s="1" t="s">
        <v>21</v>
      </c>
      <c r="L406" s="1" t="s">
        <v>74</v>
      </c>
      <c r="M406" s="1" t="s">
        <v>22</v>
      </c>
      <c r="N406" s="1"/>
      <c r="O406" s="1" t="s">
        <v>22</v>
      </c>
      <c r="P406" s="1"/>
      <c r="Q406" s="1" t="s">
        <v>1376</v>
      </c>
    </row>
    <row r="407" spans="1:17">
      <c r="A407" s="4" t="str">
        <f>HYPERLINK("https://iris.epa.gov/ChemicalLanding/&amp;substance_nmbr=180","Octabromodiphenyl ether")</f>
        <v>Octabromodiphenyl ether</v>
      </c>
      <c r="B407" s="1" t="s">
        <v>1377</v>
      </c>
      <c r="C407" s="1" t="s">
        <v>1378</v>
      </c>
      <c r="D407" s="1" t="s">
        <v>19</v>
      </c>
      <c r="E407" s="1" t="s">
        <v>19</v>
      </c>
      <c r="F407" s="1" t="s">
        <v>46</v>
      </c>
      <c r="G407" s="1" t="s">
        <v>339</v>
      </c>
      <c r="H407" s="1"/>
      <c r="I407" s="1"/>
      <c r="J407" s="1"/>
      <c r="K407" s="1" t="s">
        <v>21</v>
      </c>
      <c r="L407" s="1" t="s">
        <v>46</v>
      </c>
      <c r="M407" s="1" t="s">
        <v>22</v>
      </c>
      <c r="N407" s="1"/>
      <c r="O407" s="1" t="s">
        <v>21</v>
      </c>
      <c r="P407" s="1" t="s">
        <v>339</v>
      </c>
      <c r="Q407" s="1" t="s">
        <v>1379</v>
      </c>
    </row>
    <row r="408" spans="1:17">
      <c r="A408" s="4" t="str">
        <f>HYPERLINK("https://iris.epa.gov/ChemicalLanding/&amp;substance_nmbr=311","Octahydro-1,3,5,7-tetranitro-1,3,5,7-tetrazocine (HMX)")</f>
        <v>Octahydro-1,3,5,7-tetranitro-1,3,5,7-tetrazocine (HMX)</v>
      </c>
      <c r="B408" s="1" t="s">
        <v>1380</v>
      </c>
      <c r="C408" s="1" t="s">
        <v>1381</v>
      </c>
      <c r="D408" s="1" t="s">
        <v>19</v>
      </c>
      <c r="E408" s="1" t="s">
        <v>19</v>
      </c>
      <c r="F408" s="1" t="s">
        <v>74</v>
      </c>
      <c r="G408" s="1" t="s">
        <v>238</v>
      </c>
      <c r="H408" s="1"/>
      <c r="I408" s="1"/>
      <c r="J408" s="1"/>
      <c r="K408" s="1" t="s">
        <v>21</v>
      </c>
      <c r="L408" s="1" t="s">
        <v>74</v>
      </c>
      <c r="M408" s="1" t="s">
        <v>22</v>
      </c>
      <c r="N408" s="1"/>
      <c r="O408" s="1" t="s">
        <v>21</v>
      </c>
      <c r="P408" s="1" t="s">
        <v>238</v>
      </c>
      <c r="Q408" s="1" t="s">
        <v>1382</v>
      </c>
    </row>
    <row r="409" spans="1:17">
      <c r="A409" s="4" t="str">
        <f>HYPERLINK("https://iris.epa.gov/ChemicalLanding/&amp;substance_nmbr=83","Oryzalin")</f>
        <v>Oryzalin</v>
      </c>
      <c r="B409" s="1" t="s">
        <v>1383</v>
      </c>
      <c r="C409" s="1" t="s">
        <v>1384</v>
      </c>
      <c r="D409" s="1" t="s">
        <v>30</v>
      </c>
      <c r="E409" s="1" t="s">
        <v>19</v>
      </c>
      <c r="F409" s="1" t="s">
        <v>79</v>
      </c>
      <c r="G409" s="1" t="s">
        <v>208</v>
      </c>
      <c r="H409" s="1" t="s">
        <v>33</v>
      </c>
      <c r="I409" s="1" t="s">
        <v>33</v>
      </c>
      <c r="J409" s="1" t="s">
        <v>33</v>
      </c>
      <c r="K409" s="1" t="s">
        <v>21</v>
      </c>
      <c r="L409" s="1" t="s">
        <v>208</v>
      </c>
      <c r="M409" s="1" t="s">
        <v>22</v>
      </c>
      <c r="N409" s="1"/>
      <c r="O409" s="1" t="s">
        <v>21</v>
      </c>
      <c r="P409" s="1" t="s">
        <v>58</v>
      </c>
      <c r="Q409" s="1" t="s">
        <v>1385</v>
      </c>
    </row>
    <row r="410" spans="1:17">
      <c r="A410" s="4" t="str">
        <f>HYPERLINK("https://iris.epa.gov/ChemicalLanding/&amp;substance_nmbr=253","Oxadiazon")</f>
        <v>Oxadiazon</v>
      </c>
      <c r="B410" s="1" t="s">
        <v>1386</v>
      </c>
      <c r="C410" s="1" t="s">
        <v>1387</v>
      </c>
      <c r="D410" s="1" t="s">
        <v>30</v>
      </c>
      <c r="E410" s="1" t="s">
        <v>19</v>
      </c>
      <c r="F410" s="1" t="s">
        <v>52</v>
      </c>
      <c r="G410" s="1" t="s">
        <v>52</v>
      </c>
      <c r="H410" s="1"/>
      <c r="I410" s="1"/>
      <c r="J410" s="1"/>
      <c r="K410" s="1" t="s">
        <v>21</v>
      </c>
      <c r="L410" s="1" t="s">
        <v>52</v>
      </c>
      <c r="M410" s="1" t="s">
        <v>22</v>
      </c>
      <c r="N410" s="1"/>
      <c r="O410" s="1" t="s">
        <v>22</v>
      </c>
      <c r="P410" s="1"/>
      <c r="Q410" s="1" t="s">
        <v>1388</v>
      </c>
    </row>
    <row r="411" spans="1:17">
      <c r="A411" s="4" t="str">
        <f>HYPERLINK("https://iris.epa.gov/ChemicalLanding/&amp;substance_nmbr=181","Oxamyl")</f>
        <v>Oxamyl</v>
      </c>
      <c r="B411" s="1" t="s">
        <v>1389</v>
      </c>
      <c r="C411" s="1" t="s">
        <v>1390</v>
      </c>
      <c r="D411" s="1" t="s">
        <v>30</v>
      </c>
      <c r="E411" s="1" t="s">
        <v>19</v>
      </c>
      <c r="F411" s="1" t="s">
        <v>46</v>
      </c>
      <c r="G411" s="1" t="s">
        <v>46</v>
      </c>
      <c r="H411" s="1"/>
      <c r="I411" s="1"/>
      <c r="J411" s="1"/>
      <c r="K411" s="1" t="s">
        <v>21</v>
      </c>
      <c r="L411" s="1" t="s">
        <v>46</v>
      </c>
      <c r="M411" s="1" t="s">
        <v>22</v>
      </c>
      <c r="N411" s="1"/>
      <c r="O411" s="1" t="s">
        <v>22</v>
      </c>
      <c r="P411" s="1"/>
      <c r="Q411" s="1" t="s">
        <v>1391</v>
      </c>
    </row>
    <row r="412" spans="1:17">
      <c r="A412" s="4" t="str">
        <f>HYPERLINK("https://iris.epa.gov/ChemicalLanding/&amp;substance_nmbr=84","Oxyfluorfen")</f>
        <v>Oxyfluorfen</v>
      </c>
      <c r="B412" s="1" t="s">
        <v>1392</v>
      </c>
      <c r="C412" s="1" t="s">
        <v>1393</v>
      </c>
      <c r="D412" s="1" t="s">
        <v>30</v>
      </c>
      <c r="E412" s="1" t="s">
        <v>19</v>
      </c>
      <c r="F412" s="1" t="s">
        <v>79</v>
      </c>
      <c r="G412" s="1" t="s">
        <v>79</v>
      </c>
      <c r="H412" s="1" t="s">
        <v>33</v>
      </c>
      <c r="I412" s="1" t="s">
        <v>33</v>
      </c>
      <c r="J412" s="1" t="s">
        <v>33</v>
      </c>
      <c r="K412" s="1" t="s">
        <v>21</v>
      </c>
      <c r="L412" s="1" t="s">
        <v>79</v>
      </c>
      <c r="M412" s="1" t="s">
        <v>22</v>
      </c>
      <c r="N412" s="1"/>
      <c r="O412" s="1" t="s">
        <v>22</v>
      </c>
      <c r="P412" s="1"/>
      <c r="Q412" s="1" t="s">
        <v>1394</v>
      </c>
    </row>
    <row r="413" spans="1:17">
      <c r="A413" s="4" t="str">
        <f>HYPERLINK("https://iris.epa.gov/ChemicalLanding/&amp;substance_nmbr=182","Paclobutrazol")</f>
        <v>Paclobutrazol</v>
      </c>
      <c r="B413" s="1" t="s">
        <v>1395</v>
      </c>
      <c r="C413" s="1" t="s">
        <v>1396</v>
      </c>
      <c r="D413" s="1" t="s">
        <v>30</v>
      </c>
      <c r="E413" s="1" t="s">
        <v>19</v>
      </c>
      <c r="F413" s="1" t="s">
        <v>46</v>
      </c>
      <c r="G413" s="1" t="s">
        <v>46</v>
      </c>
      <c r="H413" s="1"/>
      <c r="I413" s="1"/>
      <c r="J413" s="1"/>
      <c r="K413" s="1" t="s">
        <v>21</v>
      </c>
      <c r="L413" s="1" t="s">
        <v>46</v>
      </c>
      <c r="M413" s="1" t="s">
        <v>22</v>
      </c>
      <c r="N413" s="1"/>
      <c r="O413" s="1" t="s">
        <v>22</v>
      </c>
      <c r="P413" s="1"/>
      <c r="Q413" s="1" t="s">
        <v>1397</v>
      </c>
    </row>
    <row r="414" spans="1:17">
      <c r="A414" s="4" t="str">
        <f>HYPERLINK("https://iris.epa.gov/ChemicalLanding/&amp;substance_nmbr=183","Paraquat")</f>
        <v>Paraquat</v>
      </c>
      <c r="B414" s="1" t="s">
        <v>1398</v>
      </c>
      <c r="C414" s="1" t="s">
        <v>1399</v>
      </c>
      <c r="D414" s="1" t="s">
        <v>30</v>
      </c>
      <c r="E414" s="1" t="s">
        <v>19</v>
      </c>
      <c r="F414" s="1" t="s">
        <v>46</v>
      </c>
      <c r="G414" s="1" t="s">
        <v>58</v>
      </c>
      <c r="H414" s="1"/>
      <c r="I414" s="1"/>
      <c r="J414" s="1"/>
      <c r="K414" s="1" t="s">
        <v>21</v>
      </c>
      <c r="L414" s="1" t="s">
        <v>46</v>
      </c>
      <c r="M414" s="1" t="s">
        <v>22</v>
      </c>
      <c r="N414" s="1"/>
      <c r="O414" s="1" t="s">
        <v>21</v>
      </c>
      <c r="P414" s="1" t="s">
        <v>58</v>
      </c>
      <c r="Q414" s="1" t="s">
        <v>1400</v>
      </c>
    </row>
    <row r="415" spans="1:17">
      <c r="A415" s="4" t="str">
        <f>HYPERLINK("https://iris.epa.gov/ChemicalLanding/&amp;substance_nmbr=327","Parathion")</f>
        <v>Parathion</v>
      </c>
      <c r="B415" s="1" t="s">
        <v>1401</v>
      </c>
      <c r="C415" s="1" t="s">
        <v>1402</v>
      </c>
      <c r="D415" s="1" t="s">
        <v>30</v>
      </c>
      <c r="E415" s="1" t="s">
        <v>19</v>
      </c>
      <c r="F415" s="1" t="s">
        <v>58</v>
      </c>
      <c r="G415" s="1" t="s">
        <v>58</v>
      </c>
      <c r="H415" s="1"/>
      <c r="I415" s="1"/>
      <c r="J415" s="1"/>
      <c r="K415" s="1" t="s">
        <v>22</v>
      </c>
      <c r="L415" s="1"/>
      <c r="M415" s="1" t="s">
        <v>22</v>
      </c>
      <c r="N415" s="1"/>
      <c r="O415" s="1" t="s">
        <v>21</v>
      </c>
      <c r="P415" s="1" t="s">
        <v>58</v>
      </c>
      <c r="Q415" s="1" t="s">
        <v>1403</v>
      </c>
    </row>
    <row r="416" spans="1:17">
      <c r="A416" s="4" t="str">
        <f>HYPERLINK("https://iris.epa.gov/ChemicalLanding/&amp;substance_nmbr=292","Pendimethalin")</f>
        <v>Pendimethalin</v>
      </c>
      <c r="B416" s="1" t="s">
        <v>1404</v>
      </c>
      <c r="C416" s="1" t="s">
        <v>1405</v>
      </c>
      <c r="D416" s="1" t="s">
        <v>30</v>
      </c>
      <c r="E416" s="1" t="s">
        <v>19</v>
      </c>
      <c r="F416" s="1" t="s">
        <v>37</v>
      </c>
      <c r="G416" s="1" t="s">
        <v>37</v>
      </c>
      <c r="H416" s="1" t="s">
        <v>33</v>
      </c>
      <c r="I416" s="1" t="s">
        <v>33</v>
      </c>
      <c r="J416" s="1" t="s">
        <v>33</v>
      </c>
      <c r="K416" s="1" t="s">
        <v>21</v>
      </c>
      <c r="L416" s="1" t="s">
        <v>37</v>
      </c>
      <c r="M416" s="1" t="s">
        <v>22</v>
      </c>
      <c r="N416" s="1"/>
      <c r="O416" s="1" t="s">
        <v>22</v>
      </c>
      <c r="P416" s="1"/>
      <c r="Q416" s="1" t="s">
        <v>1406</v>
      </c>
    </row>
    <row r="417" spans="1:17">
      <c r="A417" s="4" t="str">
        <f>HYPERLINK("https://iris.epa.gov/ChemicalLanding/&amp;substance_nmbr=184","Pentabromodiphenyl ether")</f>
        <v>Pentabromodiphenyl ether</v>
      </c>
      <c r="B417" s="1" t="s">
        <v>1407</v>
      </c>
      <c r="C417" s="1" t="s">
        <v>1408</v>
      </c>
      <c r="D417" s="1" t="s">
        <v>19</v>
      </c>
      <c r="E417" s="1" t="s">
        <v>19</v>
      </c>
      <c r="F417" s="1" t="s">
        <v>46</v>
      </c>
      <c r="G417" s="1" t="s">
        <v>339</v>
      </c>
      <c r="H417" s="1"/>
      <c r="I417" s="1"/>
      <c r="J417" s="1"/>
      <c r="K417" s="1" t="s">
        <v>21</v>
      </c>
      <c r="L417" s="1" t="s">
        <v>46</v>
      </c>
      <c r="M417" s="1" t="s">
        <v>22</v>
      </c>
      <c r="N417" s="1"/>
      <c r="O417" s="1" t="s">
        <v>21</v>
      </c>
      <c r="P417" s="1" t="s">
        <v>339</v>
      </c>
      <c r="Q417" s="1" t="s">
        <v>1409</v>
      </c>
    </row>
    <row r="418" spans="1:17">
      <c r="A418" s="4" t="str">
        <f>HYPERLINK("https://iris.epa.gov/ChemicalLanding/&amp;substance_nmbr=1008","2,2',4,4',5-Pentabromodiphenyl ether (BDE-99)")</f>
        <v>2,2',4,4',5-Pentabromodiphenyl ether (BDE-99)</v>
      </c>
      <c r="B418" s="1" t="s">
        <v>1410</v>
      </c>
      <c r="C418" s="1" t="s">
        <v>1411</v>
      </c>
      <c r="D418" s="1" t="s">
        <v>19</v>
      </c>
      <c r="E418" s="1" t="s">
        <v>30</v>
      </c>
      <c r="F418" s="1" t="s">
        <v>613</v>
      </c>
      <c r="G418" s="1" t="s">
        <v>613</v>
      </c>
      <c r="H418" s="1"/>
      <c r="I418" s="1"/>
      <c r="J418" s="1"/>
      <c r="K418" s="1" t="s">
        <v>21</v>
      </c>
      <c r="L418" s="1" t="s">
        <v>613</v>
      </c>
      <c r="M418" s="1" t="s">
        <v>48</v>
      </c>
      <c r="N418" s="1" t="s">
        <v>613</v>
      </c>
      <c r="O418" s="1" t="s">
        <v>21</v>
      </c>
      <c r="P418" s="1" t="s">
        <v>613</v>
      </c>
      <c r="Q418" s="1" t="s">
        <v>1412</v>
      </c>
    </row>
    <row r="419" spans="1:17">
      <c r="A419" s="4" t="str">
        <f>HYPERLINK("https://iris.epa.gov/ChemicalLanding/&amp;substance_nmbr=85","Pentachlorobenzene")</f>
        <v>Pentachlorobenzene</v>
      </c>
      <c r="B419" s="1" t="s">
        <v>1413</v>
      </c>
      <c r="C419" s="1" t="s">
        <v>1414</v>
      </c>
      <c r="D419" s="1" t="s">
        <v>19</v>
      </c>
      <c r="E419" s="1" t="s">
        <v>19</v>
      </c>
      <c r="F419" s="1" t="s">
        <v>79</v>
      </c>
      <c r="G419" s="1" t="s">
        <v>380</v>
      </c>
      <c r="H419" s="1"/>
      <c r="I419" s="1"/>
      <c r="J419" s="1"/>
      <c r="K419" s="1" t="s">
        <v>21</v>
      </c>
      <c r="L419" s="1" t="s">
        <v>79</v>
      </c>
      <c r="M419" s="1" t="s">
        <v>22</v>
      </c>
      <c r="N419" s="1"/>
      <c r="O419" s="1" t="s">
        <v>21</v>
      </c>
      <c r="P419" s="1" t="s">
        <v>380</v>
      </c>
      <c r="Q419" s="1" t="s">
        <v>1415</v>
      </c>
    </row>
    <row r="420" spans="1:17">
      <c r="A420" s="4" t="str">
        <f>HYPERLINK("https://iris.epa.gov/ChemicalLanding/&amp;substance_nmbr=431","Pentachlorocyclopentadiene")</f>
        <v>Pentachlorocyclopentadiene</v>
      </c>
      <c r="B420" s="1" t="s">
        <v>1416</v>
      </c>
      <c r="C420" s="1" t="s">
        <v>1417</v>
      </c>
      <c r="D420" s="1" t="s">
        <v>19</v>
      </c>
      <c r="E420" s="1" t="s">
        <v>19</v>
      </c>
      <c r="F420" s="1" t="s">
        <v>485</v>
      </c>
      <c r="G420" s="1" t="s">
        <v>485</v>
      </c>
      <c r="H420" s="1"/>
      <c r="I420" s="1"/>
      <c r="J420" s="1"/>
      <c r="K420" s="1" t="s">
        <v>22</v>
      </c>
      <c r="L420" s="1"/>
      <c r="M420" s="1" t="s">
        <v>22</v>
      </c>
      <c r="N420" s="1"/>
      <c r="O420" s="1" t="s">
        <v>21</v>
      </c>
      <c r="P420" s="1" t="s">
        <v>485</v>
      </c>
      <c r="Q420" s="1" t="s">
        <v>1418</v>
      </c>
    </row>
    <row r="421" spans="1:17">
      <c r="A421" s="4" t="str">
        <f>HYPERLINK("https://iris.epa.gov/ChemicalLanding/&amp;substance_nmbr=254","Pentachloronitrobenzene (PCNB)")</f>
        <v>Pentachloronitrobenzene (PCNB)</v>
      </c>
      <c r="B421" s="1" t="s">
        <v>1419</v>
      </c>
      <c r="C421" s="1" t="s">
        <v>1420</v>
      </c>
      <c r="D421" s="1" t="s">
        <v>30</v>
      </c>
      <c r="E421" s="1" t="s">
        <v>19</v>
      </c>
      <c r="F421" s="1" t="s">
        <v>52</v>
      </c>
      <c r="G421" s="1" t="s">
        <v>52</v>
      </c>
      <c r="H421" s="1"/>
      <c r="I421" s="1"/>
      <c r="J421" s="1"/>
      <c r="K421" s="1" t="s">
        <v>21</v>
      </c>
      <c r="L421" s="1" t="s">
        <v>52</v>
      </c>
      <c r="M421" s="1" t="s">
        <v>22</v>
      </c>
      <c r="N421" s="1"/>
      <c r="O421" s="1" t="s">
        <v>22</v>
      </c>
      <c r="P421" s="1"/>
      <c r="Q421" s="1" t="s">
        <v>1421</v>
      </c>
    </row>
    <row r="422" spans="1:17">
      <c r="A422" s="4" t="str">
        <f>HYPERLINK("https://iris.epa.gov/ChemicalLanding/&amp;substance_nmbr=86","Pentachlorophenol")</f>
        <v>Pentachlorophenol</v>
      </c>
      <c r="B422" s="1" t="s">
        <v>1422</v>
      </c>
      <c r="C422" s="1" t="s">
        <v>1423</v>
      </c>
      <c r="D422" s="1" t="s">
        <v>19</v>
      </c>
      <c r="E422" s="1" t="s">
        <v>30</v>
      </c>
      <c r="F422" s="1" t="s">
        <v>79</v>
      </c>
      <c r="G422" s="1" t="s">
        <v>515</v>
      </c>
      <c r="H422" s="1"/>
      <c r="I422" s="1"/>
      <c r="J422" s="1"/>
      <c r="K422" s="1" t="s">
        <v>21</v>
      </c>
      <c r="L422" s="1" t="s">
        <v>515</v>
      </c>
      <c r="M422" s="1" t="s">
        <v>48</v>
      </c>
      <c r="N422" s="1" t="s">
        <v>515</v>
      </c>
      <c r="O422" s="1" t="s">
        <v>21</v>
      </c>
      <c r="P422" s="1" t="s">
        <v>515</v>
      </c>
      <c r="Q422" s="1" t="s">
        <v>1424</v>
      </c>
    </row>
    <row r="423" spans="1:17">
      <c r="A423" s="4" t="str">
        <f>HYPERLINK("https://iris.epa.gov/ChemicalLanding/&amp;substance_nmbr=683","Pentafluoroethane")</f>
        <v>Pentafluoroethane</v>
      </c>
      <c r="B423" s="1" t="s">
        <v>1425</v>
      </c>
      <c r="C423" s="1" t="s">
        <v>1426</v>
      </c>
      <c r="D423" s="1" t="s">
        <v>19</v>
      </c>
      <c r="E423" s="1" t="s">
        <v>19</v>
      </c>
      <c r="F423" s="1" t="s">
        <v>343</v>
      </c>
      <c r="G423" s="1" t="s">
        <v>343</v>
      </c>
      <c r="H423" s="1"/>
      <c r="I423" s="1"/>
      <c r="J423" s="1"/>
      <c r="K423" s="1" t="s">
        <v>22</v>
      </c>
      <c r="L423" s="1"/>
      <c r="M423" s="1" t="s">
        <v>48</v>
      </c>
      <c r="N423" s="1" t="s">
        <v>343</v>
      </c>
      <c r="O423" s="1" t="s">
        <v>22</v>
      </c>
      <c r="P423" s="1"/>
      <c r="Q423" s="1" t="s">
        <v>1427</v>
      </c>
    </row>
    <row r="424" spans="1:17">
      <c r="A424" s="4" t="str">
        <f>HYPERLINK("https://iris.epa.gov/ChemicalLanding/&amp;substance_nmbr=1007","Perchlorate (ClO4) and Perchlorate Salts")</f>
        <v>Perchlorate (ClO4) and Perchlorate Salts</v>
      </c>
      <c r="B424" s="1" t="s">
        <v>1428</v>
      </c>
      <c r="C424" s="1" t="s">
        <v>1429</v>
      </c>
      <c r="D424" s="1" t="s">
        <v>19</v>
      </c>
      <c r="E424" s="1" t="s">
        <v>19</v>
      </c>
      <c r="F424" s="1" t="s">
        <v>1430</v>
      </c>
      <c r="G424" s="1" t="s">
        <v>1430</v>
      </c>
      <c r="H424" s="1"/>
      <c r="I424" s="1"/>
      <c r="J424" s="1"/>
      <c r="K424" s="1" t="s">
        <v>21</v>
      </c>
      <c r="L424" s="1" t="s">
        <v>1430</v>
      </c>
      <c r="M424" s="1" t="s">
        <v>48</v>
      </c>
      <c r="N424" s="1" t="s">
        <v>1430</v>
      </c>
      <c r="O424" s="1" t="s">
        <v>21</v>
      </c>
      <c r="P424" s="1" t="s">
        <v>1430</v>
      </c>
      <c r="Q424" s="1" t="s">
        <v>1431</v>
      </c>
    </row>
    <row r="425" spans="1:17">
      <c r="A425" s="4" t="str">
        <f>HYPERLINK("https://iris.epa.gov/ChemicalLanding/&amp;substance_nmbr=701","Perfluorobutanoic Acid (PFBA)")</f>
        <v>Perfluorobutanoic Acid (PFBA)</v>
      </c>
      <c r="B425" s="1" t="s">
        <v>1432</v>
      </c>
      <c r="C425" s="1" t="s">
        <v>1433</v>
      </c>
      <c r="D425" s="1" t="s">
        <v>19</v>
      </c>
      <c r="E425" s="1" t="s">
        <v>30</v>
      </c>
      <c r="F425" s="1" t="s">
        <v>1434</v>
      </c>
      <c r="G425" s="1" t="s">
        <v>1435</v>
      </c>
      <c r="H425" s="1"/>
      <c r="I425" s="1"/>
      <c r="J425" s="1"/>
      <c r="K425" s="1" t="s">
        <v>21</v>
      </c>
      <c r="L425" s="1" t="s">
        <v>1435</v>
      </c>
      <c r="M425" s="1" t="s">
        <v>22</v>
      </c>
      <c r="N425" s="1"/>
      <c r="O425" s="1" t="s">
        <v>48</v>
      </c>
      <c r="P425" s="1" t="s">
        <v>1435</v>
      </c>
      <c r="Q425" s="1"/>
    </row>
    <row r="426" spans="1:17">
      <c r="A426" s="4" t="str">
        <f>HYPERLINK("https://iris.epa.gov/ChemicalLanding/&amp;substance_nmbr=702","Perfluorodecanoic Acid (PFDA)")</f>
        <v>Perfluorodecanoic Acid (PFDA)</v>
      </c>
      <c r="B426" s="1" t="s">
        <v>1436</v>
      </c>
      <c r="C426" s="1" t="s">
        <v>1437</v>
      </c>
      <c r="D426" s="1" t="s">
        <v>19</v>
      </c>
      <c r="E426" s="1" t="s">
        <v>19</v>
      </c>
      <c r="F426" s="1" t="s">
        <v>1434</v>
      </c>
      <c r="G426" s="1" t="s">
        <v>1438</v>
      </c>
      <c r="H426" s="1"/>
      <c r="I426" s="1"/>
      <c r="J426" s="1"/>
      <c r="K426" s="1" t="s">
        <v>21</v>
      </c>
      <c r="L426" s="1" t="s">
        <v>1438</v>
      </c>
      <c r="M426" s="1" t="s">
        <v>22</v>
      </c>
      <c r="N426" s="1" t="s">
        <v>1438</v>
      </c>
      <c r="O426" s="1" t="s">
        <v>22</v>
      </c>
      <c r="P426" s="1" t="s">
        <v>1438</v>
      </c>
      <c r="Q426" s="1"/>
    </row>
    <row r="427" spans="1:17">
      <c r="A427" s="4" t="str">
        <f>HYPERLINK("https://iris.epa.gov/ChemicalLanding/&amp;substance_nmbr=705","Perfluorohexanesulfonic Acid (PFHxS)")</f>
        <v>Perfluorohexanesulfonic Acid (PFHxS)</v>
      </c>
      <c r="B427" s="1" t="s">
        <v>1439</v>
      </c>
      <c r="C427" s="1" t="s">
        <v>1440</v>
      </c>
      <c r="D427" s="1" t="s">
        <v>19</v>
      </c>
      <c r="E427" s="1" t="s">
        <v>30</v>
      </c>
      <c r="F427" s="1" t="s">
        <v>1434</v>
      </c>
      <c r="G427" s="1" t="s">
        <v>1435</v>
      </c>
      <c r="H427" s="1"/>
      <c r="I427" s="1"/>
      <c r="J427" s="1"/>
      <c r="K427" s="1"/>
      <c r="L427" s="1"/>
      <c r="M427" s="1"/>
      <c r="N427" s="1"/>
      <c r="O427" s="1"/>
      <c r="P427" s="1"/>
      <c r="Q427" s="1"/>
    </row>
    <row r="428" spans="1:17">
      <c r="A428" s="4" t="str">
        <f>HYPERLINK("https://iris.epa.gov/ChemicalLanding/&amp;substance_nmbr=704","Perfluorohexanoic Acid (PFHxA)")</f>
        <v>Perfluorohexanoic Acid (PFHxA)</v>
      </c>
      <c r="B428" s="1" t="s">
        <v>1441</v>
      </c>
      <c r="C428" s="1" t="s">
        <v>1442</v>
      </c>
      <c r="D428" s="1" t="s">
        <v>19</v>
      </c>
      <c r="E428" s="1" t="s">
        <v>30</v>
      </c>
      <c r="F428" s="1" t="s">
        <v>1434</v>
      </c>
      <c r="G428" s="1" t="s">
        <v>1443</v>
      </c>
      <c r="H428" s="1"/>
      <c r="I428" s="1"/>
      <c r="J428" s="1"/>
      <c r="K428" s="1" t="s">
        <v>21</v>
      </c>
      <c r="L428" s="1" t="s">
        <v>1443</v>
      </c>
      <c r="M428" s="1" t="s">
        <v>21</v>
      </c>
      <c r="N428" s="1" t="s">
        <v>1443</v>
      </c>
      <c r="O428" s="1" t="s">
        <v>21</v>
      </c>
      <c r="P428" s="1" t="s">
        <v>1443</v>
      </c>
      <c r="Q428" s="1"/>
    </row>
    <row r="429" spans="1:17">
      <c r="A429" s="4" t="str">
        <f>HYPERLINK("https://iris.epa.gov/ChemicalLanding/&amp;substance_nmbr=703","Perfluorononanoic Acid (PFNA)")</f>
        <v>Perfluorononanoic Acid (PFNA)</v>
      </c>
      <c r="B429" s="1" t="s">
        <v>1444</v>
      </c>
      <c r="C429" s="1" t="s">
        <v>1445</v>
      </c>
      <c r="D429" s="1" t="s">
        <v>19</v>
      </c>
      <c r="E429" s="1"/>
      <c r="F429" s="1"/>
      <c r="G429" s="1"/>
      <c r="H429" s="1"/>
      <c r="I429" s="1"/>
      <c r="J429" s="1"/>
      <c r="K429" s="1"/>
      <c r="L429" s="1"/>
      <c r="M429" s="1"/>
      <c r="N429" s="1"/>
      <c r="O429" s="1"/>
      <c r="P429" s="1"/>
      <c r="Q429" s="1"/>
    </row>
    <row r="430" spans="1:17">
      <c r="A430" s="4" t="str">
        <f>HYPERLINK("https://iris.epa.gov/ChemicalLanding/&amp;substance_nmbr=185","Permethrin")</f>
        <v>Permethrin</v>
      </c>
      <c r="B430" s="1" t="s">
        <v>1446</v>
      </c>
      <c r="C430" s="1" t="s">
        <v>1447</v>
      </c>
      <c r="D430" s="1" t="s">
        <v>30</v>
      </c>
      <c r="E430" s="1" t="s">
        <v>19</v>
      </c>
      <c r="F430" s="1" t="s">
        <v>46</v>
      </c>
      <c r="G430" s="1" t="s">
        <v>46</v>
      </c>
      <c r="H430" s="1"/>
      <c r="I430" s="1"/>
      <c r="J430" s="1"/>
      <c r="K430" s="1" t="s">
        <v>21</v>
      </c>
      <c r="L430" s="1" t="s">
        <v>46</v>
      </c>
      <c r="M430" s="1" t="s">
        <v>22</v>
      </c>
      <c r="N430" s="1"/>
      <c r="O430" s="1" t="s">
        <v>22</v>
      </c>
      <c r="P430" s="1"/>
      <c r="Q430" s="1" t="s">
        <v>1448</v>
      </c>
    </row>
    <row r="431" spans="1:17">
      <c r="A431" s="4" t="str">
        <f>HYPERLINK("https://iris.epa.gov/ChemicalLanding/&amp;substance_nmbr=459","Phenanthrene")</f>
        <v>Phenanthrene</v>
      </c>
      <c r="B431" s="1" t="s">
        <v>1449</v>
      </c>
      <c r="C431" s="1" t="s">
        <v>1450</v>
      </c>
      <c r="D431" s="1" t="s">
        <v>19</v>
      </c>
      <c r="E431" s="1" t="s">
        <v>19</v>
      </c>
      <c r="F431" s="1" t="s">
        <v>247</v>
      </c>
      <c r="G431" s="1" t="s">
        <v>247</v>
      </c>
      <c r="H431" s="1"/>
      <c r="I431" s="1"/>
      <c r="J431" s="1"/>
      <c r="K431" s="1" t="s">
        <v>22</v>
      </c>
      <c r="L431" s="1"/>
      <c r="M431" s="1" t="s">
        <v>22</v>
      </c>
      <c r="N431" s="1"/>
      <c r="O431" s="1" t="s">
        <v>21</v>
      </c>
      <c r="P431" s="1" t="s">
        <v>247</v>
      </c>
      <c r="Q431" s="1" t="s">
        <v>1451</v>
      </c>
    </row>
    <row r="432" spans="1:17">
      <c r="A432" s="4" t="str">
        <f>HYPERLINK("https://iris.epa.gov/ChemicalLanding/&amp;substance_nmbr=477","Phenmedipham")</f>
        <v>Phenmedipham</v>
      </c>
      <c r="B432" s="1" t="s">
        <v>1452</v>
      </c>
      <c r="C432" s="1" t="s">
        <v>1453</v>
      </c>
      <c r="D432" s="1" t="s">
        <v>30</v>
      </c>
      <c r="E432" s="1" t="s">
        <v>19</v>
      </c>
      <c r="F432" s="1" t="s">
        <v>1454</v>
      </c>
      <c r="G432" s="1" t="s">
        <v>1454</v>
      </c>
      <c r="H432" s="1" t="s">
        <v>33</v>
      </c>
      <c r="I432" s="1" t="s">
        <v>33</v>
      </c>
      <c r="J432" s="1" t="s">
        <v>33</v>
      </c>
      <c r="K432" s="1" t="s">
        <v>21</v>
      </c>
      <c r="L432" s="1" t="s">
        <v>1454</v>
      </c>
      <c r="M432" s="1" t="s">
        <v>22</v>
      </c>
      <c r="N432" s="1"/>
      <c r="O432" s="1" t="s">
        <v>22</v>
      </c>
      <c r="P432" s="1"/>
      <c r="Q432" s="1" t="s">
        <v>1455</v>
      </c>
    </row>
    <row r="433" spans="1:17">
      <c r="A433" s="4" t="str">
        <f>HYPERLINK("https://iris.epa.gov/ChemicalLanding/&amp;substance_nmbr=88","Phenol")</f>
        <v>Phenol</v>
      </c>
      <c r="B433" s="1" t="s">
        <v>1456</v>
      </c>
      <c r="C433" s="1" t="s">
        <v>1457</v>
      </c>
      <c r="D433" s="1" t="s">
        <v>19</v>
      </c>
      <c r="E433" s="1" t="s">
        <v>30</v>
      </c>
      <c r="F433" s="1" t="s">
        <v>79</v>
      </c>
      <c r="G433" s="1" t="s">
        <v>1458</v>
      </c>
      <c r="H433" s="1"/>
      <c r="I433" s="1"/>
      <c r="J433" s="1"/>
      <c r="K433" s="1" t="s">
        <v>21</v>
      </c>
      <c r="L433" s="1" t="s">
        <v>1458</v>
      </c>
      <c r="M433" s="1" t="s">
        <v>48</v>
      </c>
      <c r="N433" s="1" t="s">
        <v>1458</v>
      </c>
      <c r="O433" s="1" t="s">
        <v>21</v>
      </c>
      <c r="P433" s="1" t="s">
        <v>1458</v>
      </c>
      <c r="Q433" s="1" t="s">
        <v>1459</v>
      </c>
    </row>
    <row r="434" spans="1:17">
      <c r="A434" s="4" t="str">
        <f>HYPERLINK("https://iris.epa.gov/ChemicalLanding/&amp;substance_nmbr=87","m-Phenylenediamine")</f>
        <v>m-Phenylenediamine</v>
      </c>
      <c r="B434" s="1" t="s">
        <v>1460</v>
      </c>
      <c r="C434" s="1" t="s">
        <v>1461</v>
      </c>
      <c r="D434" s="1" t="s">
        <v>19</v>
      </c>
      <c r="E434" s="1" t="s">
        <v>19</v>
      </c>
      <c r="F434" s="1" t="s">
        <v>79</v>
      </c>
      <c r="G434" s="1" t="s">
        <v>79</v>
      </c>
      <c r="H434" s="1"/>
      <c r="I434" s="1"/>
      <c r="J434" s="1"/>
      <c r="K434" s="1" t="s">
        <v>21</v>
      </c>
      <c r="L434" s="1" t="s">
        <v>79</v>
      </c>
      <c r="M434" s="1" t="s">
        <v>22</v>
      </c>
      <c r="N434" s="1"/>
      <c r="O434" s="1" t="s">
        <v>22</v>
      </c>
      <c r="P434" s="1"/>
      <c r="Q434" s="1" t="s">
        <v>1462</v>
      </c>
    </row>
    <row r="435" spans="1:17">
      <c r="A435" s="4" t="str">
        <f>HYPERLINK("https://iris.epa.gov/ChemicalLanding/&amp;substance_nmbr=89","Phenylmercuric acetate")</f>
        <v>Phenylmercuric acetate</v>
      </c>
      <c r="B435" s="1" t="s">
        <v>1463</v>
      </c>
      <c r="C435" s="1" t="s">
        <v>1464</v>
      </c>
      <c r="D435" s="1" t="s">
        <v>19</v>
      </c>
      <c r="E435" s="1" t="s">
        <v>19</v>
      </c>
      <c r="F435" s="1" t="s">
        <v>79</v>
      </c>
      <c r="G435" s="1" t="s">
        <v>79</v>
      </c>
      <c r="H435" s="1"/>
      <c r="I435" s="1"/>
      <c r="J435" s="1"/>
      <c r="K435" s="1" t="s">
        <v>21</v>
      </c>
      <c r="L435" s="1" t="s">
        <v>79</v>
      </c>
      <c r="M435" s="1" t="s">
        <v>22</v>
      </c>
      <c r="N435" s="1"/>
      <c r="O435" s="1" t="s">
        <v>22</v>
      </c>
      <c r="P435" s="1"/>
      <c r="Q435" s="1" t="s">
        <v>1465</v>
      </c>
    </row>
    <row r="436" spans="1:17">
      <c r="A436" s="4" t="str">
        <f>HYPERLINK("https://iris.epa.gov/ChemicalLanding/&amp;substance_nmbr=255","Phosalone")</f>
        <v>Phosalone</v>
      </c>
      <c r="B436" s="1" t="s">
        <v>1466</v>
      </c>
      <c r="C436" s="1" t="s">
        <v>1467</v>
      </c>
      <c r="D436" s="1" t="s">
        <v>30</v>
      </c>
      <c r="E436" s="1" t="s">
        <v>19</v>
      </c>
      <c r="F436" s="1" t="s">
        <v>31</v>
      </c>
      <c r="G436" s="1" t="s">
        <v>1468</v>
      </c>
      <c r="H436" s="1" t="s">
        <v>571</v>
      </c>
      <c r="I436" s="1" t="s">
        <v>571</v>
      </c>
      <c r="J436" s="1" t="s">
        <v>571</v>
      </c>
      <c r="K436" s="1" t="s">
        <v>220</v>
      </c>
      <c r="L436" s="1" t="s">
        <v>1468</v>
      </c>
      <c r="M436" s="1" t="s">
        <v>22</v>
      </c>
      <c r="N436" s="1"/>
      <c r="O436" s="1" t="s">
        <v>22</v>
      </c>
      <c r="P436" s="1"/>
      <c r="Q436" s="1" t="s">
        <v>1469</v>
      </c>
    </row>
    <row r="437" spans="1:17">
      <c r="A437" s="4" t="str">
        <f>HYPERLINK("https://iris.epa.gov/ChemicalLanding/&amp;substance_nmbr=487","Phosgene")</f>
        <v>Phosgene</v>
      </c>
      <c r="B437" s="1" t="s">
        <v>1470</v>
      </c>
      <c r="C437" s="1" t="s">
        <v>1471</v>
      </c>
      <c r="D437" s="1" t="s">
        <v>19</v>
      </c>
      <c r="E437" s="1" t="s">
        <v>30</v>
      </c>
      <c r="F437" s="1" t="s">
        <v>636</v>
      </c>
      <c r="G437" s="1" t="s">
        <v>1472</v>
      </c>
      <c r="H437" s="1"/>
      <c r="I437" s="1"/>
      <c r="J437" s="1"/>
      <c r="K437" s="1" t="s">
        <v>48</v>
      </c>
      <c r="L437" s="1" t="s">
        <v>1472</v>
      </c>
      <c r="M437" s="1" t="s">
        <v>21</v>
      </c>
      <c r="N437" s="1" t="s">
        <v>1472</v>
      </c>
      <c r="O437" s="1" t="s">
        <v>21</v>
      </c>
      <c r="P437" s="1" t="s">
        <v>1472</v>
      </c>
      <c r="Q437" s="1" t="s">
        <v>1473</v>
      </c>
    </row>
    <row r="438" spans="1:17">
      <c r="A438" s="4" t="str">
        <f>HYPERLINK("https://iris.epa.gov/ChemicalLanding/&amp;substance_nmbr=91","Phosmet")</f>
        <v>Phosmet</v>
      </c>
      <c r="B438" s="1" t="s">
        <v>1474</v>
      </c>
      <c r="C438" s="1" t="s">
        <v>1475</v>
      </c>
      <c r="D438" s="1" t="s">
        <v>30</v>
      </c>
      <c r="E438" s="1" t="s">
        <v>19</v>
      </c>
      <c r="F438" s="1" t="s">
        <v>79</v>
      </c>
      <c r="G438" s="1" t="s">
        <v>79</v>
      </c>
      <c r="H438" s="1"/>
      <c r="I438" s="1"/>
      <c r="J438" s="1"/>
      <c r="K438" s="1" t="s">
        <v>21</v>
      </c>
      <c r="L438" s="1" t="s">
        <v>79</v>
      </c>
      <c r="M438" s="1" t="s">
        <v>22</v>
      </c>
      <c r="N438" s="1"/>
      <c r="O438" s="1" t="s">
        <v>22</v>
      </c>
      <c r="P438" s="1"/>
      <c r="Q438" s="1" t="s">
        <v>1476</v>
      </c>
    </row>
    <row r="439" spans="1:17">
      <c r="A439" s="4" t="str">
        <f>HYPERLINK("https://iris.epa.gov/ChemicalLanding/&amp;substance_nmbr=90","Phosphine")</f>
        <v>Phosphine</v>
      </c>
      <c r="B439" s="1" t="s">
        <v>1477</v>
      </c>
      <c r="C439" s="1" t="s">
        <v>1478</v>
      </c>
      <c r="D439" s="1" t="s">
        <v>19</v>
      </c>
      <c r="E439" s="1" t="s">
        <v>19</v>
      </c>
      <c r="F439" s="1" t="s">
        <v>79</v>
      </c>
      <c r="G439" s="1" t="s">
        <v>463</v>
      </c>
      <c r="H439" s="1"/>
      <c r="I439" s="1"/>
      <c r="J439" s="1"/>
      <c r="K439" s="1" t="s">
        <v>21</v>
      </c>
      <c r="L439" s="1" t="s">
        <v>79</v>
      </c>
      <c r="M439" s="1" t="s">
        <v>21</v>
      </c>
      <c r="N439" s="1" t="s">
        <v>463</v>
      </c>
      <c r="O439" s="1" t="s">
        <v>21</v>
      </c>
      <c r="P439" s="1" t="s">
        <v>820</v>
      </c>
      <c r="Q439" s="1" t="s">
        <v>1479</v>
      </c>
    </row>
    <row r="440" spans="1:17">
      <c r="A440" s="4" t="str">
        <f>HYPERLINK("https://iris.epa.gov/ChemicalLanding/&amp;substance_nmbr=697","Phosphoric acid")</f>
        <v>Phosphoric acid</v>
      </c>
      <c r="B440" s="1" t="s">
        <v>1480</v>
      </c>
      <c r="C440" s="1" t="s">
        <v>1481</v>
      </c>
      <c r="D440" s="1" t="s">
        <v>19</v>
      </c>
      <c r="E440" s="1" t="s">
        <v>19</v>
      </c>
      <c r="F440" s="1" t="s">
        <v>407</v>
      </c>
      <c r="G440" s="1" t="s">
        <v>407</v>
      </c>
      <c r="H440" s="1"/>
      <c r="I440" s="1"/>
      <c r="J440" s="1"/>
      <c r="K440" s="1" t="s">
        <v>22</v>
      </c>
      <c r="L440" s="1"/>
      <c r="M440" s="1" t="s">
        <v>21</v>
      </c>
      <c r="N440" s="1" t="s">
        <v>407</v>
      </c>
      <c r="O440" s="1" t="s">
        <v>22</v>
      </c>
      <c r="P440" s="1"/>
      <c r="Q440" s="1" t="s">
        <v>1482</v>
      </c>
    </row>
    <row r="441" spans="1:17">
      <c r="A441" s="4" t="str">
        <f>HYPERLINK("https://iris.epa.gov/ChemicalLanding/&amp;substance_nmbr=308","Phthalic anhydride")</f>
        <v>Phthalic anhydride</v>
      </c>
      <c r="B441" s="1" t="s">
        <v>1483</v>
      </c>
      <c r="C441" s="1" t="s">
        <v>1484</v>
      </c>
      <c r="D441" s="1" t="s">
        <v>19</v>
      </c>
      <c r="E441" s="1" t="s">
        <v>19</v>
      </c>
      <c r="F441" s="1" t="s">
        <v>31</v>
      </c>
      <c r="G441" s="1" t="s">
        <v>31</v>
      </c>
      <c r="H441" s="1"/>
      <c r="I441" s="1"/>
      <c r="J441" s="1"/>
      <c r="K441" s="1" t="s">
        <v>21</v>
      </c>
      <c r="L441" s="1" t="s">
        <v>31</v>
      </c>
      <c r="M441" s="1" t="s">
        <v>22</v>
      </c>
      <c r="N441" s="1"/>
      <c r="O441" s="1" t="s">
        <v>22</v>
      </c>
      <c r="P441" s="1"/>
      <c r="Q441" s="1" t="s">
        <v>1485</v>
      </c>
    </row>
    <row r="442" spans="1:17">
      <c r="A442" s="4" t="str">
        <f>HYPERLINK("https://iris.epa.gov/ChemicalLanding/&amp;substance_nmbr=256","Picloram")</f>
        <v>Picloram</v>
      </c>
      <c r="B442" s="1" t="s">
        <v>1486</v>
      </c>
      <c r="C442" s="1" t="s">
        <v>1487</v>
      </c>
      <c r="D442" s="1" t="s">
        <v>30</v>
      </c>
      <c r="E442" s="1" t="s">
        <v>19</v>
      </c>
      <c r="F442" s="1" t="s">
        <v>52</v>
      </c>
      <c r="G442" s="1" t="s">
        <v>52</v>
      </c>
      <c r="H442" s="1"/>
      <c r="I442" s="1"/>
      <c r="J442" s="1"/>
      <c r="K442" s="1" t="s">
        <v>21</v>
      </c>
      <c r="L442" s="1" t="s">
        <v>52</v>
      </c>
      <c r="M442" s="1" t="s">
        <v>22</v>
      </c>
      <c r="N442" s="1"/>
      <c r="O442" s="1" t="s">
        <v>22</v>
      </c>
      <c r="P442" s="1"/>
      <c r="Q442" s="1" t="s">
        <v>1488</v>
      </c>
    </row>
    <row r="443" spans="1:17">
      <c r="A443" s="4" t="str">
        <f>HYPERLINK("https://iris.epa.gov/ChemicalLanding/&amp;substance_nmbr=257","Pirimiphos-methyl")</f>
        <v>Pirimiphos-methyl</v>
      </c>
      <c r="B443" s="1" t="s">
        <v>1489</v>
      </c>
      <c r="C443" s="1" t="s">
        <v>1490</v>
      </c>
      <c r="D443" s="1" t="s">
        <v>30</v>
      </c>
      <c r="E443" s="1" t="s">
        <v>19</v>
      </c>
      <c r="F443" s="1" t="s">
        <v>52</v>
      </c>
      <c r="G443" s="1" t="s">
        <v>52</v>
      </c>
      <c r="H443" s="1" t="s">
        <v>33</v>
      </c>
      <c r="I443" s="1" t="s">
        <v>33</v>
      </c>
      <c r="J443" s="1" t="s">
        <v>33</v>
      </c>
      <c r="K443" s="1" t="s">
        <v>21</v>
      </c>
      <c r="L443" s="1" t="s">
        <v>52</v>
      </c>
      <c r="M443" s="1" t="s">
        <v>22</v>
      </c>
      <c r="N443" s="1"/>
      <c r="O443" s="1" t="s">
        <v>22</v>
      </c>
      <c r="P443" s="1"/>
      <c r="Q443" s="1" t="s">
        <v>1491</v>
      </c>
    </row>
    <row r="444" spans="1:17">
      <c r="A444" s="4" t="str">
        <f>HYPERLINK("https://iris.epa.gov/ChemicalLanding/&amp;substance_nmbr=294","Polychlorinated Biphenyls (PCBs)")</f>
        <v>Polychlorinated Biphenyls (PCBs)</v>
      </c>
      <c r="B444" s="1" t="s">
        <v>1492</v>
      </c>
      <c r="C444" s="1" t="s">
        <v>1493</v>
      </c>
      <c r="D444" s="1" t="s">
        <v>19</v>
      </c>
      <c r="E444" s="1" t="s">
        <v>19</v>
      </c>
      <c r="F444" s="1" t="s">
        <v>32</v>
      </c>
      <c r="G444" s="1" t="s">
        <v>1494</v>
      </c>
      <c r="H444" s="1"/>
      <c r="I444" s="1"/>
      <c r="J444" s="1"/>
      <c r="K444" s="1" t="s">
        <v>153</v>
      </c>
      <c r="L444" s="1" t="s">
        <v>447</v>
      </c>
      <c r="M444" s="1" t="s">
        <v>22</v>
      </c>
      <c r="N444" s="1"/>
      <c r="O444" s="1" t="s">
        <v>21</v>
      </c>
      <c r="P444" s="1" t="s">
        <v>1494</v>
      </c>
      <c r="Q444" s="1" t="s">
        <v>1495</v>
      </c>
    </row>
    <row r="445" spans="1:17">
      <c r="A445" s="4" t="str">
        <f>HYPERLINK("https://iris.epa.gov/ChemicalLanding/&amp;substance_nmbr=1033","Polycyclic aromatic hydrocarbon (PAH) mixtures")</f>
        <v>Polycyclic aromatic hydrocarbon (PAH) mixtures</v>
      </c>
      <c r="B445" s="1" t="s">
        <v>829</v>
      </c>
      <c r="C445" s="1" t="s">
        <v>1496</v>
      </c>
      <c r="D445" s="1" t="s">
        <v>19</v>
      </c>
      <c r="E445" s="1"/>
      <c r="F445" s="1" t="s">
        <v>768</v>
      </c>
      <c r="G445" s="1"/>
      <c r="H445" s="1"/>
      <c r="I445" s="1"/>
      <c r="J445" s="1"/>
      <c r="K445" s="1" t="s">
        <v>22</v>
      </c>
      <c r="L445" s="1"/>
      <c r="M445" s="1" t="s">
        <v>22</v>
      </c>
      <c r="N445" s="1"/>
      <c r="O445" s="1" t="s">
        <v>22</v>
      </c>
      <c r="P445" s="1"/>
      <c r="Q445" s="1" t="s">
        <v>1497</v>
      </c>
    </row>
    <row r="446" spans="1:17">
      <c r="A446" s="4" t="str">
        <f>HYPERLINK("https://iris.epa.gov/ChemicalLanding/&amp;substance_nmbr=92","Potassium cyanide")</f>
        <v>Potassium cyanide</v>
      </c>
      <c r="B446" s="1" t="s">
        <v>1498</v>
      </c>
      <c r="C446" s="1" t="s">
        <v>1499</v>
      </c>
      <c r="D446" s="1" t="s">
        <v>19</v>
      </c>
      <c r="E446" s="1" t="s">
        <v>30</v>
      </c>
      <c r="F446" s="1" t="s">
        <v>79</v>
      </c>
      <c r="G446" s="1" t="s">
        <v>387</v>
      </c>
      <c r="H446" s="1"/>
      <c r="I446" s="1"/>
      <c r="J446" s="1"/>
      <c r="K446" s="1" t="s">
        <v>21</v>
      </c>
      <c r="L446" s="1" t="s">
        <v>387</v>
      </c>
      <c r="M446" s="1" t="s">
        <v>22</v>
      </c>
      <c r="N446" s="1"/>
      <c r="O446" s="1" t="s">
        <v>22</v>
      </c>
      <c r="P446" s="1"/>
      <c r="Q446" s="1" t="s">
        <v>1500</v>
      </c>
    </row>
    <row r="447" spans="1:17">
      <c r="A447" s="4" t="str">
        <f>HYPERLINK("https://iris.epa.gov/ChemicalLanding/&amp;substance_nmbr=93","Potassium silver cyanide")</f>
        <v>Potassium silver cyanide</v>
      </c>
      <c r="B447" s="1" t="s">
        <v>1501</v>
      </c>
      <c r="C447" s="1" t="s">
        <v>1502</v>
      </c>
      <c r="D447" s="1" t="s">
        <v>19</v>
      </c>
      <c r="E447" s="1" t="s">
        <v>30</v>
      </c>
      <c r="F447" s="1" t="s">
        <v>79</v>
      </c>
      <c r="G447" s="1" t="s">
        <v>387</v>
      </c>
      <c r="H447" s="1"/>
      <c r="I447" s="1"/>
      <c r="J447" s="1"/>
      <c r="K447" s="1" t="s">
        <v>21</v>
      </c>
      <c r="L447" s="1" t="s">
        <v>387</v>
      </c>
      <c r="M447" s="1" t="s">
        <v>22</v>
      </c>
      <c r="N447" s="1"/>
      <c r="O447" s="1" t="s">
        <v>22</v>
      </c>
      <c r="P447" s="1"/>
      <c r="Q447" s="1" t="s">
        <v>1503</v>
      </c>
    </row>
    <row r="448" spans="1:17">
      <c r="A448" s="4" t="str">
        <f>HYPERLINK("https://iris.epa.gov/ChemicalLanding/&amp;substance_nmbr=378","Prochloraz")</f>
        <v>Prochloraz</v>
      </c>
      <c r="B448" s="1" t="s">
        <v>1504</v>
      </c>
      <c r="C448" s="1" t="s">
        <v>1505</v>
      </c>
      <c r="D448" s="1" t="s">
        <v>30</v>
      </c>
      <c r="E448" s="1" t="s">
        <v>19</v>
      </c>
      <c r="F448" s="1" t="s">
        <v>145</v>
      </c>
      <c r="G448" s="1" t="s">
        <v>302</v>
      </c>
      <c r="H448" s="1"/>
      <c r="I448" s="1"/>
      <c r="J448" s="1"/>
      <c r="K448" s="1" t="s">
        <v>21</v>
      </c>
      <c r="L448" s="1" t="s">
        <v>145</v>
      </c>
      <c r="M448" s="1" t="s">
        <v>22</v>
      </c>
      <c r="N448" s="1"/>
      <c r="O448" s="1" t="s">
        <v>21</v>
      </c>
      <c r="P448" s="1" t="s">
        <v>302</v>
      </c>
      <c r="Q448" s="1" t="s">
        <v>1506</v>
      </c>
    </row>
    <row r="449" spans="1:17">
      <c r="A449" s="4" t="str">
        <f>HYPERLINK("https://iris.epa.gov/ChemicalLanding/&amp;substance_nmbr=94","Prometon")</f>
        <v>Prometon</v>
      </c>
      <c r="B449" s="1" t="s">
        <v>1507</v>
      </c>
      <c r="C449" s="1" t="s">
        <v>1508</v>
      </c>
      <c r="D449" s="1" t="s">
        <v>30</v>
      </c>
      <c r="E449" s="1" t="s">
        <v>19</v>
      </c>
      <c r="F449" s="1" t="s">
        <v>79</v>
      </c>
      <c r="G449" s="1" t="s">
        <v>79</v>
      </c>
      <c r="H449" s="1"/>
      <c r="I449" s="1"/>
      <c r="J449" s="1"/>
      <c r="K449" s="1" t="s">
        <v>21</v>
      </c>
      <c r="L449" s="1" t="s">
        <v>79</v>
      </c>
      <c r="M449" s="1" t="s">
        <v>22</v>
      </c>
      <c r="N449" s="1"/>
      <c r="O449" s="1" t="s">
        <v>22</v>
      </c>
      <c r="P449" s="1"/>
      <c r="Q449" s="1" t="s">
        <v>1509</v>
      </c>
    </row>
    <row r="450" spans="1:17">
      <c r="A450" s="4" t="str">
        <f>HYPERLINK("https://iris.epa.gov/ChemicalLanding/&amp;substance_nmbr=258","Prometryn")</f>
        <v>Prometryn</v>
      </c>
      <c r="B450" s="1" t="s">
        <v>1510</v>
      </c>
      <c r="C450" s="1" t="s">
        <v>1511</v>
      </c>
      <c r="D450" s="1" t="s">
        <v>30</v>
      </c>
      <c r="E450" s="1" t="s">
        <v>19</v>
      </c>
      <c r="F450" s="1" t="s">
        <v>52</v>
      </c>
      <c r="G450" s="1" t="s">
        <v>52</v>
      </c>
      <c r="H450" s="1" t="s">
        <v>33</v>
      </c>
      <c r="I450" s="1" t="s">
        <v>33</v>
      </c>
      <c r="J450" s="1" t="s">
        <v>33</v>
      </c>
      <c r="K450" s="1" t="s">
        <v>21</v>
      </c>
      <c r="L450" s="1" t="s">
        <v>52</v>
      </c>
      <c r="M450" s="1" t="s">
        <v>22</v>
      </c>
      <c r="N450" s="1"/>
      <c r="O450" s="1" t="s">
        <v>22</v>
      </c>
      <c r="P450" s="1"/>
      <c r="Q450" s="1" t="s">
        <v>1512</v>
      </c>
    </row>
    <row r="451" spans="1:17">
      <c r="A451" s="4" t="str">
        <f>HYPERLINK("https://iris.epa.gov/ChemicalLanding/&amp;substance_nmbr=95","Pronamide")</f>
        <v>Pronamide</v>
      </c>
      <c r="B451" s="1" t="s">
        <v>1513</v>
      </c>
      <c r="C451" s="1" t="s">
        <v>1514</v>
      </c>
      <c r="D451" s="1" t="s">
        <v>30</v>
      </c>
      <c r="E451" s="1" t="s">
        <v>19</v>
      </c>
      <c r="F451" s="1" t="s">
        <v>79</v>
      </c>
      <c r="G451" s="1" t="s">
        <v>79</v>
      </c>
      <c r="H451" s="1"/>
      <c r="I451" s="1"/>
      <c r="J451" s="1"/>
      <c r="K451" s="1" t="s">
        <v>21</v>
      </c>
      <c r="L451" s="1" t="s">
        <v>79</v>
      </c>
      <c r="M451" s="1" t="s">
        <v>22</v>
      </c>
      <c r="N451" s="1"/>
      <c r="O451" s="1" t="s">
        <v>22</v>
      </c>
      <c r="P451" s="1"/>
      <c r="Q451" s="1" t="s">
        <v>1515</v>
      </c>
    </row>
    <row r="452" spans="1:17">
      <c r="A452" s="4" t="str">
        <f>HYPERLINK("https://iris.epa.gov/ChemicalLanding/&amp;substance_nmbr=96","Propachlor")</f>
        <v>Propachlor</v>
      </c>
      <c r="B452" s="1" t="s">
        <v>1516</v>
      </c>
      <c r="C452" s="1" t="s">
        <v>1517</v>
      </c>
      <c r="D452" s="1" t="s">
        <v>30</v>
      </c>
      <c r="E452" s="1" t="s">
        <v>19</v>
      </c>
      <c r="F452" s="1" t="s">
        <v>79</v>
      </c>
      <c r="G452" s="1" t="s">
        <v>79</v>
      </c>
      <c r="H452" s="1"/>
      <c r="I452" s="1"/>
      <c r="J452" s="1"/>
      <c r="K452" s="1" t="s">
        <v>21</v>
      </c>
      <c r="L452" s="1" t="s">
        <v>79</v>
      </c>
      <c r="M452" s="1" t="s">
        <v>22</v>
      </c>
      <c r="N452" s="1"/>
      <c r="O452" s="1" t="s">
        <v>22</v>
      </c>
      <c r="P452" s="1"/>
      <c r="Q452" s="1" t="s">
        <v>1518</v>
      </c>
    </row>
    <row r="453" spans="1:17">
      <c r="A453" s="4" t="str">
        <f>HYPERLINK("https://iris.epa.gov/ChemicalLanding/&amp;substance_nmbr=186","Propanil")</f>
        <v>Propanil</v>
      </c>
      <c r="B453" s="1" t="s">
        <v>1519</v>
      </c>
      <c r="C453" s="1" t="s">
        <v>1520</v>
      </c>
      <c r="D453" s="1" t="s">
        <v>30</v>
      </c>
      <c r="E453" s="1" t="s">
        <v>19</v>
      </c>
      <c r="F453" s="1" t="s">
        <v>46</v>
      </c>
      <c r="G453" s="1" t="s">
        <v>228</v>
      </c>
      <c r="H453" s="1"/>
      <c r="I453" s="1"/>
      <c r="J453" s="1"/>
      <c r="K453" s="1" t="s">
        <v>21</v>
      </c>
      <c r="L453" s="1" t="s">
        <v>228</v>
      </c>
      <c r="M453" s="1" t="s">
        <v>22</v>
      </c>
      <c r="N453" s="1"/>
      <c r="O453" s="1" t="s">
        <v>22</v>
      </c>
      <c r="P453" s="1"/>
      <c r="Q453" s="1" t="s">
        <v>1521</v>
      </c>
    </row>
    <row r="454" spans="1:17">
      <c r="A454" s="4" t="str">
        <f>HYPERLINK("https://iris.epa.gov/ChemicalLanding/&amp;substance_nmbr=296","Propargite")</f>
        <v>Propargite</v>
      </c>
      <c r="B454" s="1" t="s">
        <v>1522</v>
      </c>
      <c r="C454" s="1" t="s">
        <v>1523</v>
      </c>
      <c r="D454" s="1" t="s">
        <v>30</v>
      </c>
      <c r="E454" s="1" t="s">
        <v>19</v>
      </c>
      <c r="F454" s="1" t="s">
        <v>777</v>
      </c>
      <c r="G454" s="1" t="s">
        <v>777</v>
      </c>
      <c r="H454" s="1" t="s">
        <v>33</v>
      </c>
      <c r="I454" s="1" t="s">
        <v>33</v>
      </c>
      <c r="J454" s="1" t="s">
        <v>33</v>
      </c>
      <c r="K454" s="1" t="s">
        <v>21</v>
      </c>
      <c r="L454" s="1" t="s">
        <v>777</v>
      </c>
      <c r="M454" s="1" t="s">
        <v>22</v>
      </c>
      <c r="N454" s="1"/>
      <c r="O454" s="1" t="s">
        <v>22</v>
      </c>
      <c r="P454" s="1"/>
      <c r="Q454" s="1" t="s">
        <v>1524</v>
      </c>
    </row>
    <row r="455" spans="1:17">
      <c r="A455" s="4" t="str">
        <f>HYPERLINK("https://iris.epa.gov/ChemicalLanding/&amp;substance_nmbr=468","Propargyl alcohol")</f>
        <v>Propargyl alcohol</v>
      </c>
      <c r="B455" s="1" t="s">
        <v>1525</v>
      </c>
      <c r="C455" s="1" t="s">
        <v>1526</v>
      </c>
      <c r="D455" s="1" t="s">
        <v>19</v>
      </c>
      <c r="E455" s="1" t="s">
        <v>19</v>
      </c>
      <c r="F455" s="1" t="s">
        <v>20</v>
      </c>
      <c r="G455" s="1" t="s">
        <v>20</v>
      </c>
      <c r="H455" s="1"/>
      <c r="I455" s="1"/>
      <c r="J455" s="1"/>
      <c r="K455" s="1" t="s">
        <v>21</v>
      </c>
      <c r="L455" s="1" t="s">
        <v>20</v>
      </c>
      <c r="M455" s="1" t="s">
        <v>22</v>
      </c>
      <c r="N455" s="1"/>
      <c r="O455" s="1" t="s">
        <v>22</v>
      </c>
      <c r="P455" s="1"/>
      <c r="Q455" s="1" t="s">
        <v>1527</v>
      </c>
    </row>
    <row r="456" spans="1:17">
      <c r="A456" s="4" t="str">
        <f>HYPERLINK("https://iris.epa.gov/ChemicalLanding/&amp;substance_nmbr=187","Propazine")</f>
        <v>Propazine</v>
      </c>
      <c r="B456" s="1" t="s">
        <v>1528</v>
      </c>
      <c r="C456" s="1" t="s">
        <v>1529</v>
      </c>
      <c r="D456" s="1" t="s">
        <v>30</v>
      </c>
      <c r="E456" s="1" t="s">
        <v>19</v>
      </c>
      <c r="F456" s="1" t="s">
        <v>46</v>
      </c>
      <c r="G456" s="1" t="s">
        <v>1251</v>
      </c>
      <c r="H456" s="1"/>
      <c r="I456" s="1"/>
      <c r="J456" s="1"/>
      <c r="K456" s="1" t="s">
        <v>21</v>
      </c>
      <c r="L456" s="1" t="s">
        <v>1251</v>
      </c>
      <c r="M456" s="1" t="s">
        <v>22</v>
      </c>
      <c r="N456" s="1"/>
      <c r="O456" s="1" t="s">
        <v>22</v>
      </c>
      <c r="P456" s="1"/>
      <c r="Q456" s="1" t="s">
        <v>1530</v>
      </c>
    </row>
    <row r="457" spans="1:17">
      <c r="A457" s="4" t="str">
        <f>HYPERLINK("https://iris.epa.gov/ChemicalLanding/&amp;substance_nmbr=260","Propham")</f>
        <v>Propham</v>
      </c>
      <c r="B457" s="1" t="s">
        <v>1531</v>
      </c>
      <c r="C457" s="1" t="s">
        <v>1532</v>
      </c>
      <c r="D457" s="1" t="s">
        <v>30</v>
      </c>
      <c r="E457" s="1" t="s">
        <v>19</v>
      </c>
      <c r="F457" s="1" t="s">
        <v>52</v>
      </c>
      <c r="G457" s="1" t="s">
        <v>52</v>
      </c>
      <c r="H457" s="1"/>
      <c r="I457" s="1"/>
      <c r="J457" s="1"/>
      <c r="K457" s="1" t="s">
        <v>21</v>
      </c>
      <c r="L457" s="1" t="s">
        <v>52</v>
      </c>
      <c r="M457" s="1" t="s">
        <v>22</v>
      </c>
      <c r="N457" s="1"/>
      <c r="O457" s="1" t="s">
        <v>22</v>
      </c>
      <c r="P457" s="1"/>
      <c r="Q457" s="1" t="s">
        <v>1533</v>
      </c>
    </row>
    <row r="458" spans="1:17">
      <c r="A458" s="4" t="str">
        <f>HYPERLINK("https://iris.epa.gov/ChemicalLanding/&amp;substance_nmbr=282","Propiconazole")</f>
        <v>Propiconazole</v>
      </c>
      <c r="B458" s="1" t="s">
        <v>1534</v>
      </c>
      <c r="C458" s="1" t="s">
        <v>1535</v>
      </c>
      <c r="D458" s="1" t="s">
        <v>30</v>
      </c>
      <c r="E458" s="1" t="s">
        <v>19</v>
      </c>
      <c r="F458" s="1" t="s">
        <v>37</v>
      </c>
      <c r="G458" s="1" t="s">
        <v>58</v>
      </c>
      <c r="H458" s="1" t="s">
        <v>33</v>
      </c>
      <c r="I458" s="1" t="s">
        <v>33</v>
      </c>
      <c r="J458" s="1" t="s">
        <v>33</v>
      </c>
      <c r="K458" s="1" t="s">
        <v>21</v>
      </c>
      <c r="L458" s="1" t="s">
        <v>58</v>
      </c>
      <c r="M458" s="1" t="s">
        <v>22</v>
      </c>
      <c r="N458" s="1"/>
      <c r="O458" s="1" t="s">
        <v>22</v>
      </c>
      <c r="P458" s="1"/>
      <c r="Q458" s="1" t="s">
        <v>1536</v>
      </c>
    </row>
    <row r="459" spans="1:17">
      <c r="A459" s="4" t="str">
        <f>HYPERLINK("https://iris.epa.gov/ChemicalLanding/&amp;substance_nmbr=542","beta-Propiolactone")</f>
        <v>beta-Propiolactone</v>
      </c>
      <c r="B459" s="1" t="s">
        <v>1537</v>
      </c>
      <c r="C459" s="1" t="s">
        <v>1538</v>
      </c>
      <c r="D459" s="1" t="s">
        <v>19</v>
      </c>
      <c r="E459" s="1" t="s">
        <v>19</v>
      </c>
      <c r="F459" s="1" t="s">
        <v>259</v>
      </c>
      <c r="G459" s="1" t="s">
        <v>259</v>
      </c>
      <c r="H459" s="1" t="s">
        <v>152</v>
      </c>
      <c r="I459" s="1" t="s">
        <v>152</v>
      </c>
      <c r="J459" s="1" t="s">
        <v>152</v>
      </c>
      <c r="K459" s="1" t="s">
        <v>22</v>
      </c>
      <c r="L459" s="1"/>
      <c r="M459" s="1" t="s">
        <v>153</v>
      </c>
      <c r="N459" s="1" t="s">
        <v>259</v>
      </c>
      <c r="O459" s="1" t="s">
        <v>22</v>
      </c>
      <c r="P459" s="1"/>
      <c r="Q459" s="1" t="s">
        <v>1539</v>
      </c>
    </row>
    <row r="460" spans="1:17">
      <c r="A460" s="4" t="str">
        <f>HYPERLINK("https://iris.epa.gov/ChemicalLanding/&amp;substance_nmbr=1011","Propionaldehyde")</f>
        <v>Propionaldehyde</v>
      </c>
      <c r="B460" s="1" t="s">
        <v>1540</v>
      </c>
      <c r="C460" s="1" t="s">
        <v>1541</v>
      </c>
      <c r="D460" s="1" t="s">
        <v>19</v>
      </c>
      <c r="E460" s="1" t="s">
        <v>30</v>
      </c>
      <c r="F460" s="1" t="s">
        <v>1542</v>
      </c>
      <c r="G460" s="1" t="s">
        <v>1542</v>
      </c>
      <c r="H460" s="1"/>
      <c r="I460" s="1"/>
      <c r="J460" s="1"/>
      <c r="K460" s="1" t="s">
        <v>48</v>
      </c>
      <c r="L460" s="1" t="s">
        <v>1542</v>
      </c>
      <c r="M460" s="1" t="s">
        <v>21</v>
      </c>
      <c r="N460" s="1" t="s">
        <v>1542</v>
      </c>
      <c r="O460" s="1" t="s">
        <v>21</v>
      </c>
      <c r="P460" s="1" t="s">
        <v>1542</v>
      </c>
      <c r="Q460" s="1" t="s">
        <v>1543</v>
      </c>
    </row>
    <row r="461" spans="1:17">
      <c r="A461" s="4" t="str">
        <f>HYPERLINK("https://iris.epa.gov/ChemicalLanding/&amp;substance_nmbr=543","Propylene glycol")</f>
        <v>Propylene glycol</v>
      </c>
      <c r="B461" s="1" t="s">
        <v>1544</v>
      </c>
      <c r="C461" s="1" t="s">
        <v>1545</v>
      </c>
      <c r="D461" s="1" t="s">
        <v>30</v>
      </c>
      <c r="E461" s="1" t="s">
        <v>19</v>
      </c>
      <c r="F461" s="1" t="s">
        <v>167</v>
      </c>
      <c r="G461" s="1" t="s">
        <v>167</v>
      </c>
      <c r="H461" s="1" t="s">
        <v>571</v>
      </c>
      <c r="I461" s="1" t="s">
        <v>571</v>
      </c>
      <c r="J461" s="1" t="s">
        <v>571</v>
      </c>
      <c r="K461" s="1" t="s">
        <v>22</v>
      </c>
      <c r="L461" s="1"/>
      <c r="M461" s="1" t="s">
        <v>153</v>
      </c>
      <c r="N461" s="1" t="s">
        <v>167</v>
      </c>
      <c r="O461" s="1" t="s">
        <v>22</v>
      </c>
      <c r="P461" s="1"/>
      <c r="Q461" s="1" t="s">
        <v>1546</v>
      </c>
    </row>
    <row r="462" spans="1:17">
      <c r="A462" s="4" t="str">
        <f>HYPERLINK("https://iris.epa.gov/ChemicalLanding/&amp;substance_nmbr=544","Propylene glycol monoethyl ether")</f>
        <v>Propylene glycol monoethyl ether</v>
      </c>
      <c r="B462" s="1" t="s">
        <v>1547</v>
      </c>
      <c r="C462" s="1" t="s">
        <v>1548</v>
      </c>
      <c r="D462" s="1" t="s">
        <v>19</v>
      </c>
      <c r="E462" s="1" t="s">
        <v>19</v>
      </c>
      <c r="F462" s="1" t="s">
        <v>167</v>
      </c>
      <c r="G462" s="1" t="s">
        <v>167</v>
      </c>
      <c r="H462" s="1" t="s">
        <v>152</v>
      </c>
      <c r="I462" s="1" t="s">
        <v>152</v>
      </c>
      <c r="J462" s="1" t="s">
        <v>152</v>
      </c>
      <c r="K462" s="1" t="s">
        <v>22</v>
      </c>
      <c r="L462" s="1"/>
      <c r="M462" s="1" t="s">
        <v>153</v>
      </c>
      <c r="N462" s="1" t="s">
        <v>167</v>
      </c>
      <c r="O462" s="1" t="s">
        <v>22</v>
      </c>
      <c r="P462" s="1"/>
      <c r="Q462" s="1" t="s">
        <v>1549</v>
      </c>
    </row>
    <row r="463" spans="1:17">
      <c r="A463" s="4" t="str">
        <f>HYPERLINK("https://iris.epa.gov/ChemicalLanding/&amp;substance_nmbr=404","Propylene glycol monomethyl ether (PGME)")</f>
        <v>Propylene glycol monomethyl ether (PGME)</v>
      </c>
      <c r="B463" s="1" t="s">
        <v>1550</v>
      </c>
      <c r="C463" s="1" t="s">
        <v>1551</v>
      </c>
      <c r="D463" s="1" t="s">
        <v>19</v>
      </c>
      <c r="E463" s="1" t="s">
        <v>19</v>
      </c>
      <c r="F463" s="1" t="s">
        <v>259</v>
      </c>
      <c r="G463" s="1" t="s">
        <v>259</v>
      </c>
      <c r="H463" s="1"/>
      <c r="I463" s="1"/>
      <c r="J463" s="1"/>
      <c r="K463" s="1" t="s">
        <v>22</v>
      </c>
      <c r="L463" s="1"/>
      <c r="M463" s="1" t="s">
        <v>21</v>
      </c>
      <c r="N463" s="1" t="s">
        <v>259</v>
      </c>
      <c r="O463" s="1" t="s">
        <v>22</v>
      </c>
      <c r="P463" s="1"/>
      <c r="Q463" s="1" t="s">
        <v>1552</v>
      </c>
    </row>
    <row r="464" spans="1:17">
      <c r="A464" s="4" t="str">
        <f>HYPERLINK("https://iris.epa.gov/ChemicalLanding/&amp;substance_nmbr=403","Propylene oxide")</f>
        <v>Propylene oxide</v>
      </c>
      <c r="B464" s="1" t="s">
        <v>1553</v>
      </c>
      <c r="C464" s="1" t="s">
        <v>1554</v>
      </c>
      <c r="D464" s="1" t="s">
        <v>19</v>
      </c>
      <c r="E464" s="1" t="s">
        <v>19</v>
      </c>
      <c r="F464" s="1" t="s">
        <v>636</v>
      </c>
      <c r="G464" s="1" t="s">
        <v>20</v>
      </c>
      <c r="H464" s="1"/>
      <c r="I464" s="1"/>
      <c r="J464" s="1"/>
      <c r="K464" s="1" t="s">
        <v>22</v>
      </c>
      <c r="L464" s="1"/>
      <c r="M464" s="1" t="s">
        <v>21</v>
      </c>
      <c r="N464" s="1" t="s">
        <v>20</v>
      </c>
      <c r="O464" s="1" t="s">
        <v>21</v>
      </c>
      <c r="P464" s="1" t="s">
        <v>636</v>
      </c>
      <c r="Q464" s="1" t="s">
        <v>1555</v>
      </c>
    </row>
    <row r="465" spans="1:17">
      <c r="A465" s="4" t="str">
        <f>HYPERLINK("https://iris.epa.gov/ChemicalLanding/&amp;substance_nmbr=621","Propyleneimine")</f>
        <v>Propyleneimine</v>
      </c>
      <c r="B465" s="1" t="s">
        <v>1556</v>
      </c>
      <c r="C465" s="1" t="s">
        <v>1557</v>
      </c>
      <c r="D465" s="1" t="s">
        <v>19</v>
      </c>
      <c r="E465" s="1" t="s">
        <v>19</v>
      </c>
      <c r="F465" s="1" t="s">
        <v>284</v>
      </c>
      <c r="G465" s="1" t="s">
        <v>284</v>
      </c>
      <c r="H465" s="1" t="s">
        <v>152</v>
      </c>
      <c r="I465" s="1" t="s">
        <v>152</v>
      </c>
      <c r="J465" s="1" t="s">
        <v>152</v>
      </c>
      <c r="K465" s="1" t="s">
        <v>22</v>
      </c>
      <c r="L465" s="1"/>
      <c r="M465" s="1" t="s">
        <v>153</v>
      </c>
      <c r="N465" s="1" t="s">
        <v>284</v>
      </c>
      <c r="O465" s="1" t="s">
        <v>22</v>
      </c>
      <c r="P465" s="1"/>
      <c r="Q465" s="1" t="s">
        <v>1558</v>
      </c>
    </row>
    <row r="466" spans="1:17">
      <c r="A466" s="4" t="str">
        <f>HYPERLINK("https://iris.epa.gov/ChemicalLanding/&amp;substance_nmbr=439","Pursuit")</f>
        <v>Pursuit</v>
      </c>
      <c r="B466" s="1" t="s">
        <v>1559</v>
      </c>
      <c r="C466" s="1" t="s">
        <v>1560</v>
      </c>
      <c r="D466" s="1" t="s">
        <v>30</v>
      </c>
      <c r="E466" s="1" t="s">
        <v>19</v>
      </c>
      <c r="F466" s="1" t="s">
        <v>1561</v>
      </c>
      <c r="G466" s="1" t="s">
        <v>1561</v>
      </c>
      <c r="H466" s="1" t="s">
        <v>33</v>
      </c>
      <c r="I466" s="1" t="s">
        <v>33</v>
      </c>
      <c r="J466" s="1" t="s">
        <v>33</v>
      </c>
      <c r="K466" s="1" t="s">
        <v>21</v>
      </c>
      <c r="L466" s="1" t="s">
        <v>1561</v>
      </c>
      <c r="M466" s="1" t="s">
        <v>22</v>
      </c>
      <c r="N466" s="1"/>
      <c r="O466" s="1" t="s">
        <v>22</v>
      </c>
      <c r="P466" s="1"/>
      <c r="Q466" s="1" t="s">
        <v>1562</v>
      </c>
    </row>
    <row r="467" spans="1:17">
      <c r="A467" s="4" t="str">
        <f>HYPERLINK("https://iris.epa.gov/ChemicalLanding/&amp;substance_nmbr=188","Pydrin")</f>
        <v>Pydrin</v>
      </c>
      <c r="B467" s="1" t="s">
        <v>1563</v>
      </c>
      <c r="C467" s="1" t="s">
        <v>1564</v>
      </c>
      <c r="D467" s="1" t="s">
        <v>30</v>
      </c>
      <c r="E467" s="1" t="s">
        <v>19</v>
      </c>
      <c r="F467" s="1" t="s">
        <v>46</v>
      </c>
      <c r="G467" s="1" t="s">
        <v>46</v>
      </c>
      <c r="H467" s="1"/>
      <c r="I467" s="1"/>
      <c r="J467" s="1"/>
      <c r="K467" s="1" t="s">
        <v>21</v>
      </c>
      <c r="L467" s="1" t="s">
        <v>46</v>
      </c>
      <c r="M467" s="1" t="s">
        <v>22</v>
      </c>
      <c r="N467" s="1"/>
      <c r="O467" s="1" t="s">
        <v>22</v>
      </c>
      <c r="P467" s="1"/>
      <c r="Q467" s="1" t="s">
        <v>1565</v>
      </c>
    </row>
    <row r="468" spans="1:17">
      <c r="A468" s="4" t="str">
        <f>HYPERLINK("https://iris.epa.gov/ChemicalLanding/&amp;substance_nmbr=445","Pyrene")</f>
        <v>Pyrene</v>
      </c>
      <c r="B468" s="1" t="s">
        <v>1566</v>
      </c>
      <c r="C468" s="1" t="s">
        <v>1567</v>
      </c>
      <c r="D468" s="1" t="s">
        <v>19</v>
      </c>
      <c r="E468" s="1" t="s">
        <v>19</v>
      </c>
      <c r="F468" s="1" t="s">
        <v>113</v>
      </c>
      <c r="G468" s="1" t="s">
        <v>113</v>
      </c>
      <c r="H468" s="1"/>
      <c r="I468" s="1"/>
      <c r="J468" s="1"/>
      <c r="K468" s="1" t="s">
        <v>21</v>
      </c>
      <c r="L468" s="1" t="s">
        <v>113</v>
      </c>
      <c r="M468" s="1" t="s">
        <v>22</v>
      </c>
      <c r="N468" s="1"/>
      <c r="O468" s="1" t="s">
        <v>21</v>
      </c>
      <c r="P468" s="1" t="s">
        <v>113</v>
      </c>
      <c r="Q468" s="1" t="s">
        <v>1568</v>
      </c>
    </row>
    <row r="469" spans="1:17">
      <c r="A469" s="4" t="str">
        <f>HYPERLINK("https://iris.epa.gov/ChemicalLanding/&amp;substance_nmbr=261","Pyridine")</f>
        <v>Pyridine</v>
      </c>
      <c r="B469" s="1" t="s">
        <v>1569</v>
      </c>
      <c r="C469" s="1" t="s">
        <v>1570</v>
      </c>
      <c r="D469" s="1" t="s">
        <v>19</v>
      </c>
      <c r="E469" s="1" t="s">
        <v>19</v>
      </c>
      <c r="F469" s="1" t="s">
        <v>52</v>
      </c>
      <c r="G469" s="1" t="s">
        <v>52</v>
      </c>
      <c r="H469" s="1"/>
      <c r="I469" s="1"/>
      <c r="J469" s="1"/>
      <c r="K469" s="1" t="s">
        <v>21</v>
      </c>
      <c r="L469" s="1" t="s">
        <v>52</v>
      </c>
      <c r="M469" s="1" t="s">
        <v>22</v>
      </c>
      <c r="N469" s="1"/>
      <c r="O469" s="1" t="s">
        <v>22</v>
      </c>
      <c r="P469" s="1"/>
      <c r="Q469" s="1" t="s">
        <v>1571</v>
      </c>
    </row>
    <row r="470" spans="1:17">
      <c r="A470" s="4" t="str">
        <f>HYPERLINK("https://iris.epa.gov/ChemicalLanding/&amp;substance_nmbr=189","Quinalphos")</f>
        <v>Quinalphos</v>
      </c>
      <c r="B470" s="1" t="s">
        <v>1572</v>
      </c>
      <c r="C470" s="1" t="s">
        <v>1573</v>
      </c>
      <c r="D470" s="1" t="s">
        <v>30</v>
      </c>
      <c r="E470" s="1" t="s">
        <v>19</v>
      </c>
      <c r="F470" s="1" t="s">
        <v>46</v>
      </c>
      <c r="G470" s="1" t="s">
        <v>46</v>
      </c>
      <c r="H470" s="1"/>
      <c r="I470" s="1"/>
      <c r="J470" s="1"/>
      <c r="K470" s="1" t="s">
        <v>21</v>
      </c>
      <c r="L470" s="1" t="s">
        <v>46</v>
      </c>
      <c r="M470" s="1" t="s">
        <v>22</v>
      </c>
      <c r="N470" s="1"/>
      <c r="O470" s="1" t="s">
        <v>22</v>
      </c>
      <c r="P470" s="1"/>
      <c r="Q470" s="1" t="s">
        <v>1574</v>
      </c>
    </row>
    <row r="471" spans="1:17">
      <c r="A471" s="4" t="str">
        <f>HYPERLINK("https://iris.epa.gov/ChemicalLanding/&amp;substance_nmbr=1004","Quinoline")</f>
        <v>Quinoline</v>
      </c>
      <c r="B471" s="1" t="s">
        <v>1575</v>
      </c>
      <c r="C471" s="1" t="s">
        <v>1576</v>
      </c>
      <c r="D471" s="1" t="s">
        <v>19</v>
      </c>
      <c r="E471" s="1" t="s">
        <v>30</v>
      </c>
      <c r="F471" s="1" t="s">
        <v>1577</v>
      </c>
      <c r="G471" s="1" t="s">
        <v>1577</v>
      </c>
      <c r="H471" s="1"/>
      <c r="I471" s="1"/>
      <c r="J471" s="1"/>
      <c r="K471" s="1" t="s">
        <v>48</v>
      </c>
      <c r="L471" s="1" t="s">
        <v>1577</v>
      </c>
      <c r="M471" s="1" t="s">
        <v>48</v>
      </c>
      <c r="N471" s="1" t="s">
        <v>1577</v>
      </c>
      <c r="O471" s="1" t="s">
        <v>21</v>
      </c>
      <c r="P471" s="1" t="s">
        <v>1577</v>
      </c>
      <c r="Q471" s="1" t="s">
        <v>1578</v>
      </c>
    </row>
    <row r="472" spans="1:17">
      <c r="A472" s="4" t="str">
        <f>HYPERLINK("https://iris.epa.gov/ChemicalLanding/&amp;substance_nmbr=509","Quinone")</f>
        <v>Quinone</v>
      </c>
      <c r="B472" s="1" t="s">
        <v>1579</v>
      </c>
      <c r="C472" s="1" t="s">
        <v>1580</v>
      </c>
      <c r="D472" s="1" t="s">
        <v>19</v>
      </c>
      <c r="E472" s="1" t="s">
        <v>19</v>
      </c>
      <c r="F472" s="1" t="s">
        <v>636</v>
      </c>
      <c r="G472" s="1" t="s">
        <v>636</v>
      </c>
      <c r="H472" s="1" t="s">
        <v>152</v>
      </c>
      <c r="I472" s="1" t="s">
        <v>152</v>
      </c>
      <c r="J472" s="1" t="s">
        <v>152</v>
      </c>
      <c r="K472" s="1" t="s">
        <v>22</v>
      </c>
      <c r="L472" s="1"/>
      <c r="M472" s="1" t="s">
        <v>153</v>
      </c>
      <c r="N472" s="1" t="s">
        <v>636</v>
      </c>
      <c r="O472" s="1" t="s">
        <v>22</v>
      </c>
      <c r="P472" s="1"/>
      <c r="Q472" s="1" t="s">
        <v>1581</v>
      </c>
    </row>
    <row r="473" spans="1:17">
      <c r="A473" s="4" t="str">
        <f>HYPERLINK("https://iris.epa.gov/ChemicalLanding/&amp;substance_nmbr=295","Radium 226,228")</f>
        <v>Radium 226,228</v>
      </c>
      <c r="B473" s="1" t="s">
        <v>829</v>
      </c>
      <c r="C473" s="1" t="s">
        <v>1582</v>
      </c>
      <c r="D473" s="1" t="s">
        <v>19</v>
      </c>
      <c r="E473" s="1" t="s">
        <v>19</v>
      </c>
      <c r="F473" s="1" t="s">
        <v>37</v>
      </c>
      <c r="G473" s="1" t="s">
        <v>145</v>
      </c>
      <c r="H473" s="1" t="s">
        <v>152</v>
      </c>
      <c r="I473" s="1" t="s">
        <v>152</v>
      </c>
      <c r="J473" s="1" t="s">
        <v>152</v>
      </c>
      <c r="K473" s="1" t="s">
        <v>22</v>
      </c>
      <c r="L473" s="1"/>
      <c r="M473" s="1" t="s">
        <v>22</v>
      </c>
      <c r="N473" s="1"/>
      <c r="O473" s="1" t="s">
        <v>220</v>
      </c>
      <c r="P473" s="1" t="s">
        <v>145</v>
      </c>
      <c r="Q473" s="1" t="s">
        <v>1583</v>
      </c>
    </row>
    <row r="474" spans="1:17">
      <c r="A474" s="4" t="str">
        <f>HYPERLINK("https://iris.epa.gov/ChemicalLanding/&amp;substance_nmbr=275","Radon 222")</f>
        <v>Radon 222</v>
      </c>
      <c r="B474" s="1" t="s">
        <v>1584</v>
      </c>
      <c r="C474" s="1" t="s">
        <v>1585</v>
      </c>
      <c r="D474" s="1" t="s">
        <v>19</v>
      </c>
      <c r="E474" s="1" t="s">
        <v>19</v>
      </c>
      <c r="F474" s="1" t="s">
        <v>52</v>
      </c>
      <c r="G474" s="1" t="s">
        <v>208</v>
      </c>
      <c r="H474" s="1" t="s">
        <v>152</v>
      </c>
      <c r="I474" s="1" t="s">
        <v>152</v>
      </c>
      <c r="J474" s="1" t="s">
        <v>152</v>
      </c>
      <c r="K474" s="1" t="s">
        <v>22</v>
      </c>
      <c r="L474" s="1"/>
      <c r="M474" s="1" t="s">
        <v>22</v>
      </c>
      <c r="N474" s="1"/>
      <c r="O474" s="1" t="s">
        <v>220</v>
      </c>
      <c r="P474" s="1" t="s">
        <v>208</v>
      </c>
      <c r="Q474" s="1" t="s">
        <v>1586</v>
      </c>
    </row>
    <row r="475" spans="1:17">
      <c r="A475" s="4" t="str">
        <f>HYPERLINK("https://iris.epa.gov/ChemicalLanding/&amp;substance_nmbr=647","Refractory ceramic fibers")</f>
        <v>Refractory ceramic fibers</v>
      </c>
      <c r="B475" s="1"/>
      <c r="C475" s="1" t="s">
        <v>1587</v>
      </c>
      <c r="D475" s="1" t="s">
        <v>19</v>
      </c>
      <c r="E475" s="1" t="s">
        <v>19</v>
      </c>
      <c r="F475" s="1" t="s">
        <v>820</v>
      </c>
      <c r="G475" s="1" t="s">
        <v>820</v>
      </c>
      <c r="H475" s="1"/>
      <c r="I475" s="1"/>
      <c r="J475" s="1"/>
      <c r="K475" s="1" t="s">
        <v>22</v>
      </c>
      <c r="L475" s="1"/>
      <c r="M475" s="1" t="s">
        <v>22</v>
      </c>
      <c r="N475" s="1"/>
      <c r="O475" s="1" t="s">
        <v>21</v>
      </c>
      <c r="P475" s="1" t="s">
        <v>820</v>
      </c>
      <c r="Q475" s="1" t="s">
        <v>1588</v>
      </c>
    </row>
    <row r="476" spans="1:17">
      <c r="A476" s="4" t="str">
        <f>HYPERLINK("https://iris.epa.gov/ChemicalLanding/&amp;substance_nmbr=343","Resmethrin")</f>
        <v>Resmethrin</v>
      </c>
      <c r="B476" s="1" t="s">
        <v>1589</v>
      </c>
      <c r="C476" s="1" t="s">
        <v>1590</v>
      </c>
      <c r="D476" s="1" t="s">
        <v>30</v>
      </c>
      <c r="E476" s="1" t="s">
        <v>19</v>
      </c>
      <c r="F476" s="1" t="s">
        <v>74</v>
      </c>
      <c r="G476" s="1" t="s">
        <v>74</v>
      </c>
      <c r="H476" s="1"/>
      <c r="I476" s="1"/>
      <c r="J476" s="1"/>
      <c r="K476" s="1" t="s">
        <v>21</v>
      </c>
      <c r="L476" s="1" t="s">
        <v>74</v>
      </c>
      <c r="M476" s="1" t="s">
        <v>22</v>
      </c>
      <c r="N476" s="1"/>
      <c r="O476" s="1" t="s">
        <v>22</v>
      </c>
      <c r="P476" s="1"/>
      <c r="Q476" s="1" t="s">
        <v>1591</v>
      </c>
    </row>
    <row r="477" spans="1:17">
      <c r="A477" s="4" t="str">
        <f>HYPERLINK("https://iris.epa.gov/ChemicalLanding/&amp;substance_nmbr=344","Rotenone")</f>
        <v>Rotenone</v>
      </c>
      <c r="B477" s="1" t="s">
        <v>1592</v>
      </c>
      <c r="C477" s="1" t="s">
        <v>1593</v>
      </c>
      <c r="D477" s="1" t="s">
        <v>30</v>
      </c>
      <c r="E477" s="1" t="s">
        <v>19</v>
      </c>
      <c r="F477" s="1" t="s">
        <v>31</v>
      </c>
      <c r="G477" s="1" t="s">
        <v>31</v>
      </c>
      <c r="H477" s="1"/>
      <c r="I477" s="1"/>
      <c r="J477" s="1"/>
      <c r="K477" s="1" t="s">
        <v>21</v>
      </c>
      <c r="L477" s="1" t="s">
        <v>31</v>
      </c>
      <c r="M477" s="1" t="s">
        <v>22</v>
      </c>
      <c r="N477" s="1"/>
      <c r="O477" s="1" t="s">
        <v>22</v>
      </c>
      <c r="P477" s="1"/>
      <c r="Q477" s="1" t="s">
        <v>1594</v>
      </c>
    </row>
    <row r="478" spans="1:17">
      <c r="A478" s="4" t="str">
        <f>HYPERLINK("https://iris.epa.gov/ChemicalLanding/&amp;substance_nmbr=345","Savey")</f>
        <v>Savey</v>
      </c>
      <c r="B478" s="1" t="s">
        <v>1595</v>
      </c>
      <c r="C478" s="1" t="s">
        <v>1596</v>
      </c>
      <c r="D478" s="1" t="s">
        <v>30</v>
      </c>
      <c r="E478" s="1" t="s">
        <v>19</v>
      </c>
      <c r="F478" s="1" t="s">
        <v>74</v>
      </c>
      <c r="G478" s="1" t="s">
        <v>74</v>
      </c>
      <c r="H478" s="1"/>
      <c r="I478" s="1"/>
      <c r="J478" s="1"/>
      <c r="K478" s="1" t="s">
        <v>21</v>
      </c>
      <c r="L478" s="1" t="s">
        <v>74</v>
      </c>
      <c r="M478" s="1" t="s">
        <v>22</v>
      </c>
      <c r="N478" s="1"/>
      <c r="O478" s="1" t="s">
        <v>22</v>
      </c>
      <c r="P478" s="1"/>
      <c r="Q478" s="1" t="s">
        <v>1597</v>
      </c>
    </row>
    <row r="479" spans="1:17">
      <c r="A479" s="4" t="str">
        <f>HYPERLINK("https://iris.epa.gov/ChemicalLanding/&amp;substance_nmbr=97","Selenious acid")</f>
        <v>Selenious acid</v>
      </c>
      <c r="B479" s="1" t="s">
        <v>1598</v>
      </c>
      <c r="C479" s="1" t="s">
        <v>1599</v>
      </c>
      <c r="D479" s="1" t="s">
        <v>19</v>
      </c>
      <c r="E479" s="1" t="s">
        <v>19</v>
      </c>
      <c r="F479" s="1" t="s">
        <v>79</v>
      </c>
      <c r="G479" s="1" t="s">
        <v>167</v>
      </c>
      <c r="H479" s="1"/>
      <c r="I479" s="1"/>
      <c r="J479" s="1"/>
      <c r="K479" s="1" t="s">
        <v>21</v>
      </c>
      <c r="L479" s="1" t="s">
        <v>167</v>
      </c>
      <c r="M479" s="1" t="s">
        <v>22</v>
      </c>
      <c r="N479" s="1"/>
      <c r="O479" s="1" t="s">
        <v>21</v>
      </c>
      <c r="P479" s="1" t="s">
        <v>63</v>
      </c>
      <c r="Q479" s="1" t="s">
        <v>1600</v>
      </c>
    </row>
    <row r="480" spans="1:17">
      <c r="A480" s="4" t="str">
        <f>HYPERLINK("https://iris.epa.gov/ChemicalLanding/&amp;substance_nmbr=472","Selenium and Compounds")</f>
        <v>Selenium and Compounds</v>
      </c>
      <c r="B480" s="1" t="s">
        <v>1601</v>
      </c>
      <c r="C480" s="1" t="s">
        <v>1602</v>
      </c>
      <c r="D480" s="1" t="s">
        <v>19</v>
      </c>
      <c r="E480" s="1" t="s">
        <v>19</v>
      </c>
      <c r="F480" s="1" t="s">
        <v>63</v>
      </c>
      <c r="G480" s="1" t="s">
        <v>167</v>
      </c>
      <c r="H480" s="1"/>
      <c r="I480" s="1"/>
      <c r="J480" s="1"/>
      <c r="K480" s="1" t="s">
        <v>21</v>
      </c>
      <c r="L480" s="1" t="s">
        <v>167</v>
      </c>
      <c r="M480" s="1" t="s">
        <v>22</v>
      </c>
      <c r="N480" s="1"/>
      <c r="O480" s="1" t="s">
        <v>21</v>
      </c>
      <c r="P480" s="1" t="s">
        <v>63</v>
      </c>
      <c r="Q480" s="1" t="s">
        <v>1603</v>
      </c>
    </row>
    <row r="481" spans="1:17">
      <c r="A481" s="4" t="str">
        <f>HYPERLINK("https://iris.epa.gov/ChemicalLanding/&amp;substance_nmbr=458","Selenium sulfide")</f>
        <v>Selenium sulfide</v>
      </c>
      <c r="B481" s="1" t="s">
        <v>1604</v>
      </c>
      <c r="C481" s="1" t="s">
        <v>1605</v>
      </c>
      <c r="D481" s="1" t="s">
        <v>19</v>
      </c>
      <c r="E481" s="1" t="s">
        <v>19</v>
      </c>
      <c r="F481" s="1" t="s">
        <v>63</v>
      </c>
      <c r="G481" s="1" t="s">
        <v>63</v>
      </c>
      <c r="H481" s="1"/>
      <c r="I481" s="1"/>
      <c r="J481" s="1"/>
      <c r="K481" s="1" t="s">
        <v>22</v>
      </c>
      <c r="L481" s="1"/>
      <c r="M481" s="1" t="s">
        <v>22</v>
      </c>
      <c r="N481" s="1"/>
      <c r="O481" s="1" t="s">
        <v>21</v>
      </c>
      <c r="P481" s="1" t="s">
        <v>63</v>
      </c>
      <c r="Q481" s="1" t="s">
        <v>1606</v>
      </c>
    </row>
    <row r="482" spans="1:17">
      <c r="A482" s="4" t="str">
        <f>HYPERLINK("https://iris.epa.gov/ChemicalLanding/&amp;substance_nmbr=98","Selenourea")</f>
        <v>Selenourea</v>
      </c>
      <c r="B482" s="1" t="s">
        <v>1607</v>
      </c>
      <c r="C482" s="1" t="s">
        <v>1608</v>
      </c>
      <c r="D482" s="1" t="s">
        <v>19</v>
      </c>
      <c r="E482" s="1" t="s">
        <v>19</v>
      </c>
      <c r="F482" s="1" t="s">
        <v>79</v>
      </c>
      <c r="G482" s="1" t="s">
        <v>134</v>
      </c>
      <c r="H482" s="1" t="s">
        <v>152</v>
      </c>
      <c r="I482" s="1" t="s">
        <v>152</v>
      </c>
      <c r="J482" s="1" t="s">
        <v>152</v>
      </c>
      <c r="K482" s="1" t="s">
        <v>220</v>
      </c>
      <c r="L482" s="1" t="s">
        <v>134</v>
      </c>
      <c r="M482" s="1" t="s">
        <v>22</v>
      </c>
      <c r="N482" s="1"/>
      <c r="O482" s="1" t="s">
        <v>22</v>
      </c>
      <c r="P482" s="1"/>
      <c r="Q482" s="1" t="s">
        <v>1609</v>
      </c>
    </row>
    <row r="483" spans="1:17">
      <c r="A483" s="4" t="str">
        <f>HYPERLINK("https://iris.epa.gov/ChemicalLanding/&amp;substance_nmbr=190","Sethoxydim")</f>
        <v>Sethoxydim</v>
      </c>
      <c r="B483" s="1" t="s">
        <v>1610</v>
      </c>
      <c r="C483" s="1" t="s">
        <v>1611</v>
      </c>
      <c r="D483" s="1" t="s">
        <v>30</v>
      </c>
      <c r="E483" s="1" t="s">
        <v>19</v>
      </c>
      <c r="F483" s="1" t="s">
        <v>46</v>
      </c>
      <c r="G483" s="1" t="s">
        <v>443</v>
      </c>
      <c r="H483" s="1" t="s">
        <v>33</v>
      </c>
      <c r="I483" s="1" t="s">
        <v>33</v>
      </c>
      <c r="J483" s="1" t="s">
        <v>33</v>
      </c>
      <c r="K483" s="1" t="s">
        <v>21</v>
      </c>
      <c r="L483" s="1" t="s">
        <v>443</v>
      </c>
      <c r="M483" s="1" t="s">
        <v>22</v>
      </c>
      <c r="N483" s="1"/>
      <c r="O483" s="1" t="s">
        <v>22</v>
      </c>
      <c r="P483" s="1"/>
      <c r="Q483" s="1" t="s">
        <v>1612</v>
      </c>
    </row>
    <row r="484" spans="1:17">
      <c r="A484" s="4" t="str">
        <f>HYPERLINK("https://iris.epa.gov/ChemicalLanding/&amp;substance_nmbr=99","Silver")</f>
        <v>Silver</v>
      </c>
      <c r="B484" s="1" t="s">
        <v>1613</v>
      </c>
      <c r="C484" s="1" t="s">
        <v>1614</v>
      </c>
      <c r="D484" s="1" t="s">
        <v>19</v>
      </c>
      <c r="E484" s="1" t="s">
        <v>19</v>
      </c>
      <c r="F484" s="1" t="s">
        <v>79</v>
      </c>
      <c r="G484" s="1" t="s">
        <v>114</v>
      </c>
      <c r="H484" s="1"/>
      <c r="I484" s="1"/>
      <c r="J484" s="1"/>
      <c r="K484" s="1" t="s">
        <v>21</v>
      </c>
      <c r="L484" s="1" t="s">
        <v>114</v>
      </c>
      <c r="M484" s="1" t="s">
        <v>22</v>
      </c>
      <c r="N484" s="1"/>
      <c r="O484" s="1" t="s">
        <v>21</v>
      </c>
      <c r="P484" s="1" t="s">
        <v>348</v>
      </c>
      <c r="Q484" s="1" t="s">
        <v>1615</v>
      </c>
    </row>
    <row r="485" spans="1:17">
      <c r="A485" s="4" t="str">
        <f>HYPERLINK("https://iris.epa.gov/ChemicalLanding/&amp;substance_nmbr=100","Silver cyanide")</f>
        <v>Silver cyanide</v>
      </c>
      <c r="B485" s="1" t="s">
        <v>1616</v>
      </c>
      <c r="C485" s="1" t="s">
        <v>1617</v>
      </c>
      <c r="D485" s="1" t="s">
        <v>19</v>
      </c>
      <c r="E485" s="1" t="s">
        <v>19</v>
      </c>
      <c r="F485" s="1" t="s">
        <v>79</v>
      </c>
      <c r="G485" s="1" t="s">
        <v>79</v>
      </c>
      <c r="H485" s="1"/>
      <c r="I485" s="1"/>
      <c r="J485" s="1"/>
      <c r="K485" s="1" t="s">
        <v>21</v>
      </c>
      <c r="L485" s="1" t="s">
        <v>79</v>
      </c>
      <c r="M485" s="1" t="s">
        <v>22</v>
      </c>
      <c r="N485" s="1"/>
      <c r="O485" s="1" t="s">
        <v>22</v>
      </c>
      <c r="P485" s="1"/>
      <c r="Q485" s="1" t="s">
        <v>1618</v>
      </c>
    </row>
    <row r="486" spans="1:17">
      <c r="A486" s="4" t="str">
        <f>HYPERLINK("https://iris.epa.gov/ChemicalLanding/&amp;substance_nmbr=263","Simazine")</f>
        <v>Simazine</v>
      </c>
      <c r="B486" s="1" t="s">
        <v>1619</v>
      </c>
      <c r="C486" s="1" t="s">
        <v>1620</v>
      </c>
      <c r="D486" s="1" t="s">
        <v>30</v>
      </c>
      <c r="E486" s="1" t="s">
        <v>19</v>
      </c>
      <c r="F486" s="1" t="s">
        <v>52</v>
      </c>
      <c r="G486" s="1" t="s">
        <v>42</v>
      </c>
      <c r="H486" s="1"/>
      <c r="I486" s="1"/>
      <c r="J486" s="1"/>
      <c r="K486" s="1" t="s">
        <v>21</v>
      </c>
      <c r="L486" s="1" t="s">
        <v>42</v>
      </c>
      <c r="M486" s="1" t="s">
        <v>22</v>
      </c>
      <c r="N486" s="1"/>
      <c r="O486" s="1" t="s">
        <v>22</v>
      </c>
      <c r="P486" s="1"/>
      <c r="Q486" s="1" t="s">
        <v>1621</v>
      </c>
    </row>
    <row r="487" spans="1:17">
      <c r="A487" s="4" t="str">
        <f>HYPERLINK("https://iris.epa.gov/ChemicalLanding/&amp;substance_nmbr=191","Sodium azide")</f>
        <v>Sodium azide</v>
      </c>
      <c r="B487" s="1" t="s">
        <v>1622</v>
      </c>
      <c r="C487" s="1" t="s">
        <v>1623</v>
      </c>
      <c r="D487" s="1" t="s">
        <v>19</v>
      </c>
      <c r="E487" s="1" t="s">
        <v>19</v>
      </c>
      <c r="F487" s="1" t="s">
        <v>46</v>
      </c>
      <c r="G487" s="1" t="s">
        <v>46</v>
      </c>
      <c r="H487" s="1"/>
      <c r="I487" s="1"/>
      <c r="J487" s="1"/>
      <c r="K487" s="1" t="s">
        <v>21</v>
      </c>
      <c r="L487" s="1" t="s">
        <v>46</v>
      </c>
      <c r="M487" s="1" t="s">
        <v>22</v>
      </c>
      <c r="N487" s="1"/>
      <c r="O487" s="1" t="s">
        <v>22</v>
      </c>
      <c r="P487" s="1"/>
      <c r="Q487" s="1" t="s">
        <v>1624</v>
      </c>
    </row>
    <row r="488" spans="1:17">
      <c r="A488" s="4" t="str">
        <f>HYPERLINK("https://iris.epa.gov/ChemicalLanding/&amp;substance_nmbr=101","Sodium cyanide")</f>
        <v>Sodium cyanide</v>
      </c>
      <c r="B488" s="1" t="s">
        <v>1625</v>
      </c>
      <c r="C488" s="1" t="s">
        <v>1626</v>
      </c>
      <c r="D488" s="1" t="s">
        <v>19</v>
      </c>
      <c r="E488" s="1" t="s">
        <v>30</v>
      </c>
      <c r="F488" s="1" t="s">
        <v>79</v>
      </c>
      <c r="G488" s="1" t="s">
        <v>387</v>
      </c>
      <c r="H488" s="1"/>
      <c r="I488" s="1"/>
      <c r="J488" s="1"/>
      <c r="K488" s="1" t="s">
        <v>21</v>
      </c>
      <c r="L488" s="1" t="s">
        <v>387</v>
      </c>
      <c r="M488" s="1" t="s">
        <v>22</v>
      </c>
      <c r="N488" s="1"/>
      <c r="O488" s="1" t="s">
        <v>22</v>
      </c>
      <c r="P488" s="1"/>
      <c r="Q488" s="1" t="s">
        <v>1627</v>
      </c>
    </row>
    <row r="489" spans="1:17">
      <c r="A489" s="4" t="str">
        <f>HYPERLINK("https://iris.epa.gov/ChemicalLanding/&amp;substance_nmbr=102","Sodium diethyldithiocarbamate")</f>
        <v>Sodium diethyldithiocarbamate</v>
      </c>
      <c r="B489" s="1" t="s">
        <v>1628</v>
      </c>
      <c r="C489" s="1" t="s">
        <v>1629</v>
      </c>
      <c r="D489" s="1" t="s">
        <v>19</v>
      </c>
      <c r="E489" s="1" t="s">
        <v>19</v>
      </c>
      <c r="F489" s="1" t="s">
        <v>79</v>
      </c>
      <c r="G489" s="1" t="s">
        <v>79</v>
      </c>
      <c r="H489" s="1"/>
      <c r="I489" s="1"/>
      <c r="J489" s="1"/>
      <c r="K489" s="1" t="s">
        <v>21</v>
      </c>
      <c r="L489" s="1" t="s">
        <v>79</v>
      </c>
      <c r="M489" s="1" t="s">
        <v>22</v>
      </c>
      <c r="N489" s="1"/>
      <c r="O489" s="1" t="s">
        <v>22</v>
      </c>
      <c r="P489" s="1"/>
      <c r="Q489" s="1" t="s">
        <v>1630</v>
      </c>
    </row>
    <row r="490" spans="1:17">
      <c r="A490" s="4" t="str">
        <f>HYPERLINK("https://iris.epa.gov/ChemicalLanding/&amp;substance_nmbr=469","Sodium fluoroacetate")</f>
        <v>Sodium fluoroacetate</v>
      </c>
      <c r="B490" s="1" t="s">
        <v>1631</v>
      </c>
      <c r="C490" s="1" t="s">
        <v>1632</v>
      </c>
      <c r="D490" s="1" t="s">
        <v>30</v>
      </c>
      <c r="E490" s="1" t="s">
        <v>19</v>
      </c>
      <c r="F490" s="1" t="s">
        <v>134</v>
      </c>
      <c r="G490" s="1" t="s">
        <v>134</v>
      </c>
      <c r="H490" s="1"/>
      <c r="I490" s="1"/>
      <c r="J490" s="1"/>
      <c r="K490" s="1" t="s">
        <v>21</v>
      </c>
      <c r="L490" s="1" t="s">
        <v>134</v>
      </c>
      <c r="M490" s="1" t="s">
        <v>22</v>
      </c>
      <c r="N490" s="1"/>
      <c r="O490" s="1" t="s">
        <v>22</v>
      </c>
      <c r="P490" s="1"/>
      <c r="Q490" s="1" t="s">
        <v>1633</v>
      </c>
    </row>
    <row r="491" spans="1:17">
      <c r="A491" s="4" t="str">
        <f>HYPERLINK("https://iris.epa.gov/ChemicalLanding/&amp;substance_nmbr=550","Strontium")</f>
        <v>Strontium</v>
      </c>
      <c r="B491" s="1" t="s">
        <v>1634</v>
      </c>
      <c r="C491" s="1" t="s">
        <v>1635</v>
      </c>
      <c r="D491" s="1" t="s">
        <v>19</v>
      </c>
      <c r="E491" s="1" t="s">
        <v>19</v>
      </c>
      <c r="F491" s="1" t="s">
        <v>752</v>
      </c>
      <c r="G491" s="1" t="s">
        <v>752</v>
      </c>
      <c r="H491" s="1"/>
      <c r="I491" s="1"/>
      <c r="J491" s="1"/>
      <c r="K491" s="1" t="s">
        <v>21</v>
      </c>
      <c r="L491" s="1" t="s">
        <v>752</v>
      </c>
      <c r="M491" s="1" t="s">
        <v>22</v>
      </c>
      <c r="N491" s="1"/>
      <c r="O491" s="1" t="s">
        <v>22</v>
      </c>
      <c r="P491" s="1"/>
      <c r="Q491" s="1" t="s">
        <v>1636</v>
      </c>
    </row>
    <row r="492" spans="1:17">
      <c r="A492" s="4" t="str">
        <f>HYPERLINK("https://iris.epa.gov/ChemicalLanding/&amp;substance_nmbr=103","Strychnine")</f>
        <v>Strychnine</v>
      </c>
      <c r="B492" s="1" t="s">
        <v>1637</v>
      </c>
      <c r="C492" s="1" t="s">
        <v>1638</v>
      </c>
      <c r="D492" s="1" t="s">
        <v>30</v>
      </c>
      <c r="E492" s="1" t="s">
        <v>19</v>
      </c>
      <c r="F492" s="1" t="s">
        <v>79</v>
      </c>
      <c r="G492" s="1" t="s">
        <v>79</v>
      </c>
      <c r="H492" s="1"/>
      <c r="I492" s="1"/>
      <c r="J492" s="1"/>
      <c r="K492" s="1" t="s">
        <v>21</v>
      </c>
      <c r="L492" s="1" t="s">
        <v>79</v>
      </c>
      <c r="M492" s="1" t="s">
        <v>22</v>
      </c>
      <c r="N492" s="1"/>
      <c r="O492" s="1" t="s">
        <v>22</v>
      </c>
      <c r="P492" s="1"/>
      <c r="Q492" s="1" t="s">
        <v>1639</v>
      </c>
    </row>
    <row r="493" spans="1:17">
      <c r="A493" s="4" t="str">
        <f>HYPERLINK("https://iris.epa.gov/ChemicalLanding/&amp;substance_nmbr=104","Styrene")</f>
        <v>Styrene</v>
      </c>
      <c r="B493" s="1" t="s">
        <v>1640</v>
      </c>
      <c r="C493" s="1" t="s">
        <v>1641</v>
      </c>
      <c r="D493" s="1" t="s">
        <v>19</v>
      </c>
      <c r="E493" s="1" t="s">
        <v>19</v>
      </c>
      <c r="F493" s="1" t="s">
        <v>79</v>
      </c>
      <c r="G493" s="1" t="s">
        <v>380</v>
      </c>
      <c r="H493" s="1"/>
      <c r="I493" s="1"/>
      <c r="J493" s="1"/>
      <c r="K493" s="1" t="s">
        <v>21</v>
      </c>
      <c r="L493" s="1" t="s">
        <v>79</v>
      </c>
      <c r="M493" s="1" t="s">
        <v>21</v>
      </c>
      <c r="N493" s="1" t="s">
        <v>380</v>
      </c>
      <c r="O493" s="1" t="s">
        <v>22</v>
      </c>
      <c r="P493" s="1"/>
      <c r="Q493" s="1" t="s">
        <v>1642</v>
      </c>
    </row>
    <row r="494" spans="1:17">
      <c r="A494" s="4" t="str">
        <f>HYPERLINK("https://iris.epa.gov/ChemicalLanding/&amp;substance_nmbr=342","Systhane")</f>
        <v>Systhane</v>
      </c>
      <c r="B494" s="1" t="s">
        <v>1643</v>
      </c>
      <c r="C494" s="1" t="s">
        <v>1644</v>
      </c>
      <c r="D494" s="1" t="s">
        <v>30</v>
      </c>
      <c r="E494" s="1" t="s">
        <v>19</v>
      </c>
      <c r="F494" s="1" t="s">
        <v>74</v>
      </c>
      <c r="G494" s="1" t="s">
        <v>74</v>
      </c>
      <c r="H494" s="1"/>
      <c r="I494" s="1"/>
      <c r="J494" s="1"/>
      <c r="K494" s="1" t="s">
        <v>21</v>
      </c>
      <c r="L494" s="1" t="s">
        <v>74</v>
      </c>
      <c r="M494" s="1" t="s">
        <v>22</v>
      </c>
      <c r="N494" s="1"/>
      <c r="O494" s="1" t="s">
        <v>22</v>
      </c>
      <c r="P494" s="1"/>
      <c r="Q494" s="1" t="s">
        <v>1645</v>
      </c>
    </row>
    <row r="495" spans="1:17">
      <c r="A495" s="4" t="str">
        <f>HYPERLINK("https://iris.epa.gov/ChemicalLanding/&amp;substance_nmbr=264","Tebuthiuron")</f>
        <v>Tebuthiuron</v>
      </c>
      <c r="B495" s="1" t="s">
        <v>1646</v>
      </c>
      <c r="C495" s="1" t="s">
        <v>1647</v>
      </c>
      <c r="D495" s="1" t="s">
        <v>30</v>
      </c>
      <c r="E495" s="1" t="s">
        <v>19</v>
      </c>
      <c r="F495" s="1" t="s">
        <v>52</v>
      </c>
      <c r="G495" s="1" t="s">
        <v>58</v>
      </c>
      <c r="H495" s="1"/>
      <c r="I495" s="1"/>
      <c r="J495" s="1"/>
      <c r="K495" s="1" t="s">
        <v>21</v>
      </c>
      <c r="L495" s="1" t="s">
        <v>58</v>
      </c>
      <c r="M495" s="1" t="s">
        <v>22</v>
      </c>
      <c r="N495" s="1"/>
      <c r="O495" s="1" t="s">
        <v>22</v>
      </c>
      <c r="P495" s="1"/>
      <c r="Q495" s="1" t="s">
        <v>1648</v>
      </c>
    </row>
    <row r="496" spans="1:17">
      <c r="A496" s="4" t="str">
        <f>HYPERLINK("https://iris.epa.gov/ChemicalLanding/&amp;substance_nmbr=105","Terbacil")</f>
        <v>Terbacil</v>
      </c>
      <c r="B496" s="1" t="s">
        <v>1649</v>
      </c>
      <c r="C496" s="1" t="s">
        <v>1650</v>
      </c>
      <c r="D496" s="1" t="s">
        <v>30</v>
      </c>
      <c r="E496" s="1" t="s">
        <v>19</v>
      </c>
      <c r="F496" s="1" t="s">
        <v>79</v>
      </c>
      <c r="G496" s="1" t="s">
        <v>79</v>
      </c>
      <c r="H496" s="1"/>
      <c r="I496" s="1"/>
      <c r="J496" s="1"/>
      <c r="K496" s="1" t="s">
        <v>21</v>
      </c>
      <c r="L496" s="1" t="s">
        <v>79</v>
      </c>
      <c r="M496" s="1" t="s">
        <v>22</v>
      </c>
      <c r="N496" s="1"/>
      <c r="O496" s="1" t="s">
        <v>22</v>
      </c>
      <c r="P496" s="1"/>
      <c r="Q496" s="1" t="s">
        <v>1651</v>
      </c>
    </row>
    <row r="497" spans="1:17">
      <c r="A497" s="4" t="str">
        <f>HYPERLINK("https://iris.epa.gov/ChemicalLanding/&amp;substance_nmbr=285","Terbutryn")</f>
        <v>Terbutryn</v>
      </c>
      <c r="B497" s="1" t="s">
        <v>1652</v>
      </c>
      <c r="C497" s="1" t="s">
        <v>1653</v>
      </c>
      <c r="D497" s="1" t="s">
        <v>30</v>
      </c>
      <c r="E497" s="1" t="s">
        <v>19</v>
      </c>
      <c r="F497" s="1" t="s">
        <v>74</v>
      </c>
      <c r="G497" s="1" t="s">
        <v>74</v>
      </c>
      <c r="H497" s="1"/>
      <c r="I497" s="1"/>
      <c r="J497" s="1"/>
      <c r="K497" s="1" t="s">
        <v>21</v>
      </c>
      <c r="L497" s="1" t="s">
        <v>74</v>
      </c>
      <c r="M497" s="1" t="s">
        <v>22</v>
      </c>
      <c r="N497" s="1"/>
      <c r="O497" s="1" t="s">
        <v>22</v>
      </c>
      <c r="P497" s="1"/>
      <c r="Q497" s="1" t="s">
        <v>1654</v>
      </c>
    </row>
    <row r="498" spans="1:17">
      <c r="A498" s="4" t="str">
        <f>HYPERLINK("https://iris.epa.gov/ChemicalLanding/&amp;substance_nmbr=493","Tetrabromodiphenyl ether")</f>
        <v>Tetrabromodiphenyl ether</v>
      </c>
      <c r="B498" s="1" t="s">
        <v>1655</v>
      </c>
      <c r="C498" s="1" t="s">
        <v>1656</v>
      </c>
      <c r="D498" s="1" t="s">
        <v>19</v>
      </c>
      <c r="E498" s="1" t="s">
        <v>19</v>
      </c>
      <c r="F498" s="1" t="s">
        <v>339</v>
      </c>
      <c r="G498" s="1" t="s">
        <v>339</v>
      </c>
      <c r="H498" s="1"/>
      <c r="I498" s="1"/>
      <c r="J498" s="1"/>
      <c r="K498" s="1" t="s">
        <v>22</v>
      </c>
      <c r="L498" s="1"/>
      <c r="M498" s="1" t="s">
        <v>22</v>
      </c>
      <c r="N498" s="1"/>
      <c r="O498" s="1" t="s">
        <v>21</v>
      </c>
      <c r="P498" s="1" t="s">
        <v>339</v>
      </c>
      <c r="Q498" s="1" t="s">
        <v>1657</v>
      </c>
    </row>
    <row r="499" spans="1:17">
      <c r="A499" s="4" t="str">
        <f>HYPERLINK("https://iris.epa.gov/ChemicalLanding/&amp;substance_nmbr=1010","2,2',4,4'-Tetrabromodiphenyl ether (BDE-47)")</f>
        <v>2,2',4,4'-Tetrabromodiphenyl ether (BDE-47)</v>
      </c>
      <c r="B499" s="1" t="s">
        <v>1658</v>
      </c>
      <c r="C499" s="1" t="s">
        <v>1659</v>
      </c>
      <c r="D499" s="1" t="s">
        <v>19</v>
      </c>
      <c r="E499" s="1" t="s">
        <v>30</v>
      </c>
      <c r="F499" s="1" t="s">
        <v>613</v>
      </c>
      <c r="G499" s="1" t="s">
        <v>613</v>
      </c>
      <c r="H499" s="1"/>
      <c r="I499" s="1"/>
      <c r="J499" s="1"/>
      <c r="K499" s="1" t="s">
        <v>21</v>
      </c>
      <c r="L499" s="1" t="s">
        <v>613</v>
      </c>
      <c r="M499" s="1" t="s">
        <v>48</v>
      </c>
      <c r="N499" s="1" t="s">
        <v>613</v>
      </c>
      <c r="O499" s="1" t="s">
        <v>21</v>
      </c>
      <c r="P499" s="1" t="s">
        <v>613</v>
      </c>
      <c r="Q499" s="1" t="s">
        <v>1660</v>
      </c>
    </row>
    <row r="500" spans="1:17">
      <c r="A500" s="4" t="str">
        <f>HYPERLINK("https://iris.epa.gov/ChemicalLanding/&amp;substance_nmbr=107","1,2,4,5-Tetrachlorobenzene")</f>
        <v>1,2,4,5-Tetrachlorobenzene</v>
      </c>
      <c r="B500" s="1" t="s">
        <v>1661</v>
      </c>
      <c r="C500" s="1" t="s">
        <v>1662</v>
      </c>
      <c r="D500" s="1" t="s">
        <v>19</v>
      </c>
      <c r="E500" s="1" t="s">
        <v>19</v>
      </c>
      <c r="F500" s="1" t="s">
        <v>79</v>
      </c>
      <c r="G500" s="1" t="s">
        <v>79</v>
      </c>
      <c r="H500" s="1"/>
      <c r="I500" s="1"/>
      <c r="J500" s="1"/>
      <c r="K500" s="1" t="s">
        <v>21</v>
      </c>
      <c r="L500" s="1" t="s">
        <v>79</v>
      </c>
      <c r="M500" s="1" t="s">
        <v>22</v>
      </c>
      <c r="N500" s="1"/>
      <c r="O500" s="1" t="s">
        <v>22</v>
      </c>
      <c r="P500" s="1"/>
      <c r="Q500" s="1" t="s">
        <v>1663</v>
      </c>
    </row>
    <row r="501" spans="1:17">
      <c r="A501" s="4" t="str">
        <f>HYPERLINK("https://iris.epa.gov/ChemicalLanding/&amp;substance_nmbr=432","Tetrachlorocyclopentadiene")</f>
        <v>Tetrachlorocyclopentadiene</v>
      </c>
      <c r="B501" s="1" t="s">
        <v>1664</v>
      </c>
      <c r="C501" s="1" t="s">
        <v>1665</v>
      </c>
      <c r="D501" s="1" t="s">
        <v>19</v>
      </c>
      <c r="E501" s="1" t="s">
        <v>19</v>
      </c>
      <c r="F501" s="1" t="s">
        <v>485</v>
      </c>
      <c r="G501" s="1" t="s">
        <v>485</v>
      </c>
      <c r="H501" s="1"/>
      <c r="I501" s="1"/>
      <c r="J501" s="1"/>
      <c r="K501" s="1" t="s">
        <v>22</v>
      </c>
      <c r="L501" s="1"/>
      <c r="M501" s="1" t="s">
        <v>22</v>
      </c>
      <c r="N501" s="1"/>
      <c r="O501" s="1" t="s">
        <v>21</v>
      </c>
      <c r="P501" s="1" t="s">
        <v>485</v>
      </c>
      <c r="Q501" s="1" t="s">
        <v>1666</v>
      </c>
    </row>
    <row r="502" spans="1:17">
      <c r="A502" s="4" t="str">
        <f>HYPERLINK("https://iris.epa.gov/ChemicalLanding/&amp;substance_nmbr=1024","2,3,7,8-Tetrachlorodibenzo-p-dioxin")</f>
        <v>2,3,7,8-Tetrachlorodibenzo-p-dioxin</v>
      </c>
      <c r="B502" s="1" t="s">
        <v>1667</v>
      </c>
      <c r="C502" s="1" t="s">
        <v>1668</v>
      </c>
      <c r="D502" s="1" t="s">
        <v>19</v>
      </c>
      <c r="E502" s="1" t="s">
        <v>19</v>
      </c>
      <c r="F502" s="1" t="s">
        <v>1669</v>
      </c>
      <c r="G502" s="1" t="s">
        <v>1669</v>
      </c>
      <c r="H502" s="1"/>
      <c r="I502" s="1"/>
      <c r="J502" s="1"/>
      <c r="K502" s="1" t="s">
        <v>21</v>
      </c>
      <c r="L502" s="1" t="s">
        <v>1669</v>
      </c>
      <c r="M502" s="1" t="s">
        <v>22</v>
      </c>
      <c r="N502" s="1"/>
      <c r="O502" s="1" t="s">
        <v>153</v>
      </c>
      <c r="P502" s="1" t="s">
        <v>1669</v>
      </c>
      <c r="Q502" s="1" t="s">
        <v>1670</v>
      </c>
    </row>
    <row r="503" spans="1:17">
      <c r="A503" s="4" t="str">
        <f>HYPERLINK("https://iris.epa.gov/ChemicalLanding/&amp;substance_nmbr=193","1,1,2,2-Tetrachloroethane")</f>
        <v>1,1,2,2-Tetrachloroethane</v>
      </c>
      <c r="B503" s="1" t="s">
        <v>1671</v>
      </c>
      <c r="C503" s="1" t="s">
        <v>1672</v>
      </c>
      <c r="D503" s="1" t="s">
        <v>19</v>
      </c>
      <c r="E503" s="1" t="s">
        <v>30</v>
      </c>
      <c r="F503" s="1" t="s">
        <v>46</v>
      </c>
      <c r="G503" s="1" t="s">
        <v>515</v>
      </c>
      <c r="H503" s="1"/>
      <c r="I503" s="1"/>
      <c r="J503" s="1"/>
      <c r="K503" s="1" t="s">
        <v>21</v>
      </c>
      <c r="L503" s="1" t="s">
        <v>515</v>
      </c>
      <c r="M503" s="1" t="s">
        <v>48</v>
      </c>
      <c r="N503" s="1" t="s">
        <v>515</v>
      </c>
      <c r="O503" s="1" t="s">
        <v>21</v>
      </c>
      <c r="P503" s="1" t="s">
        <v>515</v>
      </c>
      <c r="Q503" s="1" t="s">
        <v>1673</v>
      </c>
    </row>
    <row r="504" spans="1:17">
      <c r="A504" s="4" t="str">
        <f>HYPERLINK("https://iris.epa.gov/ChemicalLanding/&amp;substance_nmbr=265","1,1,1,2-Tetrachloroethane")</f>
        <v>1,1,1,2-Tetrachloroethane</v>
      </c>
      <c r="B504" s="1" t="s">
        <v>1674</v>
      </c>
      <c r="C504" s="1" t="s">
        <v>1675</v>
      </c>
      <c r="D504" s="1" t="s">
        <v>19</v>
      </c>
      <c r="E504" s="1" t="s">
        <v>19</v>
      </c>
      <c r="F504" s="1" t="s">
        <v>52</v>
      </c>
      <c r="G504" s="1" t="s">
        <v>238</v>
      </c>
      <c r="H504" s="1"/>
      <c r="I504" s="1"/>
      <c r="J504" s="1"/>
      <c r="K504" s="1" t="s">
        <v>21</v>
      </c>
      <c r="L504" s="1" t="s">
        <v>52</v>
      </c>
      <c r="M504" s="1" t="s">
        <v>22</v>
      </c>
      <c r="N504" s="1"/>
      <c r="O504" s="1" t="s">
        <v>21</v>
      </c>
      <c r="P504" s="1" t="s">
        <v>238</v>
      </c>
      <c r="Q504" s="1" t="s">
        <v>1676</v>
      </c>
    </row>
    <row r="505" spans="1:17">
      <c r="A505" s="4" t="str">
        <f>HYPERLINK("https://iris.epa.gov/ChemicalLanding/&amp;substance_nmbr=106","Tetrachloroethylene (Perchloroethylene)")</f>
        <v>Tetrachloroethylene (Perchloroethylene)</v>
      </c>
      <c r="B505" s="1" t="s">
        <v>1677</v>
      </c>
      <c r="C505" s="1" t="s">
        <v>1678</v>
      </c>
      <c r="D505" s="1" t="s">
        <v>19</v>
      </c>
      <c r="E505" s="1" t="s">
        <v>30</v>
      </c>
      <c r="F505" s="1" t="s">
        <v>79</v>
      </c>
      <c r="G505" s="1" t="s">
        <v>1679</v>
      </c>
      <c r="H505" s="1"/>
      <c r="I505" s="1"/>
      <c r="J505" s="1"/>
      <c r="K505" s="1" t="s">
        <v>21</v>
      </c>
      <c r="L505" s="1" t="s">
        <v>1679</v>
      </c>
      <c r="M505" s="1" t="s">
        <v>21</v>
      </c>
      <c r="N505" s="1" t="s">
        <v>1679</v>
      </c>
      <c r="O505" s="1" t="s">
        <v>21</v>
      </c>
      <c r="P505" s="1" t="s">
        <v>1679</v>
      </c>
      <c r="Q505" s="1" t="s">
        <v>1680</v>
      </c>
    </row>
    <row r="506" spans="1:17">
      <c r="A506" s="4" t="str">
        <f>HYPERLINK("https://iris.epa.gov/ChemicalLanding/&amp;substance_nmbr=108","2,3,4,6-Tetrachlorophenol")</f>
        <v>2,3,4,6-Tetrachlorophenol</v>
      </c>
      <c r="B506" s="1" t="s">
        <v>1681</v>
      </c>
      <c r="C506" s="1" t="s">
        <v>1682</v>
      </c>
      <c r="D506" s="1" t="s">
        <v>19</v>
      </c>
      <c r="E506" s="1" t="s">
        <v>19</v>
      </c>
      <c r="F506" s="1" t="s">
        <v>79</v>
      </c>
      <c r="G506" s="1" t="s">
        <v>228</v>
      </c>
      <c r="H506" s="1"/>
      <c r="I506" s="1"/>
      <c r="J506" s="1"/>
      <c r="K506" s="1" t="s">
        <v>21</v>
      </c>
      <c r="L506" s="1" t="s">
        <v>228</v>
      </c>
      <c r="M506" s="1" t="s">
        <v>22</v>
      </c>
      <c r="N506" s="1"/>
      <c r="O506" s="1" t="s">
        <v>22</v>
      </c>
      <c r="P506" s="1"/>
      <c r="Q506" s="1" t="s">
        <v>1683</v>
      </c>
    </row>
    <row r="507" spans="1:17">
      <c r="A507" s="4" t="str">
        <f>HYPERLINK("https://iris.epa.gov/ChemicalLanding/&amp;substance_nmbr=194","Tetrachlorovinphos")</f>
        <v>Tetrachlorovinphos</v>
      </c>
      <c r="B507" s="1" t="s">
        <v>1684</v>
      </c>
      <c r="C507" s="1" t="s">
        <v>1685</v>
      </c>
      <c r="D507" s="1" t="s">
        <v>30</v>
      </c>
      <c r="E507" s="1" t="s">
        <v>19</v>
      </c>
      <c r="F507" s="1" t="s">
        <v>46</v>
      </c>
      <c r="G507" s="1" t="s">
        <v>46</v>
      </c>
      <c r="H507" s="1"/>
      <c r="I507" s="1"/>
      <c r="J507" s="1"/>
      <c r="K507" s="1" t="s">
        <v>21</v>
      </c>
      <c r="L507" s="1" t="s">
        <v>46</v>
      </c>
      <c r="M507" s="1" t="s">
        <v>22</v>
      </c>
      <c r="N507" s="1"/>
      <c r="O507" s="1" t="s">
        <v>22</v>
      </c>
      <c r="P507" s="1"/>
      <c r="Q507" s="1" t="s">
        <v>1686</v>
      </c>
    </row>
    <row r="508" spans="1:17">
      <c r="A508" s="4" t="str">
        <f>HYPERLINK("https://iris.epa.gov/ChemicalLanding/&amp;substance_nmbr=109","Tetraethyl lead")</f>
        <v>Tetraethyl lead</v>
      </c>
      <c r="B508" s="1" t="s">
        <v>1687</v>
      </c>
      <c r="C508" s="1" t="s">
        <v>1688</v>
      </c>
      <c r="D508" s="1" t="s">
        <v>19</v>
      </c>
      <c r="E508" s="1" t="s">
        <v>19</v>
      </c>
      <c r="F508" s="1" t="s">
        <v>79</v>
      </c>
      <c r="G508" s="1" t="s">
        <v>79</v>
      </c>
      <c r="H508" s="1"/>
      <c r="I508" s="1"/>
      <c r="J508" s="1"/>
      <c r="K508" s="1" t="s">
        <v>21</v>
      </c>
      <c r="L508" s="1" t="s">
        <v>79</v>
      </c>
      <c r="M508" s="1" t="s">
        <v>22</v>
      </c>
      <c r="N508" s="1"/>
      <c r="O508" s="1" t="s">
        <v>22</v>
      </c>
      <c r="P508" s="1"/>
      <c r="Q508" s="1" t="s">
        <v>1689</v>
      </c>
    </row>
    <row r="509" spans="1:17">
      <c r="A509" s="4" t="str">
        <f>HYPERLINK("https://iris.epa.gov/ChemicalLanding/&amp;substance_nmbr=330","Tetraethyldithiopyrophosphate")</f>
        <v>Tetraethyldithiopyrophosphate</v>
      </c>
      <c r="B509" s="1" t="s">
        <v>1690</v>
      </c>
      <c r="C509" s="1" t="s">
        <v>1691</v>
      </c>
      <c r="D509" s="1" t="s">
        <v>19</v>
      </c>
      <c r="E509" s="1" t="s">
        <v>19</v>
      </c>
      <c r="F509" s="1" t="s">
        <v>31</v>
      </c>
      <c r="G509" s="1" t="s">
        <v>31</v>
      </c>
      <c r="H509" s="1"/>
      <c r="I509" s="1"/>
      <c r="J509" s="1"/>
      <c r="K509" s="1" t="s">
        <v>21</v>
      </c>
      <c r="L509" s="1" t="s">
        <v>31</v>
      </c>
      <c r="M509" s="1" t="s">
        <v>22</v>
      </c>
      <c r="N509" s="1"/>
      <c r="O509" s="1" t="s">
        <v>22</v>
      </c>
      <c r="P509" s="1"/>
      <c r="Q509" s="1" t="s">
        <v>1692</v>
      </c>
    </row>
    <row r="510" spans="1:17">
      <c r="A510" s="4" t="str">
        <f>HYPERLINK("https://iris.epa.gov/ChemicalLanding/&amp;substance_nmbr=656","1,1,1,2-Tetrafluoroethane")</f>
        <v>1,1,1,2-Tetrafluoroethane</v>
      </c>
      <c r="B510" s="1" t="s">
        <v>1693</v>
      </c>
      <c r="C510" s="1" t="s">
        <v>1694</v>
      </c>
      <c r="D510" s="1" t="s">
        <v>19</v>
      </c>
      <c r="E510" s="1" t="s">
        <v>19</v>
      </c>
      <c r="F510" s="1" t="s">
        <v>407</v>
      </c>
      <c r="G510" s="1" t="s">
        <v>407</v>
      </c>
      <c r="H510" s="1"/>
      <c r="I510" s="1"/>
      <c r="J510" s="1"/>
      <c r="K510" s="1" t="s">
        <v>22</v>
      </c>
      <c r="L510" s="1"/>
      <c r="M510" s="1" t="s">
        <v>21</v>
      </c>
      <c r="N510" s="1" t="s">
        <v>407</v>
      </c>
      <c r="O510" s="1" t="s">
        <v>22</v>
      </c>
      <c r="P510" s="1"/>
      <c r="Q510" s="1" t="s">
        <v>1695</v>
      </c>
    </row>
    <row r="511" spans="1:17">
      <c r="A511" s="4" t="str">
        <f>HYPERLINK("https://iris.epa.gov/ChemicalLanding/&amp;substance_nmbr=1023","Tetrahydrofuran")</f>
        <v>Tetrahydrofuran</v>
      </c>
      <c r="B511" s="1" t="s">
        <v>1696</v>
      </c>
      <c r="C511" s="1" t="s">
        <v>1697</v>
      </c>
      <c r="D511" s="1" t="s">
        <v>19</v>
      </c>
      <c r="E511" s="1" t="s">
        <v>30</v>
      </c>
      <c r="F511" s="1" t="s">
        <v>1698</v>
      </c>
      <c r="G511" s="1" t="s">
        <v>1698</v>
      </c>
      <c r="H511" s="1"/>
      <c r="I511" s="1"/>
      <c r="J511" s="1"/>
      <c r="K511" s="1" t="s">
        <v>21</v>
      </c>
      <c r="L511" s="1" t="s">
        <v>1698</v>
      </c>
      <c r="M511" s="1" t="s">
        <v>21</v>
      </c>
      <c r="N511" s="1" t="s">
        <v>1698</v>
      </c>
      <c r="O511" s="1" t="s">
        <v>21</v>
      </c>
      <c r="P511" s="1" t="s">
        <v>1698</v>
      </c>
      <c r="Q511" s="1" t="s">
        <v>1699</v>
      </c>
    </row>
    <row r="512" spans="1:17">
      <c r="A512" s="4" t="str">
        <f>HYPERLINK("https://iris.epa.gov/ChemicalLanding/&amp;substance_nmbr=1012","Thallium (I), soluble salts")</f>
        <v>Thallium (I), soluble salts</v>
      </c>
      <c r="B512" s="1" t="s">
        <v>829</v>
      </c>
      <c r="C512" s="1" t="s">
        <v>1700</v>
      </c>
      <c r="D512" s="1" t="s">
        <v>19</v>
      </c>
      <c r="E512" s="1" t="s">
        <v>30</v>
      </c>
      <c r="F512" s="1" t="s">
        <v>79</v>
      </c>
      <c r="G512" s="1" t="s">
        <v>328</v>
      </c>
      <c r="H512" s="1"/>
      <c r="I512" s="1"/>
      <c r="J512" s="1"/>
      <c r="K512" s="1" t="s">
        <v>48</v>
      </c>
      <c r="L512" s="1" t="s">
        <v>328</v>
      </c>
      <c r="M512" s="1" t="s">
        <v>48</v>
      </c>
      <c r="N512" s="1" t="s">
        <v>328</v>
      </c>
      <c r="O512" s="1" t="s">
        <v>21</v>
      </c>
      <c r="P512" s="1" t="s">
        <v>328</v>
      </c>
      <c r="Q512" s="1" t="s">
        <v>1701</v>
      </c>
    </row>
    <row r="513" spans="1:17">
      <c r="A513" s="4" t="str">
        <f>HYPERLINK("https://iris.epa.gov/ChemicalLanding/&amp;substance_nmbr=111","Thallium acetate")</f>
        <v>Thallium acetate</v>
      </c>
      <c r="B513" s="1" t="s">
        <v>1702</v>
      </c>
      <c r="C513" s="1" t="s">
        <v>1703</v>
      </c>
      <c r="D513" s="1" t="s">
        <v>19</v>
      </c>
      <c r="E513" s="1" t="s">
        <v>30</v>
      </c>
      <c r="F513" s="1" t="s">
        <v>79</v>
      </c>
      <c r="G513" s="1" t="s">
        <v>328</v>
      </c>
      <c r="H513" s="1"/>
      <c r="I513" s="1"/>
      <c r="J513" s="1"/>
      <c r="K513" s="1" t="s">
        <v>48</v>
      </c>
      <c r="L513" s="1" t="s">
        <v>328</v>
      </c>
      <c r="M513" s="1" t="s">
        <v>48</v>
      </c>
      <c r="N513" s="1" t="s">
        <v>328</v>
      </c>
      <c r="O513" s="1" t="s">
        <v>21</v>
      </c>
      <c r="P513" s="1" t="s">
        <v>328</v>
      </c>
      <c r="Q513" s="1" t="s">
        <v>1704</v>
      </c>
    </row>
    <row r="514" spans="1:17">
      <c r="A514" s="4" t="str">
        <f>HYPERLINK("https://iris.epa.gov/ChemicalLanding/&amp;substance_nmbr=112","Thallium carbonate")</f>
        <v>Thallium carbonate</v>
      </c>
      <c r="B514" s="1" t="s">
        <v>1705</v>
      </c>
      <c r="C514" s="1" t="s">
        <v>1706</v>
      </c>
      <c r="D514" s="1" t="s">
        <v>19</v>
      </c>
      <c r="E514" s="1" t="s">
        <v>30</v>
      </c>
      <c r="F514" s="1" t="s">
        <v>79</v>
      </c>
      <c r="G514" s="1" t="s">
        <v>328</v>
      </c>
      <c r="H514" s="1"/>
      <c r="I514" s="1"/>
      <c r="J514" s="1"/>
      <c r="K514" s="1" t="s">
        <v>48</v>
      </c>
      <c r="L514" s="1" t="s">
        <v>328</v>
      </c>
      <c r="M514" s="1" t="s">
        <v>48</v>
      </c>
      <c r="N514" s="1" t="s">
        <v>328</v>
      </c>
      <c r="O514" s="1" t="s">
        <v>21</v>
      </c>
      <c r="P514" s="1" t="s">
        <v>328</v>
      </c>
      <c r="Q514" s="1" t="s">
        <v>1707</v>
      </c>
    </row>
    <row r="515" spans="1:17">
      <c r="A515" s="4" t="str">
        <f>HYPERLINK("https://iris.epa.gov/ChemicalLanding/&amp;substance_nmbr=113","Thallium chloride")</f>
        <v>Thallium chloride</v>
      </c>
      <c r="B515" s="1" t="s">
        <v>1708</v>
      </c>
      <c r="C515" s="1" t="s">
        <v>1709</v>
      </c>
      <c r="D515" s="1" t="s">
        <v>19</v>
      </c>
      <c r="E515" s="1" t="s">
        <v>30</v>
      </c>
      <c r="F515" s="1" t="s">
        <v>79</v>
      </c>
      <c r="G515" s="1" t="s">
        <v>328</v>
      </c>
      <c r="H515" s="1"/>
      <c r="I515" s="1"/>
      <c r="J515" s="1"/>
      <c r="K515" s="1" t="s">
        <v>48</v>
      </c>
      <c r="L515" s="1" t="s">
        <v>328</v>
      </c>
      <c r="M515" s="1" t="s">
        <v>48</v>
      </c>
      <c r="N515" s="1" t="s">
        <v>328</v>
      </c>
      <c r="O515" s="1" t="s">
        <v>21</v>
      </c>
      <c r="P515" s="1" t="s">
        <v>328</v>
      </c>
      <c r="Q515" s="1" t="s">
        <v>1710</v>
      </c>
    </row>
    <row r="516" spans="1:17">
      <c r="A516" s="4" t="str">
        <f>HYPERLINK("https://iris.epa.gov/ChemicalLanding/&amp;substance_nmbr=114","Thallium nitrate")</f>
        <v>Thallium nitrate</v>
      </c>
      <c r="B516" s="1" t="s">
        <v>1711</v>
      </c>
      <c r="C516" s="1" t="s">
        <v>1712</v>
      </c>
      <c r="D516" s="1" t="s">
        <v>19</v>
      </c>
      <c r="E516" s="1" t="s">
        <v>30</v>
      </c>
      <c r="F516" s="1" t="s">
        <v>79</v>
      </c>
      <c r="G516" s="1" t="s">
        <v>328</v>
      </c>
      <c r="H516" s="1"/>
      <c r="I516" s="1"/>
      <c r="J516" s="1"/>
      <c r="K516" s="1" t="s">
        <v>48</v>
      </c>
      <c r="L516" s="1" t="s">
        <v>328</v>
      </c>
      <c r="M516" s="1" t="s">
        <v>48</v>
      </c>
      <c r="N516" s="1" t="s">
        <v>328</v>
      </c>
      <c r="O516" s="1" t="s">
        <v>21</v>
      </c>
      <c r="P516" s="1" t="s">
        <v>328</v>
      </c>
      <c r="Q516" s="1" t="s">
        <v>1713</v>
      </c>
    </row>
    <row r="517" spans="1:17">
      <c r="A517" s="4" t="str">
        <f>HYPERLINK("https://iris.epa.gov/ChemicalLanding/&amp;substance_nmbr=110","Thallium oxide")</f>
        <v>Thallium oxide</v>
      </c>
      <c r="B517" s="1" t="s">
        <v>1714</v>
      </c>
      <c r="C517" s="1" t="s">
        <v>1715</v>
      </c>
      <c r="D517" s="1" t="s">
        <v>19</v>
      </c>
      <c r="E517" s="1" t="s">
        <v>30</v>
      </c>
      <c r="F517" s="1" t="s">
        <v>79</v>
      </c>
      <c r="G517" s="1" t="s">
        <v>328</v>
      </c>
      <c r="H517" s="1"/>
      <c r="I517" s="1"/>
      <c r="J517" s="1"/>
      <c r="K517" s="1" t="s">
        <v>48</v>
      </c>
      <c r="L517" s="1" t="s">
        <v>328</v>
      </c>
      <c r="M517" s="1" t="s">
        <v>48</v>
      </c>
      <c r="N517" s="1" t="s">
        <v>328</v>
      </c>
      <c r="O517" s="1" t="s">
        <v>21</v>
      </c>
      <c r="P517" s="1" t="s">
        <v>328</v>
      </c>
      <c r="Q517" s="1" t="s">
        <v>1716</v>
      </c>
    </row>
    <row r="518" spans="1:17">
      <c r="A518" s="4" t="str">
        <f>HYPERLINK("https://iris.epa.gov/ChemicalLanding/&amp;substance_nmbr=115","Thallium selenite")</f>
        <v>Thallium selenite</v>
      </c>
      <c r="B518" s="1" t="s">
        <v>1717</v>
      </c>
      <c r="C518" s="1" t="s">
        <v>1718</v>
      </c>
      <c r="D518" s="1" t="s">
        <v>19</v>
      </c>
      <c r="E518" s="1" t="s">
        <v>30</v>
      </c>
      <c r="F518" s="1" t="s">
        <v>79</v>
      </c>
      <c r="G518" s="1" t="s">
        <v>328</v>
      </c>
      <c r="H518" s="1"/>
      <c r="I518" s="1"/>
      <c r="J518" s="1"/>
      <c r="K518" s="1" t="s">
        <v>48</v>
      </c>
      <c r="L518" s="1" t="s">
        <v>328</v>
      </c>
      <c r="M518" s="1" t="s">
        <v>48</v>
      </c>
      <c r="N518" s="1" t="s">
        <v>328</v>
      </c>
      <c r="O518" s="1" t="s">
        <v>21</v>
      </c>
      <c r="P518" s="1" t="s">
        <v>328</v>
      </c>
      <c r="Q518" s="1" t="s">
        <v>1719</v>
      </c>
    </row>
    <row r="519" spans="1:17">
      <c r="A519" s="4" t="str">
        <f>HYPERLINK("https://iris.epa.gov/ChemicalLanding/&amp;substance_nmbr=116","Thallium(I) sulfate")</f>
        <v>Thallium(I) sulfate</v>
      </c>
      <c r="B519" s="1" t="s">
        <v>1720</v>
      </c>
      <c r="C519" s="1" t="s">
        <v>1721</v>
      </c>
      <c r="D519" s="1" t="s">
        <v>19</v>
      </c>
      <c r="E519" s="1" t="s">
        <v>30</v>
      </c>
      <c r="F519" s="1" t="s">
        <v>79</v>
      </c>
      <c r="G519" s="1" t="s">
        <v>328</v>
      </c>
      <c r="H519" s="1"/>
      <c r="I519" s="1"/>
      <c r="J519" s="1"/>
      <c r="K519" s="1" t="s">
        <v>48</v>
      </c>
      <c r="L519" s="1" t="s">
        <v>328</v>
      </c>
      <c r="M519" s="1" t="s">
        <v>48</v>
      </c>
      <c r="N519" s="1" t="s">
        <v>328</v>
      </c>
      <c r="O519" s="1" t="s">
        <v>21</v>
      </c>
      <c r="P519" s="1" t="s">
        <v>328</v>
      </c>
      <c r="Q519" s="1" t="s">
        <v>1722</v>
      </c>
    </row>
    <row r="520" spans="1:17">
      <c r="A520" s="4" t="str">
        <f>HYPERLINK("https://iris.epa.gov/ChemicalLanding/&amp;substance_nmbr=266","Thiobencarb")</f>
        <v>Thiobencarb</v>
      </c>
      <c r="B520" s="1" t="s">
        <v>1723</v>
      </c>
      <c r="C520" s="1" t="s">
        <v>1724</v>
      </c>
      <c r="D520" s="1" t="s">
        <v>30</v>
      </c>
      <c r="E520" s="1" t="s">
        <v>19</v>
      </c>
      <c r="F520" s="1" t="s">
        <v>52</v>
      </c>
      <c r="G520" s="1" t="s">
        <v>52</v>
      </c>
      <c r="H520" s="1"/>
      <c r="I520" s="1"/>
      <c r="J520" s="1"/>
      <c r="K520" s="1" t="s">
        <v>21</v>
      </c>
      <c r="L520" s="1" t="s">
        <v>52</v>
      </c>
      <c r="M520" s="1" t="s">
        <v>22</v>
      </c>
      <c r="N520" s="1"/>
      <c r="O520" s="1" t="s">
        <v>22</v>
      </c>
      <c r="P520" s="1"/>
      <c r="Q520" s="1" t="s">
        <v>1725</v>
      </c>
    </row>
    <row r="521" spans="1:17">
      <c r="A521" s="4" t="str">
        <f>HYPERLINK("https://iris.epa.gov/ChemicalLanding/&amp;substance_nmbr=117","Thiophanate-methyl")</f>
        <v>Thiophanate-methyl</v>
      </c>
      <c r="B521" s="1" t="s">
        <v>1726</v>
      </c>
      <c r="C521" s="1" t="s">
        <v>1727</v>
      </c>
      <c r="D521" s="1" t="s">
        <v>30</v>
      </c>
      <c r="E521" s="1" t="s">
        <v>19</v>
      </c>
      <c r="F521" s="1" t="s">
        <v>79</v>
      </c>
      <c r="G521" s="1" t="s">
        <v>79</v>
      </c>
      <c r="H521" s="1" t="s">
        <v>33</v>
      </c>
      <c r="I521" s="1" t="s">
        <v>33</v>
      </c>
      <c r="J521" s="1" t="s">
        <v>33</v>
      </c>
      <c r="K521" s="1" t="s">
        <v>21</v>
      </c>
      <c r="L521" s="1" t="s">
        <v>79</v>
      </c>
      <c r="M521" s="1" t="s">
        <v>22</v>
      </c>
      <c r="N521" s="1"/>
      <c r="O521" s="1" t="s">
        <v>22</v>
      </c>
      <c r="P521" s="1"/>
      <c r="Q521" s="1" t="s">
        <v>1728</v>
      </c>
    </row>
    <row r="522" spans="1:17">
      <c r="A522" s="4" t="str">
        <f>HYPERLINK("https://iris.epa.gov/ChemicalLanding/&amp;substance_nmbr=267","Thiram")</f>
        <v>Thiram</v>
      </c>
      <c r="B522" s="1" t="s">
        <v>1729</v>
      </c>
      <c r="C522" s="1" t="s">
        <v>1730</v>
      </c>
      <c r="D522" s="1" t="s">
        <v>30</v>
      </c>
      <c r="E522" s="1" t="s">
        <v>19</v>
      </c>
      <c r="F522" s="1" t="s">
        <v>52</v>
      </c>
      <c r="G522" s="1" t="s">
        <v>52</v>
      </c>
      <c r="H522" s="1" t="s">
        <v>33</v>
      </c>
      <c r="I522" s="1" t="s">
        <v>33</v>
      </c>
      <c r="J522" s="1" t="s">
        <v>33</v>
      </c>
      <c r="K522" s="1" t="s">
        <v>21</v>
      </c>
      <c r="L522" s="1" t="s">
        <v>52</v>
      </c>
      <c r="M522" s="1" t="s">
        <v>22</v>
      </c>
      <c r="N522" s="1"/>
      <c r="O522" s="1" t="s">
        <v>22</v>
      </c>
      <c r="P522" s="1"/>
      <c r="Q522" s="1" t="s">
        <v>1731</v>
      </c>
    </row>
    <row r="523" spans="1:17">
      <c r="A523" s="4" t="str">
        <f>HYPERLINK("https://iris.epa.gov/ChemicalLanding/&amp;substance_nmbr=118","Toluene")</f>
        <v>Toluene</v>
      </c>
      <c r="B523" s="1" t="s">
        <v>1732</v>
      </c>
      <c r="C523" s="1" t="s">
        <v>1733</v>
      </c>
      <c r="D523" s="1" t="s">
        <v>19</v>
      </c>
      <c r="E523" s="1" t="s">
        <v>30</v>
      </c>
      <c r="F523" s="1" t="s">
        <v>79</v>
      </c>
      <c r="G523" s="1" t="s">
        <v>1734</v>
      </c>
      <c r="H523" s="1"/>
      <c r="I523" s="1"/>
      <c r="J523" s="1"/>
      <c r="K523" s="1" t="s">
        <v>21</v>
      </c>
      <c r="L523" s="1" t="s">
        <v>1734</v>
      </c>
      <c r="M523" s="1" t="s">
        <v>21</v>
      </c>
      <c r="N523" s="1" t="s">
        <v>1734</v>
      </c>
      <c r="O523" s="1" t="s">
        <v>21</v>
      </c>
      <c r="P523" s="1" t="s">
        <v>1734</v>
      </c>
      <c r="Q523" s="1" t="s">
        <v>1735</v>
      </c>
    </row>
    <row r="524" spans="1:17">
      <c r="A524" s="4" t="str">
        <f>HYPERLINK("https://iris.epa.gov/ChemicalLanding/&amp;substance_nmbr=503","2,4-/2,6-Toluene diisocyanate mixture (TDI)")</f>
        <v>2,4-/2,6-Toluene diisocyanate mixture (TDI)</v>
      </c>
      <c r="B524" s="1" t="s">
        <v>1736</v>
      </c>
      <c r="C524" s="1" t="s">
        <v>1737</v>
      </c>
      <c r="D524" s="1" t="s">
        <v>19</v>
      </c>
      <c r="E524" s="1" t="s">
        <v>19</v>
      </c>
      <c r="F524" s="1" t="s">
        <v>163</v>
      </c>
      <c r="G524" s="1" t="s">
        <v>163</v>
      </c>
      <c r="H524" s="1"/>
      <c r="I524" s="1"/>
      <c r="J524" s="1"/>
      <c r="K524" s="1" t="s">
        <v>22</v>
      </c>
      <c r="L524" s="1"/>
      <c r="M524" s="1" t="s">
        <v>21</v>
      </c>
      <c r="N524" s="1" t="s">
        <v>163</v>
      </c>
      <c r="O524" s="1" t="s">
        <v>22</v>
      </c>
      <c r="P524" s="1"/>
      <c r="Q524" s="1" t="s">
        <v>1738</v>
      </c>
    </row>
    <row r="525" spans="1:17">
      <c r="A525" s="4" t="str">
        <f>HYPERLINK("https://iris.epa.gov/ChemicalLanding/&amp;substance_nmbr=346","Toxaphene")</f>
        <v>Toxaphene</v>
      </c>
      <c r="B525" s="1" t="s">
        <v>1739</v>
      </c>
      <c r="C525" s="1" t="s">
        <v>1740</v>
      </c>
      <c r="D525" s="1" t="s">
        <v>30</v>
      </c>
      <c r="E525" s="1" t="s">
        <v>19</v>
      </c>
      <c r="F525" s="1" t="s">
        <v>58</v>
      </c>
      <c r="G525" s="1" t="s">
        <v>58</v>
      </c>
      <c r="H525" s="1"/>
      <c r="I525" s="1"/>
      <c r="J525" s="1"/>
      <c r="K525" s="1" t="s">
        <v>22</v>
      </c>
      <c r="L525" s="1"/>
      <c r="M525" s="1" t="s">
        <v>22</v>
      </c>
      <c r="N525" s="1"/>
      <c r="O525" s="1" t="s">
        <v>21</v>
      </c>
      <c r="P525" s="1" t="s">
        <v>58</v>
      </c>
      <c r="Q525" s="1" t="s">
        <v>1741</v>
      </c>
    </row>
    <row r="526" spans="1:17">
      <c r="A526" s="4" t="str">
        <f>HYPERLINK("https://iris.epa.gov/ChemicalLanding/&amp;substance_nmbr=385","Tralomethrin")</f>
        <v>Tralomethrin</v>
      </c>
      <c r="B526" s="1" t="s">
        <v>1742</v>
      </c>
      <c r="C526" s="1" t="s">
        <v>1743</v>
      </c>
      <c r="D526" s="1" t="s">
        <v>30</v>
      </c>
      <c r="E526" s="1" t="s">
        <v>19</v>
      </c>
      <c r="F526" s="1" t="s">
        <v>208</v>
      </c>
      <c r="G526" s="1" t="s">
        <v>208</v>
      </c>
      <c r="H526" s="1"/>
      <c r="I526" s="1"/>
      <c r="J526" s="1"/>
      <c r="K526" s="1" t="s">
        <v>21</v>
      </c>
      <c r="L526" s="1" t="s">
        <v>208</v>
      </c>
      <c r="M526" s="1" t="s">
        <v>22</v>
      </c>
      <c r="N526" s="1"/>
      <c r="O526" s="1" t="s">
        <v>22</v>
      </c>
      <c r="P526" s="1"/>
      <c r="Q526" s="1" t="s">
        <v>1744</v>
      </c>
    </row>
    <row r="527" spans="1:17">
      <c r="A527" s="4" t="str">
        <f>HYPERLINK("https://iris.epa.gov/ChemicalLanding/&amp;substance_nmbr=195","Triallate")</f>
        <v>Triallate</v>
      </c>
      <c r="B527" s="1" t="s">
        <v>1745</v>
      </c>
      <c r="C527" s="1" t="s">
        <v>1746</v>
      </c>
      <c r="D527" s="1" t="s">
        <v>30</v>
      </c>
      <c r="E527" s="1" t="s">
        <v>19</v>
      </c>
      <c r="F527" s="1" t="s">
        <v>46</v>
      </c>
      <c r="G527" s="1" t="s">
        <v>46</v>
      </c>
      <c r="H527" s="1" t="s">
        <v>33</v>
      </c>
      <c r="I527" s="1" t="s">
        <v>33</v>
      </c>
      <c r="J527" s="1" t="s">
        <v>33</v>
      </c>
      <c r="K527" s="1" t="s">
        <v>21</v>
      </c>
      <c r="L527" s="1" t="s">
        <v>46</v>
      </c>
      <c r="M527" s="1" t="s">
        <v>22</v>
      </c>
      <c r="N527" s="1"/>
      <c r="O527" s="1" t="s">
        <v>22</v>
      </c>
      <c r="P527" s="1"/>
      <c r="Q527" s="1" t="s">
        <v>1747</v>
      </c>
    </row>
    <row r="528" spans="1:17">
      <c r="A528" s="4" t="str">
        <f>HYPERLINK("https://iris.epa.gov/ChemicalLanding/&amp;substance_nmbr=510","Triasulfuron")</f>
        <v>Triasulfuron</v>
      </c>
      <c r="B528" s="1" t="s">
        <v>1748</v>
      </c>
      <c r="C528" s="1" t="s">
        <v>1749</v>
      </c>
      <c r="D528" s="1" t="s">
        <v>30</v>
      </c>
      <c r="E528" s="1" t="s">
        <v>19</v>
      </c>
      <c r="F528" s="1" t="s">
        <v>26</v>
      </c>
      <c r="G528" s="1" t="s">
        <v>26</v>
      </c>
      <c r="H528" s="1"/>
      <c r="I528" s="1"/>
      <c r="J528" s="1"/>
      <c r="K528" s="1" t="s">
        <v>21</v>
      </c>
      <c r="L528" s="1" t="s">
        <v>26</v>
      </c>
      <c r="M528" s="1" t="s">
        <v>22</v>
      </c>
      <c r="N528" s="1"/>
      <c r="O528" s="1" t="s">
        <v>22</v>
      </c>
      <c r="P528" s="1"/>
      <c r="Q528" s="1" t="s">
        <v>1750</v>
      </c>
    </row>
    <row r="529" spans="1:17">
      <c r="A529" s="4" t="str">
        <f>HYPERLINK("https://iris.epa.gov/ChemicalLanding/&amp;substance_nmbr=196","1,2,4-Tribromobenzene")</f>
        <v>1,2,4-Tribromobenzene</v>
      </c>
      <c r="B529" s="1" t="s">
        <v>1751</v>
      </c>
      <c r="C529" s="1" t="s">
        <v>1752</v>
      </c>
      <c r="D529" s="1" t="s">
        <v>19</v>
      </c>
      <c r="E529" s="1" t="s">
        <v>19</v>
      </c>
      <c r="F529" s="1" t="s">
        <v>46</v>
      </c>
      <c r="G529" s="1" t="s">
        <v>46</v>
      </c>
      <c r="H529" s="1"/>
      <c r="I529" s="1"/>
      <c r="J529" s="1"/>
      <c r="K529" s="1" t="s">
        <v>21</v>
      </c>
      <c r="L529" s="1" t="s">
        <v>46</v>
      </c>
      <c r="M529" s="1" t="s">
        <v>22</v>
      </c>
      <c r="N529" s="1"/>
      <c r="O529" s="1" t="s">
        <v>22</v>
      </c>
      <c r="P529" s="1"/>
      <c r="Q529" s="1" t="s">
        <v>1753</v>
      </c>
    </row>
    <row r="530" spans="1:17">
      <c r="A530" s="4" t="str">
        <f>HYPERLINK("https://iris.epa.gov/ChemicalLanding/&amp;substance_nmbr=534","Tribromochloromethane")</f>
        <v>Tribromochloromethane</v>
      </c>
      <c r="B530" s="1" t="s">
        <v>1754</v>
      </c>
      <c r="C530" s="1" t="s">
        <v>1755</v>
      </c>
      <c r="D530" s="1" t="s">
        <v>19</v>
      </c>
      <c r="E530" s="1" t="s">
        <v>19</v>
      </c>
      <c r="F530" s="1" t="s">
        <v>63</v>
      </c>
      <c r="G530" s="1" t="s">
        <v>63</v>
      </c>
      <c r="H530" s="1"/>
      <c r="I530" s="1"/>
      <c r="J530" s="1"/>
      <c r="K530" s="1" t="s">
        <v>22</v>
      </c>
      <c r="L530" s="1"/>
      <c r="M530" s="1" t="s">
        <v>22</v>
      </c>
      <c r="N530" s="1"/>
      <c r="O530" s="1" t="s">
        <v>21</v>
      </c>
      <c r="P530" s="1" t="s">
        <v>63</v>
      </c>
      <c r="Q530" s="1" t="s">
        <v>1756</v>
      </c>
    </row>
    <row r="531" spans="1:17">
      <c r="A531" s="4" t="str">
        <f>HYPERLINK("https://iris.epa.gov/ChemicalLanding/&amp;substance_nmbr=492","Tribromodiphenyl ether")</f>
        <v>Tribromodiphenyl ether</v>
      </c>
      <c r="B531" s="1" t="s">
        <v>1757</v>
      </c>
      <c r="C531" s="1" t="s">
        <v>1758</v>
      </c>
      <c r="D531" s="1" t="s">
        <v>19</v>
      </c>
      <c r="E531" s="1" t="s">
        <v>19</v>
      </c>
      <c r="F531" s="1" t="s">
        <v>339</v>
      </c>
      <c r="G531" s="1" t="s">
        <v>339</v>
      </c>
      <c r="H531" s="1"/>
      <c r="I531" s="1"/>
      <c r="J531" s="1"/>
      <c r="K531" s="1" t="s">
        <v>22</v>
      </c>
      <c r="L531" s="1"/>
      <c r="M531" s="1" t="s">
        <v>22</v>
      </c>
      <c r="N531" s="1"/>
      <c r="O531" s="1" t="s">
        <v>21</v>
      </c>
      <c r="P531" s="1" t="s">
        <v>339</v>
      </c>
      <c r="Q531" s="1" t="s">
        <v>1759</v>
      </c>
    </row>
    <row r="532" spans="1:17">
      <c r="A532" s="4" t="str">
        <f>HYPERLINK("https://iris.epa.gov/ChemicalLanding/&amp;substance_nmbr=349","Tributyltin oxide (TBTO)")</f>
        <v>Tributyltin oxide (TBTO)</v>
      </c>
      <c r="B532" s="1" t="s">
        <v>1760</v>
      </c>
      <c r="C532" s="1" t="s">
        <v>1761</v>
      </c>
      <c r="D532" s="1" t="s">
        <v>30</v>
      </c>
      <c r="E532" s="1" t="s">
        <v>30</v>
      </c>
      <c r="F532" s="1" t="s">
        <v>58</v>
      </c>
      <c r="G532" s="1" t="s">
        <v>1762</v>
      </c>
      <c r="H532" s="1"/>
      <c r="I532" s="1"/>
      <c r="J532" s="1"/>
      <c r="K532" s="1" t="s">
        <v>21</v>
      </c>
      <c r="L532" s="1" t="s">
        <v>1762</v>
      </c>
      <c r="M532" s="1" t="s">
        <v>48</v>
      </c>
      <c r="N532" s="1" t="s">
        <v>1762</v>
      </c>
      <c r="O532" s="1" t="s">
        <v>21</v>
      </c>
      <c r="P532" s="1" t="s">
        <v>1762</v>
      </c>
      <c r="Q532" s="1" t="s">
        <v>1763</v>
      </c>
    </row>
    <row r="533" spans="1:17">
      <c r="A533" s="4" t="str">
        <f>HYPERLINK("https://iris.epa.gov/ChemicalLanding/&amp;substance_nmbr=123","1,1,2-Trichloro-1,2,2-trifluoroethane (CFC-113)")</f>
        <v>1,1,2-Trichloro-1,2,2-trifluoroethane (CFC-113)</v>
      </c>
      <c r="B533" s="1" t="s">
        <v>1764</v>
      </c>
      <c r="C533" s="1" t="s">
        <v>1765</v>
      </c>
      <c r="D533" s="1" t="s">
        <v>19</v>
      </c>
      <c r="E533" s="1" t="s">
        <v>19</v>
      </c>
      <c r="F533" s="1" t="s">
        <v>79</v>
      </c>
      <c r="G533" s="1" t="s">
        <v>1766</v>
      </c>
      <c r="H533" s="1"/>
      <c r="I533" s="1"/>
      <c r="J533" s="1"/>
      <c r="K533" s="1" t="s">
        <v>21</v>
      </c>
      <c r="L533" s="1" t="s">
        <v>1766</v>
      </c>
      <c r="M533" s="1" t="s">
        <v>22</v>
      </c>
      <c r="N533" s="1"/>
      <c r="O533" s="1" t="s">
        <v>22</v>
      </c>
      <c r="P533" s="1"/>
      <c r="Q533" s="1" t="s">
        <v>1767</v>
      </c>
    </row>
    <row r="534" spans="1:17">
      <c r="A534" s="4" t="str">
        <f>HYPERLINK("https://iris.epa.gov/ChemicalLanding/&amp;substance_nmbr=655","Trichloroacetic acid")</f>
        <v>Trichloroacetic acid</v>
      </c>
      <c r="B534" s="1" t="s">
        <v>1768</v>
      </c>
      <c r="C534" s="1" t="s">
        <v>1769</v>
      </c>
      <c r="D534" s="1" t="s">
        <v>19</v>
      </c>
      <c r="E534" s="1" t="s">
        <v>30</v>
      </c>
      <c r="F534" s="1" t="s">
        <v>752</v>
      </c>
      <c r="G534" s="1" t="s">
        <v>1770</v>
      </c>
      <c r="H534" s="1"/>
      <c r="I534" s="1"/>
      <c r="J534" s="1"/>
      <c r="K534" s="1" t="s">
        <v>21</v>
      </c>
      <c r="L534" s="1" t="s">
        <v>1770</v>
      </c>
      <c r="M534" s="1" t="s">
        <v>48</v>
      </c>
      <c r="N534" s="1" t="s">
        <v>1770</v>
      </c>
      <c r="O534" s="1" t="s">
        <v>21</v>
      </c>
      <c r="P534" s="1" t="s">
        <v>1770</v>
      </c>
      <c r="Q534" s="1" t="s">
        <v>1771</v>
      </c>
    </row>
    <row r="535" spans="1:17">
      <c r="A535" s="4" t="str">
        <f>HYPERLINK("https://iris.epa.gov/ChemicalLanding/&amp;substance_nmbr=119","1,2,4-Trichlorobenzene")</f>
        <v>1,2,4-Trichlorobenzene</v>
      </c>
      <c r="B535" s="1" t="s">
        <v>1772</v>
      </c>
      <c r="C535" s="1" t="s">
        <v>1773</v>
      </c>
      <c r="D535" s="1" t="s">
        <v>19</v>
      </c>
      <c r="E535" s="1" t="s">
        <v>19</v>
      </c>
      <c r="F535" s="1" t="s">
        <v>79</v>
      </c>
      <c r="G535" s="1" t="s">
        <v>879</v>
      </c>
      <c r="H535" s="1"/>
      <c r="I535" s="1"/>
      <c r="J535" s="1"/>
      <c r="K535" s="1" t="s">
        <v>21</v>
      </c>
      <c r="L535" s="1" t="s">
        <v>879</v>
      </c>
      <c r="M535" s="1" t="s">
        <v>22</v>
      </c>
      <c r="N535" s="1"/>
      <c r="O535" s="1" t="s">
        <v>21</v>
      </c>
      <c r="P535" s="1" t="s">
        <v>348</v>
      </c>
      <c r="Q535" s="1" t="s">
        <v>1774</v>
      </c>
    </row>
    <row r="536" spans="1:17">
      <c r="A536" s="4" t="str">
        <f>HYPERLINK("https://iris.epa.gov/ChemicalLanding/&amp;substance_nmbr=433","Trichlorocyclopentadiene")</f>
        <v>Trichlorocyclopentadiene</v>
      </c>
      <c r="B536" s="1" t="s">
        <v>1775</v>
      </c>
      <c r="C536" s="1" t="s">
        <v>1776</v>
      </c>
      <c r="D536" s="1" t="s">
        <v>19</v>
      </c>
      <c r="E536" s="1" t="s">
        <v>19</v>
      </c>
      <c r="F536" s="1" t="s">
        <v>485</v>
      </c>
      <c r="G536" s="1" t="s">
        <v>485</v>
      </c>
      <c r="H536" s="1"/>
      <c r="I536" s="1"/>
      <c r="J536" s="1"/>
      <c r="K536" s="1" t="s">
        <v>22</v>
      </c>
      <c r="L536" s="1"/>
      <c r="M536" s="1" t="s">
        <v>22</v>
      </c>
      <c r="N536" s="1"/>
      <c r="O536" s="1" t="s">
        <v>21</v>
      </c>
      <c r="P536" s="1" t="s">
        <v>485</v>
      </c>
      <c r="Q536" s="1" t="s">
        <v>1777</v>
      </c>
    </row>
    <row r="537" spans="1:17">
      <c r="A537" s="4" t="str">
        <f>HYPERLINK("https://iris.epa.gov/ChemicalLanding/&amp;substance_nmbr=197","1,1,1-Trichloroethane")</f>
        <v>1,1,1-Trichloroethane</v>
      </c>
      <c r="B537" s="1" t="s">
        <v>1778</v>
      </c>
      <c r="C537" s="1" t="s">
        <v>1779</v>
      </c>
      <c r="D537" s="1" t="s">
        <v>19</v>
      </c>
      <c r="E537" s="1" t="s">
        <v>30</v>
      </c>
      <c r="F537" s="1" t="s">
        <v>46</v>
      </c>
      <c r="G537" s="1" t="s">
        <v>1780</v>
      </c>
      <c r="H537" s="1"/>
      <c r="I537" s="1"/>
      <c r="J537" s="1"/>
      <c r="K537" s="1" t="s">
        <v>21</v>
      </c>
      <c r="L537" s="1" t="s">
        <v>1780</v>
      </c>
      <c r="M537" s="1" t="s">
        <v>21</v>
      </c>
      <c r="N537" s="1" t="s">
        <v>1780</v>
      </c>
      <c r="O537" s="1" t="s">
        <v>21</v>
      </c>
      <c r="P537" s="1" t="s">
        <v>1780</v>
      </c>
      <c r="Q537" s="1" t="s">
        <v>1781</v>
      </c>
    </row>
    <row r="538" spans="1:17">
      <c r="A538" s="4" t="str">
        <f>HYPERLINK("https://iris.epa.gov/ChemicalLanding/&amp;substance_nmbr=198","1,1,2-Trichloroethane")</f>
        <v>1,1,2-Trichloroethane</v>
      </c>
      <c r="B538" s="1" t="s">
        <v>1782</v>
      </c>
      <c r="C538" s="1" t="s">
        <v>1783</v>
      </c>
      <c r="D538" s="1" t="s">
        <v>19</v>
      </c>
      <c r="E538" s="1" t="s">
        <v>19</v>
      </c>
      <c r="F538" s="1" t="s">
        <v>46</v>
      </c>
      <c r="G538" s="1" t="s">
        <v>74</v>
      </c>
      <c r="H538" s="1"/>
      <c r="I538" s="1"/>
      <c r="J538" s="1"/>
      <c r="K538" s="1" t="s">
        <v>21</v>
      </c>
      <c r="L538" s="1" t="s">
        <v>74</v>
      </c>
      <c r="M538" s="1" t="s">
        <v>22</v>
      </c>
      <c r="N538" s="1"/>
      <c r="O538" s="1" t="s">
        <v>21</v>
      </c>
      <c r="P538" s="1" t="s">
        <v>46</v>
      </c>
      <c r="Q538" s="1" t="s">
        <v>1784</v>
      </c>
    </row>
    <row r="539" spans="1:17">
      <c r="A539" s="4" t="str">
        <f>HYPERLINK("https://iris.epa.gov/ChemicalLanding/&amp;substance_nmbr=199","Trichloroethylene")</f>
        <v>Trichloroethylene</v>
      </c>
      <c r="B539" s="1" t="s">
        <v>1785</v>
      </c>
      <c r="C539" s="1" t="s">
        <v>1786</v>
      </c>
      <c r="D539" s="1" t="s">
        <v>19</v>
      </c>
      <c r="E539" s="1" t="s">
        <v>19</v>
      </c>
      <c r="F539" s="1" t="s">
        <v>46</v>
      </c>
      <c r="G539" s="1" t="s">
        <v>1787</v>
      </c>
      <c r="H539" s="1"/>
      <c r="I539" s="1"/>
      <c r="J539" s="1"/>
      <c r="K539" s="1" t="s">
        <v>21</v>
      </c>
      <c r="L539" s="1" t="s">
        <v>1787</v>
      </c>
      <c r="M539" s="1" t="s">
        <v>21</v>
      </c>
      <c r="N539" s="1" t="s">
        <v>1787</v>
      </c>
      <c r="O539" s="1" t="s">
        <v>21</v>
      </c>
      <c r="P539" s="1" t="s">
        <v>1787</v>
      </c>
      <c r="Q539" s="1" t="s">
        <v>1788</v>
      </c>
    </row>
    <row r="540" spans="1:17">
      <c r="A540" s="4" t="str">
        <f>HYPERLINK("https://iris.epa.gov/ChemicalLanding/&amp;substance_nmbr=120","Trichlorofluoromethane")</f>
        <v>Trichlorofluoromethane</v>
      </c>
      <c r="B540" s="1" t="s">
        <v>1789</v>
      </c>
      <c r="C540" s="1" t="s">
        <v>1790</v>
      </c>
      <c r="D540" s="1" t="s">
        <v>19</v>
      </c>
      <c r="E540" s="1" t="s">
        <v>19</v>
      </c>
      <c r="F540" s="1" t="s">
        <v>79</v>
      </c>
      <c r="G540" s="1" t="s">
        <v>79</v>
      </c>
      <c r="H540" s="1"/>
      <c r="I540" s="1"/>
      <c r="J540" s="1"/>
      <c r="K540" s="1" t="s">
        <v>21</v>
      </c>
      <c r="L540" s="1" t="s">
        <v>79</v>
      </c>
      <c r="M540" s="1" t="s">
        <v>22</v>
      </c>
      <c r="N540" s="1"/>
      <c r="O540" s="1" t="s">
        <v>22</v>
      </c>
      <c r="P540" s="1"/>
      <c r="Q540" s="1" t="s">
        <v>1791</v>
      </c>
    </row>
    <row r="541" spans="1:17">
      <c r="A541" s="4" t="str">
        <f>HYPERLINK("https://iris.epa.gov/ChemicalLanding/&amp;substance_nmbr=122","2,4,6-Trichlorophenol")</f>
        <v>2,4,6-Trichlorophenol</v>
      </c>
      <c r="B541" s="1" t="s">
        <v>1792</v>
      </c>
      <c r="C541" s="1" t="s">
        <v>1793</v>
      </c>
      <c r="D541" s="1" t="s">
        <v>19</v>
      </c>
      <c r="E541" s="1" t="s">
        <v>19</v>
      </c>
      <c r="F541" s="1" t="s">
        <v>79</v>
      </c>
      <c r="G541" s="1" t="s">
        <v>259</v>
      </c>
      <c r="H541" s="1"/>
      <c r="I541" s="1"/>
      <c r="J541" s="1"/>
      <c r="K541" s="1" t="s">
        <v>22</v>
      </c>
      <c r="L541" s="1"/>
      <c r="M541" s="1" t="s">
        <v>153</v>
      </c>
      <c r="N541" s="1" t="s">
        <v>259</v>
      </c>
      <c r="O541" s="1" t="s">
        <v>21</v>
      </c>
      <c r="P541" s="1" t="s">
        <v>1454</v>
      </c>
      <c r="Q541" s="1" t="s">
        <v>1794</v>
      </c>
    </row>
    <row r="542" spans="1:17">
      <c r="A542" s="4" t="str">
        <f>HYPERLINK("https://iris.epa.gov/ChemicalLanding/&amp;substance_nmbr=121","2,4,5-Trichlorophenol")</f>
        <v>2,4,5-Trichlorophenol</v>
      </c>
      <c r="B542" s="1" t="s">
        <v>1795</v>
      </c>
      <c r="C542" s="1" t="s">
        <v>1796</v>
      </c>
      <c r="D542" s="1" t="s">
        <v>19</v>
      </c>
      <c r="E542" s="1" t="s">
        <v>19</v>
      </c>
      <c r="F542" s="1" t="s">
        <v>79</v>
      </c>
      <c r="G542" s="1" t="s">
        <v>259</v>
      </c>
      <c r="H542" s="1"/>
      <c r="I542" s="1"/>
      <c r="J542" s="1"/>
      <c r="K542" s="1" t="s">
        <v>21</v>
      </c>
      <c r="L542" s="1" t="s">
        <v>79</v>
      </c>
      <c r="M542" s="1" t="s">
        <v>153</v>
      </c>
      <c r="N542" s="1" t="s">
        <v>259</v>
      </c>
      <c r="O542" s="1" t="s">
        <v>22</v>
      </c>
      <c r="P542" s="1"/>
      <c r="Q542" s="1" t="s">
        <v>1797</v>
      </c>
    </row>
    <row r="543" spans="1:17">
      <c r="A543" s="4" t="str">
        <f>HYPERLINK("https://iris.epa.gov/ChemicalLanding/&amp;substance_nmbr=323","2(2,4,5-Trichlorophenoxy) propionic acid (2,4,5-TP)")</f>
        <v>2(2,4,5-Trichlorophenoxy) propionic acid (2,4,5-TP)</v>
      </c>
      <c r="B543" s="1" t="s">
        <v>1798</v>
      </c>
      <c r="C543" s="1" t="s">
        <v>1799</v>
      </c>
      <c r="D543" s="1" t="s">
        <v>19</v>
      </c>
      <c r="E543" s="1" t="s">
        <v>19</v>
      </c>
      <c r="F543" s="1" t="s">
        <v>58</v>
      </c>
      <c r="G543" s="1" t="s">
        <v>31</v>
      </c>
      <c r="H543" s="1"/>
      <c r="I543" s="1"/>
      <c r="J543" s="1"/>
      <c r="K543" s="1" t="s">
        <v>21</v>
      </c>
      <c r="L543" s="1" t="s">
        <v>31</v>
      </c>
      <c r="M543" s="1" t="s">
        <v>22</v>
      </c>
      <c r="N543" s="1"/>
      <c r="O543" s="1" t="s">
        <v>21</v>
      </c>
      <c r="P543" s="1" t="s">
        <v>58</v>
      </c>
      <c r="Q543" s="1" t="s">
        <v>1800</v>
      </c>
    </row>
    <row r="544" spans="1:17">
      <c r="A544" s="4" t="str">
        <f>HYPERLINK("https://iris.epa.gov/ChemicalLanding/&amp;substance_nmbr=262","2,4,5-Trichlorophenoxyacetic acid (2,4,5-T)")</f>
        <v>2,4,5-Trichlorophenoxyacetic acid (2,4,5-T)</v>
      </c>
      <c r="B544" s="1" t="s">
        <v>1801</v>
      </c>
      <c r="C544" s="1" t="s">
        <v>1802</v>
      </c>
      <c r="D544" s="1" t="s">
        <v>19</v>
      </c>
      <c r="E544" s="1" t="s">
        <v>19</v>
      </c>
      <c r="F544" s="1" t="s">
        <v>31</v>
      </c>
      <c r="G544" s="1" t="s">
        <v>31</v>
      </c>
      <c r="H544" s="1"/>
      <c r="I544" s="1"/>
      <c r="J544" s="1"/>
      <c r="K544" s="1" t="s">
        <v>21</v>
      </c>
      <c r="L544" s="1" t="s">
        <v>31</v>
      </c>
      <c r="M544" s="1" t="s">
        <v>22</v>
      </c>
      <c r="N544" s="1"/>
      <c r="O544" s="1" t="s">
        <v>22</v>
      </c>
      <c r="P544" s="1"/>
      <c r="Q544" s="1" t="s">
        <v>1803</v>
      </c>
    </row>
    <row r="545" spans="1:17">
      <c r="A545" s="4" t="str">
        <f>HYPERLINK("https://iris.epa.gov/ChemicalLanding/&amp;substance_nmbr=200","1,2,3-Trichloropropane")</f>
        <v>1,2,3-Trichloropropane</v>
      </c>
      <c r="B545" s="1" t="s">
        <v>1804</v>
      </c>
      <c r="C545" s="1" t="s">
        <v>1805</v>
      </c>
      <c r="D545" s="1" t="s">
        <v>19</v>
      </c>
      <c r="E545" s="1" t="s">
        <v>30</v>
      </c>
      <c r="F545" s="1" t="s">
        <v>46</v>
      </c>
      <c r="G545" s="1" t="s">
        <v>328</v>
      </c>
      <c r="H545" s="1"/>
      <c r="I545" s="1"/>
      <c r="J545" s="1"/>
      <c r="K545" s="1" t="s">
        <v>21</v>
      </c>
      <c r="L545" s="1" t="s">
        <v>328</v>
      </c>
      <c r="M545" s="1" t="s">
        <v>21</v>
      </c>
      <c r="N545" s="1" t="s">
        <v>328</v>
      </c>
      <c r="O545" s="1" t="s">
        <v>21</v>
      </c>
      <c r="P545" s="1" t="s">
        <v>328</v>
      </c>
      <c r="Q545" s="1" t="s">
        <v>1806</v>
      </c>
    </row>
    <row r="546" spans="1:17">
      <c r="A546" s="4" t="str">
        <f>HYPERLINK("https://iris.epa.gov/ChemicalLanding/&amp;substance_nmbr=372","1,1,2-Trichloropropane")</f>
        <v>1,1,2-Trichloropropane</v>
      </c>
      <c r="B546" s="1" t="s">
        <v>1807</v>
      </c>
      <c r="C546" s="1" t="s">
        <v>1808</v>
      </c>
      <c r="D546" s="1" t="s">
        <v>19</v>
      </c>
      <c r="E546" s="1" t="s">
        <v>19</v>
      </c>
      <c r="F546" s="1" t="s">
        <v>74</v>
      </c>
      <c r="G546" s="1" t="s">
        <v>74</v>
      </c>
      <c r="H546" s="1"/>
      <c r="I546" s="1"/>
      <c r="J546" s="1"/>
      <c r="K546" s="1" t="s">
        <v>21</v>
      </c>
      <c r="L546" s="1" t="s">
        <v>74</v>
      </c>
      <c r="M546" s="1" t="s">
        <v>22</v>
      </c>
      <c r="N546" s="1"/>
      <c r="O546" s="1" t="s">
        <v>22</v>
      </c>
      <c r="P546" s="1"/>
      <c r="Q546" s="1" t="s">
        <v>1809</v>
      </c>
    </row>
    <row r="547" spans="1:17">
      <c r="A547" s="4" t="str">
        <f>HYPERLINK("https://iris.epa.gov/ChemicalLanding/&amp;substance_nmbr=30","Tricresol")</f>
        <v>Tricresol</v>
      </c>
      <c r="B547" s="1" t="s">
        <v>1810</v>
      </c>
      <c r="C547" s="1" t="s">
        <v>1811</v>
      </c>
      <c r="D547" s="1" t="s">
        <v>19</v>
      </c>
      <c r="E547" s="1" t="s">
        <v>19</v>
      </c>
      <c r="F547" s="1" t="s">
        <v>347</v>
      </c>
      <c r="G547" s="1" t="s">
        <v>347</v>
      </c>
      <c r="H547" s="1" t="s">
        <v>1812</v>
      </c>
      <c r="I547" s="1" t="s">
        <v>1812</v>
      </c>
      <c r="J547" s="1" t="s">
        <v>1812</v>
      </c>
      <c r="K547" s="1" t="s">
        <v>22</v>
      </c>
      <c r="L547" s="1"/>
      <c r="M547" s="1" t="s">
        <v>153</v>
      </c>
      <c r="N547" s="1" t="s">
        <v>347</v>
      </c>
      <c r="O547" s="1" t="s">
        <v>22</v>
      </c>
      <c r="P547" s="1"/>
      <c r="Q547" s="1" t="s">
        <v>1813</v>
      </c>
    </row>
    <row r="548" spans="1:17">
      <c r="A548" s="4" t="str">
        <f>HYPERLINK("https://iris.epa.gov/ChemicalLanding/&amp;substance_nmbr=124","Tridiphane")</f>
        <v>Tridiphane</v>
      </c>
      <c r="B548" s="1" t="s">
        <v>1814</v>
      </c>
      <c r="C548" s="1" t="s">
        <v>1815</v>
      </c>
      <c r="D548" s="1" t="s">
        <v>30</v>
      </c>
      <c r="E548" s="1" t="s">
        <v>19</v>
      </c>
      <c r="F548" s="1" t="s">
        <v>79</v>
      </c>
      <c r="G548" s="1" t="s">
        <v>79</v>
      </c>
      <c r="H548" s="1"/>
      <c r="I548" s="1"/>
      <c r="J548" s="1"/>
      <c r="K548" s="1" t="s">
        <v>21</v>
      </c>
      <c r="L548" s="1" t="s">
        <v>79</v>
      </c>
      <c r="M548" s="1" t="s">
        <v>22</v>
      </c>
      <c r="N548" s="1"/>
      <c r="O548" s="1" t="s">
        <v>22</v>
      </c>
      <c r="P548" s="1"/>
      <c r="Q548" s="1" t="s">
        <v>1816</v>
      </c>
    </row>
    <row r="549" spans="1:17">
      <c r="A549" s="4" t="str">
        <f>HYPERLINK("https://iris.epa.gov/ChemicalLanding/&amp;substance_nmbr=520","Triethylamine")</f>
        <v>Triethylamine</v>
      </c>
      <c r="B549" s="1" t="s">
        <v>1817</v>
      </c>
      <c r="C549" s="1" t="s">
        <v>1818</v>
      </c>
      <c r="D549" s="1" t="s">
        <v>19</v>
      </c>
      <c r="E549" s="1" t="s">
        <v>19</v>
      </c>
      <c r="F549" s="1" t="s">
        <v>902</v>
      </c>
      <c r="G549" s="1" t="s">
        <v>902</v>
      </c>
      <c r="H549" s="1"/>
      <c r="I549" s="1"/>
      <c r="J549" s="1"/>
      <c r="K549" s="1" t="s">
        <v>22</v>
      </c>
      <c r="L549" s="1"/>
      <c r="M549" s="1" t="s">
        <v>21</v>
      </c>
      <c r="N549" s="1" t="s">
        <v>902</v>
      </c>
      <c r="O549" s="1" t="s">
        <v>22</v>
      </c>
      <c r="P549" s="1"/>
      <c r="Q549" s="1" t="s">
        <v>1819</v>
      </c>
    </row>
    <row r="550" spans="1:17">
      <c r="A550" s="4" t="str">
        <f>HYPERLINK("https://iris.epa.gov/ChemicalLanding/&amp;substance_nmbr=639","Triethylene glycol monobutyl ether")</f>
        <v>Triethylene glycol monobutyl ether</v>
      </c>
      <c r="B550" s="1" t="s">
        <v>1820</v>
      </c>
      <c r="C550" s="1" t="s">
        <v>1821</v>
      </c>
      <c r="D550" s="1" t="s">
        <v>19</v>
      </c>
      <c r="E550" s="1" t="s">
        <v>19</v>
      </c>
      <c r="F550" s="1" t="s">
        <v>391</v>
      </c>
      <c r="G550" s="1" t="s">
        <v>391</v>
      </c>
      <c r="H550" s="1"/>
      <c r="I550" s="1"/>
      <c r="J550" s="1"/>
      <c r="K550" s="1" t="s">
        <v>22</v>
      </c>
      <c r="L550" s="1"/>
      <c r="M550" s="1" t="s">
        <v>48</v>
      </c>
      <c r="N550" s="1" t="s">
        <v>391</v>
      </c>
      <c r="O550" s="1" t="s">
        <v>22</v>
      </c>
      <c r="P550" s="1"/>
      <c r="Q550" s="1" t="s">
        <v>1822</v>
      </c>
    </row>
    <row r="551" spans="1:17">
      <c r="A551" s="4" t="str">
        <f>HYPERLINK("https://iris.epa.gov/ChemicalLanding/&amp;substance_nmbr=640","Triethylene glycol monoethyl ether")</f>
        <v>Triethylene glycol monoethyl ether</v>
      </c>
      <c r="B551" s="1" t="s">
        <v>1823</v>
      </c>
      <c r="C551" s="1" t="s">
        <v>1824</v>
      </c>
      <c r="D551" s="1" t="s">
        <v>19</v>
      </c>
      <c r="E551" s="1" t="s">
        <v>19</v>
      </c>
      <c r="F551" s="1" t="s">
        <v>391</v>
      </c>
      <c r="G551" s="1" t="s">
        <v>391</v>
      </c>
      <c r="H551" s="1"/>
      <c r="I551" s="1"/>
      <c r="J551" s="1"/>
      <c r="K551" s="1" t="s">
        <v>22</v>
      </c>
      <c r="L551" s="1"/>
      <c r="M551" s="1" t="s">
        <v>48</v>
      </c>
      <c r="N551" s="1" t="s">
        <v>391</v>
      </c>
      <c r="O551" s="1" t="s">
        <v>22</v>
      </c>
      <c r="P551" s="1"/>
      <c r="Q551" s="1" t="s">
        <v>1825</v>
      </c>
    </row>
    <row r="552" spans="1:17">
      <c r="A552" s="4" t="str">
        <f>HYPERLINK("https://iris.epa.gov/ChemicalLanding/&amp;substance_nmbr=268","Trifluralin")</f>
        <v>Trifluralin</v>
      </c>
      <c r="B552" s="1" t="s">
        <v>1826</v>
      </c>
      <c r="C552" s="1" t="s">
        <v>1827</v>
      </c>
      <c r="D552" s="1" t="s">
        <v>30</v>
      </c>
      <c r="E552" s="1" t="s">
        <v>19</v>
      </c>
      <c r="F552" s="1" t="s">
        <v>52</v>
      </c>
      <c r="G552" s="1" t="s">
        <v>208</v>
      </c>
      <c r="H552" s="1"/>
      <c r="I552" s="1"/>
      <c r="J552" s="1"/>
      <c r="K552" s="1" t="s">
        <v>21</v>
      </c>
      <c r="L552" s="1" t="s">
        <v>208</v>
      </c>
      <c r="M552" s="1" t="s">
        <v>22</v>
      </c>
      <c r="N552" s="1"/>
      <c r="O552" s="1" t="s">
        <v>21</v>
      </c>
      <c r="P552" s="1" t="s">
        <v>58</v>
      </c>
      <c r="Q552" s="1" t="s">
        <v>1828</v>
      </c>
    </row>
    <row r="553" spans="1:17">
      <c r="A553" s="4" t="str">
        <f>HYPERLINK("https://iris.epa.gov/ChemicalLanding/&amp;substance_nmbr=1039","1,2,3-Trimethylbenzene")</f>
        <v>1,2,3-Trimethylbenzene</v>
      </c>
      <c r="B553" s="1" t="s">
        <v>1829</v>
      </c>
      <c r="C553" s="1" t="s">
        <v>1830</v>
      </c>
      <c r="D553" s="1" t="s">
        <v>19</v>
      </c>
      <c r="E553" s="1" t="s">
        <v>30</v>
      </c>
      <c r="F553" s="1" t="s">
        <v>1831</v>
      </c>
      <c r="G553" s="1" t="s">
        <v>1831</v>
      </c>
      <c r="H553" s="1"/>
      <c r="I553" s="1"/>
      <c r="J553" s="1"/>
      <c r="K553" s="1" t="s">
        <v>21</v>
      </c>
      <c r="L553" s="1" t="s">
        <v>1831</v>
      </c>
      <c r="M553" s="1" t="s">
        <v>21</v>
      </c>
      <c r="N553" s="1" t="s">
        <v>1831</v>
      </c>
      <c r="O553" s="1" t="s">
        <v>21</v>
      </c>
      <c r="P553" s="1" t="s">
        <v>1831</v>
      </c>
      <c r="Q553" s="1" t="s">
        <v>1832</v>
      </c>
    </row>
    <row r="554" spans="1:17">
      <c r="A554" s="4" t="str">
        <f>HYPERLINK("https://iris.epa.gov/ChemicalLanding/&amp;substance_nmbr=1038","1,3,5-Trimethylbenzene")</f>
        <v>1,3,5-Trimethylbenzene</v>
      </c>
      <c r="B554" s="1" t="s">
        <v>1833</v>
      </c>
      <c r="C554" s="1" t="s">
        <v>1834</v>
      </c>
      <c r="D554" s="1" t="s">
        <v>19</v>
      </c>
      <c r="E554" s="1" t="s">
        <v>30</v>
      </c>
      <c r="F554" s="1" t="s">
        <v>1831</v>
      </c>
      <c r="G554" s="1" t="s">
        <v>1831</v>
      </c>
      <c r="H554" s="1"/>
      <c r="I554" s="1"/>
      <c r="J554" s="1"/>
      <c r="K554" s="1" t="s">
        <v>21</v>
      </c>
      <c r="L554" s="1" t="s">
        <v>1831</v>
      </c>
      <c r="M554" s="1" t="s">
        <v>21</v>
      </c>
      <c r="N554" s="1" t="s">
        <v>1831</v>
      </c>
      <c r="O554" s="1" t="s">
        <v>21</v>
      </c>
      <c r="P554" s="1" t="s">
        <v>1831</v>
      </c>
      <c r="Q554" s="1" t="s">
        <v>1835</v>
      </c>
    </row>
    <row r="555" spans="1:17">
      <c r="A555" s="4" t="str">
        <f>HYPERLINK("https://iris.epa.gov/ChemicalLanding/&amp;substance_nmbr=1037","1,2,4-Trimethylbenzene")</f>
        <v>1,2,4-Trimethylbenzene</v>
      </c>
      <c r="B555" s="1" t="s">
        <v>1836</v>
      </c>
      <c r="C555" s="1" t="s">
        <v>1837</v>
      </c>
      <c r="D555" s="1" t="s">
        <v>19</v>
      </c>
      <c r="E555" s="1" t="s">
        <v>30</v>
      </c>
      <c r="F555" s="1" t="s">
        <v>1831</v>
      </c>
      <c r="G555" s="1" t="s">
        <v>1831</v>
      </c>
      <c r="H555" s="1"/>
      <c r="I555" s="1"/>
      <c r="J555" s="1"/>
      <c r="K555" s="1" t="s">
        <v>21</v>
      </c>
      <c r="L555" s="1" t="s">
        <v>1831</v>
      </c>
      <c r="M555" s="1" t="s">
        <v>21</v>
      </c>
      <c r="N555" s="1" t="s">
        <v>1831</v>
      </c>
      <c r="O555" s="1" t="s">
        <v>21</v>
      </c>
      <c r="P555" s="1" t="s">
        <v>1831</v>
      </c>
      <c r="Q555" s="1" t="s">
        <v>1838</v>
      </c>
    </row>
    <row r="556" spans="1:17">
      <c r="A556" s="4" t="str">
        <f>HYPERLINK("https://iris.epa.gov/ChemicalLanding/&amp;substance_nmbr=614","2,2,4-Trimethylpentane")</f>
        <v>2,2,4-Trimethylpentane</v>
      </c>
      <c r="B556" s="1" t="s">
        <v>1839</v>
      </c>
      <c r="C556" s="1" t="s">
        <v>1840</v>
      </c>
      <c r="D556" s="1" t="s">
        <v>19</v>
      </c>
      <c r="E556" s="1" t="s">
        <v>30</v>
      </c>
      <c r="F556" s="1" t="s">
        <v>84</v>
      </c>
      <c r="G556" s="1" t="s">
        <v>1841</v>
      </c>
      <c r="H556" s="1"/>
      <c r="I556" s="1"/>
      <c r="J556" s="1"/>
      <c r="K556" s="1" t="s">
        <v>48</v>
      </c>
      <c r="L556" s="1" t="s">
        <v>1841</v>
      </c>
      <c r="M556" s="1" t="s">
        <v>48</v>
      </c>
      <c r="N556" s="1" t="s">
        <v>1841</v>
      </c>
      <c r="O556" s="1" t="s">
        <v>21</v>
      </c>
      <c r="P556" s="1" t="s">
        <v>1841</v>
      </c>
      <c r="Q556" s="1" t="s">
        <v>1842</v>
      </c>
    </row>
    <row r="557" spans="1:17">
      <c r="A557" s="4" t="str">
        <f>HYPERLINK("https://iris.epa.gov/ChemicalLanding/&amp;substance_nmbr=316","1,3,5-Trinitrobenzene")</f>
        <v>1,3,5-Trinitrobenzene</v>
      </c>
      <c r="B557" s="1" t="s">
        <v>1843</v>
      </c>
      <c r="C557" s="1" t="s">
        <v>1844</v>
      </c>
      <c r="D557" s="1" t="s">
        <v>19</v>
      </c>
      <c r="E557" s="1" t="s">
        <v>19</v>
      </c>
      <c r="F557" s="1" t="s">
        <v>31</v>
      </c>
      <c r="G557" s="1" t="s">
        <v>1845</v>
      </c>
      <c r="H557" s="1"/>
      <c r="I557" s="1"/>
      <c r="J557" s="1"/>
      <c r="K557" s="1" t="s">
        <v>21</v>
      </c>
      <c r="L557" s="1" t="s">
        <v>1845</v>
      </c>
      <c r="M557" s="1" t="s">
        <v>22</v>
      </c>
      <c r="N557" s="1"/>
      <c r="O557" s="1" t="s">
        <v>22</v>
      </c>
      <c r="P557" s="1"/>
      <c r="Q557" s="1" t="s">
        <v>1846</v>
      </c>
    </row>
    <row r="558" spans="1:17">
      <c r="A558" s="4" t="str">
        <f>HYPERLINK("https://iris.epa.gov/ChemicalLanding/&amp;substance_nmbr=269","2,4,6-Trinitrotoluene (TNT)")</f>
        <v>2,4,6-Trinitrotoluene (TNT)</v>
      </c>
      <c r="B558" s="1" t="s">
        <v>1847</v>
      </c>
      <c r="C558" s="1" t="s">
        <v>1848</v>
      </c>
      <c r="D558" s="1" t="s">
        <v>19</v>
      </c>
      <c r="E558" s="1" t="s">
        <v>19</v>
      </c>
      <c r="F558" s="1" t="s">
        <v>74</v>
      </c>
      <c r="G558" s="1" t="s">
        <v>348</v>
      </c>
      <c r="H558" s="1"/>
      <c r="I558" s="1"/>
      <c r="J558" s="1"/>
      <c r="K558" s="1" t="s">
        <v>21</v>
      </c>
      <c r="L558" s="1" t="s">
        <v>74</v>
      </c>
      <c r="M558" s="1" t="s">
        <v>22</v>
      </c>
      <c r="N558" s="1"/>
      <c r="O558" s="1" t="s">
        <v>21</v>
      </c>
      <c r="P558" s="1" t="s">
        <v>348</v>
      </c>
      <c r="Q558" s="1" t="s">
        <v>1849</v>
      </c>
    </row>
    <row r="559" spans="1:17">
      <c r="A559" s="4" t="str">
        <f>HYPERLINK("https://iris.epa.gov/ChemicalLanding/&amp;substance_nmbr=259","Uranium, natural")</f>
        <v>Uranium, natural</v>
      </c>
      <c r="B559" s="1" t="s">
        <v>1850</v>
      </c>
      <c r="C559" s="1" t="s">
        <v>1851</v>
      </c>
      <c r="D559" s="1" t="s">
        <v>19</v>
      </c>
      <c r="E559" s="1" t="s">
        <v>19</v>
      </c>
      <c r="F559" s="1"/>
      <c r="G559" s="1"/>
      <c r="H559" s="1"/>
      <c r="I559" s="1"/>
      <c r="J559" s="1"/>
      <c r="K559" s="1"/>
      <c r="L559" s="1"/>
      <c r="M559" s="1"/>
      <c r="N559" s="1"/>
      <c r="O559" s="1"/>
      <c r="P559" s="1"/>
      <c r="Q559" s="1" t="s">
        <v>1852</v>
      </c>
    </row>
    <row r="560" spans="1:17">
      <c r="A560" s="4" t="str">
        <f>HYPERLINK("https://iris.epa.gov/ChemicalLanding/&amp;substance_nmbr=421","Uranium, soluble salts")</f>
        <v>Uranium, soluble salts</v>
      </c>
      <c r="B560" s="1" t="s">
        <v>829</v>
      </c>
      <c r="C560" s="1" t="s">
        <v>1853</v>
      </c>
      <c r="D560" s="1" t="s">
        <v>19</v>
      </c>
      <c r="E560" s="1" t="s">
        <v>19</v>
      </c>
      <c r="F560" s="1" t="s">
        <v>302</v>
      </c>
      <c r="G560" s="1" t="s">
        <v>302</v>
      </c>
      <c r="H560" s="1"/>
      <c r="I560" s="1"/>
      <c r="J560" s="1"/>
      <c r="K560" s="1" t="s">
        <v>21</v>
      </c>
      <c r="L560" s="1" t="s">
        <v>302</v>
      </c>
      <c r="M560" s="1" t="s">
        <v>22</v>
      </c>
      <c r="N560" s="1"/>
      <c r="O560" s="1" t="s">
        <v>22</v>
      </c>
      <c r="P560" s="1"/>
      <c r="Q560" s="1" t="s">
        <v>1854</v>
      </c>
    </row>
    <row r="561" spans="1:17">
      <c r="A561" s="4" t="str">
        <f>HYPERLINK("https://iris.epa.gov/ChemicalLanding/&amp;substance_nmbr=1022","Urea")</f>
        <v>Urea</v>
      </c>
      <c r="B561" s="1" t="s">
        <v>1855</v>
      </c>
      <c r="C561" s="1" t="s">
        <v>1856</v>
      </c>
      <c r="D561" s="1" t="s">
        <v>19</v>
      </c>
      <c r="E561" s="1" t="s">
        <v>30</v>
      </c>
      <c r="F561" s="1" t="s">
        <v>1857</v>
      </c>
      <c r="G561" s="1" t="s">
        <v>1857</v>
      </c>
      <c r="H561" s="1"/>
      <c r="I561" s="1"/>
      <c r="J561" s="1"/>
      <c r="K561" s="1" t="s">
        <v>48</v>
      </c>
      <c r="L561" s="1" t="s">
        <v>1857</v>
      </c>
      <c r="M561" s="1" t="s">
        <v>48</v>
      </c>
      <c r="N561" s="1" t="s">
        <v>1857</v>
      </c>
      <c r="O561" s="1" t="s">
        <v>21</v>
      </c>
      <c r="P561" s="1" t="s">
        <v>1857</v>
      </c>
      <c r="Q561" s="1" t="s">
        <v>1858</v>
      </c>
    </row>
    <row r="562" spans="1:17">
      <c r="A562" s="4" t="str">
        <f>HYPERLINK("https://iris.epa.gov/ChemicalLanding/&amp;substance_nmbr=1562","Vanadium and Compounds (Inhalation)")</f>
        <v>Vanadium and Compounds (Inhalation)</v>
      </c>
      <c r="B562" s="1" t="s">
        <v>829</v>
      </c>
      <c r="C562" s="1"/>
      <c r="D562" s="1" t="s">
        <v>19</v>
      </c>
      <c r="E562" s="1"/>
      <c r="F562" s="1"/>
      <c r="G562" s="1"/>
      <c r="H562" s="1"/>
      <c r="I562" s="1"/>
      <c r="J562" s="1"/>
      <c r="K562" s="1"/>
      <c r="L562" s="1"/>
      <c r="M562" s="1"/>
      <c r="N562" s="1"/>
      <c r="O562" s="1"/>
      <c r="P562" s="1"/>
      <c r="Q562" s="1"/>
    </row>
    <row r="563" spans="1:17">
      <c r="A563" s="4" t="str">
        <f>HYPERLINK("https://iris.epa.gov/ChemicalLanding/&amp;substance_nmbr=1521","Vanadium and Compounds (Oral)")</f>
        <v>Vanadium and Compounds (Oral)</v>
      </c>
      <c r="B563" s="1" t="s">
        <v>829</v>
      </c>
      <c r="C563" s="1" t="s">
        <v>1859</v>
      </c>
      <c r="D563" s="1" t="s">
        <v>19</v>
      </c>
      <c r="E563" s="1"/>
      <c r="F563" s="1"/>
      <c r="G563" s="1"/>
      <c r="H563" s="1"/>
      <c r="I563" s="1"/>
      <c r="J563" s="1"/>
      <c r="K563" s="1"/>
      <c r="L563" s="1"/>
      <c r="M563" s="1"/>
      <c r="N563" s="1"/>
      <c r="O563" s="1"/>
      <c r="P563" s="1"/>
      <c r="Q563" s="1"/>
    </row>
    <row r="564" spans="1:17">
      <c r="A564" s="4" t="str">
        <f>HYPERLINK("https://iris.epa.gov/ChemicalLanding/&amp;substance_nmbr=125","Vanadium pentoxide")</f>
        <v>Vanadium pentoxide</v>
      </c>
      <c r="B564" s="1" t="s">
        <v>1860</v>
      </c>
      <c r="C564" s="1" t="s">
        <v>1861</v>
      </c>
      <c r="D564" s="1" t="s">
        <v>19</v>
      </c>
      <c r="E564" s="1" t="s">
        <v>19</v>
      </c>
      <c r="F564" s="1" t="s">
        <v>79</v>
      </c>
      <c r="G564" s="1" t="s">
        <v>37</v>
      </c>
      <c r="H564" s="1"/>
      <c r="I564" s="1"/>
      <c r="J564" s="1"/>
      <c r="K564" s="1" t="s">
        <v>21</v>
      </c>
      <c r="L564" s="1" t="s">
        <v>37</v>
      </c>
      <c r="M564" s="1" t="s">
        <v>22</v>
      </c>
      <c r="N564" s="1"/>
      <c r="O564" s="1" t="s">
        <v>22</v>
      </c>
      <c r="P564" s="1"/>
      <c r="Q564" s="1" t="s">
        <v>1862</v>
      </c>
    </row>
    <row r="565" spans="1:17">
      <c r="A565" s="4" t="str">
        <f>HYPERLINK("https://iris.epa.gov/ChemicalLanding/&amp;substance_nmbr=201","Vernam")</f>
        <v>Vernam</v>
      </c>
      <c r="B565" s="1" t="s">
        <v>1863</v>
      </c>
      <c r="C565" s="1" t="s">
        <v>1864</v>
      </c>
      <c r="D565" s="1" t="s">
        <v>30</v>
      </c>
      <c r="E565" s="1" t="s">
        <v>19</v>
      </c>
      <c r="F565" s="1" t="s">
        <v>46</v>
      </c>
      <c r="G565" s="1" t="s">
        <v>46</v>
      </c>
      <c r="H565" s="1"/>
      <c r="I565" s="1"/>
      <c r="J565" s="1"/>
      <c r="K565" s="1" t="s">
        <v>21</v>
      </c>
      <c r="L565" s="1" t="s">
        <v>46</v>
      </c>
      <c r="M565" s="1" t="s">
        <v>22</v>
      </c>
      <c r="N565" s="1"/>
      <c r="O565" s="1" t="s">
        <v>22</v>
      </c>
      <c r="P565" s="1"/>
      <c r="Q565" s="1" t="s">
        <v>1865</v>
      </c>
    </row>
    <row r="566" spans="1:17">
      <c r="A566" s="4" t="str">
        <f>HYPERLINK("https://iris.epa.gov/ChemicalLanding/&amp;substance_nmbr=126","Vinclozolin")</f>
        <v>Vinclozolin</v>
      </c>
      <c r="B566" s="1" t="s">
        <v>1866</v>
      </c>
      <c r="C566" s="1" t="s">
        <v>1867</v>
      </c>
      <c r="D566" s="1" t="s">
        <v>30</v>
      </c>
      <c r="E566" s="1" t="s">
        <v>19</v>
      </c>
      <c r="F566" s="1" t="s">
        <v>79</v>
      </c>
      <c r="G566" s="1" t="s">
        <v>79</v>
      </c>
      <c r="H566" s="1" t="s">
        <v>33</v>
      </c>
      <c r="I566" s="1" t="s">
        <v>33</v>
      </c>
      <c r="J566" s="1" t="s">
        <v>33</v>
      </c>
      <c r="K566" s="1" t="s">
        <v>21</v>
      </c>
      <c r="L566" s="1" t="s">
        <v>79</v>
      </c>
      <c r="M566" s="1" t="s">
        <v>22</v>
      </c>
      <c r="N566" s="1"/>
      <c r="O566" s="1" t="s">
        <v>22</v>
      </c>
      <c r="P566" s="1"/>
      <c r="Q566" s="1" t="s">
        <v>1868</v>
      </c>
    </row>
    <row r="567" spans="1:17">
      <c r="A567" s="4" t="str">
        <f>HYPERLINK("https://iris.epa.gov/ChemicalLanding/&amp;substance_nmbr=512","Vinyl acetate")</f>
        <v>Vinyl acetate</v>
      </c>
      <c r="B567" s="1" t="s">
        <v>1869</v>
      </c>
      <c r="C567" s="1" t="s">
        <v>1870</v>
      </c>
      <c r="D567" s="1" t="s">
        <v>19</v>
      </c>
      <c r="E567" s="1" t="s">
        <v>19</v>
      </c>
      <c r="F567" s="1" t="s">
        <v>636</v>
      </c>
      <c r="G567" s="1" t="s">
        <v>636</v>
      </c>
      <c r="H567" s="1"/>
      <c r="I567" s="1"/>
      <c r="J567" s="1"/>
      <c r="K567" s="1" t="s">
        <v>22</v>
      </c>
      <c r="L567" s="1"/>
      <c r="M567" s="1" t="s">
        <v>21</v>
      </c>
      <c r="N567" s="1" t="s">
        <v>636</v>
      </c>
      <c r="O567" s="1" t="s">
        <v>22</v>
      </c>
      <c r="P567" s="1"/>
      <c r="Q567" s="1" t="s">
        <v>1871</v>
      </c>
    </row>
    <row r="568" spans="1:17">
      <c r="A568" s="4" t="str">
        <f>HYPERLINK("https://iris.epa.gov/ChemicalLanding/&amp;substance_nmbr=671","Vinyl bromide")</f>
        <v>Vinyl bromide</v>
      </c>
      <c r="B568" s="1" t="s">
        <v>1872</v>
      </c>
      <c r="C568" s="1" t="s">
        <v>1873</v>
      </c>
      <c r="D568" s="1" t="s">
        <v>19</v>
      </c>
      <c r="E568" s="1" t="s">
        <v>19</v>
      </c>
      <c r="F568" s="1" t="s">
        <v>1039</v>
      </c>
      <c r="G568" s="1" t="s">
        <v>1039</v>
      </c>
      <c r="H568" s="1"/>
      <c r="I568" s="1"/>
      <c r="J568" s="1"/>
      <c r="K568" s="1" t="s">
        <v>22</v>
      </c>
      <c r="L568" s="1"/>
      <c r="M568" s="1" t="s">
        <v>21</v>
      </c>
      <c r="N568" s="1" t="s">
        <v>1039</v>
      </c>
      <c r="O568" s="1" t="s">
        <v>22</v>
      </c>
      <c r="P568" s="1"/>
      <c r="Q568" s="1" t="s">
        <v>1874</v>
      </c>
    </row>
    <row r="569" spans="1:17">
      <c r="A569" s="4" t="str">
        <f>HYPERLINK("https://iris.epa.gov/ChemicalLanding/&amp;substance_nmbr=1001","Vinyl chloride")</f>
        <v>Vinyl chloride</v>
      </c>
      <c r="B569" s="1" t="s">
        <v>1875</v>
      </c>
      <c r="C569" s="1" t="s">
        <v>1876</v>
      </c>
      <c r="D569" s="1" t="s">
        <v>19</v>
      </c>
      <c r="E569" s="1" t="s">
        <v>30</v>
      </c>
      <c r="F569" s="1" t="s">
        <v>1877</v>
      </c>
      <c r="G569" s="1" t="s">
        <v>1877</v>
      </c>
      <c r="H569" s="1"/>
      <c r="I569" s="1"/>
      <c r="J569" s="1"/>
      <c r="K569" s="1" t="s">
        <v>21</v>
      </c>
      <c r="L569" s="1" t="s">
        <v>1877</v>
      </c>
      <c r="M569" s="1" t="s">
        <v>21</v>
      </c>
      <c r="N569" s="1" t="s">
        <v>1877</v>
      </c>
      <c r="O569" s="1" t="s">
        <v>21</v>
      </c>
      <c r="P569" s="1" t="s">
        <v>1877</v>
      </c>
      <c r="Q569" s="1" t="s">
        <v>1878</v>
      </c>
    </row>
    <row r="570" spans="1:17">
      <c r="A570" s="4" t="str">
        <f>HYPERLINK("https://iris.epa.gov/ChemicalLanding/&amp;substance_nmbr=202","Warfarin")</f>
        <v>Warfarin</v>
      </c>
      <c r="B570" s="1" t="s">
        <v>1879</v>
      </c>
      <c r="C570" s="1" t="s">
        <v>1880</v>
      </c>
      <c r="D570" s="1" t="s">
        <v>30</v>
      </c>
      <c r="E570" s="1" t="s">
        <v>19</v>
      </c>
      <c r="F570" s="1" t="s">
        <v>46</v>
      </c>
      <c r="G570" s="1" t="s">
        <v>46</v>
      </c>
      <c r="H570" s="1"/>
      <c r="I570" s="1"/>
      <c r="J570" s="1"/>
      <c r="K570" s="1" t="s">
        <v>21</v>
      </c>
      <c r="L570" s="1" t="s">
        <v>46</v>
      </c>
      <c r="M570" s="1" t="s">
        <v>22</v>
      </c>
      <c r="N570" s="1"/>
      <c r="O570" s="1" t="s">
        <v>22</v>
      </c>
      <c r="P570" s="1"/>
      <c r="Q570" s="1" t="s">
        <v>1881</v>
      </c>
    </row>
    <row r="571" spans="1:17">
      <c r="A571" s="4" t="str">
        <f>HYPERLINK("https://iris.epa.gov/ChemicalLanding/&amp;substance_nmbr=460","White phosphorus")</f>
        <v>White phosphorus</v>
      </c>
      <c r="B571" s="1" t="s">
        <v>1882</v>
      </c>
      <c r="C571" s="1" t="s">
        <v>1883</v>
      </c>
      <c r="D571" s="1" t="s">
        <v>19</v>
      </c>
      <c r="E571" s="1" t="s">
        <v>19</v>
      </c>
      <c r="F571" s="1" t="s">
        <v>339</v>
      </c>
      <c r="G571" s="1" t="s">
        <v>247</v>
      </c>
      <c r="H571" s="1"/>
      <c r="I571" s="1"/>
      <c r="J571" s="1"/>
      <c r="K571" s="1" t="s">
        <v>21</v>
      </c>
      <c r="L571" s="1" t="s">
        <v>339</v>
      </c>
      <c r="M571" s="1" t="s">
        <v>22</v>
      </c>
      <c r="N571" s="1"/>
      <c r="O571" s="1" t="s">
        <v>21</v>
      </c>
      <c r="P571" s="1" t="s">
        <v>247</v>
      </c>
      <c r="Q571" s="1" t="s">
        <v>1884</v>
      </c>
    </row>
    <row r="572" spans="1:17">
      <c r="A572" s="4" t="str">
        <f>HYPERLINK("https://iris.epa.gov/ChemicalLanding/&amp;substance_nmbr=270","Xylenes")</f>
        <v>Xylenes</v>
      </c>
      <c r="B572" s="1" t="s">
        <v>1885</v>
      </c>
      <c r="C572" s="1" t="s">
        <v>1886</v>
      </c>
      <c r="D572" s="1" t="s">
        <v>19</v>
      </c>
      <c r="E572" s="1" t="s">
        <v>30</v>
      </c>
      <c r="F572" s="1" t="s">
        <v>52</v>
      </c>
      <c r="G572" s="1" t="s">
        <v>1887</v>
      </c>
      <c r="H572" s="1"/>
      <c r="I572" s="1"/>
      <c r="J572" s="1"/>
      <c r="K572" s="1" t="s">
        <v>21</v>
      </c>
      <c r="L572" s="1" t="s">
        <v>1887</v>
      </c>
      <c r="M572" s="1" t="s">
        <v>21</v>
      </c>
      <c r="N572" s="1" t="s">
        <v>1887</v>
      </c>
      <c r="O572" s="1" t="s">
        <v>21</v>
      </c>
      <c r="P572" s="1" t="s">
        <v>1887</v>
      </c>
      <c r="Q572" s="1" t="s">
        <v>1888</v>
      </c>
    </row>
    <row r="573" spans="1:17">
      <c r="A573" s="4" t="str">
        <f>HYPERLINK("https://iris.epa.gov/ChemicalLanding/&amp;substance_nmbr=426","Zinc and Compounds")</f>
        <v>Zinc and Compounds</v>
      </c>
      <c r="B573" s="1" t="s">
        <v>1889</v>
      </c>
      <c r="C573" s="1" t="s">
        <v>1890</v>
      </c>
      <c r="D573" s="1" t="s">
        <v>19</v>
      </c>
      <c r="E573" s="1" t="s">
        <v>30</v>
      </c>
      <c r="F573" s="1" t="s">
        <v>59</v>
      </c>
      <c r="G573" s="1" t="s">
        <v>1891</v>
      </c>
      <c r="H573" s="1"/>
      <c r="I573" s="1"/>
      <c r="J573" s="1"/>
      <c r="K573" s="1" t="s">
        <v>21</v>
      </c>
      <c r="L573" s="1" t="s">
        <v>1891</v>
      </c>
      <c r="M573" s="1" t="s">
        <v>48</v>
      </c>
      <c r="N573" s="1" t="s">
        <v>1891</v>
      </c>
      <c r="O573" s="1" t="s">
        <v>21</v>
      </c>
      <c r="P573" s="1" t="s">
        <v>1891</v>
      </c>
      <c r="Q573" s="1" t="s">
        <v>1892</v>
      </c>
    </row>
    <row r="574" spans="1:17">
      <c r="A574" s="4" t="str">
        <f>HYPERLINK("https://iris.epa.gov/ChemicalLanding/&amp;substance_nmbr=127","Zinc cyanide")</f>
        <v>Zinc cyanide</v>
      </c>
      <c r="B574" s="1" t="s">
        <v>1893</v>
      </c>
      <c r="C574" s="1" t="s">
        <v>1894</v>
      </c>
      <c r="D574" s="1" t="s">
        <v>19</v>
      </c>
      <c r="E574" s="1" t="s">
        <v>19</v>
      </c>
      <c r="F574" s="1" t="s">
        <v>79</v>
      </c>
      <c r="G574" s="1" t="s">
        <v>79</v>
      </c>
      <c r="H574" s="1"/>
      <c r="I574" s="1"/>
      <c r="J574" s="1"/>
      <c r="K574" s="1" t="s">
        <v>21</v>
      </c>
      <c r="L574" s="1" t="s">
        <v>79</v>
      </c>
      <c r="M574" s="1" t="s">
        <v>22</v>
      </c>
      <c r="N574" s="1"/>
      <c r="O574" s="1" t="s">
        <v>22</v>
      </c>
      <c r="P574" s="1"/>
      <c r="Q574" s="1" t="s">
        <v>1895</v>
      </c>
    </row>
    <row r="575" spans="1:17">
      <c r="A575" s="4" t="str">
        <f>HYPERLINK("https://iris.epa.gov/ChemicalLanding/&amp;substance_nmbr=203","Zinc phosphide")</f>
        <v>Zinc phosphide</v>
      </c>
      <c r="B575" s="1" t="s">
        <v>1896</v>
      </c>
      <c r="C575" s="1" t="s">
        <v>1897</v>
      </c>
      <c r="D575" s="1" t="s">
        <v>30</v>
      </c>
      <c r="E575" s="1" t="s">
        <v>19</v>
      </c>
      <c r="F575" s="1" t="s">
        <v>46</v>
      </c>
      <c r="G575" s="1" t="s">
        <v>46</v>
      </c>
      <c r="H575" s="1"/>
      <c r="I575" s="1"/>
      <c r="J575" s="1"/>
      <c r="K575" s="1" t="s">
        <v>21</v>
      </c>
      <c r="L575" s="1" t="s">
        <v>46</v>
      </c>
      <c r="M575" s="1" t="s">
        <v>22</v>
      </c>
      <c r="N575" s="1"/>
      <c r="O575" s="1" t="s">
        <v>22</v>
      </c>
      <c r="P575" s="1"/>
      <c r="Q575" s="1" t="s">
        <v>1898</v>
      </c>
    </row>
    <row r="576" spans="1:17">
      <c r="A576" s="4" t="str">
        <f>HYPERLINK("https://iris.epa.gov/ChemicalLanding/&amp;substance_nmbr=204","Zineb")</f>
        <v>Zineb</v>
      </c>
      <c r="B576" s="1" t="s">
        <v>1899</v>
      </c>
      <c r="C576" s="1" t="s">
        <v>1900</v>
      </c>
      <c r="D576" s="1" t="s">
        <v>30</v>
      </c>
      <c r="E576" s="1" t="s">
        <v>19</v>
      </c>
      <c r="F576" s="1" t="s">
        <v>46</v>
      </c>
      <c r="G576" s="1" t="s">
        <v>46</v>
      </c>
      <c r="H576" s="1"/>
      <c r="I576" s="1"/>
      <c r="J576" s="1"/>
      <c r="K576" s="1" t="s">
        <v>21</v>
      </c>
      <c r="L576" s="1" t="s">
        <v>46</v>
      </c>
      <c r="M576" s="1" t="s">
        <v>22</v>
      </c>
      <c r="N576" s="1"/>
      <c r="O576" s="1" t="s">
        <v>22</v>
      </c>
      <c r="P576" s="1"/>
      <c r="Q576" s="1" t="s">
        <v>1901</v>
      </c>
    </row>
    <row r="577" spans="1:17">
      <c r="A577" s="4" t="str">
        <f>HYPERLINK("https://iris.epa.gov/ChemicalLanding/&amp;substance_nmbr=140","n-Butanol")</f>
        <v>n-Butanol</v>
      </c>
      <c r="B577" s="1" t="s">
        <v>1902</v>
      </c>
      <c r="C577" s="1" t="s">
        <v>1903</v>
      </c>
      <c r="D577" s="1" t="s">
        <v>19</v>
      </c>
      <c r="E577" s="1" t="s">
        <v>19</v>
      </c>
      <c r="F577" s="1" t="s">
        <v>46</v>
      </c>
      <c r="G577" s="1" t="s">
        <v>63</v>
      </c>
      <c r="H577" s="1"/>
      <c r="I577" s="1"/>
      <c r="J577" s="1"/>
      <c r="K577" s="1" t="s">
        <v>21</v>
      </c>
      <c r="L577" s="1" t="s">
        <v>46</v>
      </c>
      <c r="M577" s="1" t="s">
        <v>22</v>
      </c>
      <c r="N577" s="1"/>
      <c r="O577" s="1" t="s">
        <v>21</v>
      </c>
      <c r="P577" s="1" t="s">
        <v>63</v>
      </c>
      <c r="Q577" s="1" t="s">
        <v>1904</v>
      </c>
    </row>
    <row r="578" spans="1:17">
      <c r="A578" s="4" t="str">
        <f>HYPERLINK("https://iris.epa.gov/ChemicalLanding/&amp;substance_nmbr=1036","tert-Butyl Alcohol (tBA)")</f>
        <v>tert-Butyl Alcohol (tBA)</v>
      </c>
      <c r="B578" s="1" t="s">
        <v>1905</v>
      </c>
      <c r="C578" s="1" t="s">
        <v>1906</v>
      </c>
      <c r="D578" s="1" t="s">
        <v>19</v>
      </c>
      <c r="E578" s="1" t="s">
        <v>30</v>
      </c>
      <c r="F578" s="1" t="s">
        <v>768</v>
      </c>
      <c r="G578" s="1" t="s">
        <v>892</v>
      </c>
      <c r="H578" s="1"/>
      <c r="I578" s="1"/>
      <c r="J578" s="1"/>
      <c r="K578" s="1" t="s">
        <v>21</v>
      </c>
      <c r="L578" s="1" t="s">
        <v>892</v>
      </c>
      <c r="M578" s="1" t="s">
        <v>21</v>
      </c>
      <c r="N578" s="1" t="s">
        <v>892</v>
      </c>
      <c r="O578" s="1" t="s">
        <v>21</v>
      </c>
      <c r="P578" s="1" t="s">
        <v>892</v>
      </c>
      <c r="Q578" s="1" t="s">
        <v>1907</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44CD1-8FA8-4924-888B-807BA1EB4168}">
  <dimension ref="A1:R416"/>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RowHeight="14.45"/>
  <cols>
    <col min="1" max="1" width="49.140625" bestFit="1" customWidth="1"/>
    <col min="2" max="2" width="11.28515625" bestFit="1" customWidth="1"/>
    <col min="3" max="3" width="47.85546875" bestFit="1" customWidth="1"/>
    <col min="4" max="4" width="176.140625" bestFit="1" customWidth="1"/>
    <col min="5" max="5" width="255.7109375" bestFit="1" customWidth="1"/>
    <col min="6" max="6" width="63.28515625" bestFit="1" customWidth="1"/>
    <col min="7" max="7" width="24" bestFit="1" customWidth="1"/>
    <col min="8" max="8" width="10.7109375" bestFit="1" customWidth="1"/>
    <col min="9" max="9" width="15.28515625" bestFit="1" customWidth="1"/>
    <col min="10" max="10" width="10.7109375" customWidth="1"/>
    <col min="11" max="11" width="12.28515625" customWidth="1"/>
    <col min="12" max="12" width="24.140625" bestFit="1" customWidth="1"/>
    <col min="13" max="13" width="22" bestFit="1" customWidth="1"/>
    <col min="14" max="14" width="18.140625" bestFit="1" customWidth="1"/>
    <col min="15" max="15" width="17.28515625" bestFit="1" customWidth="1"/>
    <col min="16" max="16" width="20.28515625" bestFit="1" customWidth="1"/>
    <col min="17" max="17" width="10.140625" bestFit="1" customWidth="1"/>
    <col min="18" max="18" width="21.85546875" customWidth="1"/>
  </cols>
  <sheetData>
    <row r="1" spans="1:18" s="3" customFormat="1">
      <c r="A1" s="6" t="s">
        <v>0</v>
      </c>
      <c r="B1" s="6" t="s">
        <v>1</v>
      </c>
      <c r="C1" s="6" t="s">
        <v>1908</v>
      </c>
      <c r="D1" s="6" t="s">
        <v>1909</v>
      </c>
      <c r="E1" s="6" t="s">
        <v>1910</v>
      </c>
      <c r="F1" s="6" t="s">
        <v>1911</v>
      </c>
      <c r="G1" s="6" t="s">
        <v>1912</v>
      </c>
      <c r="H1" s="6" t="s">
        <v>1913</v>
      </c>
      <c r="I1" s="6" t="s">
        <v>1914</v>
      </c>
      <c r="J1" s="6" t="s">
        <v>1915</v>
      </c>
      <c r="K1" s="6" t="s">
        <v>1916</v>
      </c>
      <c r="L1" s="6" t="s">
        <v>1917</v>
      </c>
      <c r="M1" s="6" t="s">
        <v>1918</v>
      </c>
      <c r="N1" s="6" t="s">
        <v>1919</v>
      </c>
      <c r="O1" s="6" t="s">
        <v>1920</v>
      </c>
      <c r="P1" s="6" t="s">
        <v>1921</v>
      </c>
      <c r="Q1" s="6" t="s">
        <v>1922</v>
      </c>
      <c r="R1" s="6" t="s">
        <v>1923</v>
      </c>
    </row>
    <row r="2" spans="1:18">
      <c r="A2" s="5" t="s">
        <v>1924</v>
      </c>
      <c r="B2" s="5" t="s">
        <v>17</v>
      </c>
      <c r="C2" s="5" t="s">
        <v>1925</v>
      </c>
      <c r="D2" s="5" t="s">
        <v>1926</v>
      </c>
      <c r="E2" s="5" t="s">
        <v>1927</v>
      </c>
      <c r="F2" s="5" t="s">
        <v>1928</v>
      </c>
      <c r="G2" s="5" t="s">
        <v>1929</v>
      </c>
      <c r="H2" s="5" t="s">
        <v>1930</v>
      </c>
      <c r="I2" s="5" t="s">
        <v>1931</v>
      </c>
      <c r="J2" s="5" t="s">
        <v>1932</v>
      </c>
      <c r="K2" s="5" t="s">
        <v>1931</v>
      </c>
      <c r="L2" s="5" t="s">
        <v>1933</v>
      </c>
      <c r="M2" s="5" t="s">
        <v>1934</v>
      </c>
      <c r="N2" s="5" t="s">
        <v>1935</v>
      </c>
      <c r="O2" s="5" t="s">
        <v>1935</v>
      </c>
      <c r="P2" s="5" t="s">
        <v>1935</v>
      </c>
      <c r="Q2" s="5" t="s">
        <v>1936</v>
      </c>
      <c r="R2" s="5" t="s">
        <v>1937</v>
      </c>
    </row>
    <row r="3" spans="1:18">
      <c r="A3" s="5" t="s">
        <v>1938</v>
      </c>
      <c r="B3" s="5" t="s">
        <v>24</v>
      </c>
      <c r="C3" s="5"/>
      <c r="D3" s="5"/>
      <c r="E3" s="5"/>
      <c r="F3" s="5"/>
      <c r="G3" s="5"/>
      <c r="H3" s="5"/>
      <c r="I3" s="5"/>
      <c r="J3" s="5"/>
      <c r="K3" s="5"/>
      <c r="L3" s="5"/>
      <c r="M3" s="5"/>
      <c r="N3" s="5"/>
      <c r="O3" s="5"/>
      <c r="P3" s="5"/>
      <c r="Q3" s="5"/>
      <c r="R3" s="5" t="s">
        <v>1937</v>
      </c>
    </row>
    <row r="4" spans="1:18">
      <c r="A4" s="5" t="s">
        <v>1939</v>
      </c>
      <c r="B4" s="5" t="s">
        <v>28</v>
      </c>
      <c r="C4" s="5" t="s">
        <v>1940</v>
      </c>
      <c r="D4" s="5" t="s">
        <v>1941</v>
      </c>
      <c r="E4" s="5" t="s">
        <v>1942</v>
      </c>
      <c r="F4" s="5" t="s">
        <v>1943</v>
      </c>
      <c r="G4" s="5" t="s">
        <v>1944</v>
      </c>
      <c r="H4" s="5" t="s">
        <v>1945</v>
      </c>
      <c r="I4" s="5" t="s">
        <v>1931</v>
      </c>
      <c r="J4" s="5" t="s">
        <v>1946</v>
      </c>
      <c r="K4" s="5" t="s">
        <v>1931</v>
      </c>
      <c r="L4" s="5" t="s">
        <v>1947</v>
      </c>
      <c r="M4" s="5" t="s">
        <v>1934</v>
      </c>
      <c r="N4" s="5" t="s">
        <v>1948</v>
      </c>
      <c r="O4" s="5" t="s">
        <v>1949</v>
      </c>
      <c r="P4" s="5" t="s">
        <v>1949</v>
      </c>
      <c r="Q4" s="5" t="s">
        <v>1936</v>
      </c>
      <c r="R4" s="5" t="s">
        <v>1937</v>
      </c>
    </row>
    <row r="5" spans="1:18">
      <c r="A5" s="5" t="s">
        <v>1950</v>
      </c>
      <c r="B5" s="5" t="s">
        <v>40</v>
      </c>
      <c r="C5" s="5" t="s">
        <v>1951</v>
      </c>
      <c r="D5" s="5" t="s">
        <v>1952</v>
      </c>
      <c r="E5" s="5" t="s">
        <v>1953</v>
      </c>
      <c r="F5" s="5" t="s">
        <v>1954</v>
      </c>
      <c r="G5" s="5" t="s">
        <v>1929</v>
      </c>
      <c r="H5" s="5" t="s">
        <v>1955</v>
      </c>
      <c r="I5" s="5" t="s">
        <v>1931</v>
      </c>
      <c r="J5" s="5" t="s">
        <v>1956</v>
      </c>
      <c r="K5" s="5" t="s">
        <v>1931</v>
      </c>
      <c r="L5" s="5" t="s">
        <v>1957</v>
      </c>
      <c r="M5" s="5" t="s">
        <v>1934</v>
      </c>
      <c r="N5" s="5" t="s">
        <v>1949</v>
      </c>
      <c r="O5" s="5" t="s">
        <v>1949</v>
      </c>
      <c r="P5" s="5" t="s">
        <v>1949</v>
      </c>
      <c r="Q5" s="5" t="s">
        <v>1936</v>
      </c>
      <c r="R5" s="5" t="s">
        <v>1937</v>
      </c>
    </row>
    <row r="6" spans="1:18">
      <c r="A6" s="5" t="s">
        <v>1958</v>
      </c>
      <c r="B6" s="5" t="s">
        <v>44</v>
      </c>
      <c r="C6" s="5" t="s">
        <v>1959</v>
      </c>
      <c r="D6" s="5" t="s">
        <v>1960</v>
      </c>
      <c r="E6" s="5" t="s">
        <v>1961</v>
      </c>
      <c r="F6" s="5" t="s">
        <v>1962</v>
      </c>
      <c r="G6" s="5" t="s">
        <v>1929</v>
      </c>
      <c r="H6" s="5" t="s">
        <v>1963</v>
      </c>
      <c r="I6" s="5" t="s">
        <v>1931</v>
      </c>
      <c r="J6" s="5" t="s">
        <v>1964</v>
      </c>
      <c r="K6" s="5" t="s">
        <v>1931</v>
      </c>
      <c r="L6" s="5" t="s">
        <v>1965</v>
      </c>
      <c r="M6" s="5" t="s">
        <v>1934</v>
      </c>
      <c r="N6" s="5" t="s">
        <v>1948</v>
      </c>
      <c r="O6" s="5" t="s">
        <v>1948</v>
      </c>
      <c r="P6" s="5" t="s">
        <v>1948</v>
      </c>
      <c r="Q6" s="5" t="s">
        <v>1936</v>
      </c>
      <c r="R6" s="5" t="s">
        <v>1937</v>
      </c>
    </row>
    <row r="7" spans="1:18">
      <c r="A7" s="5" t="s">
        <v>1966</v>
      </c>
      <c r="B7" s="5" t="s">
        <v>56</v>
      </c>
      <c r="C7" s="5" t="s">
        <v>1967</v>
      </c>
      <c r="D7" s="5" t="s">
        <v>1968</v>
      </c>
      <c r="E7" s="5" t="s">
        <v>1969</v>
      </c>
      <c r="F7" s="5" t="s">
        <v>1970</v>
      </c>
      <c r="G7" s="5" t="s">
        <v>1929</v>
      </c>
      <c r="H7" s="5" t="s">
        <v>1971</v>
      </c>
      <c r="I7" s="5" t="s">
        <v>1931</v>
      </c>
      <c r="J7" s="5" t="s">
        <v>1972</v>
      </c>
      <c r="K7" s="5" t="s">
        <v>1931</v>
      </c>
      <c r="L7" s="5" t="s">
        <v>1933</v>
      </c>
      <c r="M7" s="5" t="s">
        <v>1934</v>
      </c>
      <c r="N7" s="5" t="s">
        <v>1935</v>
      </c>
      <c r="O7" s="5" t="s">
        <v>1935</v>
      </c>
      <c r="P7" s="5" t="s">
        <v>1935</v>
      </c>
      <c r="Q7" s="5" t="s">
        <v>1936</v>
      </c>
      <c r="R7" s="5" t="s">
        <v>1937</v>
      </c>
    </row>
    <row r="8" spans="1:18">
      <c r="A8" s="5" t="s">
        <v>1973</v>
      </c>
      <c r="B8" s="5" t="s">
        <v>65</v>
      </c>
      <c r="C8" s="5" t="s">
        <v>1974</v>
      </c>
      <c r="D8" s="5" t="s">
        <v>1975</v>
      </c>
      <c r="E8" s="5" t="s">
        <v>1976</v>
      </c>
      <c r="F8" s="5" t="s">
        <v>1977</v>
      </c>
      <c r="G8" s="5" t="s">
        <v>1978</v>
      </c>
      <c r="H8" s="5" t="s">
        <v>1979</v>
      </c>
      <c r="I8" s="5" t="s">
        <v>1931</v>
      </c>
      <c r="J8" s="5" t="s">
        <v>1980</v>
      </c>
      <c r="K8" s="5" t="s">
        <v>1931</v>
      </c>
      <c r="L8" s="5" t="s">
        <v>1957</v>
      </c>
      <c r="M8" s="5" t="s">
        <v>1934</v>
      </c>
      <c r="N8" s="5" t="s">
        <v>1948</v>
      </c>
      <c r="O8" s="5" t="s">
        <v>1948</v>
      </c>
      <c r="P8" s="5" t="s">
        <v>1948</v>
      </c>
      <c r="Q8" s="5" t="s">
        <v>1936</v>
      </c>
      <c r="R8" s="5" t="s">
        <v>1937</v>
      </c>
    </row>
    <row r="9" spans="1:18">
      <c r="A9" s="5" t="s">
        <v>1981</v>
      </c>
      <c r="B9" s="5" t="s">
        <v>68</v>
      </c>
      <c r="C9" s="5" t="s">
        <v>1967</v>
      </c>
      <c r="D9" s="5" t="s">
        <v>1982</v>
      </c>
      <c r="E9" s="5" t="s">
        <v>1983</v>
      </c>
      <c r="F9" s="5" t="s">
        <v>1984</v>
      </c>
      <c r="G9" s="5" t="s">
        <v>1929</v>
      </c>
      <c r="H9" s="5" t="s">
        <v>1985</v>
      </c>
      <c r="I9" s="5" t="s">
        <v>1931</v>
      </c>
      <c r="J9" s="5" t="s">
        <v>1986</v>
      </c>
      <c r="K9" s="5" t="s">
        <v>1931</v>
      </c>
      <c r="L9" s="5" t="s">
        <v>1957</v>
      </c>
      <c r="M9" s="5" t="s">
        <v>1934</v>
      </c>
      <c r="N9" s="5" t="s">
        <v>1948</v>
      </c>
      <c r="O9" s="5" t="s">
        <v>1949</v>
      </c>
      <c r="P9" s="5" t="s">
        <v>1987</v>
      </c>
      <c r="Q9" s="5" t="s">
        <v>1936</v>
      </c>
      <c r="R9" s="5" t="s">
        <v>1937</v>
      </c>
    </row>
    <row r="10" spans="1:18">
      <c r="A10" s="5" t="s">
        <v>1988</v>
      </c>
      <c r="B10" s="5" t="s">
        <v>72</v>
      </c>
      <c r="C10" s="5" t="s">
        <v>1940</v>
      </c>
      <c r="D10" s="5" t="s">
        <v>1989</v>
      </c>
      <c r="E10" s="5" t="s">
        <v>1990</v>
      </c>
      <c r="F10" s="5" t="s">
        <v>1991</v>
      </c>
      <c r="G10" s="5" t="s">
        <v>1992</v>
      </c>
      <c r="H10" s="5" t="s">
        <v>1993</v>
      </c>
      <c r="I10" s="5" t="s">
        <v>1931</v>
      </c>
      <c r="J10" s="5" t="s">
        <v>1994</v>
      </c>
      <c r="K10" s="5" t="s">
        <v>1931</v>
      </c>
      <c r="L10" s="5" t="s">
        <v>1947</v>
      </c>
      <c r="M10" s="5" t="s">
        <v>1934</v>
      </c>
      <c r="N10" s="5" t="s">
        <v>1987</v>
      </c>
      <c r="O10" s="5" t="s">
        <v>1987</v>
      </c>
      <c r="P10" s="5" t="s">
        <v>1987</v>
      </c>
      <c r="Q10" s="5" t="s">
        <v>1936</v>
      </c>
      <c r="R10" s="5" t="s">
        <v>1937</v>
      </c>
    </row>
    <row r="11" spans="1:18">
      <c r="A11" s="5" t="s">
        <v>1995</v>
      </c>
      <c r="B11" s="5" t="s">
        <v>77</v>
      </c>
      <c r="C11" s="5" t="s">
        <v>1996</v>
      </c>
      <c r="D11" s="5" t="s">
        <v>1997</v>
      </c>
      <c r="E11" s="5" t="s">
        <v>1998</v>
      </c>
      <c r="F11" s="5" t="s">
        <v>1999</v>
      </c>
      <c r="G11" s="5" t="s">
        <v>1929</v>
      </c>
      <c r="H11" s="5" t="s">
        <v>2000</v>
      </c>
      <c r="I11" s="5" t="s">
        <v>1931</v>
      </c>
      <c r="J11" s="5" t="s">
        <v>2001</v>
      </c>
      <c r="K11" s="5" t="s">
        <v>1931</v>
      </c>
      <c r="L11" s="5" t="s">
        <v>1957</v>
      </c>
      <c r="M11" s="5" t="s">
        <v>1934</v>
      </c>
      <c r="N11" s="5" t="s">
        <v>1949</v>
      </c>
      <c r="O11" s="5" t="s">
        <v>1949</v>
      </c>
      <c r="P11" s="5" t="s">
        <v>1949</v>
      </c>
      <c r="Q11" s="5" t="s">
        <v>1936</v>
      </c>
      <c r="R11" s="5" t="s">
        <v>1937</v>
      </c>
    </row>
    <row r="12" spans="1:18">
      <c r="A12" s="5" t="s">
        <v>2002</v>
      </c>
      <c r="B12" s="5" t="s">
        <v>89</v>
      </c>
      <c r="C12" s="5" t="s">
        <v>2003</v>
      </c>
      <c r="D12" s="5" t="s">
        <v>2004</v>
      </c>
      <c r="E12" s="5" t="s">
        <v>1953</v>
      </c>
      <c r="F12" s="5" t="s">
        <v>2005</v>
      </c>
      <c r="G12" s="5" t="s">
        <v>1929</v>
      </c>
      <c r="H12" s="5" t="s">
        <v>1934</v>
      </c>
      <c r="I12" s="5" t="s">
        <v>1931</v>
      </c>
      <c r="J12" s="5" t="s">
        <v>2006</v>
      </c>
      <c r="K12" s="5" t="s">
        <v>1931</v>
      </c>
      <c r="L12" s="5" t="s">
        <v>1957</v>
      </c>
      <c r="M12" s="5" t="s">
        <v>1934</v>
      </c>
      <c r="N12" s="5" t="s">
        <v>1949</v>
      </c>
      <c r="O12" s="5" t="s">
        <v>1949</v>
      </c>
      <c r="P12" s="5" t="s">
        <v>1949</v>
      </c>
      <c r="Q12" s="5" t="s">
        <v>1936</v>
      </c>
      <c r="R12" s="5" t="s">
        <v>1937</v>
      </c>
    </row>
    <row r="13" spans="1:18">
      <c r="A13" s="5" t="s">
        <v>2007</v>
      </c>
      <c r="B13" s="5" t="s">
        <v>92</v>
      </c>
      <c r="C13" s="5" t="s">
        <v>1967</v>
      </c>
      <c r="D13" s="5" t="s">
        <v>2008</v>
      </c>
      <c r="E13" s="5" t="s">
        <v>2009</v>
      </c>
      <c r="F13" s="5" t="s">
        <v>2010</v>
      </c>
      <c r="G13" s="5" t="s">
        <v>1978</v>
      </c>
      <c r="H13" s="5" t="s">
        <v>2011</v>
      </c>
      <c r="I13" s="5" t="s">
        <v>1931</v>
      </c>
      <c r="J13" s="5" t="s">
        <v>2012</v>
      </c>
      <c r="K13" s="5" t="s">
        <v>1931</v>
      </c>
      <c r="L13" s="5" t="s">
        <v>1957</v>
      </c>
      <c r="M13" s="5" t="s">
        <v>1934</v>
      </c>
      <c r="N13" s="5" t="s">
        <v>1935</v>
      </c>
      <c r="O13" s="5" t="s">
        <v>1948</v>
      </c>
      <c r="P13" s="5" t="s">
        <v>1935</v>
      </c>
      <c r="Q13" s="5" t="s">
        <v>1936</v>
      </c>
      <c r="R13" s="5" t="s">
        <v>1937</v>
      </c>
    </row>
    <row r="14" spans="1:18">
      <c r="A14" s="5" t="s">
        <v>2013</v>
      </c>
      <c r="B14" s="5" t="s">
        <v>95</v>
      </c>
      <c r="C14" s="5" t="s">
        <v>1940</v>
      </c>
      <c r="D14" s="5" t="s">
        <v>2014</v>
      </c>
      <c r="E14" s="5" t="s">
        <v>2015</v>
      </c>
      <c r="F14" s="5" t="s">
        <v>2016</v>
      </c>
      <c r="G14" s="5" t="s">
        <v>1929</v>
      </c>
      <c r="H14" s="5" t="s">
        <v>2006</v>
      </c>
      <c r="I14" s="5" t="s">
        <v>1931</v>
      </c>
      <c r="J14" s="5" t="s">
        <v>2017</v>
      </c>
      <c r="K14" s="5" t="s">
        <v>1931</v>
      </c>
      <c r="L14" s="5" t="s">
        <v>2018</v>
      </c>
      <c r="M14" s="5" t="s">
        <v>1934</v>
      </c>
      <c r="N14" s="5" t="s">
        <v>1948</v>
      </c>
      <c r="O14" s="5" t="s">
        <v>1948</v>
      </c>
      <c r="P14" s="5" t="s">
        <v>1948</v>
      </c>
      <c r="Q14" s="5" t="s">
        <v>1936</v>
      </c>
      <c r="R14" s="5" t="s">
        <v>1937</v>
      </c>
    </row>
    <row r="15" spans="1:18">
      <c r="A15" s="5" t="s">
        <v>2019</v>
      </c>
      <c r="B15" s="5" t="s">
        <v>99</v>
      </c>
      <c r="C15" s="5" t="s">
        <v>1940</v>
      </c>
      <c r="D15" s="5" t="s">
        <v>2020</v>
      </c>
      <c r="E15" s="5" t="s">
        <v>1953</v>
      </c>
      <c r="F15" s="5" t="s">
        <v>2021</v>
      </c>
      <c r="G15" s="5" t="s">
        <v>1929</v>
      </c>
      <c r="H15" s="5" t="s">
        <v>2022</v>
      </c>
      <c r="I15" s="5" t="s">
        <v>1931</v>
      </c>
      <c r="J15" s="5" t="s">
        <v>2017</v>
      </c>
      <c r="K15" s="5" t="s">
        <v>1931</v>
      </c>
      <c r="L15" s="5" t="s">
        <v>1957</v>
      </c>
      <c r="M15" s="5" t="s">
        <v>1934</v>
      </c>
      <c r="N15" s="5" t="s">
        <v>1948</v>
      </c>
      <c r="O15" s="5" t="s">
        <v>1948</v>
      </c>
      <c r="P15" s="5" t="s">
        <v>1948</v>
      </c>
      <c r="Q15" s="5" t="s">
        <v>1936</v>
      </c>
      <c r="R15" s="5" t="s">
        <v>1937</v>
      </c>
    </row>
    <row r="16" spans="1:18">
      <c r="A16" s="5" t="s">
        <v>2023</v>
      </c>
      <c r="B16" s="5" t="s">
        <v>102</v>
      </c>
      <c r="C16" s="5" t="s">
        <v>1925</v>
      </c>
      <c r="D16" s="5" t="s">
        <v>2024</v>
      </c>
      <c r="E16" s="5" t="s">
        <v>2025</v>
      </c>
      <c r="F16" s="5" t="s">
        <v>2026</v>
      </c>
      <c r="G16" s="5" t="s">
        <v>2027</v>
      </c>
      <c r="H16" s="5" t="s">
        <v>2028</v>
      </c>
      <c r="I16" s="5" t="s">
        <v>1931</v>
      </c>
      <c r="J16" s="5" t="s">
        <v>2029</v>
      </c>
      <c r="K16" s="5" t="s">
        <v>1931</v>
      </c>
      <c r="L16" s="5" t="s">
        <v>1965</v>
      </c>
      <c r="M16" s="5" t="s">
        <v>1934</v>
      </c>
      <c r="N16" s="5" t="s">
        <v>1948</v>
      </c>
      <c r="O16" s="5" t="s">
        <v>1948</v>
      </c>
      <c r="P16" s="5" t="s">
        <v>1948</v>
      </c>
      <c r="Q16" s="5" t="s">
        <v>1936</v>
      </c>
      <c r="R16" s="5" t="s">
        <v>1937</v>
      </c>
    </row>
    <row r="17" spans="1:18">
      <c r="A17" s="5" t="s">
        <v>2030</v>
      </c>
      <c r="B17" s="5" t="s">
        <v>105</v>
      </c>
      <c r="C17" s="5" t="s">
        <v>1967</v>
      </c>
      <c r="D17" s="5" t="s">
        <v>2031</v>
      </c>
      <c r="E17" s="5" t="s">
        <v>2032</v>
      </c>
      <c r="F17" s="5" t="s">
        <v>2033</v>
      </c>
      <c r="G17" s="5" t="s">
        <v>1978</v>
      </c>
      <c r="H17" s="5" t="s">
        <v>2034</v>
      </c>
      <c r="I17" s="5" t="s">
        <v>1931</v>
      </c>
      <c r="J17" s="5" t="s">
        <v>2035</v>
      </c>
      <c r="K17" s="5" t="s">
        <v>1931</v>
      </c>
      <c r="L17" s="5" t="s">
        <v>1957</v>
      </c>
      <c r="M17" s="5" t="s">
        <v>1934</v>
      </c>
      <c r="N17" s="5" t="s">
        <v>1949</v>
      </c>
      <c r="O17" s="5" t="s">
        <v>1949</v>
      </c>
      <c r="P17" s="5" t="s">
        <v>1949</v>
      </c>
      <c r="Q17" s="5" t="s">
        <v>1936</v>
      </c>
      <c r="R17" s="5" t="s">
        <v>1937</v>
      </c>
    </row>
    <row r="18" spans="1:18">
      <c r="A18" s="5" t="s">
        <v>2036</v>
      </c>
      <c r="B18" s="5" t="s">
        <v>108</v>
      </c>
      <c r="C18" s="5" t="s">
        <v>2037</v>
      </c>
      <c r="D18" s="5" t="s">
        <v>2038</v>
      </c>
      <c r="E18" s="5" t="s">
        <v>2039</v>
      </c>
      <c r="F18" s="5" t="s">
        <v>2040</v>
      </c>
      <c r="G18" s="5" t="s">
        <v>1978</v>
      </c>
      <c r="H18" s="5" t="s">
        <v>2041</v>
      </c>
      <c r="I18" s="5" t="s">
        <v>1931</v>
      </c>
      <c r="J18" s="5" t="s">
        <v>2042</v>
      </c>
      <c r="K18" s="5" t="s">
        <v>1931</v>
      </c>
      <c r="L18" s="5" t="s">
        <v>1965</v>
      </c>
      <c r="M18" s="5" t="s">
        <v>1934</v>
      </c>
      <c r="N18" s="5" t="s">
        <v>1948</v>
      </c>
      <c r="O18" s="5" t="s">
        <v>1935</v>
      </c>
      <c r="P18" s="5" t="s">
        <v>1935</v>
      </c>
      <c r="Q18" s="5" t="s">
        <v>1936</v>
      </c>
      <c r="R18" s="5" t="s">
        <v>1937</v>
      </c>
    </row>
    <row r="19" spans="1:18">
      <c r="A19" s="5" t="s">
        <v>2043</v>
      </c>
      <c r="B19" s="5" t="s">
        <v>116</v>
      </c>
      <c r="C19" s="5" t="s">
        <v>1967</v>
      </c>
      <c r="D19" s="5" t="s">
        <v>2044</v>
      </c>
      <c r="E19" s="5" t="s">
        <v>2045</v>
      </c>
      <c r="F19" s="5" t="s">
        <v>2046</v>
      </c>
      <c r="G19" s="5" t="s">
        <v>1929</v>
      </c>
      <c r="H19" s="5" t="s">
        <v>2047</v>
      </c>
      <c r="I19" s="5" t="s">
        <v>1931</v>
      </c>
      <c r="J19" s="5" t="s">
        <v>2048</v>
      </c>
      <c r="K19" s="5" t="s">
        <v>1931</v>
      </c>
      <c r="L19" s="5" t="s">
        <v>1957</v>
      </c>
      <c r="M19" s="5" t="s">
        <v>1934</v>
      </c>
      <c r="N19" s="5" t="s">
        <v>1948</v>
      </c>
      <c r="O19" s="5" t="s">
        <v>1948</v>
      </c>
      <c r="P19" s="5" t="s">
        <v>1948</v>
      </c>
      <c r="Q19" s="5" t="s">
        <v>1936</v>
      </c>
      <c r="R19" s="5" t="s">
        <v>1937</v>
      </c>
    </row>
    <row r="20" spans="1:18">
      <c r="A20" s="5" t="s">
        <v>2049</v>
      </c>
      <c r="B20" s="5" t="s">
        <v>119</v>
      </c>
      <c r="C20" s="5" t="s">
        <v>2050</v>
      </c>
      <c r="D20" s="5" t="s">
        <v>2051</v>
      </c>
      <c r="E20" s="5" t="s">
        <v>2052</v>
      </c>
      <c r="F20" s="5" t="s">
        <v>2053</v>
      </c>
      <c r="G20" s="5" t="s">
        <v>1978</v>
      </c>
      <c r="H20" s="5" t="s">
        <v>2054</v>
      </c>
      <c r="I20" s="5" t="s">
        <v>1931</v>
      </c>
      <c r="J20" s="5" t="s">
        <v>2055</v>
      </c>
      <c r="K20" s="5" t="s">
        <v>1931</v>
      </c>
      <c r="L20" s="5" t="s">
        <v>1965</v>
      </c>
      <c r="M20" s="5" t="s">
        <v>1934</v>
      </c>
      <c r="N20" s="5" t="s">
        <v>1948</v>
      </c>
      <c r="O20" s="5" t="s">
        <v>1949</v>
      </c>
      <c r="P20" s="5" t="s">
        <v>1949</v>
      </c>
      <c r="Q20" s="5" t="s">
        <v>1936</v>
      </c>
      <c r="R20" s="5" t="s">
        <v>1937</v>
      </c>
    </row>
    <row r="21" spans="1:18">
      <c r="A21" s="5" t="s">
        <v>2056</v>
      </c>
      <c r="B21" s="5" t="s">
        <v>122</v>
      </c>
      <c r="C21" s="5" t="s">
        <v>1925</v>
      </c>
      <c r="D21" s="5" t="s">
        <v>2024</v>
      </c>
      <c r="E21" s="5" t="s">
        <v>2057</v>
      </c>
      <c r="F21" s="5" t="s">
        <v>2058</v>
      </c>
      <c r="G21" s="5" t="s">
        <v>1978</v>
      </c>
      <c r="H21" s="5" t="s">
        <v>2059</v>
      </c>
      <c r="I21" s="5" t="s">
        <v>1931</v>
      </c>
      <c r="J21" s="5" t="s">
        <v>2060</v>
      </c>
      <c r="K21" s="5" t="s">
        <v>1931</v>
      </c>
      <c r="L21" s="5" t="s">
        <v>1965</v>
      </c>
      <c r="M21" s="5" t="s">
        <v>1934</v>
      </c>
      <c r="N21" s="5" t="s">
        <v>1948</v>
      </c>
      <c r="O21" s="5" t="s">
        <v>1935</v>
      </c>
      <c r="P21" s="5" t="s">
        <v>1935</v>
      </c>
      <c r="Q21" s="5" t="s">
        <v>1936</v>
      </c>
      <c r="R21" s="5" t="s">
        <v>1937</v>
      </c>
    </row>
    <row r="22" spans="1:18">
      <c r="A22" s="5" t="s">
        <v>2061</v>
      </c>
      <c r="B22" s="5" t="s">
        <v>129</v>
      </c>
      <c r="C22" s="5" t="s">
        <v>2062</v>
      </c>
      <c r="D22" s="5" t="s">
        <v>2063</v>
      </c>
      <c r="E22" s="5" t="s">
        <v>2064</v>
      </c>
      <c r="F22" s="5" t="s">
        <v>2065</v>
      </c>
      <c r="G22" s="5" t="s">
        <v>1978</v>
      </c>
      <c r="H22" s="5" t="s">
        <v>2035</v>
      </c>
      <c r="I22" s="5" t="s">
        <v>1931</v>
      </c>
      <c r="J22" s="5" t="s">
        <v>2066</v>
      </c>
      <c r="K22" s="5" t="s">
        <v>1931</v>
      </c>
      <c r="L22" s="5" t="s">
        <v>1957</v>
      </c>
      <c r="M22" s="5" t="s">
        <v>1934</v>
      </c>
      <c r="N22" s="5" t="s">
        <v>1948</v>
      </c>
      <c r="O22" s="5" t="s">
        <v>1948</v>
      </c>
      <c r="P22" s="5" t="s">
        <v>1948</v>
      </c>
      <c r="Q22" s="5" t="s">
        <v>1936</v>
      </c>
      <c r="R22" s="5" t="s">
        <v>1937</v>
      </c>
    </row>
    <row r="23" spans="1:18">
      <c r="A23" s="5" t="s">
        <v>2067</v>
      </c>
      <c r="B23" s="5" t="s">
        <v>143</v>
      </c>
      <c r="C23" s="5" t="s">
        <v>1967</v>
      </c>
      <c r="D23" s="5" t="s">
        <v>2068</v>
      </c>
      <c r="E23" s="5" t="s">
        <v>2069</v>
      </c>
      <c r="F23" s="5" t="s">
        <v>2070</v>
      </c>
      <c r="G23" s="5" t="s">
        <v>1978</v>
      </c>
      <c r="H23" s="5" t="s">
        <v>2071</v>
      </c>
      <c r="I23" s="5" t="s">
        <v>1931</v>
      </c>
      <c r="J23" s="5" t="s">
        <v>2072</v>
      </c>
      <c r="K23" s="5" t="s">
        <v>1931</v>
      </c>
      <c r="L23" s="5" t="s">
        <v>1965</v>
      </c>
      <c r="M23" s="5" t="s">
        <v>1934</v>
      </c>
      <c r="N23" s="5" t="s">
        <v>1948</v>
      </c>
      <c r="O23" s="5" t="s">
        <v>1935</v>
      </c>
      <c r="P23" s="5" t="s">
        <v>1935</v>
      </c>
      <c r="Q23" s="5" t="s">
        <v>1936</v>
      </c>
      <c r="R23" s="5" t="s">
        <v>1937</v>
      </c>
    </row>
    <row r="24" spans="1:18">
      <c r="A24" s="5" t="s">
        <v>2073</v>
      </c>
      <c r="B24" s="5" t="s">
        <v>155</v>
      </c>
      <c r="C24" s="5" t="s">
        <v>1967</v>
      </c>
      <c r="D24" s="5" t="s">
        <v>2074</v>
      </c>
      <c r="E24" s="5" t="s">
        <v>2075</v>
      </c>
      <c r="F24" s="5" t="s">
        <v>1928</v>
      </c>
      <c r="G24" s="5" t="s">
        <v>1978</v>
      </c>
      <c r="H24" s="5" t="s">
        <v>1965</v>
      </c>
      <c r="I24" s="5" t="s">
        <v>1931</v>
      </c>
      <c r="J24" s="5" t="s">
        <v>2076</v>
      </c>
      <c r="K24" s="5" t="s">
        <v>1931</v>
      </c>
      <c r="L24" s="5" t="s">
        <v>1933</v>
      </c>
      <c r="M24" s="5" t="s">
        <v>1934</v>
      </c>
      <c r="N24" s="5" t="s">
        <v>1935</v>
      </c>
      <c r="O24" s="5" t="s">
        <v>1935</v>
      </c>
      <c r="P24" s="5" t="s">
        <v>1935</v>
      </c>
      <c r="Q24" s="5" t="s">
        <v>1936</v>
      </c>
      <c r="R24" s="5" t="s">
        <v>1937</v>
      </c>
    </row>
    <row r="25" spans="1:18">
      <c r="A25" s="5" t="s">
        <v>2077</v>
      </c>
      <c r="B25" s="5" t="s">
        <v>158</v>
      </c>
      <c r="C25" s="5" t="s">
        <v>2003</v>
      </c>
      <c r="D25" s="5" t="s">
        <v>2078</v>
      </c>
      <c r="E25" s="5" t="s">
        <v>2079</v>
      </c>
      <c r="F25" s="5" t="s">
        <v>2080</v>
      </c>
      <c r="G25" s="5" t="s">
        <v>2027</v>
      </c>
      <c r="H25" s="5" t="s">
        <v>2081</v>
      </c>
      <c r="I25" s="5" t="s">
        <v>1931</v>
      </c>
      <c r="J25" s="5" t="s">
        <v>2048</v>
      </c>
      <c r="K25" s="5" t="s">
        <v>1931</v>
      </c>
      <c r="L25" s="5" t="s">
        <v>1965</v>
      </c>
      <c r="M25" s="5" t="s">
        <v>1934</v>
      </c>
      <c r="N25" s="5" t="s">
        <v>1935</v>
      </c>
      <c r="O25" s="5" t="s">
        <v>1935</v>
      </c>
      <c r="P25" s="5" t="s">
        <v>1935</v>
      </c>
      <c r="Q25" s="5" t="s">
        <v>1936</v>
      </c>
      <c r="R25" s="5" t="s">
        <v>1937</v>
      </c>
    </row>
    <row r="26" spans="1:18">
      <c r="A26" s="5" t="s">
        <v>2082</v>
      </c>
      <c r="B26" s="5" t="s">
        <v>165</v>
      </c>
      <c r="C26" s="5" t="s">
        <v>2083</v>
      </c>
      <c r="D26" s="5" t="s">
        <v>2084</v>
      </c>
      <c r="E26" s="5" t="s">
        <v>2085</v>
      </c>
      <c r="F26" s="5" t="s">
        <v>2086</v>
      </c>
      <c r="G26" s="5" t="s">
        <v>1978</v>
      </c>
      <c r="H26" s="5" t="s">
        <v>1979</v>
      </c>
      <c r="I26" s="5" t="s">
        <v>1931</v>
      </c>
      <c r="J26" s="5" t="s">
        <v>1980</v>
      </c>
      <c r="K26" s="5" t="s">
        <v>1931</v>
      </c>
      <c r="L26" s="5" t="s">
        <v>1957</v>
      </c>
      <c r="M26" s="5" t="s">
        <v>1934</v>
      </c>
      <c r="N26" s="5" t="s">
        <v>1949</v>
      </c>
      <c r="O26" s="5" t="s">
        <v>1949</v>
      </c>
      <c r="P26" s="5" t="s">
        <v>1949</v>
      </c>
      <c r="Q26" s="5" t="s">
        <v>1936</v>
      </c>
      <c r="R26" s="5" t="s">
        <v>1937</v>
      </c>
    </row>
    <row r="27" spans="1:18">
      <c r="A27" s="5" t="s">
        <v>2087</v>
      </c>
      <c r="B27" s="5" t="s">
        <v>172</v>
      </c>
      <c r="C27" s="5" t="s">
        <v>1996</v>
      </c>
      <c r="D27" s="5" t="s">
        <v>2088</v>
      </c>
      <c r="E27" s="5" t="s">
        <v>2089</v>
      </c>
      <c r="F27" s="5" t="s">
        <v>2090</v>
      </c>
      <c r="G27" s="5" t="s">
        <v>1929</v>
      </c>
      <c r="H27" s="5" t="s">
        <v>2091</v>
      </c>
      <c r="I27" s="5" t="s">
        <v>1931</v>
      </c>
      <c r="J27" s="5" t="s">
        <v>2092</v>
      </c>
      <c r="K27" s="5" t="s">
        <v>1931</v>
      </c>
      <c r="L27" s="5" t="s">
        <v>1957</v>
      </c>
      <c r="M27" s="5" t="s">
        <v>1934</v>
      </c>
      <c r="N27" s="5" t="s">
        <v>1948</v>
      </c>
      <c r="O27" s="5" t="s">
        <v>1948</v>
      </c>
      <c r="P27" s="5" t="s">
        <v>1948</v>
      </c>
      <c r="Q27" s="5" t="s">
        <v>1936</v>
      </c>
      <c r="R27" s="5" t="s">
        <v>1937</v>
      </c>
    </row>
    <row r="28" spans="1:18">
      <c r="A28" s="5" t="s">
        <v>2093</v>
      </c>
      <c r="B28" s="5" t="s">
        <v>179</v>
      </c>
      <c r="C28" s="5" t="s">
        <v>2094</v>
      </c>
      <c r="D28" s="5" t="s">
        <v>2095</v>
      </c>
      <c r="E28" s="5" t="s">
        <v>2096</v>
      </c>
      <c r="F28" s="5" t="s">
        <v>2097</v>
      </c>
      <c r="G28" s="5" t="s">
        <v>2027</v>
      </c>
      <c r="H28" s="5" t="s">
        <v>2042</v>
      </c>
      <c r="I28" s="5" t="s">
        <v>1931</v>
      </c>
      <c r="J28" s="5" t="s">
        <v>2098</v>
      </c>
      <c r="K28" s="5" t="s">
        <v>1931</v>
      </c>
      <c r="L28" s="5" t="s">
        <v>2099</v>
      </c>
      <c r="M28" s="5" t="s">
        <v>1934</v>
      </c>
      <c r="N28" s="5" t="s">
        <v>1948</v>
      </c>
      <c r="O28" s="5" t="s">
        <v>1948</v>
      </c>
      <c r="P28" s="5" t="s">
        <v>1948</v>
      </c>
      <c r="Q28" s="5" t="s">
        <v>1936</v>
      </c>
      <c r="R28" s="5" t="s">
        <v>1937</v>
      </c>
    </row>
    <row r="29" spans="1:18">
      <c r="A29" s="5" t="s">
        <v>2100</v>
      </c>
      <c r="B29" s="5" t="s">
        <v>183</v>
      </c>
      <c r="C29" s="5" t="s">
        <v>2101</v>
      </c>
      <c r="D29" s="5" t="s">
        <v>2102</v>
      </c>
      <c r="E29" s="5" t="s">
        <v>2103</v>
      </c>
      <c r="F29" s="5" t="s">
        <v>2104</v>
      </c>
      <c r="G29" s="5" t="s">
        <v>2105</v>
      </c>
      <c r="H29" s="5"/>
      <c r="I29" s="5"/>
      <c r="J29" s="5" t="s">
        <v>2106</v>
      </c>
      <c r="K29" s="5" t="s">
        <v>1931</v>
      </c>
      <c r="L29" s="5" t="s">
        <v>2107</v>
      </c>
      <c r="M29" s="5" t="s">
        <v>1934</v>
      </c>
      <c r="N29" s="5" t="s">
        <v>1948</v>
      </c>
      <c r="O29" s="5" t="s">
        <v>1948</v>
      </c>
      <c r="P29" s="5" t="s">
        <v>1987</v>
      </c>
      <c r="Q29" s="5" t="s">
        <v>1936</v>
      </c>
      <c r="R29" s="5" t="s">
        <v>1937</v>
      </c>
    </row>
    <row r="30" spans="1:18">
      <c r="A30" s="5" t="s">
        <v>2108</v>
      </c>
      <c r="B30" s="5" t="s">
        <v>196</v>
      </c>
      <c r="C30" s="5" t="s">
        <v>1925</v>
      </c>
      <c r="D30" s="5" t="s">
        <v>2109</v>
      </c>
      <c r="E30" s="5" t="s">
        <v>2110</v>
      </c>
      <c r="F30" s="5" t="s">
        <v>2111</v>
      </c>
      <c r="G30" s="5" t="s">
        <v>1978</v>
      </c>
      <c r="H30" s="5" t="s">
        <v>1964</v>
      </c>
      <c r="I30" s="5" t="s">
        <v>1931</v>
      </c>
      <c r="J30" s="5" t="s">
        <v>2060</v>
      </c>
      <c r="K30" s="5" t="s">
        <v>1931</v>
      </c>
      <c r="L30" s="5" t="s">
        <v>1957</v>
      </c>
      <c r="M30" s="5" t="s">
        <v>1934</v>
      </c>
      <c r="N30" s="5" t="s">
        <v>1949</v>
      </c>
      <c r="O30" s="5" t="s">
        <v>1949</v>
      </c>
      <c r="P30" s="5" t="s">
        <v>1949</v>
      </c>
      <c r="Q30" s="5" t="s">
        <v>1936</v>
      </c>
      <c r="R30" s="5" t="s">
        <v>1937</v>
      </c>
    </row>
    <row r="31" spans="1:18">
      <c r="A31" s="5" t="s">
        <v>2112</v>
      </c>
      <c r="B31" s="5" t="s">
        <v>199</v>
      </c>
      <c r="C31" s="5" t="s">
        <v>2113</v>
      </c>
      <c r="D31" s="5" t="s">
        <v>2114</v>
      </c>
      <c r="E31" s="5" t="s">
        <v>1976</v>
      </c>
      <c r="F31" s="5" t="s">
        <v>2115</v>
      </c>
      <c r="G31" s="5" t="s">
        <v>1944</v>
      </c>
      <c r="H31" s="5" t="s">
        <v>2116</v>
      </c>
      <c r="I31" s="5" t="s">
        <v>1931</v>
      </c>
      <c r="J31" s="5" t="s">
        <v>1985</v>
      </c>
      <c r="K31" s="5" t="s">
        <v>1931</v>
      </c>
      <c r="L31" s="5" t="s">
        <v>1965</v>
      </c>
      <c r="M31" s="5" t="s">
        <v>1934</v>
      </c>
      <c r="N31" s="5" t="s">
        <v>1948</v>
      </c>
      <c r="O31" s="5" t="s">
        <v>1948</v>
      </c>
      <c r="P31" s="5" t="s">
        <v>1948</v>
      </c>
      <c r="Q31" s="5" t="s">
        <v>1936</v>
      </c>
      <c r="R31" s="5" t="s">
        <v>1937</v>
      </c>
    </row>
    <row r="32" spans="1:18">
      <c r="A32" s="5" t="s">
        <v>2117</v>
      </c>
      <c r="B32" s="5" t="s">
        <v>202</v>
      </c>
      <c r="C32" s="5" t="s">
        <v>1967</v>
      </c>
      <c r="D32" s="5" t="s">
        <v>2118</v>
      </c>
      <c r="E32" s="5" t="s">
        <v>2119</v>
      </c>
      <c r="F32" s="5" t="s">
        <v>2120</v>
      </c>
      <c r="G32" s="5" t="s">
        <v>1929</v>
      </c>
      <c r="H32" s="5" t="s">
        <v>2121</v>
      </c>
      <c r="I32" s="5" t="s">
        <v>1931</v>
      </c>
      <c r="J32" s="5" t="s">
        <v>2122</v>
      </c>
      <c r="K32" s="5" t="s">
        <v>1931</v>
      </c>
      <c r="L32" s="5" t="s">
        <v>1957</v>
      </c>
      <c r="M32" s="5" t="s">
        <v>1934</v>
      </c>
      <c r="N32" s="5" t="s">
        <v>1949</v>
      </c>
      <c r="O32" s="5" t="s">
        <v>1949</v>
      </c>
      <c r="P32" s="5" t="s">
        <v>1949</v>
      </c>
      <c r="Q32" s="5" t="s">
        <v>1936</v>
      </c>
      <c r="R32" s="5" t="s">
        <v>1937</v>
      </c>
    </row>
    <row r="33" spans="1:18">
      <c r="A33" s="5" t="s">
        <v>2123</v>
      </c>
      <c r="B33" s="5" t="s">
        <v>206</v>
      </c>
      <c r="C33" s="5" t="s">
        <v>1996</v>
      </c>
      <c r="D33" s="5" t="s">
        <v>2124</v>
      </c>
      <c r="E33" s="5" t="s">
        <v>2125</v>
      </c>
      <c r="F33" s="5" t="s">
        <v>2126</v>
      </c>
      <c r="G33" s="5" t="s">
        <v>1978</v>
      </c>
      <c r="H33" s="5" t="s">
        <v>1945</v>
      </c>
      <c r="I33" s="5" t="s">
        <v>1931</v>
      </c>
      <c r="J33" s="5" t="s">
        <v>2048</v>
      </c>
      <c r="K33" s="5" t="s">
        <v>1931</v>
      </c>
      <c r="L33" s="5" t="s">
        <v>2099</v>
      </c>
      <c r="M33" s="5" t="s">
        <v>1934</v>
      </c>
      <c r="N33" s="5" t="s">
        <v>1948</v>
      </c>
      <c r="O33" s="5" t="s">
        <v>1949</v>
      </c>
      <c r="P33" s="5" t="s">
        <v>1949</v>
      </c>
      <c r="Q33" s="5" t="s">
        <v>1936</v>
      </c>
      <c r="R33" s="5" t="s">
        <v>1937</v>
      </c>
    </row>
    <row r="34" spans="1:18">
      <c r="A34" s="5" t="s">
        <v>2127</v>
      </c>
      <c r="B34" s="5" t="s">
        <v>213</v>
      </c>
      <c r="C34" s="5" t="s">
        <v>1959</v>
      </c>
      <c r="D34" s="5" t="s">
        <v>1960</v>
      </c>
      <c r="E34" s="5" t="s">
        <v>2128</v>
      </c>
      <c r="F34" s="5" t="s">
        <v>2129</v>
      </c>
      <c r="G34" s="5" t="s">
        <v>2130</v>
      </c>
      <c r="H34" s="5" t="s">
        <v>2131</v>
      </c>
      <c r="I34" s="5" t="s">
        <v>1931</v>
      </c>
      <c r="J34" s="5" t="s">
        <v>2072</v>
      </c>
      <c r="K34" s="5" t="s">
        <v>1931</v>
      </c>
      <c r="L34" s="5" t="s">
        <v>2099</v>
      </c>
      <c r="M34" s="5" t="s">
        <v>1934</v>
      </c>
      <c r="N34" s="5" t="s">
        <v>1949</v>
      </c>
      <c r="O34" s="5" t="s">
        <v>1948</v>
      </c>
      <c r="P34" s="5" t="s">
        <v>1948</v>
      </c>
      <c r="Q34" s="5" t="s">
        <v>1936</v>
      </c>
      <c r="R34" s="5" t="s">
        <v>1937</v>
      </c>
    </row>
    <row r="35" spans="1:18">
      <c r="A35" s="5" t="s">
        <v>2132</v>
      </c>
      <c r="B35" s="5" t="s">
        <v>222</v>
      </c>
      <c r="C35" s="5" t="s">
        <v>1940</v>
      </c>
      <c r="D35" s="5" t="s">
        <v>2133</v>
      </c>
      <c r="E35" s="5" t="s">
        <v>2134</v>
      </c>
      <c r="F35" s="5" t="s">
        <v>2135</v>
      </c>
      <c r="G35" s="5" t="s">
        <v>1944</v>
      </c>
      <c r="H35" s="5" t="s">
        <v>2136</v>
      </c>
      <c r="I35" s="5" t="s">
        <v>1931</v>
      </c>
      <c r="J35" s="5" t="s">
        <v>1946</v>
      </c>
      <c r="K35" s="5" t="s">
        <v>1931</v>
      </c>
      <c r="L35" s="5" t="s">
        <v>1957</v>
      </c>
      <c r="M35" s="5" t="s">
        <v>1934</v>
      </c>
      <c r="N35" s="5" t="s">
        <v>1935</v>
      </c>
      <c r="O35" s="5" t="s">
        <v>1948</v>
      </c>
      <c r="P35" s="5" t="s">
        <v>1948</v>
      </c>
      <c r="Q35" s="5" t="s">
        <v>1936</v>
      </c>
      <c r="R35" s="5" t="s">
        <v>1937</v>
      </c>
    </row>
    <row r="36" spans="1:18">
      <c r="A36" s="5" t="s">
        <v>2137</v>
      </c>
      <c r="B36" s="5" t="s">
        <v>226</v>
      </c>
      <c r="C36" s="5" t="s">
        <v>2003</v>
      </c>
      <c r="D36" s="5" t="s">
        <v>2138</v>
      </c>
      <c r="E36" s="5" t="s">
        <v>2139</v>
      </c>
      <c r="F36" s="5" t="s">
        <v>2140</v>
      </c>
      <c r="G36" s="5" t="s">
        <v>1978</v>
      </c>
      <c r="H36" s="5" t="s">
        <v>2141</v>
      </c>
      <c r="I36" s="5" t="s">
        <v>1931</v>
      </c>
      <c r="J36" s="5" t="s">
        <v>2142</v>
      </c>
      <c r="K36" s="5" t="s">
        <v>1931</v>
      </c>
      <c r="L36" s="5" t="s">
        <v>1957</v>
      </c>
      <c r="M36" s="5" t="s">
        <v>1934</v>
      </c>
      <c r="N36" s="5" t="s">
        <v>1949</v>
      </c>
      <c r="O36" s="5" t="s">
        <v>1949</v>
      </c>
      <c r="P36" s="5" t="s">
        <v>1949</v>
      </c>
      <c r="Q36" s="5" t="s">
        <v>1936</v>
      </c>
      <c r="R36" s="5" t="s">
        <v>1937</v>
      </c>
    </row>
    <row r="37" spans="1:18">
      <c r="A37" s="5" t="s">
        <v>2143</v>
      </c>
      <c r="B37" s="5" t="s">
        <v>230</v>
      </c>
      <c r="C37" s="5" t="s">
        <v>2144</v>
      </c>
      <c r="D37" s="5" t="s">
        <v>2145</v>
      </c>
      <c r="E37" s="5" t="s">
        <v>2146</v>
      </c>
      <c r="F37" s="5" t="s">
        <v>2147</v>
      </c>
      <c r="G37" s="5" t="s">
        <v>1978</v>
      </c>
      <c r="H37" s="5" t="s">
        <v>2141</v>
      </c>
      <c r="I37" s="5" t="s">
        <v>1931</v>
      </c>
      <c r="J37" s="5" t="s">
        <v>2028</v>
      </c>
      <c r="K37" s="5" t="s">
        <v>1931</v>
      </c>
      <c r="L37" s="5" t="s">
        <v>1957</v>
      </c>
      <c r="M37" s="5" t="s">
        <v>1934</v>
      </c>
      <c r="N37" s="5" t="s">
        <v>1949</v>
      </c>
      <c r="O37" s="5" t="s">
        <v>1949</v>
      </c>
      <c r="P37" s="5" t="s">
        <v>1949</v>
      </c>
      <c r="Q37" s="5" t="s">
        <v>1936</v>
      </c>
      <c r="R37" s="5" t="s">
        <v>1937</v>
      </c>
    </row>
    <row r="38" spans="1:18">
      <c r="A38" s="5" t="s">
        <v>2148</v>
      </c>
      <c r="B38" s="5" t="s">
        <v>233</v>
      </c>
      <c r="C38" s="5" t="s">
        <v>2062</v>
      </c>
      <c r="D38" s="5" t="s">
        <v>2149</v>
      </c>
      <c r="E38" s="5" t="s">
        <v>2150</v>
      </c>
      <c r="F38" s="5" t="s">
        <v>2151</v>
      </c>
      <c r="G38" s="5" t="s">
        <v>1929</v>
      </c>
      <c r="H38" s="5" t="s">
        <v>2034</v>
      </c>
      <c r="I38" s="5" t="s">
        <v>1931</v>
      </c>
      <c r="J38" s="5" t="s">
        <v>2076</v>
      </c>
      <c r="K38" s="5" t="s">
        <v>1931</v>
      </c>
      <c r="L38" s="5" t="s">
        <v>1957</v>
      </c>
      <c r="M38" s="5" t="s">
        <v>1934</v>
      </c>
      <c r="N38" s="5" t="s">
        <v>1948</v>
      </c>
      <c r="O38" s="5" t="s">
        <v>1948</v>
      </c>
      <c r="P38" s="5" t="s">
        <v>1948</v>
      </c>
      <c r="Q38" s="5" t="s">
        <v>1936</v>
      </c>
      <c r="R38" s="5" t="s">
        <v>1937</v>
      </c>
    </row>
    <row r="39" spans="1:18">
      <c r="A39" s="5" t="s">
        <v>2152</v>
      </c>
      <c r="B39" s="5" t="s">
        <v>236</v>
      </c>
      <c r="C39" s="5" t="s">
        <v>1996</v>
      </c>
      <c r="D39" s="5" t="s">
        <v>2153</v>
      </c>
      <c r="E39" s="5" t="s">
        <v>2154</v>
      </c>
      <c r="F39" s="5" t="s">
        <v>2155</v>
      </c>
      <c r="G39" s="5" t="s">
        <v>1978</v>
      </c>
      <c r="H39" s="5" t="s">
        <v>2156</v>
      </c>
      <c r="I39" s="5" t="s">
        <v>1931</v>
      </c>
      <c r="J39" s="5" t="s">
        <v>1985</v>
      </c>
      <c r="K39" s="5" t="s">
        <v>1931</v>
      </c>
      <c r="L39" s="5" t="s">
        <v>1957</v>
      </c>
      <c r="M39" s="5" t="s">
        <v>1934</v>
      </c>
      <c r="N39" s="5" t="s">
        <v>1948</v>
      </c>
      <c r="O39" s="5" t="s">
        <v>1949</v>
      </c>
      <c r="P39" s="5" t="s">
        <v>1949</v>
      </c>
      <c r="Q39" s="5" t="s">
        <v>1936</v>
      </c>
      <c r="R39" s="5" t="s">
        <v>1937</v>
      </c>
    </row>
    <row r="40" spans="1:18">
      <c r="A40" s="5" t="s">
        <v>2157</v>
      </c>
      <c r="B40" s="5" t="s">
        <v>240</v>
      </c>
      <c r="C40" s="5" t="s">
        <v>2062</v>
      </c>
      <c r="D40" s="5" t="s">
        <v>2158</v>
      </c>
      <c r="E40" s="5" t="s">
        <v>2159</v>
      </c>
      <c r="F40" s="5" t="s">
        <v>2160</v>
      </c>
      <c r="G40" s="5" t="s">
        <v>1929</v>
      </c>
      <c r="H40" s="5" t="s">
        <v>2161</v>
      </c>
      <c r="I40" s="5" t="s">
        <v>1931</v>
      </c>
      <c r="J40" s="5" t="s">
        <v>2142</v>
      </c>
      <c r="K40" s="5" t="s">
        <v>1931</v>
      </c>
      <c r="L40" s="5" t="s">
        <v>1957</v>
      </c>
      <c r="M40" s="5" t="s">
        <v>1934</v>
      </c>
      <c r="N40" s="5" t="s">
        <v>1948</v>
      </c>
      <c r="O40" s="5" t="s">
        <v>1948</v>
      </c>
      <c r="P40" s="5" t="s">
        <v>1948</v>
      </c>
      <c r="Q40" s="5" t="s">
        <v>1936</v>
      </c>
      <c r="R40" s="5" t="s">
        <v>1937</v>
      </c>
    </row>
    <row r="41" spans="1:18">
      <c r="A41" s="5" t="s">
        <v>2162</v>
      </c>
      <c r="B41" s="5" t="s">
        <v>249</v>
      </c>
      <c r="C41" s="5" t="s">
        <v>2163</v>
      </c>
      <c r="D41" s="5" t="s">
        <v>2164</v>
      </c>
      <c r="E41" s="5" t="s">
        <v>2165</v>
      </c>
      <c r="F41" s="5" t="s">
        <v>2166</v>
      </c>
      <c r="G41" s="5" t="s">
        <v>1978</v>
      </c>
      <c r="H41" s="5" t="s">
        <v>2167</v>
      </c>
      <c r="I41" s="5" t="s">
        <v>1931</v>
      </c>
      <c r="J41" s="5" t="s">
        <v>1972</v>
      </c>
      <c r="K41" s="5" t="s">
        <v>1931</v>
      </c>
      <c r="L41" s="5" t="s">
        <v>1965</v>
      </c>
      <c r="M41" s="5" t="s">
        <v>1934</v>
      </c>
      <c r="N41" s="5" t="s">
        <v>1948</v>
      </c>
      <c r="O41" s="5" t="s">
        <v>1935</v>
      </c>
      <c r="P41" s="5" t="s">
        <v>1935</v>
      </c>
      <c r="Q41" s="5" t="s">
        <v>1936</v>
      </c>
      <c r="R41" s="5" t="s">
        <v>1937</v>
      </c>
    </row>
    <row r="42" spans="1:18">
      <c r="A42" s="5" t="s">
        <v>2168</v>
      </c>
      <c r="B42" s="5" t="s">
        <v>252</v>
      </c>
      <c r="C42" s="5" t="s">
        <v>2169</v>
      </c>
      <c r="D42" s="5" t="s">
        <v>2170</v>
      </c>
      <c r="E42" s="5" t="s">
        <v>2171</v>
      </c>
      <c r="F42" s="5" t="s">
        <v>2172</v>
      </c>
      <c r="G42" s="5" t="s">
        <v>2130</v>
      </c>
      <c r="H42" s="5" t="s">
        <v>2173</v>
      </c>
      <c r="I42" s="5" t="s">
        <v>1931</v>
      </c>
      <c r="J42" s="5" t="s">
        <v>1946</v>
      </c>
      <c r="K42" s="5" t="s">
        <v>1931</v>
      </c>
      <c r="L42" s="5" t="s">
        <v>2099</v>
      </c>
      <c r="M42" s="5" t="s">
        <v>1934</v>
      </c>
      <c r="N42" s="5" t="s">
        <v>1948</v>
      </c>
      <c r="O42" s="5" t="s">
        <v>1948</v>
      </c>
      <c r="P42" s="5" t="s">
        <v>1948</v>
      </c>
      <c r="Q42" s="5" t="s">
        <v>1936</v>
      </c>
      <c r="R42" s="5" t="s">
        <v>1937</v>
      </c>
    </row>
    <row r="43" spans="1:18">
      <c r="A43" s="5" t="s">
        <v>2174</v>
      </c>
      <c r="B43" s="5" t="s">
        <v>257</v>
      </c>
      <c r="C43" s="5" t="s">
        <v>2175</v>
      </c>
      <c r="D43" s="5" t="s">
        <v>2176</v>
      </c>
      <c r="E43" s="5" t="s">
        <v>2177</v>
      </c>
      <c r="F43" s="5" t="s">
        <v>2178</v>
      </c>
      <c r="G43" s="5" t="s">
        <v>2027</v>
      </c>
      <c r="H43" s="5" t="s">
        <v>2179</v>
      </c>
      <c r="I43" s="5" t="s">
        <v>1931</v>
      </c>
      <c r="J43" s="5" t="s">
        <v>2180</v>
      </c>
      <c r="K43" s="5" t="s">
        <v>1931</v>
      </c>
      <c r="L43" s="5" t="s">
        <v>1965</v>
      </c>
      <c r="M43" s="5" t="s">
        <v>1934</v>
      </c>
      <c r="N43" s="5" t="s">
        <v>1948</v>
      </c>
      <c r="O43" s="5" t="s">
        <v>1948</v>
      </c>
      <c r="P43" s="5" t="s">
        <v>1948</v>
      </c>
      <c r="Q43" s="5" t="s">
        <v>1936</v>
      </c>
      <c r="R43" s="5" t="s">
        <v>1937</v>
      </c>
    </row>
    <row r="44" spans="1:18">
      <c r="A44" s="5" t="s">
        <v>2181</v>
      </c>
      <c r="B44" s="5" t="s">
        <v>261</v>
      </c>
      <c r="C44" s="5" t="s">
        <v>1996</v>
      </c>
      <c r="D44" s="5" t="s">
        <v>2182</v>
      </c>
      <c r="E44" s="5" t="s">
        <v>2183</v>
      </c>
      <c r="F44" s="5" t="s">
        <v>2184</v>
      </c>
      <c r="G44" s="5" t="s">
        <v>2130</v>
      </c>
      <c r="H44" s="5" t="s">
        <v>2185</v>
      </c>
      <c r="I44" s="5" t="s">
        <v>1931</v>
      </c>
      <c r="J44" s="5" t="s">
        <v>2055</v>
      </c>
      <c r="K44" s="5" t="s">
        <v>1931</v>
      </c>
      <c r="L44" s="5" t="s">
        <v>2099</v>
      </c>
      <c r="M44" s="5" t="s">
        <v>1934</v>
      </c>
      <c r="N44" s="5" t="s">
        <v>1948</v>
      </c>
      <c r="O44" s="5" t="s">
        <v>1948</v>
      </c>
      <c r="P44" s="5" t="s">
        <v>1948</v>
      </c>
      <c r="Q44" s="5" t="s">
        <v>2186</v>
      </c>
      <c r="R44" s="5" t="s">
        <v>1937</v>
      </c>
    </row>
    <row r="45" spans="1:18">
      <c r="A45" s="5" t="s">
        <v>2181</v>
      </c>
      <c r="B45" s="5" t="s">
        <v>261</v>
      </c>
      <c r="C45" s="5" t="s">
        <v>2187</v>
      </c>
      <c r="D45" s="5" t="s">
        <v>2188</v>
      </c>
      <c r="E45" s="5" t="s">
        <v>2189</v>
      </c>
      <c r="F45" s="5" t="s">
        <v>2190</v>
      </c>
      <c r="G45" s="5" t="s">
        <v>2130</v>
      </c>
      <c r="H45" s="5" t="s">
        <v>2191</v>
      </c>
      <c r="I45" s="5" t="s">
        <v>1931</v>
      </c>
      <c r="J45" s="5" t="s">
        <v>2048</v>
      </c>
      <c r="K45" s="5" t="s">
        <v>1931</v>
      </c>
      <c r="L45" s="5" t="s">
        <v>1965</v>
      </c>
      <c r="M45" s="5" t="s">
        <v>1934</v>
      </c>
      <c r="N45" s="5"/>
      <c r="O45" s="5"/>
      <c r="P45" s="5" t="s">
        <v>1948</v>
      </c>
      <c r="Q45" s="5"/>
      <c r="R45" s="5" t="s">
        <v>1937</v>
      </c>
    </row>
    <row r="46" spans="1:18">
      <c r="A46" s="5" t="s">
        <v>2181</v>
      </c>
      <c r="B46" s="5" t="s">
        <v>261</v>
      </c>
      <c r="C46" s="5" t="s">
        <v>2169</v>
      </c>
      <c r="D46" s="5" t="s">
        <v>2192</v>
      </c>
      <c r="E46" s="5" t="s">
        <v>2193</v>
      </c>
      <c r="F46" s="5" t="s">
        <v>2194</v>
      </c>
      <c r="G46" s="5" t="s">
        <v>2130</v>
      </c>
      <c r="H46" s="5" t="s">
        <v>2195</v>
      </c>
      <c r="I46" s="5" t="s">
        <v>1931</v>
      </c>
      <c r="J46" s="5" t="s">
        <v>1994</v>
      </c>
      <c r="K46" s="5" t="s">
        <v>1931</v>
      </c>
      <c r="L46" s="5" t="s">
        <v>1965</v>
      </c>
      <c r="M46" s="5" t="s">
        <v>1934</v>
      </c>
      <c r="N46" s="5"/>
      <c r="O46" s="5"/>
      <c r="P46" s="5" t="s">
        <v>1935</v>
      </c>
      <c r="Q46" s="5" t="s">
        <v>2186</v>
      </c>
      <c r="R46" s="5" t="s">
        <v>1937</v>
      </c>
    </row>
    <row r="47" spans="1:18">
      <c r="A47" s="5" t="s">
        <v>2181</v>
      </c>
      <c r="B47" s="5" t="s">
        <v>261</v>
      </c>
      <c r="C47" s="5"/>
      <c r="D47" s="5"/>
      <c r="E47" s="5"/>
      <c r="F47" s="5"/>
      <c r="G47" s="5"/>
      <c r="H47" s="5"/>
      <c r="I47" s="5"/>
      <c r="J47" s="5"/>
      <c r="K47" s="5"/>
      <c r="L47" s="5"/>
      <c r="M47" s="5"/>
      <c r="N47" s="5"/>
      <c r="O47" s="5"/>
      <c r="P47" s="5"/>
      <c r="Q47" s="5"/>
      <c r="R47" s="5" t="s">
        <v>2196</v>
      </c>
    </row>
    <row r="48" spans="1:18">
      <c r="A48" s="5" t="s">
        <v>2197</v>
      </c>
      <c r="B48" s="5" t="s">
        <v>274</v>
      </c>
      <c r="C48" s="5" t="s">
        <v>1967</v>
      </c>
      <c r="D48" s="5" t="s">
        <v>2198</v>
      </c>
      <c r="E48" s="5" t="s">
        <v>2199</v>
      </c>
      <c r="F48" s="5" t="s">
        <v>2200</v>
      </c>
      <c r="G48" s="5" t="s">
        <v>1929</v>
      </c>
      <c r="H48" s="5" t="s">
        <v>2201</v>
      </c>
      <c r="I48" s="5" t="s">
        <v>1931</v>
      </c>
      <c r="J48" s="5" t="s">
        <v>2202</v>
      </c>
      <c r="K48" s="5" t="s">
        <v>1931</v>
      </c>
      <c r="L48" s="5" t="s">
        <v>1934</v>
      </c>
      <c r="M48" s="5" t="s">
        <v>1934</v>
      </c>
      <c r="N48" s="5" t="s">
        <v>1948</v>
      </c>
      <c r="O48" s="5" t="s">
        <v>1948</v>
      </c>
      <c r="P48" s="5" t="s">
        <v>1948</v>
      </c>
      <c r="Q48" s="5" t="s">
        <v>1936</v>
      </c>
      <c r="R48" s="5" t="s">
        <v>1937</v>
      </c>
    </row>
    <row r="49" spans="1:18">
      <c r="A49" s="5" t="s">
        <v>2203</v>
      </c>
      <c r="B49" s="5" t="s">
        <v>286</v>
      </c>
      <c r="C49" s="5" t="s">
        <v>2204</v>
      </c>
      <c r="D49" s="5" t="s">
        <v>2205</v>
      </c>
      <c r="E49" s="5" t="s">
        <v>2206</v>
      </c>
      <c r="F49" s="5" t="s">
        <v>2207</v>
      </c>
      <c r="G49" s="5" t="s">
        <v>2208</v>
      </c>
      <c r="H49" s="5" t="s">
        <v>2209</v>
      </c>
      <c r="I49" s="5" t="s">
        <v>1931</v>
      </c>
      <c r="J49" s="5" t="s">
        <v>1994</v>
      </c>
      <c r="K49" s="5" t="s">
        <v>1931</v>
      </c>
      <c r="L49" s="5" t="s">
        <v>2099</v>
      </c>
      <c r="M49" s="5" t="s">
        <v>1934</v>
      </c>
      <c r="N49" s="5" t="s">
        <v>1948</v>
      </c>
      <c r="O49" s="5" t="s">
        <v>2210</v>
      </c>
      <c r="P49" s="5" t="s">
        <v>2210</v>
      </c>
      <c r="Q49" s="5" t="s">
        <v>1936</v>
      </c>
      <c r="R49" s="5" t="s">
        <v>1937</v>
      </c>
    </row>
    <row r="50" spans="1:18">
      <c r="A50" s="5" t="s">
        <v>2211</v>
      </c>
      <c r="B50" s="5" t="s">
        <v>290</v>
      </c>
      <c r="C50" s="5" t="s">
        <v>2187</v>
      </c>
      <c r="D50" s="5" t="s">
        <v>2212</v>
      </c>
      <c r="E50" s="5" t="s">
        <v>2213</v>
      </c>
      <c r="F50" s="5" t="s">
        <v>2214</v>
      </c>
      <c r="G50" s="5" t="s">
        <v>1978</v>
      </c>
      <c r="H50" s="5" t="s">
        <v>1972</v>
      </c>
      <c r="I50" s="5" t="s">
        <v>1931</v>
      </c>
      <c r="J50" s="5" t="s">
        <v>2215</v>
      </c>
      <c r="K50" s="5" t="s">
        <v>1931</v>
      </c>
      <c r="L50" s="5" t="s">
        <v>1965</v>
      </c>
      <c r="M50" s="5" t="s">
        <v>1934</v>
      </c>
      <c r="N50" s="5" t="s">
        <v>1935</v>
      </c>
      <c r="O50" s="5" t="s">
        <v>1935</v>
      </c>
      <c r="P50" s="5" t="s">
        <v>1935</v>
      </c>
      <c r="Q50" s="5" t="s">
        <v>1936</v>
      </c>
      <c r="R50" s="5" t="s">
        <v>1937</v>
      </c>
    </row>
    <row r="51" spans="1:18">
      <c r="A51" s="5" t="s">
        <v>2216</v>
      </c>
      <c r="B51" s="5" t="s">
        <v>293</v>
      </c>
      <c r="C51" s="5" t="s">
        <v>1940</v>
      </c>
      <c r="D51" s="5" t="s">
        <v>2217</v>
      </c>
      <c r="E51" s="5" t="s">
        <v>1953</v>
      </c>
      <c r="F51" s="5" t="s">
        <v>2218</v>
      </c>
      <c r="G51" s="5" t="s">
        <v>1978</v>
      </c>
      <c r="H51" s="5" t="s">
        <v>2219</v>
      </c>
      <c r="I51" s="5" t="s">
        <v>1931</v>
      </c>
      <c r="J51" s="5" t="s">
        <v>2220</v>
      </c>
      <c r="K51" s="5" t="s">
        <v>1931</v>
      </c>
      <c r="L51" s="5" t="s">
        <v>1957</v>
      </c>
      <c r="M51" s="5" t="s">
        <v>1934</v>
      </c>
      <c r="N51" s="5" t="s">
        <v>1948</v>
      </c>
      <c r="O51" s="5" t="s">
        <v>1949</v>
      </c>
      <c r="P51" s="5" t="s">
        <v>1949</v>
      </c>
      <c r="Q51" s="5" t="s">
        <v>1936</v>
      </c>
      <c r="R51" s="5" t="s">
        <v>1937</v>
      </c>
    </row>
    <row r="52" spans="1:18">
      <c r="A52" s="5" t="s">
        <v>2221</v>
      </c>
      <c r="B52" s="5" t="s">
        <v>296</v>
      </c>
      <c r="C52" s="5" t="s">
        <v>1959</v>
      </c>
      <c r="D52" s="5" t="s">
        <v>2222</v>
      </c>
      <c r="E52" s="5" t="s">
        <v>2223</v>
      </c>
      <c r="F52" s="5" t="s">
        <v>2224</v>
      </c>
      <c r="G52" s="5" t="s">
        <v>2130</v>
      </c>
      <c r="H52" s="5" t="s">
        <v>2225</v>
      </c>
      <c r="I52" s="5" t="s">
        <v>1931</v>
      </c>
      <c r="J52" s="5" t="s">
        <v>2001</v>
      </c>
      <c r="K52" s="5" t="s">
        <v>1931</v>
      </c>
      <c r="L52" s="5" t="s">
        <v>1947</v>
      </c>
      <c r="M52" s="5" t="s">
        <v>2018</v>
      </c>
      <c r="N52" s="5" t="s">
        <v>1949</v>
      </c>
      <c r="O52" s="5" t="s">
        <v>1987</v>
      </c>
      <c r="P52" s="5" t="s">
        <v>1987</v>
      </c>
      <c r="Q52" s="5"/>
      <c r="R52" s="5" t="s">
        <v>1937</v>
      </c>
    </row>
    <row r="53" spans="1:18">
      <c r="A53" s="5" t="s">
        <v>2226</v>
      </c>
      <c r="B53" s="5" t="s">
        <v>300</v>
      </c>
      <c r="C53" s="5" t="s">
        <v>2062</v>
      </c>
      <c r="D53" s="5" t="s">
        <v>2227</v>
      </c>
      <c r="E53" s="5" t="s">
        <v>2228</v>
      </c>
      <c r="F53" s="5" t="s">
        <v>2229</v>
      </c>
      <c r="G53" s="5" t="s">
        <v>1929</v>
      </c>
      <c r="H53" s="5" t="s">
        <v>2230</v>
      </c>
      <c r="I53" s="5" t="s">
        <v>1931</v>
      </c>
      <c r="J53" s="5" t="s">
        <v>2231</v>
      </c>
      <c r="K53" s="5" t="s">
        <v>1931</v>
      </c>
      <c r="L53" s="5" t="s">
        <v>1965</v>
      </c>
      <c r="M53" s="5" t="s">
        <v>1934</v>
      </c>
      <c r="N53" s="5" t="s">
        <v>1948</v>
      </c>
      <c r="O53" s="5" t="s">
        <v>1935</v>
      </c>
      <c r="P53" s="5" t="s">
        <v>1935</v>
      </c>
      <c r="Q53" s="5" t="s">
        <v>1936</v>
      </c>
      <c r="R53" s="5" t="s">
        <v>1937</v>
      </c>
    </row>
    <row r="54" spans="1:18">
      <c r="A54" s="5" t="s">
        <v>2232</v>
      </c>
      <c r="B54" s="5" t="s">
        <v>313</v>
      </c>
      <c r="C54" s="5" t="s">
        <v>1967</v>
      </c>
      <c r="D54" s="5" t="s">
        <v>2233</v>
      </c>
      <c r="E54" s="5" t="s">
        <v>2079</v>
      </c>
      <c r="F54" s="5" t="s">
        <v>2234</v>
      </c>
      <c r="G54" s="5" t="s">
        <v>2027</v>
      </c>
      <c r="H54" s="5" t="s">
        <v>2116</v>
      </c>
      <c r="I54" s="5" t="s">
        <v>1931</v>
      </c>
      <c r="J54" s="5" t="s">
        <v>1985</v>
      </c>
      <c r="K54" s="5" t="s">
        <v>1931</v>
      </c>
      <c r="L54" s="5" t="s">
        <v>1965</v>
      </c>
      <c r="M54" s="5" t="s">
        <v>1934</v>
      </c>
      <c r="N54" s="5" t="s">
        <v>1948</v>
      </c>
      <c r="O54" s="5" t="s">
        <v>1949</v>
      </c>
      <c r="P54" s="5" t="s">
        <v>1949</v>
      </c>
      <c r="Q54" s="5" t="s">
        <v>1936</v>
      </c>
      <c r="R54" s="5" t="s">
        <v>1937</v>
      </c>
    </row>
    <row r="55" spans="1:18">
      <c r="A55" s="5" t="s">
        <v>2235</v>
      </c>
      <c r="B55" s="5" t="s">
        <v>316</v>
      </c>
      <c r="C55" s="5" t="s">
        <v>1996</v>
      </c>
      <c r="D55" s="5" t="s">
        <v>2236</v>
      </c>
      <c r="E55" s="5" t="s">
        <v>2237</v>
      </c>
      <c r="F55" s="5" t="s">
        <v>2238</v>
      </c>
      <c r="G55" s="5" t="s">
        <v>2130</v>
      </c>
      <c r="H55" s="5" t="s">
        <v>2239</v>
      </c>
      <c r="I55" s="5" t="s">
        <v>1931</v>
      </c>
      <c r="J55" s="5" t="s">
        <v>2072</v>
      </c>
      <c r="K55" s="5" t="s">
        <v>1931</v>
      </c>
      <c r="L55" s="5" t="s">
        <v>2240</v>
      </c>
      <c r="M55" s="5" t="s">
        <v>1934</v>
      </c>
      <c r="N55" s="5" t="s">
        <v>1949</v>
      </c>
      <c r="O55" s="5" t="s">
        <v>1949</v>
      </c>
      <c r="P55" s="5" t="s">
        <v>1949</v>
      </c>
      <c r="Q55" s="5" t="s">
        <v>2186</v>
      </c>
      <c r="R55" s="5" t="s">
        <v>1937</v>
      </c>
    </row>
    <row r="56" spans="1:18">
      <c r="A56" s="5" t="s">
        <v>2241</v>
      </c>
      <c r="B56" s="5" t="s">
        <v>320</v>
      </c>
      <c r="C56" s="5" t="s">
        <v>1959</v>
      </c>
      <c r="D56" s="5" t="s">
        <v>2242</v>
      </c>
      <c r="E56" s="5" t="s">
        <v>2243</v>
      </c>
      <c r="F56" s="5" t="s">
        <v>2244</v>
      </c>
      <c r="G56" s="5" t="s">
        <v>1929</v>
      </c>
      <c r="H56" s="5" t="s">
        <v>2245</v>
      </c>
      <c r="I56" s="5" t="s">
        <v>1931</v>
      </c>
      <c r="J56" s="5" t="s">
        <v>1946</v>
      </c>
      <c r="K56" s="5" t="s">
        <v>1931</v>
      </c>
      <c r="L56" s="5" t="s">
        <v>2099</v>
      </c>
      <c r="M56" s="5" t="s">
        <v>1934</v>
      </c>
      <c r="N56" s="5" t="s">
        <v>1949</v>
      </c>
      <c r="O56" s="5" t="s">
        <v>1948</v>
      </c>
      <c r="P56" s="5" t="s">
        <v>1948</v>
      </c>
      <c r="Q56" s="5" t="s">
        <v>1936</v>
      </c>
      <c r="R56" s="5" t="s">
        <v>1937</v>
      </c>
    </row>
    <row r="57" spans="1:18">
      <c r="A57" s="5" t="s">
        <v>2246</v>
      </c>
      <c r="B57" s="5" t="s">
        <v>326</v>
      </c>
      <c r="C57" s="5" t="s">
        <v>1925</v>
      </c>
      <c r="D57" s="5" t="s">
        <v>2247</v>
      </c>
      <c r="E57" s="5" t="s">
        <v>2248</v>
      </c>
      <c r="F57" s="5" t="s">
        <v>2249</v>
      </c>
      <c r="G57" s="5" t="s">
        <v>2130</v>
      </c>
      <c r="H57" s="5" t="s">
        <v>2250</v>
      </c>
      <c r="I57" s="5" t="s">
        <v>1931</v>
      </c>
      <c r="J57" s="5" t="s">
        <v>2251</v>
      </c>
      <c r="K57" s="5" t="s">
        <v>1931</v>
      </c>
      <c r="L57" s="5" t="s">
        <v>1933</v>
      </c>
      <c r="M57" s="5" t="s">
        <v>1934</v>
      </c>
      <c r="N57" s="5" t="s">
        <v>1948</v>
      </c>
      <c r="O57" s="5" t="s">
        <v>2210</v>
      </c>
      <c r="P57" s="5" t="s">
        <v>2210</v>
      </c>
      <c r="Q57" s="5"/>
      <c r="R57" s="5" t="s">
        <v>1937</v>
      </c>
    </row>
    <row r="58" spans="1:18">
      <c r="A58" s="5" t="s">
        <v>2246</v>
      </c>
      <c r="B58" s="5" t="s">
        <v>326</v>
      </c>
      <c r="C58" s="5" t="s">
        <v>1925</v>
      </c>
      <c r="D58" s="5" t="s">
        <v>2247</v>
      </c>
      <c r="E58" s="5" t="s">
        <v>2248</v>
      </c>
      <c r="F58" s="5" t="s">
        <v>2249</v>
      </c>
      <c r="G58" s="5" t="s">
        <v>2130</v>
      </c>
      <c r="H58" s="5" t="s">
        <v>2250</v>
      </c>
      <c r="I58" s="5" t="s">
        <v>1931</v>
      </c>
      <c r="J58" s="5" t="s">
        <v>1956</v>
      </c>
      <c r="K58" s="5" t="s">
        <v>1931</v>
      </c>
      <c r="L58" s="5" t="s">
        <v>1965</v>
      </c>
      <c r="M58" s="5" t="s">
        <v>1934</v>
      </c>
      <c r="N58" s="5" t="s">
        <v>1948</v>
      </c>
      <c r="O58" s="5" t="s">
        <v>1948</v>
      </c>
      <c r="P58" s="5" t="s">
        <v>1948</v>
      </c>
      <c r="Q58" s="5"/>
      <c r="R58" s="5" t="s">
        <v>2196</v>
      </c>
    </row>
    <row r="59" spans="1:18">
      <c r="A59" s="5" t="s">
        <v>2252</v>
      </c>
      <c r="B59" s="5" t="s">
        <v>333</v>
      </c>
      <c r="C59" s="5" t="s">
        <v>1959</v>
      </c>
      <c r="D59" s="5" t="s">
        <v>2253</v>
      </c>
      <c r="E59" s="5" t="s">
        <v>2254</v>
      </c>
      <c r="F59" s="5" t="s">
        <v>2255</v>
      </c>
      <c r="G59" s="5" t="s">
        <v>2027</v>
      </c>
      <c r="H59" s="5" t="s">
        <v>2256</v>
      </c>
      <c r="I59" s="5" t="s">
        <v>1931</v>
      </c>
      <c r="J59" s="5" t="s">
        <v>1956</v>
      </c>
      <c r="K59" s="5" t="s">
        <v>1931</v>
      </c>
      <c r="L59" s="5" t="s">
        <v>1965</v>
      </c>
      <c r="M59" s="5" t="s">
        <v>1934</v>
      </c>
      <c r="N59" s="5" t="s">
        <v>1948</v>
      </c>
      <c r="O59" s="5" t="s">
        <v>1948</v>
      </c>
      <c r="P59" s="5" t="s">
        <v>1948</v>
      </c>
      <c r="Q59" s="5" t="s">
        <v>1936</v>
      </c>
      <c r="R59" s="5" t="s">
        <v>1937</v>
      </c>
    </row>
    <row r="60" spans="1:18">
      <c r="A60" s="5" t="s">
        <v>2257</v>
      </c>
      <c r="B60" s="5" t="s">
        <v>341</v>
      </c>
      <c r="C60" s="5" t="s">
        <v>1925</v>
      </c>
      <c r="D60" s="5" t="s">
        <v>2258</v>
      </c>
      <c r="E60" s="5" t="s">
        <v>2259</v>
      </c>
      <c r="F60" s="5" t="s">
        <v>2260</v>
      </c>
      <c r="G60" s="5" t="s">
        <v>1978</v>
      </c>
      <c r="H60" s="5" t="s">
        <v>2256</v>
      </c>
      <c r="I60" s="5" t="s">
        <v>1931</v>
      </c>
      <c r="J60" s="5" t="s">
        <v>1956</v>
      </c>
      <c r="K60" s="5" t="s">
        <v>1931</v>
      </c>
      <c r="L60" s="5" t="s">
        <v>1965</v>
      </c>
      <c r="M60" s="5" t="s">
        <v>1934</v>
      </c>
      <c r="N60" s="5" t="s">
        <v>1948</v>
      </c>
      <c r="O60" s="5" t="s">
        <v>1948</v>
      </c>
      <c r="P60" s="5" t="s">
        <v>1948</v>
      </c>
      <c r="Q60" s="5" t="s">
        <v>1936</v>
      </c>
      <c r="R60" s="5" t="s">
        <v>1937</v>
      </c>
    </row>
    <row r="61" spans="1:18">
      <c r="A61" s="5" t="s">
        <v>2261</v>
      </c>
      <c r="B61" s="5" t="s">
        <v>345</v>
      </c>
      <c r="C61" s="5" t="s">
        <v>2204</v>
      </c>
      <c r="D61" s="5" t="s">
        <v>2262</v>
      </c>
      <c r="E61" s="5" t="s">
        <v>2263</v>
      </c>
      <c r="F61" s="5" t="s">
        <v>2264</v>
      </c>
      <c r="G61" s="5" t="s">
        <v>1929</v>
      </c>
      <c r="H61" s="5" t="s">
        <v>2265</v>
      </c>
      <c r="I61" s="5" t="s">
        <v>1931</v>
      </c>
      <c r="J61" s="5" t="s">
        <v>2266</v>
      </c>
      <c r="K61" s="5" t="s">
        <v>1931</v>
      </c>
      <c r="L61" s="5" t="s">
        <v>1965</v>
      </c>
      <c r="M61" s="5" t="s">
        <v>1934</v>
      </c>
      <c r="N61" s="5" t="s">
        <v>1948</v>
      </c>
      <c r="O61" s="5" t="s">
        <v>1948</v>
      </c>
      <c r="P61" s="5" t="s">
        <v>1948</v>
      </c>
      <c r="Q61" s="5" t="s">
        <v>1936</v>
      </c>
      <c r="R61" s="5" t="s">
        <v>1937</v>
      </c>
    </row>
    <row r="62" spans="1:18">
      <c r="A62" s="5" t="s">
        <v>2267</v>
      </c>
      <c r="B62" s="5" t="s">
        <v>353</v>
      </c>
      <c r="C62" s="5" t="s">
        <v>1967</v>
      </c>
      <c r="D62" s="5" t="s">
        <v>2008</v>
      </c>
      <c r="E62" s="5" t="s">
        <v>2268</v>
      </c>
      <c r="F62" s="5" t="s">
        <v>2269</v>
      </c>
      <c r="G62" s="5" t="s">
        <v>1978</v>
      </c>
      <c r="H62" s="5" t="s">
        <v>2156</v>
      </c>
      <c r="I62" s="5" t="s">
        <v>1931</v>
      </c>
      <c r="J62" s="5" t="s">
        <v>1956</v>
      </c>
      <c r="K62" s="5" t="s">
        <v>1931</v>
      </c>
      <c r="L62" s="5" t="s">
        <v>2099</v>
      </c>
      <c r="M62" s="5" t="s">
        <v>1934</v>
      </c>
      <c r="N62" s="5" t="s">
        <v>1935</v>
      </c>
      <c r="O62" s="5" t="s">
        <v>1948</v>
      </c>
      <c r="P62" s="5" t="s">
        <v>1948</v>
      </c>
      <c r="Q62" s="5" t="s">
        <v>1936</v>
      </c>
      <c r="R62" s="5" t="s">
        <v>1937</v>
      </c>
    </row>
    <row r="63" spans="1:18">
      <c r="A63" s="5" t="s">
        <v>2270</v>
      </c>
      <c r="B63" s="5" t="s">
        <v>356</v>
      </c>
      <c r="C63" s="5" t="s">
        <v>1967</v>
      </c>
      <c r="D63" s="5" t="s">
        <v>2271</v>
      </c>
      <c r="E63" s="5" t="s">
        <v>2119</v>
      </c>
      <c r="F63" s="5" t="s">
        <v>2269</v>
      </c>
      <c r="G63" s="5" t="s">
        <v>1978</v>
      </c>
      <c r="H63" s="5" t="s">
        <v>2272</v>
      </c>
      <c r="I63" s="5" t="s">
        <v>1931</v>
      </c>
      <c r="J63" s="5" t="s">
        <v>1956</v>
      </c>
      <c r="K63" s="5" t="s">
        <v>1931</v>
      </c>
      <c r="L63" s="5" t="s">
        <v>2099</v>
      </c>
      <c r="M63" s="5" t="s">
        <v>1934</v>
      </c>
      <c r="N63" s="5" t="s">
        <v>1935</v>
      </c>
      <c r="O63" s="5" t="s">
        <v>1948</v>
      </c>
      <c r="P63" s="5" t="s">
        <v>1948</v>
      </c>
      <c r="Q63" s="5" t="s">
        <v>1936</v>
      </c>
      <c r="R63" s="5" t="s">
        <v>1937</v>
      </c>
    </row>
    <row r="64" spans="1:18">
      <c r="A64" s="5" t="s">
        <v>2273</v>
      </c>
      <c r="B64" s="5" t="s">
        <v>363</v>
      </c>
      <c r="C64" s="5" t="s">
        <v>1925</v>
      </c>
      <c r="D64" s="5" t="s">
        <v>2274</v>
      </c>
      <c r="E64" s="5" t="s">
        <v>2275</v>
      </c>
      <c r="F64" s="5" t="s">
        <v>2276</v>
      </c>
      <c r="G64" s="5" t="s">
        <v>1929</v>
      </c>
      <c r="H64" s="5" t="s">
        <v>2277</v>
      </c>
      <c r="I64" s="5" t="s">
        <v>1931</v>
      </c>
      <c r="J64" s="5" t="s">
        <v>2072</v>
      </c>
      <c r="K64" s="5" t="s">
        <v>1931</v>
      </c>
      <c r="L64" s="5" t="s">
        <v>1965</v>
      </c>
      <c r="M64" s="5" t="s">
        <v>1934</v>
      </c>
      <c r="N64" s="5" t="s">
        <v>1948</v>
      </c>
      <c r="O64" s="5" t="s">
        <v>1935</v>
      </c>
      <c r="P64" s="5" t="s">
        <v>1935</v>
      </c>
      <c r="Q64" s="5" t="s">
        <v>1936</v>
      </c>
      <c r="R64" s="5" t="s">
        <v>1937</v>
      </c>
    </row>
    <row r="65" spans="1:18">
      <c r="A65" s="5" t="s">
        <v>2278</v>
      </c>
      <c r="B65" s="5" t="s">
        <v>367</v>
      </c>
      <c r="C65" s="5" t="s">
        <v>1925</v>
      </c>
      <c r="D65" s="5" t="s">
        <v>2279</v>
      </c>
      <c r="E65" s="5" t="s">
        <v>2280</v>
      </c>
      <c r="F65" s="5" t="s">
        <v>2281</v>
      </c>
      <c r="G65" s="5" t="s">
        <v>1929</v>
      </c>
      <c r="H65" s="5" t="s">
        <v>2156</v>
      </c>
      <c r="I65" s="5" t="s">
        <v>1931</v>
      </c>
      <c r="J65" s="5" t="s">
        <v>1985</v>
      </c>
      <c r="K65" s="5" t="s">
        <v>1931</v>
      </c>
      <c r="L65" s="5" t="s">
        <v>1957</v>
      </c>
      <c r="M65" s="5" t="s">
        <v>1934</v>
      </c>
      <c r="N65" s="5" t="s">
        <v>1949</v>
      </c>
      <c r="O65" s="5" t="s">
        <v>1949</v>
      </c>
      <c r="P65" s="5" t="s">
        <v>1949</v>
      </c>
      <c r="Q65" s="5" t="s">
        <v>1936</v>
      </c>
      <c r="R65" s="5" t="s">
        <v>1937</v>
      </c>
    </row>
    <row r="66" spans="1:18">
      <c r="A66" s="5" t="s">
        <v>2282</v>
      </c>
      <c r="B66" s="5" t="s">
        <v>374</v>
      </c>
      <c r="C66" s="5" t="s">
        <v>1967</v>
      </c>
      <c r="D66" s="5" t="s">
        <v>2283</v>
      </c>
      <c r="E66" s="5" t="s">
        <v>2284</v>
      </c>
      <c r="F66" s="5" t="s">
        <v>2285</v>
      </c>
      <c r="G66" s="5" t="s">
        <v>1978</v>
      </c>
      <c r="H66" s="5" t="s">
        <v>1965</v>
      </c>
      <c r="I66" s="5" t="s">
        <v>1931</v>
      </c>
      <c r="J66" s="5" t="s">
        <v>1934</v>
      </c>
      <c r="K66" s="5" t="s">
        <v>1931</v>
      </c>
      <c r="L66" s="5" t="s">
        <v>1965</v>
      </c>
      <c r="M66" s="5" t="s">
        <v>1934</v>
      </c>
      <c r="N66" s="5" t="s">
        <v>1948</v>
      </c>
      <c r="O66" s="5" t="s">
        <v>1935</v>
      </c>
      <c r="P66" s="5" t="s">
        <v>1935</v>
      </c>
      <c r="Q66" s="5" t="s">
        <v>1936</v>
      </c>
      <c r="R66" s="5" t="s">
        <v>1937</v>
      </c>
    </row>
    <row r="67" spans="1:18">
      <c r="A67" s="5" t="s">
        <v>2286</v>
      </c>
      <c r="B67" s="5" t="s">
        <v>382</v>
      </c>
      <c r="C67" s="5" t="s">
        <v>1959</v>
      </c>
      <c r="D67" s="5" t="s">
        <v>2287</v>
      </c>
      <c r="E67" s="5" t="s">
        <v>2288</v>
      </c>
      <c r="F67" s="5" t="s">
        <v>2289</v>
      </c>
      <c r="G67" s="5" t="s">
        <v>1929</v>
      </c>
      <c r="H67" s="5" t="s">
        <v>2006</v>
      </c>
      <c r="I67" s="5" t="s">
        <v>1931</v>
      </c>
      <c r="J67" s="5" t="s">
        <v>2017</v>
      </c>
      <c r="K67" s="5" t="s">
        <v>1931</v>
      </c>
      <c r="L67" s="5" t="s">
        <v>2018</v>
      </c>
      <c r="M67" s="5" t="s">
        <v>1934</v>
      </c>
      <c r="N67" s="5"/>
      <c r="O67" s="5"/>
      <c r="P67" s="5" t="s">
        <v>1949</v>
      </c>
      <c r="Q67" s="5"/>
      <c r="R67" s="5" t="s">
        <v>1937</v>
      </c>
    </row>
    <row r="68" spans="1:18">
      <c r="A68" s="5" t="s">
        <v>2286</v>
      </c>
      <c r="B68" s="5" t="s">
        <v>382</v>
      </c>
      <c r="C68" s="5" t="s">
        <v>1959</v>
      </c>
      <c r="D68" s="5" t="s">
        <v>2287</v>
      </c>
      <c r="E68" s="5" t="s">
        <v>2288</v>
      </c>
      <c r="F68" s="5" t="s">
        <v>2289</v>
      </c>
      <c r="G68" s="5" t="s">
        <v>1929</v>
      </c>
      <c r="H68" s="5" t="s">
        <v>2042</v>
      </c>
      <c r="I68" s="5" t="s">
        <v>1931</v>
      </c>
      <c r="J68" s="5" t="s">
        <v>1986</v>
      </c>
      <c r="K68" s="5" t="s">
        <v>1931</v>
      </c>
      <c r="L68" s="5" t="s">
        <v>2018</v>
      </c>
      <c r="M68" s="5" t="s">
        <v>1934</v>
      </c>
      <c r="N68" s="5" t="s">
        <v>2290</v>
      </c>
      <c r="O68" s="5" t="s">
        <v>1949</v>
      </c>
      <c r="P68" s="5" t="s">
        <v>1949</v>
      </c>
      <c r="Q68" s="5" t="s">
        <v>1936</v>
      </c>
      <c r="R68" s="5" t="s">
        <v>1937</v>
      </c>
    </row>
    <row r="69" spans="1:18">
      <c r="A69" s="5" t="s">
        <v>2291</v>
      </c>
      <c r="B69" s="5" t="s">
        <v>385</v>
      </c>
      <c r="C69" s="5" t="s">
        <v>2187</v>
      </c>
      <c r="D69" s="5" t="s">
        <v>2292</v>
      </c>
      <c r="E69" s="5"/>
      <c r="F69" s="5"/>
      <c r="G69" s="5"/>
      <c r="H69" s="5"/>
      <c r="I69" s="5"/>
      <c r="J69" s="5" t="s">
        <v>2017</v>
      </c>
      <c r="K69" s="5" t="s">
        <v>1931</v>
      </c>
      <c r="L69" s="5"/>
      <c r="M69" s="5"/>
      <c r="N69" s="5"/>
      <c r="O69" s="5"/>
      <c r="P69" s="5"/>
      <c r="Q69" s="5"/>
      <c r="R69" s="5" t="s">
        <v>1937</v>
      </c>
    </row>
    <row r="70" spans="1:18">
      <c r="A70" s="5" t="s">
        <v>2293</v>
      </c>
      <c r="B70" s="5" t="s">
        <v>389</v>
      </c>
      <c r="C70" s="5" t="s">
        <v>1996</v>
      </c>
      <c r="D70" s="5" t="s">
        <v>2294</v>
      </c>
      <c r="E70" s="5" t="s">
        <v>2295</v>
      </c>
      <c r="F70" s="5" t="s">
        <v>2296</v>
      </c>
      <c r="G70" s="5" t="s">
        <v>1929</v>
      </c>
      <c r="H70" s="5" t="s">
        <v>2116</v>
      </c>
      <c r="I70" s="5" t="s">
        <v>1931</v>
      </c>
      <c r="J70" s="5" t="s">
        <v>2001</v>
      </c>
      <c r="K70" s="5" t="s">
        <v>1931</v>
      </c>
      <c r="L70" s="5" t="s">
        <v>1957</v>
      </c>
      <c r="M70" s="5" t="s">
        <v>1934</v>
      </c>
      <c r="N70" s="5" t="s">
        <v>1949</v>
      </c>
      <c r="O70" s="5" t="s">
        <v>1949</v>
      </c>
      <c r="P70" s="5" t="s">
        <v>1949</v>
      </c>
      <c r="Q70" s="5" t="s">
        <v>1936</v>
      </c>
      <c r="R70" s="5" t="s">
        <v>1937</v>
      </c>
    </row>
    <row r="71" spans="1:18">
      <c r="A71" s="5" t="s">
        <v>2297</v>
      </c>
      <c r="B71" s="5" t="s">
        <v>393</v>
      </c>
      <c r="C71" s="5" t="s">
        <v>1959</v>
      </c>
      <c r="D71" s="5" t="s">
        <v>2298</v>
      </c>
      <c r="E71" s="5" t="s">
        <v>2299</v>
      </c>
      <c r="F71" s="5" t="s">
        <v>2300</v>
      </c>
      <c r="G71" s="5" t="s">
        <v>1944</v>
      </c>
      <c r="H71" s="5" t="s">
        <v>1955</v>
      </c>
      <c r="I71" s="5" t="s">
        <v>1931</v>
      </c>
      <c r="J71" s="5" t="s">
        <v>1994</v>
      </c>
      <c r="K71" s="5" t="s">
        <v>1931</v>
      </c>
      <c r="L71" s="5" t="s">
        <v>1965</v>
      </c>
      <c r="M71" s="5" t="s">
        <v>1934</v>
      </c>
      <c r="N71" s="5" t="s">
        <v>1949</v>
      </c>
      <c r="O71" s="5" t="s">
        <v>1949</v>
      </c>
      <c r="P71" s="5" t="s">
        <v>1949</v>
      </c>
      <c r="Q71" s="5" t="s">
        <v>1936</v>
      </c>
      <c r="R71" s="5" t="s">
        <v>1937</v>
      </c>
    </row>
    <row r="72" spans="1:18">
      <c r="A72" s="5" t="s">
        <v>2301</v>
      </c>
      <c r="B72" s="5" t="s">
        <v>396</v>
      </c>
      <c r="C72" s="5" t="s">
        <v>1967</v>
      </c>
      <c r="D72" s="5" t="s">
        <v>2302</v>
      </c>
      <c r="E72" s="5" t="s">
        <v>2303</v>
      </c>
      <c r="F72" s="5" t="s">
        <v>2304</v>
      </c>
      <c r="G72" s="5" t="s">
        <v>1978</v>
      </c>
      <c r="H72" s="5" t="s">
        <v>2305</v>
      </c>
      <c r="I72" s="5" t="s">
        <v>1931</v>
      </c>
      <c r="J72" s="5" t="s">
        <v>2306</v>
      </c>
      <c r="K72" s="5" t="s">
        <v>1931</v>
      </c>
      <c r="L72" s="5" t="s">
        <v>1957</v>
      </c>
      <c r="M72" s="5" t="s">
        <v>1934</v>
      </c>
      <c r="N72" s="5" t="s">
        <v>1948</v>
      </c>
      <c r="O72" s="5" t="s">
        <v>1949</v>
      </c>
      <c r="P72" s="5" t="s">
        <v>1949</v>
      </c>
      <c r="Q72" s="5" t="s">
        <v>1936</v>
      </c>
      <c r="R72" s="5" t="s">
        <v>1937</v>
      </c>
    </row>
    <row r="73" spans="1:18">
      <c r="A73" s="5" t="s">
        <v>2307</v>
      </c>
      <c r="B73" s="5" t="s">
        <v>399</v>
      </c>
      <c r="C73" s="5" t="s">
        <v>2037</v>
      </c>
      <c r="D73" s="5" t="s">
        <v>2308</v>
      </c>
      <c r="E73" s="5" t="s">
        <v>2025</v>
      </c>
      <c r="F73" s="5" t="s">
        <v>2309</v>
      </c>
      <c r="G73" s="5" t="s">
        <v>1929</v>
      </c>
      <c r="H73" s="5" t="s">
        <v>2310</v>
      </c>
      <c r="I73" s="5" t="s">
        <v>1931</v>
      </c>
      <c r="J73" s="5" t="s">
        <v>1972</v>
      </c>
      <c r="K73" s="5" t="s">
        <v>1931</v>
      </c>
      <c r="L73" s="5" t="s">
        <v>1957</v>
      </c>
      <c r="M73" s="5" t="s">
        <v>1934</v>
      </c>
      <c r="N73" s="5" t="s">
        <v>1949</v>
      </c>
      <c r="O73" s="5" t="s">
        <v>1948</v>
      </c>
      <c r="P73" s="5" t="s">
        <v>1948</v>
      </c>
      <c r="Q73" s="5" t="s">
        <v>1936</v>
      </c>
      <c r="R73" s="5" t="s">
        <v>1937</v>
      </c>
    </row>
    <row r="74" spans="1:18">
      <c r="A74" s="5" t="s">
        <v>2311</v>
      </c>
      <c r="B74" s="5" t="s">
        <v>402</v>
      </c>
      <c r="C74" s="5" t="s">
        <v>2312</v>
      </c>
      <c r="D74" s="5" t="s">
        <v>2313</v>
      </c>
      <c r="E74" s="5" t="s">
        <v>2299</v>
      </c>
      <c r="F74" s="5" t="s">
        <v>2314</v>
      </c>
      <c r="G74" s="5" t="s">
        <v>1978</v>
      </c>
      <c r="H74" s="5" t="s">
        <v>2001</v>
      </c>
      <c r="I74" s="5" t="s">
        <v>1931</v>
      </c>
      <c r="J74" s="5" t="s">
        <v>2042</v>
      </c>
      <c r="K74" s="5" t="s">
        <v>1931</v>
      </c>
      <c r="L74" s="5" t="s">
        <v>1957</v>
      </c>
      <c r="M74" s="5" t="s">
        <v>1934</v>
      </c>
      <c r="N74" s="5" t="s">
        <v>1949</v>
      </c>
      <c r="O74" s="5" t="s">
        <v>1949</v>
      </c>
      <c r="P74" s="5" t="s">
        <v>1949</v>
      </c>
      <c r="Q74" s="5" t="s">
        <v>1936</v>
      </c>
      <c r="R74" s="5" t="s">
        <v>1937</v>
      </c>
    </row>
    <row r="75" spans="1:18">
      <c r="A75" s="5" t="s">
        <v>2315</v>
      </c>
      <c r="B75" s="5" t="s">
        <v>405</v>
      </c>
      <c r="C75" s="5" t="s">
        <v>1996</v>
      </c>
      <c r="D75" s="5" t="s">
        <v>2316</v>
      </c>
      <c r="E75" s="5" t="s">
        <v>2317</v>
      </c>
      <c r="F75" s="5" t="s">
        <v>2318</v>
      </c>
      <c r="G75" s="5" t="s">
        <v>1978</v>
      </c>
      <c r="H75" s="5" t="s">
        <v>2319</v>
      </c>
      <c r="I75" s="5" t="s">
        <v>1931</v>
      </c>
      <c r="J75" s="5" t="s">
        <v>1972</v>
      </c>
      <c r="K75" s="5" t="s">
        <v>1931</v>
      </c>
      <c r="L75" s="5" t="s">
        <v>1957</v>
      </c>
      <c r="M75" s="5" t="s">
        <v>1934</v>
      </c>
      <c r="N75" s="5" t="s">
        <v>1948</v>
      </c>
      <c r="O75" s="5" t="s">
        <v>1948</v>
      </c>
      <c r="P75" s="5" t="s">
        <v>1948</v>
      </c>
      <c r="Q75" s="5" t="s">
        <v>1936</v>
      </c>
      <c r="R75" s="5" t="s">
        <v>1937</v>
      </c>
    </row>
    <row r="76" spans="1:18">
      <c r="A76" s="5" t="s">
        <v>2320</v>
      </c>
      <c r="B76" s="5" t="s">
        <v>409</v>
      </c>
      <c r="C76" s="5" t="s">
        <v>1925</v>
      </c>
      <c r="D76" s="5" t="s">
        <v>2321</v>
      </c>
      <c r="E76" s="5" t="s">
        <v>2322</v>
      </c>
      <c r="F76" s="5" t="s">
        <v>2323</v>
      </c>
      <c r="G76" s="5" t="s">
        <v>2130</v>
      </c>
      <c r="H76" s="5" t="s">
        <v>2324</v>
      </c>
      <c r="I76" s="5" t="s">
        <v>1931</v>
      </c>
      <c r="J76" s="5" t="s">
        <v>1946</v>
      </c>
      <c r="K76" s="5" t="s">
        <v>1931</v>
      </c>
      <c r="L76" s="5" t="s">
        <v>1965</v>
      </c>
      <c r="M76" s="5" t="s">
        <v>1934</v>
      </c>
      <c r="N76" s="5" t="s">
        <v>1948</v>
      </c>
      <c r="O76" s="5" t="s">
        <v>1948</v>
      </c>
      <c r="P76" s="5" t="s">
        <v>1948</v>
      </c>
      <c r="Q76" s="5" t="s">
        <v>1936</v>
      </c>
      <c r="R76" s="5" t="s">
        <v>1937</v>
      </c>
    </row>
    <row r="77" spans="1:18">
      <c r="A77" s="5" t="s">
        <v>2325</v>
      </c>
      <c r="B77" s="5" t="s">
        <v>416</v>
      </c>
      <c r="C77" s="5" t="s">
        <v>1967</v>
      </c>
      <c r="D77" s="5" t="s">
        <v>2031</v>
      </c>
      <c r="E77" s="5" t="s">
        <v>2119</v>
      </c>
      <c r="F77" s="5" t="s">
        <v>2326</v>
      </c>
      <c r="G77" s="5" t="s">
        <v>1978</v>
      </c>
      <c r="H77" s="5" t="s">
        <v>1934</v>
      </c>
      <c r="I77" s="5" t="s">
        <v>1931</v>
      </c>
      <c r="J77" s="5" t="s">
        <v>2006</v>
      </c>
      <c r="K77" s="5" t="s">
        <v>1931</v>
      </c>
      <c r="L77" s="5" t="s">
        <v>1957</v>
      </c>
      <c r="M77" s="5" t="s">
        <v>1934</v>
      </c>
      <c r="N77" s="5" t="s">
        <v>1949</v>
      </c>
      <c r="O77" s="5" t="s">
        <v>1949</v>
      </c>
      <c r="P77" s="5" t="s">
        <v>1949</v>
      </c>
      <c r="Q77" s="5" t="s">
        <v>1936</v>
      </c>
      <c r="R77" s="5" t="s">
        <v>1937</v>
      </c>
    </row>
    <row r="78" spans="1:18">
      <c r="A78" s="5" t="s">
        <v>2327</v>
      </c>
      <c r="B78" s="5" t="s">
        <v>419</v>
      </c>
      <c r="C78" s="5" t="s">
        <v>1967</v>
      </c>
      <c r="D78" s="5" t="s">
        <v>2328</v>
      </c>
      <c r="E78" s="5" t="s">
        <v>2119</v>
      </c>
      <c r="F78" s="5" t="s">
        <v>2329</v>
      </c>
      <c r="G78" s="5" t="s">
        <v>1978</v>
      </c>
      <c r="H78" s="5" t="s">
        <v>2018</v>
      </c>
      <c r="I78" s="5" t="s">
        <v>1931</v>
      </c>
      <c r="J78" s="5" t="s">
        <v>1972</v>
      </c>
      <c r="K78" s="5" t="s">
        <v>1931</v>
      </c>
      <c r="L78" s="5" t="s">
        <v>1957</v>
      </c>
      <c r="M78" s="5" t="s">
        <v>1934</v>
      </c>
      <c r="N78" s="5" t="s">
        <v>1948</v>
      </c>
      <c r="O78" s="5" t="s">
        <v>1949</v>
      </c>
      <c r="P78" s="5" t="s">
        <v>1949</v>
      </c>
      <c r="Q78" s="5" t="s">
        <v>1936</v>
      </c>
      <c r="R78" s="5" t="s">
        <v>1937</v>
      </c>
    </row>
    <row r="79" spans="1:18">
      <c r="A79" s="5" t="s">
        <v>2330</v>
      </c>
      <c r="B79" s="5" t="s">
        <v>426</v>
      </c>
      <c r="C79" s="5" t="s">
        <v>2331</v>
      </c>
      <c r="D79" s="5" t="s">
        <v>2332</v>
      </c>
      <c r="E79" s="5" t="s">
        <v>2333</v>
      </c>
      <c r="F79" s="5" t="s">
        <v>2334</v>
      </c>
      <c r="G79" s="5" t="s">
        <v>2027</v>
      </c>
      <c r="H79" s="5" t="s">
        <v>2335</v>
      </c>
      <c r="I79" s="5" t="s">
        <v>1931</v>
      </c>
      <c r="J79" s="5" t="s">
        <v>1972</v>
      </c>
      <c r="K79" s="5" t="s">
        <v>1931</v>
      </c>
      <c r="L79" s="5" t="s">
        <v>1957</v>
      </c>
      <c r="M79" s="5" t="s">
        <v>1934</v>
      </c>
      <c r="N79" s="5" t="s">
        <v>1948</v>
      </c>
      <c r="O79" s="5" t="s">
        <v>1949</v>
      </c>
      <c r="P79" s="5" t="s">
        <v>1949</v>
      </c>
      <c r="Q79" s="5" t="s">
        <v>1936</v>
      </c>
      <c r="R79" s="5" t="s">
        <v>1937</v>
      </c>
    </row>
    <row r="80" spans="1:18">
      <c r="A80" s="5" t="s">
        <v>2336</v>
      </c>
      <c r="B80" s="5" t="s">
        <v>430</v>
      </c>
      <c r="C80" s="5" t="s">
        <v>1925</v>
      </c>
      <c r="D80" s="5" t="s">
        <v>2337</v>
      </c>
      <c r="E80" s="5" t="s">
        <v>2338</v>
      </c>
      <c r="F80" s="5" t="s">
        <v>2339</v>
      </c>
      <c r="G80" s="5" t="s">
        <v>1944</v>
      </c>
      <c r="H80" s="5" t="s">
        <v>2011</v>
      </c>
      <c r="I80" s="5" t="s">
        <v>1931</v>
      </c>
      <c r="J80" s="5" t="s">
        <v>2220</v>
      </c>
      <c r="K80" s="5" t="s">
        <v>1931</v>
      </c>
      <c r="L80" s="5" t="s">
        <v>1965</v>
      </c>
      <c r="M80" s="5" t="s">
        <v>1934</v>
      </c>
      <c r="N80" s="5" t="s">
        <v>1948</v>
      </c>
      <c r="O80" s="5" t="s">
        <v>1948</v>
      </c>
      <c r="P80" s="5" t="s">
        <v>1948</v>
      </c>
      <c r="Q80" s="5" t="s">
        <v>1936</v>
      </c>
      <c r="R80" s="5" t="s">
        <v>1937</v>
      </c>
    </row>
    <row r="81" spans="1:18">
      <c r="A81" s="5" t="s">
        <v>2340</v>
      </c>
      <c r="B81" s="5" t="s">
        <v>433</v>
      </c>
      <c r="C81" s="5" t="s">
        <v>1925</v>
      </c>
      <c r="D81" s="5" t="s">
        <v>2341</v>
      </c>
      <c r="E81" s="5" t="s">
        <v>2342</v>
      </c>
      <c r="F81" s="5" t="s">
        <v>2343</v>
      </c>
      <c r="G81" s="5" t="s">
        <v>1929</v>
      </c>
      <c r="H81" s="5" t="s">
        <v>2012</v>
      </c>
      <c r="I81" s="5" t="s">
        <v>1931</v>
      </c>
      <c r="J81" s="5" t="s">
        <v>1986</v>
      </c>
      <c r="K81" s="5" t="s">
        <v>1931</v>
      </c>
      <c r="L81" s="5" t="s">
        <v>2099</v>
      </c>
      <c r="M81" s="5" t="s">
        <v>1934</v>
      </c>
      <c r="N81" s="5" t="s">
        <v>1948</v>
      </c>
      <c r="O81" s="5" t="s">
        <v>1948</v>
      </c>
      <c r="P81" s="5" t="s">
        <v>1948</v>
      </c>
      <c r="Q81" s="5" t="s">
        <v>1936</v>
      </c>
      <c r="R81" s="5" t="s">
        <v>1937</v>
      </c>
    </row>
    <row r="82" spans="1:18">
      <c r="A82" s="5" t="s">
        <v>2344</v>
      </c>
      <c r="B82" s="5" t="s">
        <v>437</v>
      </c>
      <c r="C82" s="5" t="s">
        <v>1959</v>
      </c>
      <c r="D82" s="5" t="s">
        <v>2345</v>
      </c>
      <c r="E82" s="5" t="s">
        <v>2346</v>
      </c>
      <c r="F82" s="5" t="s">
        <v>2347</v>
      </c>
      <c r="G82" s="5" t="s">
        <v>2130</v>
      </c>
      <c r="H82" s="5" t="s">
        <v>2348</v>
      </c>
      <c r="I82" s="5" t="s">
        <v>1931</v>
      </c>
      <c r="J82" s="5" t="s">
        <v>2055</v>
      </c>
      <c r="K82" s="5" t="s">
        <v>1931</v>
      </c>
      <c r="L82" s="5" t="s">
        <v>2099</v>
      </c>
      <c r="M82" s="5" t="s">
        <v>1934</v>
      </c>
      <c r="N82" s="5" t="s">
        <v>1948</v>
      </c>
      <c r="O82" s="5" t="s">
        <v>1948</v>
      </c>
      <c r="P82" s="5" t="s">
        <v>1948</v>
      </c>
      <c r="Q82" s="5" t="s">
        <v>2186</v>
      </c>
      <c r="R82" s="5" t="s">
        <v>1937</v>
      </c>
    </row>
    <row r="83" spans="1:18">
      <c r="A83" s="5" t="s">
        <v>2349</v>
      </c>
      <c r="B83" s="5" t="s">
        <v>441</v>
      </c>
      <c r="C83" s="5" t="s">
        <v>2062</v>
      </c>
      <c r="D83" s="5" t="s">
        <v>2350</v>
      </c>
      <c r="E83" s="5" t="s">
        <v>2351</v>
      </c>
      <c r="F83" s="5" t="s">
        <v>2111</v>
      </c>
      <c r="G83" s="5" t="s">
        <v>1978</v>
      </c>
      <c r="H83" s="5" t="s">
        <v>2352</v>
      </c>
      <c r="I83" s="5" t="s">
        <v>1931</v>
      </c>
      <c r="J83" s="5" t="s">
        <v>1956</v>
      </c>
      <c r="K83" s="5" t="s">
        <v>1931</v>
      </c>
      <c r="L83" s="5" t="s">
        <v>2099</v>
      </c>
      <c r="M83" s="5" t="s">
        <v>1934</v>
      </c>
      <c r="N83" s="5" t="s">
        <v>1948</v>
      </c>
      <c r="O83" s="5" t="s">
        <v>1948</v>
      </c>
      <c r="P83" s="5" t="s">
        <v>1948</v>
      </c>
      <c r="Q83" s="5" t="s">
        <v>1936</v>
      </c>
      <c r="R83" s="5" t="s">
        <v>1937</v>
      </c>
    </row>
    <row r="84" spans="1:18">
      <c r="A84" s="5" t="s">
        <v>2353</v>
      </c>
      <c r="B84" s="5" t="s">
        <v>445</v>
      </c>
      <c r="C84" s="5" t="s">
        <v>2354</v>
      </c>
      <c r="D84" s="5" t="s">
        <v>2355</v>
      </c>
      <c r="E84" s="5" t="s">
        <v>2356</v>
      </c>
      <c r="F84" s="5" t="s">
        <v>2357</v>
      </c>
      <c r="G84" s="5" t="s">
        <v>1929</v>
      </c>
      <c r="H84" s="5" t="s">
        <v>2358</v>
      </c>
      <c r="I84" s="5" t="s">
        <v>1931</v>
      </c>
      <c r="J84" s="5" t="s">
        <v>1972</v>
      </c>
      <c r="K84" s="5" t="s">
        <v>1931</v>
      </c>
      <c r="L84" s="5" t="s">
        <v>1957</v>
      </c>
      <c r="M84" s="5" t="s">
        <v>1934</v>
      </c>
      <c r="N84" s="5" t="s">
        <v>1949</v>
      </c>
      <c r="O84" s="5" t="s">
        <v>1948</v>
      </c>
      <c r="P84" s="5" t="s">
        <v>1948</v>
      </c>
      <c r="Q84" s="5" t="s">
        <v>1936</v>
      </c>
      <c r="R84" s="5" t="s">
        <v>1937</v>
      </c>
    </row>
    <row r="85" spans="1:18">
      <c r="A85" s="5" t="s">
        <v>2359</v>
      </c>
      <c r="B85" s="5" t="s">
        <v>449</v>
      </c>
      <c r="C85" s="5" t="s">
        <v>2360</v>
      </c>
      <c r="D85" s="5" t="s">
        <v>2361</v>
      </c>
      <c r="E85" s="5" t="s">
        <v>2045</v>
      </c>
      <c r="F85" s="5" t="s">
        <v>2362</v>
      </c>
      <c r="G85" s="5" t="s">
        <v>1929</v>
      </c>
      <c r="H85" s="5" t="s">
        <v>2363</v>
      </c>
      <c r="I85" s="5" t="s">
        <v>1931</v>
      </c>
      <c r="J85" s="5" t="s">
        <v>1985</v>
      </c>
      <c r="K85" s="5" t="s">
        <v>1931</v>
      </c>
      <c r="L85" s="5" t="s">
        <v>1957</v>
      </c>
      <c r="M85" s="5" t="s">
        <v>2156</v>
      </c>
      <c r="N85" s="5" t="s">
        <v>1948</v>
      </c>
      <c r="O85" s="5" t="s">
        <v>1948</v>
      </c>
      <c r="P85" s="5" t="s">
        <v>1948</v>
      </c>
      <c r="Q85" s="5" t="s">
        <v>1936</v>
      </c>
      <c r="R85" s="5" t="s">
        <v>1937</v>
      </c>
    </row>
    <row r="86" spans="1:18">
      <c r="A86" s="5" t="s">
        <v>2364</v>
      </c>
      <c r="B86" s="5" t="s">
        <v>452</v>
      </c>
      <c r="C86" s="5" t="s">
        <v>2365</v>
      </c>
      <c r="D86" s="5" t="s">
        <v>2366</v>
      </c>
      <c r="E86" s="5" t="s">
        <v>2367</v>
      </c>
      <c r="F86" s="5" t="s">
        <v>2368</v>
      </c>
      <c r="G86" s="5" t="s">
        <v>1929</v>
      </c>
      <c r="H86" s="5" t="s">
        <v>2107</v>
      </c>
      <c r="I86" s="5" t="s">
        <v>1931</v>
      </c>
      <c r="J86" s="5" t="s">
        <v>2142</v>
      </c>
      <c r="K86" s="5" t="s">
        <v>1931</v>
      </c>
      <c r="L86" s="5" t="s">
        <v>1957</v>
      </c>
      <c r="M86" s="5" t="s">
        <v>1934</v>
      </c>
      <c r="N86" s="5" t="s">
        <v>1948</v>
      </c>
      <c r="O86" s="5" t="s">
        <v>1949</v>
      </c>
      <c r="P86" s="5" t="s">
        <v>1987</v>
      </c>
      <c r="Q86" s="5" t="s">
        <v>1936</v>
      </c>
      <c r="R86" s="5" t="s">
        <v>1937</v>
      </c>
    </row>
    <row r="87" spans="1:18">
      <c r="A87" s="5" t="s">
        <v>2369</v>
      </c>
      <c r="B87" s="5" t="s">
        <v>457</v>
      </c>
      <c r="C87" s="5" t="s">
        <v>2365</v>
      </c>
      <c r="D87" s="5" t="s">
        <v>2366</v>
      </c>
      <c r="E87" s="5" t="s">
        <v>2367</v>
      </c>
      <c r="F87" s="5" t="s">
        <v>2368</v>
      </c>
      <c r="G87" s="5" t="s">
        <v>1929</v>
      </c>
      <c r="H87" s="5" t="s">
        <v>2107</v>
      </c>
      <c r="I87" s="5" t="s">
        <v>1931</v>
      </c>
      <c r="J87" s="5" t="s">
        <v>2142</v>
      </c>
      <c r="K87" s="5" t="s">
        <v>1931</v>
      </c>
      <c r="L87" s="5" t="s">
        <v>1957</v>
      </c>
      <c r="M87" s="5" t="s">
        <v>1934</v>
      </c>
      <c r="N87" s="5" t="s">
        <v>1948</v>
      </c>
      <c r="O87" s="5" t="s">
        <v>1949</v>
      </c>
      <c r="P87" s="5" t="s">
        <v>1987</v>
      </c>
      <c r="Q87" s="5" t="s">
        <v>1936</v>
      </c>
      <c r="R87" s="5" t="s">
        <v>1937</v>
      </c>
    </row>
    <row r="88" spans="1:18">
      <c r="A88" s="5" t="s">
        <v>2370</v>
      </c>
      <c r="B88" s="5" t="s">
        <v>468</v>
      </c>
      <c r="C88" s="5" t="s">
        <v>2169</v>
      </c>
      <c r="D88" s="5" t="s">
        <v>2371</v>
      </c>
      <c r="E88" s="5" t="s">
        <v>2284</v>
      </c>
      <c r="F88" s="5" t="s">
        <v>2372</v>
      </c>
      <c r="G88" s="5" t="s">
        <v>2027</v>
      </c>
      <c r="H88" s="5" t="s">
        <v>2305</v>
      </c>
      <c r="I88" s="5" t="s">
        <v>1931</v>
      </c>
      <c r="J88" s="5" t="s">
        <v>1946</v>
      </c>
      <c r="K88" s="5" t="s">
        <v>1931</v>
      </c>
      <c r="L88" s="5" t="s">
        <v>1933</v>
      </c>
      <c r="M88" s="5" t="s">
        <v>1934</v>
      </c>
      <c r="N88" s="5" t="s">
        <v>1935</v>
      </c>
      <c r="O88" s="5" t="s">
        <v>1935</v>
      </c>
      <c r="P88" s="5" t="s">
        <v>1935</v>
      </c>
      <c r="Q88" s="5" t="s">
        <v>1936</v>
      </c>
      <c r="R88" s="5" t="s">
        <v>1937</v>
      </c>
    </row>
    <row r="89" spans="1:18">
      <c r="A89" s="5" t="s">
        <v>2373</v>
      </c>
      <c r="B89" s="5" t="s">
        <v>471</v>
      </c>
      <c r="C89" s="5" t="s">
        <v>1925</v>
      </c>
      <c r="D89" s="5" t="s">
        <v>2374</v>
      </c>
      <c r="E89" s="5" t="s">
        <v>2375</v>
      </c>
      <c r="F89" s="5" t="s">
        <v>2376</v>
      </c>
      <c r="G89" s="5" t="s">
        <v>1929</v>
      </c>
      <c r="H89" s="5" t="s">
        <v>2377</v>
      </c>
      <c r="I89" s="5" t="s">
        <v>1931</v>
      </c>
      <c r="J89" s="5" t="s">
        <v>1956</v>
      </c>
      <c r="K89" s="5" t="s">
        <v>1931</v>
      </c>
      <c r="L89" s="5" t="s">
        <v>1965</v>
      </c>
      <c r="M89" s="5" t="s">
        <v>1934</v>
      </c>
      <c r="N89" s="5" t="s">
        <v>1948</v>
      </c>
      <c r="O89" s="5" t="s">
        <v>1948</v>
      </c>
      <c r="P89" s="5" t="s">
        <v>1948</v>
      </c>
      <c r="Q89" s="5" t="s">
        <v>1936</v>
      </c>
      <c r="R89" s="5" t="s">
        <v>1937</v>
      </c>
    </row>
    <row r="90" spans="1:18">
      <c r="A90" s="5" t="s">
        <v>2378</v>
      </c>
      <c r="B90" s="5" t="s">
        <v>474</v>
      </c>
      <c r="C90" s="5" t="s">
        <v>2379</v>
      </c>
      <c r="D90" s="5" t="s">
        <v>2380</v>
      </c>
      <c r="E90" s="5" t="s">
        <v>2381</v>
      </c>
      <c r="F90" s="5" t="s">
        <v>2382</v>
      </c>
      <c r="G90" s="5" t="s">
        <v>1978</v>
      </c>
      <c r="H90" s="5" t="s">
        <v>2156</v>
      </c>
      <c r="I90" s="5" t="s">
        <v>1931</v>
      </c>
      <c r="J90" s="5" t="s">
        <v>1956</v>
      </c>
      <c r="K90" s="5" t="s">
        <v>1931</v>
      </c>
      <c r="L90" s="5" t="s">
        <v>2099</v>
      </c>
      <c r="M90" s="5" t="s">
        <v>1934</v>
      </c>
      <c r="N90" s="5" t="s">
        <v>1935</v>
      </c>
      <c r="O90" s="5" t="s">
        <v>1948</v>
      </c>
      <c r="P90" s="5" t="s">
        <v>1948</v>
      </c>
      <c r="Q90" s="5" t="s">
        <v>1936</v>
      </c>
      <c r="R90" s="5" t="s">
        <v>1937</v>
      </c>
    </row>
    <row r="91" spans="1:18">
      <c r="A91" s="5" t="s">
        <v>2383</v>
      </c>
      <c r="B91" s="5" t="s">
        <v>490</v>
      </c>
      <c r="C91" s="5" t="s">
        <v>1925</v>
      </c>
      <c r="D91" s="5" t="s">
        <v>2384</v>
      </c>
      <c r="E91" s="5" t="s">
        <v>2385</v>
      </c>
      <c r="F91" s="5" t="s">
        <v>2386</v>
      </c>
      <c r="G91" s="5" t="s">
        <v>2130</v>
      </c>
      <c r="H91" s="5" t="s">
        <v>1934</v>
      </c>
      <c r="I91" s="5" t="s">
        <v>1931</v>
      </c>
      <c r="J91" s="5" t="s">
        <v>2006</v>
      </c>
      <c r="K91" s="5" t="s">
        <v>1931</v>
      </c>
      <c r="L91" s="5" t="s">
        <v>1957</v>
      </c>
      <c r="M91" s="5" t="s">
        <v>1934</v>
      </c>
      <c r="N91" s="5" t="s">
        <v>1948</v>
      </c>
      <c r="O91" s="5" t="s">
        <v>1948</v>
      </c>
      <c r="P91" s="5" t="s">
        <v>1948</v>
      </c>
      <c r="Q91" s="5" t="s">
        <v>1936</v>
      </c>
      <c r="R91" s="5" t="s">
        <v>1937</v>
      </c>
    </row>
    <row r="92" spans="1:18">
      <c r="A92" s="5" t="s">
        <v>2387</v>
      </c>
      <c r="B92" s="5" t="s">
        <v>497</v>
      </c>
      <c r="C92" s="5" t="s">
        <v>2388</v>
      </c>
      <c r="D92" s="5" t="s">
        <v>2389</v>
      </c>
      <c r="E92" s="5" t="s">
        <v>2390</v>
      </c>
      <c r="F92" s="5" t="s">
        <v>1928</v>
      </c>
      <c r="G92" s="5" t="s">
        <v>1929</v>
      </c>
      <c r="H92" s="5" t="s">
        <v>2391</v>
      </c>
      <c r="I92" s="5" t="s">
        <v>1931</v>
      </c>
      <c r="J92" s="5" t="s">
        <v>2348</v>
      </c>
      <c r="K92" s="5" t="s">
        <v>1931</v>
      </c>
      <c r="L92" s="5" t="s">
        <v>1933</v>
      </c>
      <c r="M92" s="5" t="s">
        <v>1934</v>
      </c>
      <c r="N92" s="5" t="s">
        <v>1948</v>
      </c>
      <c r="O92" s="5" t="s">
        <v>1935</v>
      </c>
      <c r="P92" s="5" t="s">
        <v>1935</v>
      </c>
      <c r="Q92" s="5" t="s">
        <v>1936</v>
      </c>
      <c r="R92" s="5" t="s">
        <v>1937</v>
      </c>
    </row>
    <row r="93" spans="1:18">
      <c r="A93" s="5" t="s">
        <v>2392</v>
      </c>
      <c r="B93" s="5" t="s">
        <v>500</v>
      </c>
      <c r="C93" s="5" t="s">
        <v>2187</v>
      </c>
      <c r="D93" s="5" t="s">
        <v>2393</v>
      </c>
      <c r="E93" s="5" t="s">
        <v>2394</v>
      </c>
      <c r="F93" s="5" t="s">
        <v>2395</v>
      </c>
      <c r="G93" s="5" t="s">
        <v>1929</v>
      </c>
      <c r="H93" s="5" t="s">
        <v>2156</v>
      </c>
      <c r="I93" s="5" t="s">
        <v>1931</v>
      </c>
      <c r="J93" s="5" t="s">
        <v>2042</v>
      </c>
      <c r="K93" s="5" t="s">
        <v>1931</v>
      </c>
      <c r="L93" s="5" t="s">
        <v>1965</v>
      </c>
      <c r="M93" s="5" t="s">
        <v>1934</v>
      </c>
      <c r="N93" s="5" t="s">
        <v>1935</v>
      </c>
      <c r="O93" s="5" t="s">
        <v>1935</v>
      </c>
      <c r="P93" s="5" t="s">
        <v>1935</v>
      </c>
      <c r="Q93" s="5" t="s">
        <v>1936</v>
      </c>
      <c r="R93" s="5" t="s">
        <v>1937</v>
      </c>
    </row>
    <row r="94" spans="1:18">
      <c r="A94" s="5" t="s">
        <v>2396</v>
      </c>
      <c r="B94" s="5" t="s">
        <v>517</v>
      </c>
      <c r="C94" s="5" t="s">
        <v>1959</v>
      </c>
      <c r="D94" s="5" t="s">
        <v>2397</v>
      </c>
      <c r="E94" s="5" t="s">
        <v>2398</v>
      </c>
      <c r="F94" s="5" t="s">
        <v>2399</v>
      </c>
      <c r="G94" s="5" t="s">
        <v>1978</v>
      </c>
      <c r="H94" s="5" t="s">
        <v>2219</v>
      </c>
      <c r="I94" s="5" t="s">
        <v>1931</v>
      </c>
      <c r="J94" s="5" t="s">
        <v>2220</v>
      </c>
      <c r="K94" s="5" t="s">
        <v>1931</v>
      </c>
      <c r="L94" s="5" t="s">
        <v>1957</v>
      </c>
      <c r="M94" s="5" t="s">
        <v>1934</v>
      </c>
      <c r="N94" s="5" t="s">
        <v>1949</v>
      </c>
      <c r="O94" s="5" t="s">
        <v>1948</v>
      </c>
      <c r="P94" s="5" t="s">
        <v>1948</v>
      </c>
      <c r="Q94" s="5" t="s">
        <v>1936</v>
      </c>
      <c r="R94" s="5" t="s">
        <v>1937</v>
      </c>
    </row>
    <row r="95" spans="1:18">
      <c r="A95" s="5" t="s">
        <v>2400</v>
      </c>
      <c r="B95" s="5" t="s">
        <v>520</v>
      </c>
      <c r="C95" s="5" t="s">
        <v>1967</v>
      </c>
      <c r="D95" s="5" t="s">
        <v>2401</v>
      </c>
      <c r="E95" s="5" t="s">
        <v>2402</v>
      </c>
      <c r="F95" s="5" t="s">
        <v>2403</v>
      </c>
      <c r="G95" s="5" t="s">
        <v>1929</v>
      </c>
      <c r="H95" s="5" t="s">
        <v>2404</v>
      </c>
      <c r="I95" s="5" t="s">
        <v>1931</v>
      </c>
      <c r="J95" s="5" t="s">
        <v>1956</v>
      </c>
      <c r="K95" s="5" t="s">
        <v>1931</v>
      </c>
      <c r="L95" s="5" t="s">
        <v>1965</v>
      </c>
      <c r="M95" s="5" t="s">
        <v>1934</v>
      </c>
      <c r="N95" s="5" t="s">
        <v>1948</v>
      </c>
      <c r="O95" s="5" t="s">
        <v>1935</v>
      </c>
      <c r="P95" s="5" t="s">
        <v>1935</v>
      </c>
      <c r="Q95" s="5" t="s">
        <v>1936</v>
      </c>
      <c r="R95" s="5" t="s">
        <v>1937</v>
      </c>
    </row>
    <row r="96" spans="1:18">
      <c r="A96" s="5" t="s">
        <v>2405</v>
      </c>
      <c r="B96" s="5" t="s">
        <v>524</v>
      </c>
      <c r="C96" s="5" t="s">
        <v>2406</v>
      </c>
      <c r="D96" s="5" t="s">
        <v>2407</v>
      </c>
      <c r="E96" s="5" t="s">
        <v>2125</v>
      </c>
      <c r="F96" s="5" t="s">
        <v>2408</v>
      </c>
      <c r="G96" s="5" t="s">
        <v>1978</v>
      </c>
      <c r="H96" s="5" t="s">
        <v>2116</v>
      </c>
      <c r="I96" s="5" t="s">
        <v>1931</v>
      </c>
      <c r="J96" s="5" t="s">
        <v>2072</v>
      </c>
      <c r="K96" s="5" t="s">
        <v>1931</v>
      </c>
      <c r="L96" s="5" t="s">
        <v>2099</v>
      </c>
      <c r="M96" s="5" t="s">
        <v>1934</v>
      </c>
      <c r="N96" s="5" t="s">
        <v>1949</v>
      </c>
      <c r="O96" s="5" t="s">
        <v>1948</v>
      </c>
      <c r="P96" s="5" t="s">
        <v>1948</v>
      </c>
      <c r="Q96" s="5" t="s">
        <v>1936</v>
      </c>
      <c r="R96" s="5" t="s">
        <v>1937</v>
      </c>
    </row>
    <row r="97" spans="1:18">
      <c r="A97" s="5" t="s">
        <v>2409</v>
      </c>
      <c r="B97" s="5" t="s">
        <v>528</v>
      </c>
      <c r="C97" s="5" t="s">
        <v>2354</v>
      </c>
      <c r="D97" s="5"/>
      <c r="E97" s="5"/>
      <c r="F97" s="5"/>
      <c r="G97" s="5"/>
      <c r="H97" s="5"/>
      <c r="I97" s="5"/>
      <c r="J97" s="5"/>
      <c r="K97" s="5"/>
      <c r="L97" s="5"/>
      <c r="M97" s="5"/>
      <c r="N97" s="5"/>
      <c r="O97" s="5"/>
      <c r="P97" s="5"/>
      <c r="Q97" s="5"/>
      <c r="R97" s="5" t="s">
        <v>1937</v>
      </c>
    </row>
    <row r="98" spans="1:18">
      <c r="A98" s="5" t="s">
        <v>2410</v>
      </c>
      <c r="B98" s="5" t="s">
        <v>533</v>
      </c>
      <c r="C98" s="5" t="s">
        <v>1967</v>
      </c>
      <c r="D98" s="5" t="s">
        <v>2031</v>
      </c>
      <c r="E98" s="5" t="s">
        <v>2411</v>
      </c>
      <c r="F98" s="5" t="s">
        <v>2412</v>
      </c>
      <c r="G98" s="5" t="s">
        <v>1978</v>
      </c>
      <c r="H98" s="5" t="s">
        <v>2156</v>
      </c>
      <c r="I98" s="5" t="s">
        <v>1931</v>
      </c>
      <c r="J98" s="5" t="s">
        <v>1985</v>
      </c>
      <c r="K98" s="5" t="s">
        <v>1931</v>
      </c>
      <c r="L98" s="5" t="s">
        <v>1957</v>
      </c>
      <c r="M98" s="5" t="s">
        <v>1934</v>
      </c>
      <c r="N98" s="5" t="s">
        <v>1949</v>
      </c>
      <c r="O98" s="5" t="s">
        <v>1949</v>
      </c>
      <c r="P98" s="5" t="s">
        <v>1949</v>
      </c>
      <c r="Q98" s="5"/>
      <c r="R98" s="5" t="s">
        <v>1937</v>
      </c>
    </row>
    <row r="99" spans="1:18">
      <c r="A99" s="5" t="s">
        <v>2413</v>
      </c>
      <c r="B99" s="5" t="s">
        <v>536</v>
      </c>
      <c r="C99" s="5" t="s">
        <v>1967</v>
      </c>
      <c r="D99" s="5" t="s">
        <v>2414</v>
      </c>
      <c r="E99" s="5" t="s">
        <v>2025</v>
      </c>
      <c r="F99" s="5" t="s">
        <v>2415</v>
      </c>
      <c r="G99" s="5" t="s">
        <v>1929</v>
      </c>
      <c r="H99" s="5" t="s">
        <v>2416</v>
      </c>
      <c r="I99" s="5" t="s">
        <v>1931</v>
      </c>
      <c r="J99" s="5" t="s">
        <v>2219</v>
      </c>
      <c r="K99" s="5" t="s">
        <v>1931</v>
      </c>
      <c r="L99" s="5" t="s">
        <v>1957</v>
      </c>
      <c r="M99" s="5" t="s">
        <v>2018</v>
      </c>
      <c r="N99" s="5" t="s">
        <v>1935</v>
      </c>
      <c r="O99" s="5" t="s">
        <v>1935</v>
      </c>
      <c r="P99" s="5" t="s">
        <v>1935</v>
      </c>
      <c r="Q99" s="5" t="s">
        <v>1936</v>
      </c>
      <c r="R99" s="5" t="s">
        <v>1937</v>
      </c>
    </row>
    <row r="100" spans="1:18">
      <c r="A100" s="5" t="s">
        <v>2417</v>
      </c>
      <c r="B100" s="5" t="s">
        <v>540</v>
      </c>
      <c r="C100" s="5" t="s">
        <v>2062</v>
      </c>
      <c r="D100" s="5" t="s">
        <v>2418</v>
      </c>
      <c r="E100" s="5"/>
      <c r="F100" s="5"/>
      <c r="G100" s="5" t="s">
        <v>1992</v>
      </c>
      <c r="H100" s="5" t="s">
        <v>2419</v>
      </c>
      <c r="I100" s="5" t="s">
        <v>2420</v>
      </c>
      <c r="J100" s="5" t="s">
        <v>2006</v>
      </c>
      <c r="K100" s="5" t="s">
        <v>1931</v>
      </c>
      <c r="L100" s="5" t="s">
        <v>2018</v>
      </c>
      <c r="M100" s="5"/>
      <c r="N100" s="5"/>
      <c r="O100" s="5"/>
      <c r="P100" s="5" t="s">
        <v>1948</v>
      </c>
      <c r="Q100" s="5"/>
      <c r="R100" s="5" t="s">
        <v>1937</v>
      </c>
    </row>
    <row r="101" spans="1:18">
      <c r="A101" s="5" t="s">
        <v>2417</v>
      </c>
      <c r="B101" s="5" t="s">
        <v>540</v>
      </c>
      <c r="C101" s="5" t="s">
        <v>1996</v>
      </c>
      <c r="D101" s="5" t="s">
        <v>2421</v>
      </c>
      <c r="E101" s="5"/>
      <c r="F101" s="5"/>
      <c r="G101" s="5" t="s">
        <v>1992</v>
      </c>
      <c r="H101" s="5" t="s">
        <v>2422</v>
      </c>
      <c r="I101" s="5" t="s">
        <v>2420</v>
      </c>
      <c r="J101" s="5" t="s">
        <v>2423</v>
      </c>
      <c r="K101" s="5" t="s">
        <v>1931</v>
      </c>
      <c r="L101" s="5" t="s">
        <v>2018</v>
      </c>
      <c r="M101" s="5"/>
      <c r="N101" s="5"/>
      <c r="O101" s="5"/>
      <c r="P101" s="5" t="s">
        <v>1935</v>
      </c>
      <c r="Q101" s="5"/>
      <c r="R101" s="5" t="s">
        <v>1937</v>
      </c>
    </row>
    <row r="102" spans="1:18">
      <c r="A102" s="5" t="s">
        <v>2417</v>
      </c>
      <c r="B102" s="5" t="s">
        <v>540</v>
      </c>
      <c r="C102" s="5" t="s">
        <v>2204</v>
      </c>
      <c r="D102" s="5" t="s">
        <v>2424</v>
      </c>
      <c r="E102" s="5"/>
      <c r="F102" s="5"/>
      <c r="G102" s="5" t="s">
        <v>1992</v>
      </c>
      <c r="H102" s="5" t="s">
        <v>2425</v>
      </c>
      <c r="I102" s="5" t="s">
        <v>2420</v>
      </c>
      <c r="J102" s="5" t="s">
        <v>2426</v>
      </c>
      <c r="K102" s="5" t="s">
        <v>1931</v>
      </c>
      <c r="L102" s="5" t="s">
        <v>1957</v>
      </c>
      <c r="M102" s="5"/>
      <c r="N102" s="5"/>
      <c r="O102" s="5"/>
      <c r="P102" s="5" t="s">
        <v>2427</v>
      </c>
      <c r="Q102" s="5"/>
      <c r="R102" s="5" t="s">
        <v>1937</v>
      </c>
    </row>
    <row r="103" spans="1:18">
      <c r="A103" s="5" t="s">
        <v>2417</v>
      </c>
      <c r="B103" s="5" t="s">
        <v>540</v>
      </c>
      <c r="C103" s="5" t="s">
        <v>1925</v>
      </c>
      <c r="D103" s="5" t="s">
        <v>2428</v>
      </c>
      <c r="E103" s="5"/>
      <c r="F103" s="5"/>
      <c r="G103" s="5" t="s">
        <v>1992</v>
      </c>
      <c r="H103" s="5" t="s">
        <v>2429</v>
      </c>
      <c r="I103" s="5" t="s">
        <v>2420</v>
      </c>
      <c r="J103" s="5" t="s">
        <v>2430</v>
      </c>
      <c r="K103" s="5" t="s">
        <v>1931</v>
      </c>
      <c r="L103" s="5" t="s">
        <v>1957</v>
      </c>
      <c r="M103" s="5"/>
      <c r="N103" s="5"/>
      <c r="O103" s="5"/>
      <c r="P103" s="5" t="s">
        <v>2427</v>
      </c>
      <c r="Q103" s="5"/>
      <c r="R103" s="5" t="s">
        <v>1937</v>
      </c>
    </row>
    <row r="104" spans="1:18">
      <c r="A104" s="5" t="s">
        <v>2431</v>
      </c>
      <c r="B104" s="5" t="s">
        <v>556</v>
      </c>
      <c r="C104" s="5" t="s">
        <v>2432</v>
      </c>
      <c r="D104" s="5" t="s">
        <v>2433</v>
      </c>
      <c r="E104" s="5" t="s">
        <v>1969</v>
      </c>
      <c r="F104" s="5" t="s">
        <v>2434</v>
      </c>
      <c r="G104" s="5" t="s">
        <v>1929</v>
      </c>
      <c r="H104" s="5" t="s">
        <v>2156</v>
      </c>
      <c r="I104" s="5" t="s">
        <v>1931</v>
      </c>
      <c r="J104" s="5" t="s">
        <v>2042</v>
      </c>
      <c r="K104" s="5" t="s">
        <v>1931</v>
      </c>
      <c r="L104" s="5" t="s">
        <v>1965</v>
      </c>
      <c r="M104" s="5" t="s">
        <v>1934</v>
      </c>
      <c r="N104" s="5" t="s">
        <v>1948</v>
      </c>
      <c r="O104" s="5" t="s">
        <v>1948</v>
      </c>
      <c r="P104" s="5" t="s">
        <v>1948</v>
      </c>
      <c r="Q104" s="5" t="s">
        <v>1936</v>
      </c>
      <c r="R104" s="5" t="s">
        <v>1937</v>
      </c>
    </row>
    <row r="105" spans="1:18">
      <c r="A105" s="5" t="s">
        <v>2435</v>
      </c>
      <c r="B105" s="5" t="s">
        <v>565</v>
      </c>
      <c r="C105" s="5" t="s">
        <v>1959</v>
      </c>
      <c r="D105" s="5" t="s">
        <v>2436</v>
      </c>
      <c r="E105" s="5" t="s">
        <v>2437</v>
      </c>
      <c r="F105" s="5" t="s">
        <v>2438</v>
      </c>
      <c r="G105" s="5" t="s">
        <v>1929</v>
      </c>
      <c r="H105" s="5" t="s">
        <v>2439</v>
      </c>
      <c r="I105" s="5" t="s">
        <v>1931</v>
      </c>
      <c r="J105" s="5" t="s">
        <v>1972</v>
      </c>
      <c r="K105" s="5" t="s">
        <v>1931</v>
      </c>
      <c r="L105" s="5" t="s">
        <v>1965</v>
      </c>
      <c r="M105" s="5" t="s">
        <v>1934</v>
      </c>
      <c r="N105" s="5" t="s">
        <v>1935</v>
      </c>
      <c r="O105" s="5" t="s">
        <v>1948</v>
      </c>
      <c r="P105" s="5" t="s">
        <v>1935</v>
      </c>
      <c r="Q105" s="5" t="s">
        <v>1936</v>
      </c>
      <c r="R105" s="5" t="s">
        <v>1937</v>
      </c>
    </row>
    <row r="106" spans="1:18">
      <c r="A106" s="5" t="s">
        <v>2440</v>
      </c>
      <c r="B106" s="5" t="s">
        <v>573</v>
      </c>
      <c r="C106" s="5" t="s">
        <v>2187</v>
      </c>
      <c r="D106" s="5" t="s">
        <v>2441</v>
      </c>
      <c r="E106" s="5" t="s">
        <v>2442</v>
      </c>
      <c r="F106" s="5"/>
      <c r="G106" s="5"/>
      <c r="H106" s="5"/>
      <c r="I106" s="5"/>
      <c r="J106" s="5" t="s">
        <v>2443</v>
      </c>
      <c r="K106" s="5" t="s">
        <v>1931</v>
      </c>
      <c r="L106" s="5" t="s">
        <v>1933</v>
      </c>
      <c r="M106" s="5"/>
      <c r="N106" s="5"/>
      <c r="O106" s="5"/>
      <c r="P106" s="5" t="s">
        <v>2210</v>
      </c>
      <c r="Q106" s="5"/>
      <c r="R106" s="5" t="s">
        <v>1937</v>
      </c>
    </row>
    <row r="107" spans="1:18">
      <c r="A107" s="5" t="s">
        <v>2444</v>
      </c>
      <c r="B107" s="5" t="s">
        <v>576</v>
      </c>
      <c r="C107" s="5" t="s">
        <v>1967</v>
      </c>
      <c r="D107" s="5" t="s">
        <v>2445</v>
      </c>
      <c r="E107" s="5"/>
      <c r="F107" s="5"/>
      <c r="G107" s="5"/>
      <c r="H107" s="5"/>
      <c r="I107" s="5"/>
      <c r="J107" s="5" t="s">
        <v>2017</v>
      </c>
      <c r="K107" s="5" t="s">
        <v>1931</v>
      </c>
      <c r="L107" s="5"/>
      <c r="M107" s="5"/>
      <c r="N107" s="5"/>
      <c r="O107" s="5"/>
      <c r="P107" s="5"/>
      <c r="Q107" s="5"/>
      <c r="R107" s="5" t="s">
        <v>1937</v>
      </c>
    </row>
    <row r="108" spans="1:18">
      <c r="A108" s="5" t="s">
        <v>2446</v>
      </c>
      <c r="B108" s="5" t="s">
        <v>579</v>
      </c>
      <c r="C108" s="5" t="s">
        <v>2360</v>
      </c>
      <c r="D108" s="5" t="s">
        <v>2447</v>
      </c>
      <c r="E108" s="5" t="s">
        <v>2045</v>
      </c>
      <c r="F108" s="5" t="s">
        <v>2362</v>
      </c>
      <c r="G108" s="5" t="s">
        <v>1929</v>
      </c>
      <c r="H108" s="5" t="s">
        <v>2448</v>
      </c>
      <c r="I108" s="5" t="s">
        <v>1931</v>
      </c>
      <c r="J108" s="5" t="s">
        <v>2449</v>
      </c>
      <c r="K108" s="5" t="s">
        <v>1931</v>
      </c>
      <c r="L108" s="5" t="s">
        <v>1957</v>
      </c>
      <c r="M108" s="5" t="s">
        <v>2156</v>
      </c>
      <c r="N108" s="5" t="s">
        <v>1948</v>
      </c>
      <c r="O108" s="5" t="s">
        <v>1948</v>
      </c>
      <c r="P108" s="5" t="s">
        <v>1935</v>
      </c>
      <c r="Q108" s="5" t="s">
        <v>1936</v>
      </c>
      <c r="R108" s="5" t="s">
        <v>1937</v>
      </c>
    </row>
    <row r="109" spans="1:18">
      <c r="A109" s="5" t="s">
        <v>2450</v>
      </c>
      <c r="B109" s="5" t="s">
        <v>586</v>
      </c>
      <c r="C109" s="5" t="s">
        <v>1967</v>
      </c>
      <c r="D109" s="5" t="s">
        <v>2451</v>
      </c>
      <c r="E109" s="5" t="s">
        <v>2452</v>
      </c>
      <c r="F109" s="5" t="s">
        <v>2453</v>
      </c>
      <c r="G109" s="5" t="s">
        <v>1929</v>
      </c>
      <c r="H109" s="5" t="s">
        <v>2454</v>
      </c>
      <c r="I109" s="5" t="s">
        <v>1931</v>
      </c>
      <c r="J109" s="5" t="s">
        <v>2156</v>
      </c>
      <c r="K109" s="5" t="s">
        <v>1931</v>
      </c>
      <c r="L109" s="5" t="s">
        <v>1957</v>
      </c>
      <c r="M109" s="5" t="s">
        <v>1934</v>
      </c>
      <c r="N109" s="5" t="s">
        <v>1949</v>
      </c>
      <c r="O109" s="5" t="s">
        <v>1948</v>
      </c>
      <c r="P109" s="5" t="s">
        <v>1948</v>
      </c>
      <c r="Q109" s="5" t="s">
        <v>1936</v>
      </c>
      <c r="R109" s="5" t="s">
        <v>1937</v>
      </c>
    </row>
    <row r="110" spans="1:18">
      <c r="A110" s="5" t="s">
        <v>2455</v>
      </c>
      <c r="B110" s="5" t="s">
        <v>589</v>
      </c>
      <c r="C110" s="5" t="s">
        <v>2187</v>
      </c>
      <c r="D110" s="5" t="s">
        <v>2456</v>
      </c>
      <c r="E110" s="5" t="s">
        <v>2045</v>
      </c>
      <c r="F110" s="5" t="s">
        <v>2457</v>
      </c>
      <c r="G110" s="5" t="s">
        <v>1929</v>
      </c>
      <c r="H110" s="5" t="s">
        <v>2458</v>
      </c>
      <c r="I110" s="5" t="s">
        <v>1931</v>
      </c>
      <c r="J110" s="5" t="s">
        <v>2072</v>
      </c>
      <c r="K110" s="5" t="s">
        <v>1931</v>
      </c>
      <c r="L110" s="5" t="s">
        <v>1957</v>
      </c>
      <c r="M110" s="5" t="s">
        <v>1934</v>
      </c>
      <c r="N110" s="5" t="s">
        <v>1949</v>
      </c>
      <c r="O110" s="5" t="s">
        <v>1949</v>
      </c>
      <c r="P110" s="5" t="s">
        <v>1949</v>
      </c>
      <c r="Q110" s="5" t="s">
        <v>1936</v>
      </c>
      <c r="R110" s="5" t="s">
        <v>1937</v>
      </c>
    </row>
    <row r="111" spans="1:18">
      <c r="A111" s="5" t="s">
        <v>2459</v>
      </c>
      <c r="B111" s="5" t="s">
        <v>592</v>
      </c>
      <c r="C111" s="5" t="s">
        <v>2460</v>
      </c>
      <c r="D111" s="5" t="s">
        <v>2461</v>
      </c>
      <c r="E111" s="5" t="s">
        <v>2462</v>
      </c>
      <c r="F111" s="5" t="s">
        <v>2463</v>
      </c>
      <c r="G111" s="5" t="s">
        <v>1978</v>
      </c>
      <c r="H111" s="5" t="s">
        <v>2001</v>
      </c>
      <c r="I111" s="5" t="s">
        <v>1931</v>
      </c>
      <c r="J111" s="5" t="s">
        <v>2042</v>
      </c>
      <c r="K111" s="5" t="s">
        <v>1931</v>
      </c>
      <c r="L111" s="5" t="s">
        <v>1957</v>
      </c>
      <c r="M111" s="5" t="s">
        <v>1934</v>
      </c>
      <c r="N111" s="5" t="s">
        <v>1949</v>
      </c>
      <c r="O111" s="5" t="s">
        <v>1949</v>
      </c>
      <c r="P111" s="5" t="s">
        <v>1949</v>
      </c>
      <c r="Q111" s="5" t="s">
        <v>1936</v>
      </c>
      <c r="R111" s="5" t="s">
        <v>1937</v>
      </c>
    </row>
    <row r="112" spans="1:18">
      <c r="A112" s="5" t="s">
        <v>2464</v>
      </c>
      <c r="B112" s="5" t="s">
        <v>595</v>
      </c>
      <c r="C112" s="5" t="s">
        <v>2204</v>
      </c>
      <c r="D112" s="5" t="s">
        <v>2465</v>
      </c>
      <c r="E112" s="5" t="s">
        <v>1953</v>
      </c>
      <c r="F112" s="5" t="s">
        <v>2466</v>
      </c>
      <c r="G112" s="5" t="s">
        <v>1978</v>
      </c>
      <c r="H112" s="5" t="s">
        <v>1934</v>
      </c>
      <c r="I112" s="5" t="s">
        <v>1931</v>
      </c>
      <c r="J112" s="5" t="s">
        <v>2006</v>
      </c>
      <c r="K112" s="5" t="s">
        <v>1931</v>
      </c>
      <c r="L112" s="5" t="s">
        <v>1957</v>
      </c>
      <c r="M112" s="5" t="s">
        <v>1934</v>
      </c>
      <c r="N112" s="5" t="s">
        <v>1949</v>
      </c>
      <c r="O112" s="5" t="s">
        <v>1949</v>
      </c>
      <c r="P112" s="5" t="s">
        <v>1949</v>
      </c>
      <c r="Q112" s="5" t="s">
        <v>1936</v>
      </c>
      <c r="R112" s="5" t="s">
        <v>1937</v>
      </c>
    </row>
    <row r="113" spans="1:18">
      <c r="A113" s="5" t="s">
        <v>2467</v>
      </c>
      <c r="B113" s="5" t="s">
        <v>598</v>
      </c>
      <c r="C113" s="5" t="s">
        <v>2062</v>
      </c>
      <c r="D113" s="5" t="s">
        <v>2468</v>
      </c>
      <c r="E113" s="5" t="s">
        <v>2469</v>
      </c>
      <c r="F113" s="5" t="s">
        <v>2470</v>
      </c>
      <c r="G113" s="5" t="s">
        <v>1978</v>
      </c>
      <c r="H113" s="5" t="s">
        <v>2471</v>
      </c>
      <c r="I113" s="5" t="s">
        <v>1931</v>
      </c>
      <c r="J113" s="5" t="s">
        <v>2472</v>
      </c>
      <c r="K113" s="5" t="s">
        <v>1931</v>
      </c>
      <c r="L113" s="5" t="s">
        <v>1957</v>
      </c>
      <c r="M113" s="5" t="s">
        <v>1934</v>
      </c>
      <c r="N113" s="5" t="s">
        <v>1949</v>
      </c>
      <c r="O113" s="5" t="s">
        <v>1949</v>
      </c>
      <c r="P113" s="5" t="s">
        <v>1949</v>
      </c>
      <c r="Q113" s="5" t="s">
        <v>1936</v>
      </c>
      <c r="R113" s="5" t="s">
        <v>1937</v>
      </c>
    </row>
    <row r="114" spans="1:18">
      <c r="A114" s="5" t="s">
        <v>2473</v>
      </c>
      <c r="B114" s="5" t="s">
        <v>601</v>
      </c>
      <c r="C114" s="5" t="s">
        <v>2474</v>
      </c>
      <c r="D114" s="5" t="s">
        <v>2475</v>
      </c>
      <c r="E114" s="5" t="s">
        <v>2119</v>
      </c>
      <c r="F114" s="5" t="s">
        <v>2476</v>
      </c>
      <c r="G114" s="5" t="s">
        <v>1929</v>
      </c>
      <c r="H114" s="5" t="s">
        <v>1934</v>
      </c>
      <c r="I114" s="5" t="s">
        <v>1931</v>
      </c>
      <c r="J114" s="5" t="s">
        <v>2006</v>
      </c>
      <c r="K114" s="5" t="s">
        <v>1931</v>
      </c>
      <c r="L114" s="5" t="s">
        <v>1957</v>
      </c>
      <c r="M114" s="5" t="s">
        <v>1934</v>
      </c>
      <c r="N114" s="5" t="s">
        <v>1949</v>
      </c>
      <c r="O114" s="5" t="s">
        <v>1949</v>
      </c>
      <c r="P114" s="5" t="s">
        <v>1949</v>
      </c>
      <c r="Q114" s="5" t="s">
        <v>1936</v>
      </c>
      <c r="R114" s="5" t="s">
        <v>1937</v>
      </c>
    </row>
    <row r="115" spans="1:18">
      <c r="A115" s="5" t="s">
        <v>2477</v>
      </c>
      <c r="B115" s="5" t="s">
        <v>605</v>
      </c>
      <c r="C115" s="5" t="s">
        <v>1959</v>
      </c>
      <c r="D115" s="5" t="s">
        <v>2478</v>
      </c>
      <c r="E115" s="5" t="s">
        <v>2411</v>
      </c>
      <c r="F115" s="5" t="s">
        <v>2479</v>
      </c>
      <c r="G115" s="5" t="s">
        <v>1978</v>
      </c>
      <c r="H115" s="5" t="s">
        <v>2480</v>
      </c>
      <c r="I115" s="5" t="s">
        <v>1931</v>
      </c>
      <c r="J115" s="5" t="s">
        <v>2142</v>
      </c>
      <c r="K115" s="5" t="s">
        <v>1931</v>
      </c>
      <c r="L115" s="5" t="s">
        <v>2099</v>
      </c>
      <c r="M115" s="5" t="s">
        <v>1934</v>
      </c>
      <c r="N115" s="5" t="s">
        <v>1935</v>
      </c>
      <c r="O115" s="5" t="s">
        <v>1935</v>
      </c>
      <c r="P115" s="5" t="s">
        <v>1935</v>
      </c>
      <c r="Q115" s="5" t="s">
        <v>1936</v>
      </c>
      <c r="R115" s="5" t="s">
        <v>1937</v>
      </c>
    </row>
    <row r="116" spans="1:18">
      <c r="A116" s="5" t="s">
        <v>2481</v>
      </c>
      <c r="B116" s="5" t="s">
        <v>608</v>
      </c>
      <c r="C116" s="5" t="s">
        <v>1940</v>
      </c>
      <c r="D116" s="5" t="s">
        <v>2217</v>
      </c>
      <c r="E116" s="5" t="s">
        <v>1953</v>
      </c>
      <c r="F116" s="5" t="s">
        <v>2482</v>
      </c>
      <c r="G116" s="5" t="s">
        <v>1929</v>
      </c>
      <c r="H116" s="5" t="s">
        <v>2141</v>
      </c>
      <c r="I116" s="5" t="s">
        <v>1931</v>
      </c>
      <c r="J116" s="5" t="s">
        <v>2028</v>
      </c>
      <c r="K116" s="5" t="s">
        <v>1931</v>
      </c>
      <c r="L116" s="5" t="s">
        <v>1957</v>
      </c>
      <c r="M116" s="5" t="s">
        <v>1934</v>
      </c>
      <c r="N116" s="5" t="s">
        <v>1948</v>
      </c>
      <c r="O116" s="5" t="s">
        <v>1949</v>
      </c>
      <c r="P116" s="5" t="s">
        <v>1949</v>
      </c>
      <c r="Q116" s="5" t="s">
        <v>1936</v>
      </c>
      <c r="R116" s="5" t="s">
        <v>1937</v>
      </c>
    </row>
    <row r="117" spans="1:18">
      <c r="A117" s="5" t="s">
        <v>2483</v>
      </c>
      <c r="B117" s="5" t="s">
        <v>611</v>
      </c>
      <c r="C117" s="5" t="s">
        <v>1940</v>
      </c>
      <c r="D117" s="5" t="s">
        <v>2484</v>
      </c>
      <c r="E117" s="5" t="s">
        <v>2485</v>
      </c>
      <c r="F117" s="5" t="s">
        <v>2486</v>
      </c>
      <c r="G117" s="5" t="s">
        <v>1929</v>
      </c>
      <c r="H117" s="5" t="s">
        <v>2487</v>
      </c>
      <c r="I117" s="5" t="s">
        <v>2488</v>
      </c>
      <c r="J117" s="5" t="s">
        <v>2091</v>
      </c>
      <c r="K117" s="5" t="s">
        <v>1931</v>
      </c>
      <c r="L117" s="5" t="s">
        <v>2099</v>
      </c>
      <c r="M117" s="5" t="s">
        <v>1934</v>
      </c>
      <c r="N117" s="5" t="s">
        <v>1935</v>
      </c>
      <c r="O117" s="5" t="s">
        <v>1948</v>
      </c>
      <c r="P117" s="5" t="s">
        <v>1935</v>
      </c>
      <c r="Q117" s="5" t="s">
        <v>1936</v>
      </c>
      <c r="R117" s="5" t="s">
        <v>1937</v>
      </c>
    </row>
    <row r="118" spans="1:18">
      <c r="A118" s="5" t="s">
        <v>2489</v>
      </c>
      <c r="B118" s="5" t="s">
        <v>615</v>
      </c>
      <c r="C118" s="5" t="s">
        <v>1940</v>
      </c>
      <c r="D118" s="5" t="s">
        <v>2490</v>
      </c>
      <c r="E118" s="5" t="s">
        <v>2491</v>
      </c>
      <c r="F118" s="5" t="s">
        <v>2492</v>
      </c>
      <c r="G118" s="5" t="s">
        <v>1944</v>
      </c>
      <c r="H118" s="5" t="s">
        <v>2231</v>
      </c>
      <c r="I118" s="5" t="s">
        <v>1931</v>
      </c>
      <c r="J118" s="5" t="s">
        <v>2493</v>
      </c>
      <c r="K118" s="5" t="s">
        <v>1931</v>
      </c>
      <c r="L118" s="5" t="s">
        <v>1965</v>
      </c>
      <c r="M118" s="5" t="s">
        <v>1934</v>
      </c>
      <c r="N118" s="5" t="s">
        <v>1949</v>
      </c>
      <c r="O118" s="5" t="s">
        <v>1935</v>
      </c>
      <c r="P118" s="5" t="s">
        <v>1935</v>
      </c>
      <c r="Q118" s="5" t="s">
        <v>1936</v>
      </c>
      <c r="R118" s="5" t="s">
        <v>1937</v>
      </c>
    </row>
    <row r="119" spans="1:18">
      <c r="A119" s="5" t="s">
        <v>2494</v>
      </c>
      <c r="B119" s="5" t="s">
        <v>618</v>
      </c>
      <c r="C119" s="5" t="s">
        <v>1925</v>
      </c>
      <c r="D119" s="5" t="s">
        <v>2495</v>
      </c>
      <c r="E119" s="5" t="s">
        <v>2496</v>
      </c>
      <c r="F119" s="5" t="s">
        <v>2497</v>
      </c>
      <c r="G119" s="5" t="s">
        <v>2027</v>
      </c>
      <c r="H119" s="5" t="s">
        <v>2377</v>
      </c>
      <c r="I119" s="5" t="s">
        <v>1931</v>
      </c>
      <c r="J119" s="5" t="s">
        <v>1956</v>
      </c>
      <c r="K119" s="5" t="s">
        <v>1931</v>
      </c>
      <c r="L119" s="5" t="s">
        <v>1965</v>
      </c>
      <c r="M119" s="5" t="s">
        <v>1934</v>
      </c>
      <c r="N119" s="5" t="s">
        <v>1948</v>
      </c>
      <c r="O119" s="5" t="s">
        <v>1948</v>
      </c>
      <c r="P119" s="5" t="s">
        <v>1948</v>
      </c>
      <c r="Q119" s="5" t="s">
        <v>1936</v>
      </c>
      <c r="R119" s="5" t="s">
        <v>1937</v>
      </c>
    </row>
    <row r="120" spans="1:18">
      <c r="A120" s="5" t="s">
        <v>2498</v>
      </c>
      <c r="B120" s="5" t="s">
        <v>621</v>
      </c>
      <c r="C120" s="5" t="s">
        <v>2499</v>
      </c>
      <c r="D120" s="5" t="s">
        <v>2500</v>
      </c>
      <c r="E120" s="5" t="s">
        <v>2501</v>
      </c>
      <c r="F120" s="5" t="s">
        <v>2502</v>
      </c>
      <c r="G120" s="5" t="s">
        <v>1929</v>
      </c>
      <c r="H120" s="5" t="s">
        <v>2503</v>
      </c>
      <c r="I120" s="5" t="s">
        <v>1931</v>
      </c>
      <c r="J120" s="5" t="s">
        <v>2504</v>
      </c>
      <c r="K120" s="5" t="s">
        <v>1931</v>
      </c>
      <c r="L120" s="5" t="s">
        <v>2099</v>
      </c>
      <c r="M120" s="5" t="s">
        <v>1934</v>
      </c>
      <c r="N120" s="5" t="s">
        <v>1948</v>
      </c>
      <c r="O120" s="5" t="s">
        <v>1948</v>
      </c>
      <c r="P120" s="5" t="s">
        <v>1948</v>
      </c>
      <c r="Q120" s="5" t="s">
        <v>1936</v>
      </c>
      <c r="R120" s="5" t="s">
        <v>1937</v>
      </c>
    </row>
    <row r="121" spans="1:18">
      <c r="A121" s="5" t="s">
        <v>2505</v>
      </c>
      <c r="B121" s="5" t="s">
        <v>641</v>
      </c>
      <c r="C121" s="5" t="s">
        <v>1925</v>
      </c>
      <c r="D121" s="5" t="s">
        <v>2506</v>
      </c>
      <c r="E121" s="5" t="s">
        <v>2507</v>
      </c>
      <c r="F121" s="5" t="s">
        <v>2508</v>
      </c>
      <c r="G121" s="5" t="s">
        <v>1929</v>
      </c>
      <c r="H121" s="5" t="s">
        <v>2018</v>
      </c>
      <c r="I121" s="5" t="s">
        <v>1931</v>
      </c>
      <c r="J121" s="5" t="s">
        <v>2006</v>
      </c>
      <c r="K121" s="5" t="s">
        <v>1931</v>
      </c>
      <c r="L121" s="5" t="s">
        <v>1965</v>
      </c>
      <c r="M121" s="5" t="s">
        <v>1934</v>
      </c>
      <c r="N121" s="5" t="s">
        <v>1948</v>
      </c>
      <c r="O121" s="5" t="s">
        <v>1935</v>
      </c>
      <c r="P121" s="5" t="s">
        <v>1935</v>
      </c>
      <c r="Q121" s="5" t="s">
        <v>1936</v>
      </c>
      <c r="R121" s="5" t="s">
        <v>1937</v>
      </c>
    </row>
    <row r="122" spans="1:18">
      <c r="A122" s="5" t="s">
        <v>2509</v>
      </c>
      <c r="B122" s="5" t="s">
        <v>644</v>
      </c>
      <c r="C122" s="5" t="s">
        <v>1925</v>
      </c>
      <c r="D122" s="5" t="s">
        <v>2258</v>
      </c>
      <c r="E122" s="5" t="s">
        <v>2510</v>
      </c>
      <c r="F122" s="5" t="s">
        <v>2276</v>
      </c>
      <c r="G122" s="5" t="s">
        <v>1978</v>
      </c>
      <c r="H122" s="5" t="s">
        <v>2511</v>
      </c>
      <c r="I122" s="5" t="s">
        <v>1931</v>
      </c>
      <c r="J122" s="5" t="s">
        <v>1956</v>
      </c>
      <c r="K122" s="5" t="s">
        <v>1931</v>
      </c>
      <c r="L122" s="5" t="s">
        <v>1965</v>
      </c>
      <c r="M122" s="5" t="s">
        <v>1934</v>
      </c>
      <c r="N122" s="5" t="s">
        <v>1948</v>
      </c>
      <c r="O122" s="5" t="s">
        <v>1948</v>
      </c>
      <c r="P122" s="5" t="s">
        <v>1948</v>
      </c>
      <c r="Q122" s="5" t="s">
        <v>1936</v>
      </c>
      <c r="R122" s="5" t="s">
        <v>1937</v>
      </c>
    </row>
    <row r="123" spans="1:18">
      <c r="A123" s="5" t="s">
        <v>2512</v>
      </c>
      <c r="B123" s="5" t="s">
        <v>653</v>
      </c>
      <c r="C123" s="5" t="s">
        <v>2513</v>
      </c>
      <c r="D123" s="5" t="s">
        <v>2514</v>
      </c>
      <c r="E123" s="5" t="s">
        <v>2515</v>
      </c>
      <c r="F123" s="5" t="s">
        <v>2516</v>
      </c>
      <c r="G123" s="5" t="s">
        <v>2027</v>
      </c>
      <c r="H123" s="5" t="s">
        <v>2517</v>
      </c>
      <c r="I123" s="5" t="s">
        <v>1931</v>
      </c>
      <c r="J123" s="5" t="s">
        <v>2060</v>
      </c>
      <c r="K123" s="5" t="s">
        <v>1931</v>
      </c>
      <c r="L123" s="5" t="s">
        <v>1933</v>
      </c>
      <c r="M123" s="5" t="s">
        <v>1934</v>
      </c>
      <c r="N123" s="5" t="s">
        <v>2210</v>
      </c>
      <c r="O123" s="5" t="s">
        <v>2210</v>
      </c>
      <c r="P123" s="5" t="s">
        <v>2210</v>
      </c>
      <c r="Q123" s="5" t="s">
        <v>2186</v>
      </c>
      <c r="R123" s="5" t="s">
        <v>1937</v>
      </c>
    </row>
    <row r="124" spans="1:18">
      <c r="A124" s="5" t="s">
        <v>2518</v>
      </c>
      <c r="B124" s="5" t="s">
        <v>657</v>
      </c>
      <c r="C124" s="5" t="s">
        <v>1967</v>
      </c>
      <c r="D124" s="5" t="s">
        <v>2519</v>
      </c>
      <c r="E124" s="5" t="s">
        <v>2520</v>
      </c>
      <c r="F124" s="5" t="s">
        <v>2521</v>
      </c>
      <c r="G124" s="5" t="s">
        <v>1929</v>
      </c>
      <c r="H124" s="5" t="s">
        <v>2522</v>
      </c>
      <c r="I124" s="5" t="s">
        <v>1931</v>
      </c>
      <c r="J124" s="5" t="s">
        <v>1972</v>
      </c>
      <c r="K124" s="5" t="s">
        <v>1931</v>
      </c>
      <c r="L124" s="5" t="s">
        <v>1965</v>
      </c>
      <c r="M124" s="5" t="s">
        <v>1934</v>
      </c>
      <c r="N124" s="5" t="s">
        <v>1935</v>
      </c>
      <c r="O124" s="5" t="s">
        <v>1935</v>
      </c>
      <c r="P124" s="5" t="s">
        <v>1935</v>
      </c>
      <c r="Q124" s="5" t="s">
        <v>1936</v>
      </c>
      <c r="R124" s="5" t="s">
        <v>1937</v>
      </c>
    </row>
    <row r="125" spans="1:18">
      <c r="A125" s="5" t="s">
        <v>2523</v>
      </c>
      <c r="B125" s="5" t="s">
        <v>660</v>
      </c>
      <c r="C125" s="5" t="s">
        <v>2460</v>
      </c>
      <c r="D125" s="5" t="s">
        <v>2524</v>
      </c>
      <c r="E125" s="5" t="s">
        <v>2525</v>
      </c>
      <c r="F125" s="5" t="s">
        <v>2526</v>
      </c>
      <c r="G125" s="5" t="s">
        <v>1978</v>
      </c>
      <c r="H125" s="5" t="s">
        <v>2107</v>
      </c>
      <c r="I125" s="5" t="s">
        <v>1931</v>
      </c>
      <c r="J125" s="5" t="s">
        <v>2142</v>
      </c>
      <c r="K125" s="5" t="s">
        <v>1931</v>
      </c>
      <c r="L125" s="5" t="s">
        <v>1957</v>
      </c>
      <c r="M125" s="5" t="s">
        <v>1934</v>
      </c>
      <c r="N125" s="5" t="s">
        <v>1948</v>
      </c>
      <c r="O125" s="5" t="s">
        <v>1949</v>
      </c>
      <c r="P125" s="5" t="s">
        <v>1949</v>
      </c>
      <c r="Q125" s="5" t="s">
        <v>1936</v>
      </c>
      <c r="R125" s="5" t="s">
        <v>1937</v>
      </c>
    </row>
    <row r="126" spans="1:18">
      <c r="A126" s="5" t="s">
        <v>2527</v>
      </c>
      <c r="B126" s="5" t="s">
        <v>663</v>
      </c>
      <c r="C126" s="5" t="s">
        <v>2528</v>
      </c>
      <c r="D126" s="5" t="s">
        <v>2529</v>
      </c>
      <c r="E126" s="5" t="s">
        <v>2530</v>
      </c>
      <c r="F126" s="5" t="s">
        <v>2531</v>
      </c>
      <c r="G126" s="5" t="s">
        <v>2027</v>
      </c>
      <c r="H126" s="5" t="s">
        <v>2305</v>
      </c>
      <c r="I126" s="5" t="s">
        <v>1931</v>
      </c>
      <c r="J126" s="5" t="s">
        <v>1946</v>
      </c>
      <c r="K126" s="5" t="s">
        <v>1931</v>
      </c>
      <c r="L126" s="5" t="s">
        <v>1933</v>
      </c>
      <c r="M126" s="5" t="s">
        <v>1934</v>
      </c>
      <c r="N126" s="5" t="s">
        <v>1949</v>
      </c>
      <c r="O126" s="5" t="s">
        <v>1948</v>
      </c>
      <c r="P126" s="5" t="s">
        <v>1948</v>
      </c>
      <c r="Q126" s="5" t="s">
        <v>1936</v>
      </c>
      <c r="R126" s="5"/>
    </row>
    <row r="127" spans="1:18">
      <c r="A127" s="5" t="s">
        <v>2532</v>
      </c>
      <c r="B127" s="5" t="s">
        <v>671</v>
      </c>
      <c r="C127" s="5" t="s">
        <v>1967</v>
      </c>
      <c r="D127" s="5" t="s">
        <v>2198</v>
      </c>
      <c r="E127" s="5" t="s">
        <v>2533</v>
      </c>
      <c r="F127" s="5" t="s">
        <v>2276</v>
      </c>
      <c r="G127" s="5" t="s">
        <v>1929</v>
      </c>
      <c r="H127" s="5" t="s">
        <v>2534</v>
      </c>
      <c r="I127" s="5" t="s">
        <v>1931</v>
      </c>
      <c r="J127" s="5" t="s">
        <v>2449</v>
      </c>
      <c r="K127" s="5" t="s">
        <v>1931</v>
      </c>
      <c r="L127" s="5" t="s">
        <v>1965</v>
      </c>
      <c r="M127" s="5" t="s">
        <v>1934</v>
      </c>
      <c r="N127" s="5" t="s">
        <v>1948</v>
      </c>
      <c r="O127" s="5" t="s">
        <v>1935</v>
      </c>
      <c r="P127" s="5" t="s">
        <v>1935</v>
      </c>
      <c r="Q127" s="5" t="s">
        <v>1936</v>
      </c>
      <c r="R127" s="5" t="s">
        <v>1937</v>
      </c>
    </row>
    <row r="128" spans="1:18">
      <c r="A128" s="5" t="s">
        <v>2535</v>
      </c>
      <c r="B128" s="5" t="s">
        <v>680</v>
      </c>
      <c r="C128" s="5" t="s">
        <v>1967</v>
      </c>
      <c r="D128" s="5" t="s">
        <v>2536</v>
      </c>
      <c r="E128" s="5" t="s">
        <v>2045</v>
      </c>
      <c r="F128" s="5" t="s">
        <v>2537</v>
      </c>
      <c r="G128" s="5" t="s">
        <v>1929</v>
      </c>
      <c r="H128" s="5" t="s">
        <v>2011</v>
      </c>
      <c r="I128" s="5" t="s">
        <v>1931</v>
      </c>
      <c r="J128" s="5" t="s">
        <v>2072</v>
      </c>
      <c r="K128" s="5" t="s">
        <v>1931</v>
      </c>
      <c r="L128" s="5" t="s">
        <v>1957</v>
      </c>
      <c r="M128" s="5" t="s">
        <v>1934</v>
      </c>
      <c r="N128" s="5" t="s">
        <v>1949</v>
      </c>
      <c r="O128" s="5" t="s">
        <v>1948</v>
      </c>
      <c r="P128" s="5" t="s">
        <v>1948</v>
      </c>
      <c r="Q128" s="5" t="s">
        <v>1936</v>
      </c>
      <c r="R128" s="5" t="s">
        <v>1937</v>
      </c>
    </row>
    <row r="129" spans="1:18">
      <c r="A129" s="5" t="s">
        <v>2538</v>
      </c>
      <c r="B129" s="5" t="s">
        <v>689</v>
      </c>
      <c r="C129" s="5" t="s">
        <v>1925</v>
      </c>
      <c r="D129" s="5" t="s">
        <v>2539</v>
      </c>
      <c r="E129" s="5" t="s">
        <v>2540</v>
      </c>
      <c r="F129" s="5" t="s">
        <v>2541</v>
      </c>
      <c r="G129" s="5" t="s">
        <v>1978</v>
      </c>
      <c r="H129" s="5" t="s">
        <v>1985</v>
      </c>
      <c r="I129" s="5" t="s">
        <v>1931</v>
      </c>
      <c r="J129" s="5" t="s">
        <v>1986</v>
      </c>
      <c r="K129" s="5" t="s">
        <v>1931</v>
      </c>
      <c r="L129" s="5" t="s">
        <v>1957</v>
      </c>
      <c r="M129" s="5" t="s">
        <v>1934</v>
      </c>
      <c r="N129" s="5" t="s">
        <v>1948</v>
      </c>
      <c r="O129" s="5" t="s">
        <v>1948</v>
      </c>
      <c r="P129" s="5" t="s">
        <v>1948</v>
      </c>
      <c r="Q129" s="5" t="s">
        <v>1936</v>
      </c>
      <c r="R129" s="5" t="s">
        <v>1937</v>
      </c>
    </row>
    <row r="130" spans="1:18">
      <c r="A130" s="5" t="s">
        <v>2542</v>
      </c>
      <c r="B130" s="5" t="s">
        <v>698</v>
      </c>
      <c r="C130" s="5" t="s">
        <v>2169</v>
      </c>
      <c r="D130" s="5" t="s">
        <v>2543</v>
      </c>
      <c r="E130" s="5" t="s">
        <v>2544</v>
      </c>
      <c r="F130" s="5" t="s">
        <v>2545</v>
      </c>
      <c r="G130" s="5" t="s">
        <v>2130</v>
      </c>
      <c r="H130" s="5" t="s">
        <v>2546</v>
      </c>
      <c r="I130" s="5" t="s">
        <v>1931</v>
      </c>
      <c r="J130" s="5" t="s">
        <v>1956</v>
      </c>
      <c r="K130" s="5" t="s">
        <v>1931</v>
      </c>
      <c r="L130" s="5" t="s">
        <v>1933</v>
      </c>
      <c r="M130" s="5" t="s">
        <v>1934</v>
      </c>
      <c r="N130" s="5" t="s">
        <v>1948</v>
      </c>
      <c r="O130" s="5" t="s">
        <v>2210</v>
      </c>
      <c r="P130" s="5" t="s">
        <v>1935</v>
      </c>
      <c r="Q130" s="5" t="s">
        <v>1936</v>
      </c>
      <c r="R130" s="5" t="s">
        <v>1937</v>
      </c>
    </row>
    <row r="131" spans="1:18">
      <c r="A131" s="5" t="s">
        <v>2547</v>
      </c>
      <c r="B131" s="5" t="s">
        <v>701</v>
      </c>
      <c r="C131" s="5" t="s">
        <v>1959</v>
      </c>
      <c r="D131" s="5" t="s">
        <v>2548</v>
      </c>
      <c r="E131" s="5" t="s">
        <v>2322</v>
      </c>
      <c r="F131" s="5" t="s">
        <v>2549</v>
      </c>
      <c r="G131" s="5" t="s">
        <v>2130</v>
      </c>
      <c r="H131" s="5" t="s">
        <v>2550</v>
      </c>
      <c r="I131" s="5" t="s">
        <v>1931</v>
      </c>
      <c r="J131" s="5" t="s">
        <v>1994</v>
      </c>
      <c r="K131" s="5" t="s">
        <v>1931</v>
      </c>
      <c r="L131" s="5" t="s">
        <v>1933</v>
      </c>
      <c r="M131" s="5" t="s">
        <v>1934</v>
      </c>
      <c r="N131" s="5" t="s">
        <v>1948</v>
      </c>
      <c r="O131" s="5" t="s">
        <v>2210</v>
      </c>
      <c r="P131" s="5" t="s">
        <v>1935</v>
      </c>
      <c r="Q131" s="5" t="s">
        <v>1936</v>
      </c>
      <c r="R131" s="5" t="s">
        <v>1937</v>
      </c>
    </row>
    <row r="132" spans="1:18">
      <c r="A132" s="5" t="s">
        <v>2551</v>
      </c>
      <c r="B132" s="5" t="s">
        <v>704</v>
      </c>
      <c r="C132" s="5" t="s">
        <v>1925</v>
      </c>
      <c r="D132" s="5" t="s">
        <v>2552</v>
      </c>
      <c r="E132" s="5" t="s">
        <v>2356</v>
      </c>
      <c r="F132" s="5" t="s">
        <v>2553</v>
      </c>
      <c r="G132" s="5" t="s">
        <v>2130</v>
      </c>
      <c r="H132" s="5" t="s">
        <v>2554</v>
      </c>
      <c r="I132" s="5" t="s">
        <v>1931</v>
      </c>
      <c r="J132" s="5" t="s">
        <v>1985</v>
      </c>
      <c r="K132" s="5" t="s">
        <v>1931</v>
      </c>
      <c r="L132" s="5" t="s">
        <v>1957</v>
      </c>
      <c r="M132" s="5" t="s">
        <v>1934</v>
      </c>
      <c r="N132" s="5" t="s">
        <v>1949</v>
      </c>
      <c r="O132" s="5" t="s">
        <v>1948</v>
      </c>
      <c r="P132" s="5" t="s">
        <v>1948</v>
      </c>
      <c r="Q132" s="5" t="s">
        <v>1936</v>
      </c>
      <c r="R132" s="5" t="s">
        <v>1937</v>
      </c>
    </row>
    <row r="133" spans="1:18">
      <c r="A133" s="5" t="s">
        <v>2555</v>
      </c>
      <c r="B133" s="5" t="s">
        <v>709</v>
      </c>
      <c r="C133" s="5" t="s">
        <v>1925</v>
      </c>
      <c r="D133" s="5" t="s">
        <v>2556</v>
      </c>
      <c r="E133" s="5" t="s">
        <v>2557</v>
      </c>
      <c r="F133" s="5" t="s">
        <v>2558</v>
      </c>
      <c r="G133" s="5" t="s">
        <v>2130</v>
      </c>
      <c r="H133" s="5" t="s">
        <v>2559</v>
      </c>
      <c r="I133" s="5" t="s">
        <v>1931</v>
      </c>
      <c r="J133" s="5" t="s">
        <v>2560</v>
      </c>
      <c r="K133" s="5" t="s">
        <v>1931</v>
      </c>
      <c r="L133" s="5" t="s">
        <v>1947</v>
      </c>
      <c r="M133" s="5" t="s">
        <v>1934</v>
      </c>
      <c r="N133" s="5" t="s">
        <v>1949</v>
      </c>
      <c r="O133" s="5" t="s">
        <v>1987</v>
      </c>
      <c r="P133" s="5" t="s">
        <v>1949</v>
      </c>
      <c r="Q133" s="5"/>
      <c r="R133" s="5" t="s">
        <v>1937</v>
      </c>
    </row>
    <row r="134" spans="1:18">
      <c r="A134" s="5" t="s">
        <v>2561</v>
      </c>
      <c r="B134" s="5" t="s">
        <v>713</v>
      </c>
      <c r="C134" s="5" t="s">
        <v>2169</v>
      </c>
      <c r="D134" s="5" t="s">
        <v>2562</v>
      </c>
      <c r="E134" s="5" t="s">
        <v>2563</v>
      </c>
      <c r="F134" s="5" t="s">
        <v>2564</v>
      </c>
      <c r="G134" s="5" t="s">
        <v>1978</v>
      </c>
      <c r="H134" s="5" t="s">
        <v>2076</v>
      </c>
      <c r="I134" s="5" t="s">
        <v>1931</v>
      </c>
      <c r="J134" s="5" t="s">
        <v>2180</v>
      </c>
      <c r="K134" s="5" t="s">
        <v>1931</v>
      </c>
      <c r="L134" s="5" t="s">
        <v>1957</v>
      </c>
      <c r="M134" s="5" t="s">
        <v>1934</v>
      </c>
      <c r="N134" s="5" t="s">
        <v>1935</v>
      </c>
      <c r="O134" s="5" t="s">
        <v>1935</v>
      </c>
      <c r="P134" s="5" t="s">
        <v>1935</v>
      </c>
      <c r="Q134" s="5" t="s">
        <v>1936</v>
      </c>
      <c r="R134" s="5" t="s">
        <v>1937</v>
      </c>
    </row>
    <row r="135" spans="1:18">
      <c r="A135" s="5" t="s">
        <v>2565</v>
      </c>
      <c r="B135" s="5" t="s">
        <v>716</v>
      </c>
      <c r="C135" s="5" t="s">
        <v>1967</v>
      </c>
      <c r="D135" s="5" t="s">
        <v>2566</v>
      </c>
      <c r="E135" s="5" t="s">
        <v>2567</v>
      </c>
      <c r="F135" s="5" t="s">
        <v>2568</v>
      </c>
      <c r="G135" s="5" t="s">
        <v>1929</v>
      </c>
      <c r="H135" s="5" t="s">
        <v>2569</v>
      </c>
      <c r="I135" s="5" t="s">
        <v>1931</v>
      </c>
      <c r="J135" s="5" t="s">
        <v>2251</v>
      </c>
      <c r="K135" s="5" t="s">
        <v>1931</v>
      </c>
      <c r="L135" s="5" t="s">
        <v>1965</v>
      </c>
      <c r="M135" s="5" t="s">
        <v>1934</v>
      </c>
      <c r="N135" s="5" t="s">
        <v>1948</v>
      </c>
      <c r="O135" s="5" t="s">
        <v>1935</v>
      </c>
      <c r="P135" s="5" t="s">
        <v>1935</v>
      </c>
      <c r="Q135" s="5" t="s">
        <v>1936</v>
      </c>
      <c r="R135" s="5" t="s">
        <v>1937</v>
      </c>
    </row>
    <row r="136" spans="1:18">
      <c r="A136" s="5" t="s">
        <v>2570</v>
      </c>
      <c r="B136" s="5" t="s">
        <v>719</v>
      </c>
      <c r="C136" s="5" t="s">
        <v>2571</v>
      </c>
      <c r="D136" s="5" t="s">
        <v>2572</v>
      </c>
      <c r="E136" s="5" t="s">
        <v>2573</v>
      </c>
      <c r="F136" s="5" t="s">
        <v>2574</v>
      </c>
      <c r="G136" s="5" t="s">
        <v>1929</v>
      </c>
      <c r="H136" s="5" t="s">
        <v>1934</v>
      </c>
      <c r="I136" s="5" t="s">
        <v>1931</v>
      </c>
      <c r="J136" s="5" t="s">
        <v>2006</v>
      </c>
      <c r="K136" s="5" t="s">
        <v>1931</v>
      </c>
      <c r="L136" s="5" t="s">
        <v>1957</v>
      </c>
      <c r="M136" s="5" t="s">
        <v>1934</v>
      </c>
      <c r="N136" s="5" t="s">
        <v>1948</v>
      </c>
      <c r="O136" s="5" t="s">
        <v>1948</v>
      </c>
      <c r="P136" s="5" t="s">
        <v>1948</v>
      </c>
      <c r="Q136" s="5" t="s">
        <v>1936</v>
      </c>
      <c r="R136" s="5" t="s">
        <v>1937</v>
      </c>
    </row>
    <row r="137" spans="1:18">
      <c r="A137" s="5" t="s">
        <v>2575</v>
      </c>
      <c r="B137" s="5" t="s">
        <v>725</v>
      </c>
      <c r="C137" s="5" t="s">
        <v>2576</v>
      </c>
      <c r="D137" s="5" t="s">
        <v>2577</v>
      </c>
      <c r="E137" s="5" t="s">
        <v>1969</v>
      </c>
      <c r="F137" s="5" t="s">
        <v>1928</v>
      </c>
      <c r="G137" s="5" t="s">
        <v>1929</v>
      </c>
      <c r="H137" s="5" t="s">
        <v>2018</v>
      </c>
      <c r="I137" s="5" t="s">
        <v>1931</v>
      </c>
      <c r="J137" s="5" t="s">
        <v>2180</v>
      </c>
      <c r="K137" s="5" t="s">
        <v>1931</v>
      </c>
      <c r="L137" s="5" t="s">
        <v>1933</v>
      </c>
      <c r="M137" s="5" t="s">
        <v>1934</v>
      </c>
      <c r="N137" s="5" t="s">
        <v>1948</v>
      </c>
      <c r="O137" s="5" t="s">
        <v>1935</v>
      </c>
      <c r="P137" s="5" t="s">
        <v>1935</v>
      </c>
      <c r="Q137" s="5" t="s">
        <v>1936</v>
      </c>
      <c r="R137" s="5" t="s">
        <v>1937</v>
      </c>
    </row>
    <row r="138" spans="1:18">
      <c r="A138" s="5" t="s">
        <v>2578</v>
      </c>
      <c r="B138" s="5" t="s">
        <v>728</v>
      </c>
      <c r="C138" s="5" t="s">
        <v>2204</v>
      </c>
      <c r="D138" s="5" t="s">
        <v>2579</v>
      </c>
      <c r="E138" s="5" t="s">
        <v>2025</v>
      </c>
      <c r="F138" s="5" t="s">
        <v>2580</v>
      </c>
      <c r="G138" s="5" t="s">
        <v>2130</v>
      </c>
      <c r="H138" s="5" t="s">
        <v>2581</v>
      </c>
      <c r="I138" s="5" t="s">
        <v>1931</v>
      </c>
      <c r="J138" s="5" t="s">
        <v>2142</v>
      </c>
      <c r="K138" s="5" t="s">
        <v>1931</v>
      </c>
      <c r="L138" s="5" t="s">
        <v>1957</v>
      </c>
      <c r="M138" s="5" t="s">
        <v>1934</v>
      </c>
      <c r="N138" s="5" t="s">
        <v>1949</v>
      </c>
      <c r="O138" s="5" t="s">
        <v>1949</v>
      </c>
      <c r="P138" s="5" t="s">
        <v>1949</v>
      </c>
      <c r="Q138" s="5" t="s">
        <v>1936</v>
      </c>
      <c r="R138" s="5" t="s">
        <v>1937</v>
      </c>
    </row>
    <row r="139" spans="1:18">
      <c r="A139" s="5" t="s">
        <v>2582</v>
      </c>
      <c r="B139" s="5" t="s">
        <v>732</v>
      </c>
      <c r="C139" s="5" t="s">
        <v>1940</v>
      </c>
      <c r="D139" s="5" t="s">
        <v>2583</v>
      </c>
      <c r="E139" s="5" t="s">
        <v>1953</v>
      </c>
      <c r="F139" s="5" t="s">
        <v>2584</v>
      </c>
      <c r="G139" s="5" t="s">
        <v>1929</v>
      </c>
      <c r="H139" s="5" t="s">
        <v>1985</v>
      </c>
      <c r="I139" s="5" t="s">
        <v>1931</v>
      </c>
      <c r="J139" s="5" t="s">
        <v>1986</v>
      </c>
      <c r="K139" s="5" t="s">
        <v>1931</v>
      </c>
      <c r="L139" s="5" t="s">
        <v>1957</v>
      </c>
      <c r="M139" s="5" t="s">
        <v>1934</v>
      </c>
      <c r="N139" s="5" t="s">
        <v>1949</v>
      </c>
      <c r="O139" s="5" t="s">
        <v>1948</v>
      </c>
      <c r="P139" s="5" t="s">
        <v>1948</v>
      </c>
      <c r="Q139" s="5" t="s">
        <v>1936</v>
      </c>
      <c r="R139" s="5" t="s">
        <v>1937</v>
      </c>
    </row>
    <row r="140" spans="1:18">
      <c r="A140" s="5" t="s">
        <v>2585</v>
      </c>
      <c r="B140" s="5" t="s">
        <v>738</v>
      </c>
      <c r="C140" s="5" t="s">
        <v>1925</v>
      </c>
      <c r="D140" s="5" t="s">
        <v>2539</v>
      </c>
      <c r="E140" s="5" t="s">
        <v>2119</v>
      </c>
      <c r="F140" s="5" t="s">
        <v>2586</v>
      </c>
      <c r="G140" s="5" t="s">
        <v>1929</v>
      </c>
      <c r="H140" s="5" t="s">
        <v>2042</v>
      </c>
      <c r="I140" s="5" t="s">
        <v>1931</v>
      </c>
      <c r="J140" s="5" t="s">
        <v>2587</v>
      </c>
      <c r="K140" s="5" t="s">
        <v>1931</v>
      </c>
      <c r="L140" s="5" t="s">
        <v>1957</v>
      </c>
      <c r="M140" s="5" t="s">
        <v>1934</v>
      </c>
      <c r="N140" s="5" t="s">
        <v>1935</v>
      </c>
      <c r="O140" s="5" t="s">
        <v>1948</v>
      </c>
      <c r="P140" s="5" t="s">
        <v>1948</v>
      </c>
      <c r="Q140" s="5" t="s">
        <v>1936</v>
      </c>
      <c r="R140" s="5" t="s">
        <v>1937</v>
      </c>
    </row>
    <row r="141" spans="1:18">
      <c r="A141" s="5" t="s">
        <v>2588</v>
      </c>
      <c r="B141" s="5" t="s">
        <v>744</v>
      </c>
      <c r="C141" s="5" t="s">
        <v>1967</v>
      </c>
      <c r="D141" s="5" t="s">
        <v>2589</v>
      </c>
      <c r="E141" s="5" t="s">
        <v>2590</v>
      </c>
      <c r="F141" s="5" t="s">
        <v>2591</v>
      </c>
      <c r="G141" s="5" t="s">
        <v>1929</v>
      </c>
      <c r="H141" s="5" t="s">
        <v>2592</v>
      </c>
      <c r="I141" s="5" t="s">
        <v>1931</v>
      </c>
      <c r="J141" s="5" t="s">
        <v>2593</v>
      </c>
      <c r="K141" s="5" t="s">
        <v>1931</v>
      </c>
      <c r="L141" s="5" t="s">
        <v>1965</v>
      </c>
      <c r="M141" s="5" t="s">
        <v>1934</v>
      </c>
      <c r="N141" s="5" t="s">
        <v>1948</v>
      </c>
      <c r="O141" s="5" t="s">
        <v>1935</v>
      </c>
      <c r="P141" s="5" t="s">
        <v>1935</v>
      </c>
      <c r="Q141" s="5" t="s">
        <v>1936</v>
      </c>
      <c r="R141" s="5" t="s">
        <v>1937</v>
      </c>
    </row>
    <row r="142" spans="1:18">
      <c r="A142" s="5" t="s">
        <v>2594</v>
      </c>
      <c r="B142" s="5" t="s">
        <v>757</v>
      </c>
      <c r="C142" s="5" t="s">
        <v>1967</v>
      </c>
      <c r="D142" s="5" t="s">
        <v>2031</v>
      </c>
      <c r="E142" s="5" t="s">
        <v>2119</v>
      </c>
      <c r="F142" s="5" t="s">
        <v>2595</v>
      </c>
      <c r="G142" s="5" t="s">
        <v>1978</v>
      </c>
      <c r="H142" s="5" t="s">
        <v>2034</v>
      </c>
      <c r="I142" s="5" t="s">
        <v>1931</v>
      </c>
      <c r="J142" s="5" t="s">
        <v>2348</v>
      </c>
      <c r="K142" s="5" t="s">
        <v>1931</v>
      </c>
      <c r="L142" s="5" t="s">
        <v>2099</v>
      </c>
      <c r="M142" s="5" t="s">
        <v>1934</v>
      </c>
      <c r="N142" s="5" t="s">
        <v>1948</v>
      </c>
      <c r="O142" s="5" t="s">
        <v>1948</v>
      </c>
      <c r="P142" s="5" t="s">
        <v>1948</v>
      </c>
      <c r="Q142" s="5" t="s">
        <v>1936</v>
      </c>
      <c r="R142" s="5" t="s">
        <v>1937</v>
      </c>
    </row>
    <row r="143" spans="1:18">
      <c r="A143" s="5" t="s">
        <v>2596</v>
      </c>
      <c r="B143" s="5" t="s">
        <v>760</v>
      </c>
      <c r="C143" s="5" t="s">
        <v>2062</v>
      </c>
      <c r="D143" s="5" t="s">
        <v>2597</v>
      </c>
      <c r="E143" s="5" t="s">
        <v>2299</v>
      </c>
      <c r="F143" s="5" t="s">
        <v>2598</v>
      </c>
      <c r="G143" s="5" t="s">
        <v>1978</v>
      </c>
      <c r="H143" s="5" t="s">
        <v>1955</v>
      </c>
      <c r="I143" s="5" t="s">
        <v>1931</v>
      </c>
      <c r="J143" s="5" t="s">
        <v>1956</v>
      </c>
      <c r="K143" s="5" t="s">
        <v>1931</v>
      </c>
      <c r="L143" s="5" t="s">
        <v>1957</v>
      </c>
      <c r="M143" s="5" t="s">
        <v>1934</v>
      </c>
      <c r="N143" s="5" t="s">
        <v>1949</v>
      </c>
      <c r="O143" s="5" t="s">
        <v>1949</v>
      </c>
      <c r="P143" s="5" t="s">
        <v>1949</v>
      </c>
      <c r="Q143" s="5" t="s">
        <v>1936</v>
      </c>
      <c r="R143" s="5" t="s">
        <v>1937</v>
      </c>
    </row>
    <row r="144" spans="1:18">
      <c r="A144" s="5" t="s">
        <v>2599</v>
      </c>
      <c r="B144" s="5" t="s">
        <v>771</v>
      </c>
      <c r="C144" s="5" t="s">
        <v>1967</v>
      </c>
      <c r="D144" s="5" t="s">
        <v>2600</v>
      </c>
      <c r="E144" s="5" t="s">
        <v>2601</v>
      </c>
      <c r="F144" s="5" t="s">
        <v>2602</v>
      </c>
      <c r="G144" s="5" t="s">
        <v>1978</v>
      </c>
      <c r="H144" s="5" t="s">
        <v>2603</v>
      </c>
      <c r="I144" s="5" t="s">
        <v>1931</v>
      </c>
      <c r="J144" s="5" t="s">
        <v>2348</v>
      </c>
      <c r="K144" s="5" t="s">
        <v>1931</v>
      </c>
      <c r="L144" s="5" t="s">
        <v>1965</v>
      </c>
      <c r="M144" s="5" t="s">
        <v>1934</v>
      </c>
      <c r="N144" s="5" t="s">
        <v>1935</v>
      </c>
      <c r="O144" s="5" t="s">
        <v>1935</v>
      </c>
      <c r="P144" s="5" t="s">
        <v>1935</v>
      </c>
      <c r="Q144" s="5" t="s">
        <v>1936</v>
      </c>
      <c r="R144" s="5" t="s">
        <v>1937</v>
      </c>
    </row>
    <row r="145" spans="1:18">
      <c r="A145" s="5" t="s">
        <v>2604</v>
      </c>
      <c r="B145" s="5" t="s">
        <v>775</v>
      </c>
      <c r="C145" s="5" t="s">
        <v>1925</v>
      </c>
      <c r="D145" s="5" t="s">
        <v>2605</v>
      </c>
      <c r="E145" s="5" t="s">
        <v>2119</v>
      </c>
      <c r="F145" s="5" t="s">
        <v>2606</v>
      </c>
      <c r="G145" s="5" t="s">
        <v>1978</v>
      </c>
      <c r="H145" s="5" t="s">
        <v>1955</v>
      </c>
      <c r="I145" s="5" t="s">
        <v>1931</v>
      </c>
      <c r="J145" s="5" t="s">
        <v>1956</v>
      </c>
      <c r="K145" s="5" t="s">
        <v>1931</v>
      </c>
      <c r="L145" s="5" t="s">
        <v>1957</v>
      </c>
      <c r="M145" s="5" t="s">
        <v>1934</v>
      </c>
      <c r="N145" s="5" t="s">
        <v>1948</v>
      </c>
      <c r="O145" s="5" t="s">
        <v>1949</v>
      </c>
      <c r="P145" s="5" t="s">
        <v>1949</v>
      </c>
      <c r="Q145" s="5" t="s">
        <v>1936</v>
      </c>
      <c r="R145" s="5" t="s">
        <v>1937</v>
      </c>
    </row>
    <row r="146" spans="1:18">
      <c r="A146" s="5" t="s">
        <v>2607</v>
      </c>
      <c r="B146" s="5" t="s">
        <v>779</v>
      </c>
      <c r="C146" s="5" t="s">
        <v>1940</v>
      </c>
      <c r="D146" s="5" t="s">
        <v>2608</v>
      </c>
      <c r="E146" s="5" t="s">
        <v>2119</v>
      </c>
      <c r="F146" s="5" t="s">
        <v>2609</v>
      </c>
      <c r="G146" s="5" t="s">
        <v>1978</v>
      </c>
      <c r="H146" s="5" t="s">
        <v>1985</v>
      </c>
      <c r="I146" s="5" t="s">
        <v>1931</v>
      </c>
      <c r="J146" s="5" t="s">
        <v>2610</v>
      </c>
      <c r="K146" s="5" t="s">
        <v>1931</v>
      </c>
      <c r="L146" s="5" t="s">
        <v>2099</v>
      </c>
      <c r="M146" s="5" t="s">
        <v>1934</v>
      </c>
      <c r="N146" s="5" t="s">
        <v>1949</v>
      </c>
      <c r="O146" s="5" t="s">
        <v>1948</v>
      </c>
      <c r="P146" s="5" t="s">
        <v>1948</v>
      </c>
      <c r="Q146" s="5" t="s">
        <v>1936</v>
      </c>
      <c r="R146" s="5" t="s">
        <v>1937</v>
      </c>
    </row>
    <row r="147" spans="1:18">
      <c r="A147" s="5" t="s">
        <v>2611</v>
      </c>
      <c r="B147" s="5" t="s">
        <v>788</v>
      </c>
      <c r="C147" s="5" t="s">
        <v>1959</v>
      </c>
      <c r="D147" s="5" t="s">
        <v>2612</v>
      </c>
      <c r="E147" s="5" t="s">
        <v>2613</v>
      </c>
      <c r="F147" s="5" t="s">
        <v>2372</v>
      </c>
      <c r="G147" s="5" t="s">
        <v>2027</v>
      </c>
      <c r="H147" s="5" t="s">
        <v>2522</v>
      </c>
      <c r="I147" s="5" t="s">
        <v>1931</v>
      </c>
      <c r="J147" s="5" t="s">
        <v>1972</v>
      </c>
      <c r="K147" s="5" t="s">
        <v>1931</v>
      </c>
      <c r="L147" s="5" t="s">
        <v>1965</v>
      </c>
      <c r="M147" s="5" t="s">
        <v>1934</v>
      </c>
      <c r="N147" s="5" t="s">
        <v>1948</v>
      </c>
      <c r="O147" s="5" t="s">
        <v>1935</v>
      </c>
      <c r="P147" s="5" t="s">
        <v>1935</v>
      </c>
      <c r="Q147" s="5" t="s">
        <v>1936</v>
      </c>
      <c r="R147" s="5" t="s">
        <v>1937</v>
      </c>
    </row>
    <row r="148" spans="1:18">
      <c r="A148" s="5" t="s">
        <v>2614</v>
      </c>
      <c r="B148" s="5" t="s">
        <v>794</v>
      </c>
      <c r="C148" s="5" t="s">
        <v>2615</v>
      </c>
      <c r="D148" s="5" t="s">
        <v>2616</v>
      </c>
      <c r="E148" s="5" t="s">
        <v>2617</v>
      </c>
      <c r="F148" s="5" t="s">
        <v>2618</v>
      </c>
      <c r="G148" s="5" t="s">
        <v>2027</v>
      </c>
      <c r="H148" s="5" t="s">
        <v>2619</v>
      </c>
      <c r="I148" s="5" t="s">
        <v>1931</v>
      </c>
      <c r="J148" s="5" t="s">
        <v>1994</v>
      </c>
      <c r="K148" s="5" t="s">
        <v>1931</v>
      </c>
      <c r="L148" s="5" t="s">
        <v>2620</v>
      </c>
      <c r="M148" s="5" t="s">
        <v>1934</v>
      </c>
      <c r="N148" s="5" t="s">
        <v>1935</v>
      </c>
      <c r="O148" s="5" t="s">
        <v>1935</v>
      </c>
      <c r="P148" s="5" t="s">
        <v>1935</v>
      </c>
      <c r="Q148" s="5" t="s">
        <v>1936</v>
      </c>
      <c r="R148" s="5" t="s">
        <v>1937</v>
      </c>
    </row>
    <row r="149" spans="1:18">
      <c r="A149" s="5" t="s">
        <v>2621</v>
      </c>
      <c r="B149" s="5" t="s">
        <v>803</v>
      </c>
      <c r="C149" s="5" t="s">
        <v>2622</v>
      </c>
      <c r="D149" s="5" t="s">
        <v>2623</v>
      </c>
      <c r="E149" s="5" t="s">
        <v>2624</v>
      </c>
      <c r="F149" s="5" t="s">
        <v>2625</v>
      </c>
      <c r="G149" s="5" t="s">
        <v>1978</v>
      </c>
      <c r="H149" s="5" t="s">
        <v>2504</v>
      </c>
      <c r="I149" s="5" t="s">
        <v>1931</v>
      </c>
      <c r="J149" s="5" t="s">
        <v>2626</v>
      </c>
      <c r="K149" s="5" t="s">
        <v>1931</v>
      </c>
      <c r="L149" s="5" t="s">
        <v>1965</v>
      </c>
      <c r="M149" s="5" t="s">
        <v>1934</v>
      </c>
      <c r="N149" s="5" t="s">
        <v>1935</v>
      </c>
      <c r="O149" s="5" t="s">
        <v>1935</v>
      </c>
      <c r="P149" s="5" t="s">
        <v>1935</v>
      </c>
      <c r="Q149" s="5" t="s">
        <v>1936</v>
      </c>
      <c r="R149" s="5" t="s">
        <v>1937</v>
      </c>
    </row>
    <row r="150" spans="1:18">
      <c r="A150" s="5" t="s">
        <v>2627</v>
      </c>
      <c r="B150" s="5" t="s">
        <v>806</v>
      </c>
      <c r="C150" s="5" t="s">
        <v>2628</v>
      </c>
      <c r="D150" s="5" t="s">
        <v>2629</v>
      </c>
      <c r="E150" s="5" t="s">
        <v>2630</v>
      </c>
      <c r="F150" s="5" t="s">
        <v>1928</v>
      </c>
      <c r="G150" s="5" t="s">
        <v>1929</v>
      </c>
      <c r="H150" s="5" t="s">
        <v>2116</v>
      </c>
      <c r="I150" s="5" t="s">
        <v>1931</v>
      </c>
      <c r="J150" s="5" t="s">
        <v>1956</v>
      </c>
      <c r="K150" s="5" t="s">
        <v>1931</v>
      </c>
      <c r="L150" s="5" t="s">
        <v>1933</v>
      </c>
      <c r="M150" s="5" t="s">
        <v>1934</v>
      </c>
      <c r="N150" s="5" t="s">
        <v>1948</v>
      </c>
      <c r="O150" s="5" t="s">
        <v>1935</v>
      </c>
      <c r="P150" s="5" t="s">
        <v>1935</v>
      </c>
      <c r="Q150" s="5" t="s">
        <v>1936</v>
      </c>
      <c r="R150" s="5" t="s">
        <v>1937</v>
      </c>
    </row>
    <row r="151" spans="1:18">
      <c r="A151" s="5" t="s">
        <v>2631</v>
      </c>
      <c r="B151" s="5" t="s">
        <v>809</v>
      </c>
      <c r="C151" s="5" t="s">
        <v>2632</v>
      </c>
      <c r="D151" s="5" t="s">
        <v>2633</v>
      </c>
      <c r="E151" s="5" t="s">
        <v>2634</v>
      </c>
      <c r="F151" s="5" t="s">
        <v>2625</v>
      </c>
      <c r="G151" s="5" t="s">
        <v>1978</v>
      </c>
      <c r="H151" s="5" t="s">
        <v>2265</v>
      </c>
      <c r="I151" s="5" t="s">
        <v>1931</v>
      </c>
      <c r="J151" s="5" t="s">
        <v>2017</v>
      </c>
      <c r="K151" s="5" t="s">
        <v>1931</v>
      </c>
      <c r="L151" s="5" t="s">
        <v>1965</v>
      </c>
      <c r="M151" s="5" t="s">
        <v>1934</v>
      </c>
      <c r="N151" s="5" t="s">
        <v>1948</v>
      </c>
      <c r="O151" s="5" t="s">
        <v>1935</v>
      </c>
      <c r="P151" s="5" t="s">
        <v>1935</v>
      </c>
      <c r="Q151" s="5" t="s">
        <v>1936</v>
      </c>
      <c r="R151" s="5" t="s">
        <v>1937</v>
      </c>
    </row>
    <row r="152" spans="1:18">
      <c r="A152" s="5" t="s">
        <v>2635</v>
      </c>
      <c r="B152" s="5" t="s">
        <v>812</v>
      </c>
      <c r="C152" s="5" t="s">
        <v>2636</v>
      </c>
      <c r="D152" s="5" t="s">
        <v>2637</v>
      </c>
      <c r="E152" s="5" t="s">
        <v>2638</v>
      </c>
      <c r="F152" s="5" t="s">
        <v>2639</v>
      </c>
      <c r="G152" s="5" t="s">
        <v>2027</v>
      </c>
      <c r="H152" s="5" t="s">
        <v>1955</v>
      </c>
      <c r="I152" s="5" t="s">
        <v>1931</v>
      </c>
      <c r="J152" s="5" t="s">
        <v>1994</v>
      </c>
      <c r="K152" s="5" t="s">
        <v>1931</v>
      </c>
      <c r="L152" s="5" t="s">
        <v>1965</v>
      </c>
      <c r="M152" s="5" t="s">
        <v>1934</v>
      </c>
      <c r="N152" s="5" t="s">
        <v>1935</v>
      </c>
      <c r="O152" s="5" t="s">
        <v>1935</v>
      </c>
      <c r="P152" s="5" t="s">
        <v>1935</v>
      </c>
      <c r="Q152" s="5" t="s">
        <v>1936</v>
      </c>
      <c r="R152" s="5" t="s">
        <v>1937</v>
      </c>
    </row>
    <row r="153" spans="1:18">
      <c r="A153" s="5" t="s">
        <v>2640</v>
      </c>
      <c r="B153" s="5" t="s">
        <v>815</v>
      </c>
      <c r="C153" s="5" t="s">
        <v>2169</v>
      </c>
      <c r="D153" s="5" t="s">
        <v>2641</v>
      </c>
      <c r="E153" s="5" t="s">
        <v>2507</v>
      </c>
      <c r="F153" s="5" t="s">
        <v>2642</v>
      </c>
      <c r="G153" s="5" t="s">
        <v>1929</v>
      </c>
      <c r="H153" s="5" t="s">
        <v>2643</v>
      </c>
      <c r="I153" s="5" t="s">
        <v>1931</v>
      </c>
      <c r="J153" s="5" t="s">
        <v>2215</v>
      </c>
      <c r="K153" s="5" t="s">
        <v>1931</v>
      </c>
      <c r="L153" s="5" t="s">
        <v>1933</v>
      </c>
      <c r="M153" s="5" t="s">
        <v>1934</v>
      </c>
      <c r="N153" s="5" t="s">
        <v>1948</v>
      </c>
      <c r="O153" s="5" t="s">
        <v>1935</v>
      </c>
      <c r="P153" s="5" t="s">
        <v>1935</v>
      </c>
      <c r="Q153" s="5" t="s">
        <v>1936</v>
      </c>
      <c r="R153" s="5" t="s">
        <v>1937</v>
      </c>
    </row>
    <row r="154" spans="1:18">
      <c r="A154" s="5" t="s">
        <v>2644</v>
      </c>
      <c r="B154" s="5" t="s">
        <v>822</v>
      </c>
      <c r="C154" s="5" t="s">
        <v>2636</v>
      </c>
      <c r="D154" s="5" t="s">
        <v>2637</v>
      </c>
      <c r="E154" s="5" t="s">
        <v>2645</v>
      </c>
      <c r="F154" s="5" t="s">
        <v>2639</v>
      </c>
      <c r="G154" s="5" t="s">
        <v>2027</v>
      </c>
      <c r="H154" s="5" t="s">
        <v>1955</v>
      </c>
      <c r="I154" s="5" t="s">
        <v>1931</v>
      </c>
      <c r="J154" s="5" t="s">
        <v>1994</v>
      </c>
      <c r="K154" s="5" t="s">
        <v>1931</v>
      </c>
      <c r="L154" s="5" t="s">
        <v>1965</v>
      </c>
      <c r="M154" s="5" t="s">
        <v>1934</v>
      </c>
      <c r="N154" s="5" t="s">
        <v>1935</v>
      </c>
      <c r="O154" s="5" t="s">
        <v>1935</v>
      </c>
      <c r="P154" s="5" t="s">
        <v>1935</v>
      </c>
      <c r="Q154" s="5" t="s">
        <v>1936</v>
      </c>
      <c r="R154" s="5" t="s">
        <v>1937</v>
      </c>
    </row>
    <row r="155" spans="1:18">
      <c r="A155" s="5" t="s">
        <v>2646</v>
      </c>
      <c r="B155" s="5" t="s">
        <v>825</v>
      </c>
      <c r="C155" s="5" t="s">
        <v>2647</v>
      </c>
      <c r="D155" s="5" t="s">
        <v>2648</v>
      </c>
      <c r="E155" s="5" t="s">
        <v>2649</v>
      </c>
      <c r="F155" s="5" t="s">
        <v>2650</v>
      </c>
      <c r="G155" s="5" t="s">
        <v>1929</v>
      </c>
      <c r="H155" s="5" t="s">
        <v>2072</v>
      </c>
      <c r="I155" s="5" t="s">
        <v>1931</v>
      </c>
      <c r="J155" s="5" t="s">
        <v>1994</v>
      </c>
      <c r="K155" s="5" t="s">
        <v>1931</v>
      </c>
      <c r="L155" s="5" t="s">
        <v>1957</v>
      </c>
      <c r="M155" s="5" t="s">
        <v>1934</v>
      </c>
      <c r="N155" s="5" t="s">
        <v>1949</v>
      </c>
      <c r="O155" s="5" t="s">
        <v>1949</v>
      </c>
      <c r="P155" s="5" t="s">
        <v>1949</v>
      </c>
      <c r="Q155" s="5" t="s">
        <v>1936</v>
      </c>
      <c r="R155" s="5" t="s">
        <v>1937</v>
      </c>
    </row>
    <row r="156" spans="1:18">
      <c r="A156" s="5" t="s">
        <v>2651</v>
      </c>
      <c r="B156" s="5" t="s">
        <v>832</v>
      </c>
      <c r="C156" s="5" t="s">
        <v>1996</v>
      </c>
      <c r="D156" s="5" t="s">
        <v>2652</v>
      </c>
      <c r="E156" s="5" t="s">
        <v>2213</v>
      </c>
      <c r="F156" s="5" t="s">
        <v>2653</v>
      </c>
      <c r="G156" s="5" t="s">
        <v>1944</v>
      </c>
      <c r="H156" s="5" t="s">
        <v>1934</v>
      </c>
      <c r="I156" s="5" t="s">
        <v>1931</v>
      </c>
      <c r="J156" s="5" t="s">
        <v>2017</v>
      </c>
      <c r="K156" s="5" t="s">
        <v>1931</v>
      </c>
      <c r="L156" s="5" t="s">
        <v>1965</v>
      </c>
      <c r="M156" s="5" t="s">
        <v>1934</v>
      </c>
      <c r="N156" s="5" t="s">
        <v>1935</v>
      </c>
      <c r="O156" s="5" t="s">
        <v>1935</v>
      </c>
      <c r="P156" s="5" t="s">
        <v>1935</v>
      </c>
      <c r="Q156" s="5" t="s">
        <v>1936</v>
      </c>
      <c r="R156" s="5" t="s">
        <v>1937</v>
      </c>
    </row>
    <row r="157" spans="1:18">
      <c r="A157" s="5" t="s">
        <v>2654</v>
      </c>
      <c r="B157" s="5" t="s">
        <v>835</v>
      </c>
      <c r="C157" s="5" t="s">
        <v>2037</v>
      </c>
      <c r="D157" s="5" t="s">
        <v>2655</v>
      </c>
      <c r="E157" s="5" t="s">
        <v>2656</v>
      </c>
      <c r="F157" s="5" t="s">
        <v>2657</v>
      </c>
      <c r="G157" s="5" t="s">
        <v>1929</v>
      </c>
      <c r="H157" s="5" t="s">
        <v>2310</v>
      </c>
      <c r="I157" s="5" t="s">
        <v>1931</v>
      </c>
      <c r="J157" s="5" t="s">
        <v>2142</v>
      </c>
      <c r="K157" s="5" t="s">
        <v>1931</v>
      </c>
      <c r="L157" s="5" t="s">
        <v>2099</v>
      </c>
      <c r="M157" s="5" t="s">
        <v>1934</v>
      </c>
      <c r="N157" s="5" t="s">
        <v>1948</v>
      </c>
      <c r="O157" s="5" t="s">
        <v>1948</v>
      </c>
      <c r="P157" s="5" t="s">
        <v>1948</v>
      </c>
      <c r="Q157" s="5" t="s">
        <v>1936</v>
      </c>
      <c r="R157" s="5" t="s">
        <v>1937</v>
      </c>
    </row>
    <row r="158" spans="1:18">
      <c r="A158" s="5" t="s">
        <v>2658</v>
      </c>
      <c r="B158" s="5" t="s">
        <v>840</v>
      </c>
      <c r="C158" s="5" t="s">
        <v>1925</v>
      </c>
      <c r="D158" s="5" t="s">
        <v>2024</v>
      </c>
      <c r="E158" s="5" t="s">
        <v>2398</v>
      </c>
      <c r="F158" s="5" t="s">
        <v>2659</v>
      </c>
      <c r="G158" s="5" t="s">
        <v>1978</v>
      </c>
      <c r="H158" s="5" t="s">
        <v>2107</v>
      </c>
      <c r="I158" s="5" t="s">
        <v>1931</v>
      </c>
      <c r="J158" s="5" t="s">
        <v>2142</v>
      </c>
      <c r="K158" s="5" t="s">
        <v>1931</v>
      </c>
      <c r="L158" s="5" t="s">
        <v>1957</v>
      </c>
      <c r="M158" s="5" t="s">
        <v>1934</v>
      </c>
      <c r="N158" s="5" t="s">
        <v>1948</v>
      </c>
      <c r="O158" s="5" t="s">
        <v>1948</v>
      </c>
      <c r="P158" s="5" t="s">
        <v>1948</v>
      </c>
      <c r="Q158" s="5" t="s">
        <v>1936</v>
      </c>
      <c r="R158" s="5" t="s">
        <v>1937</v>
      </c>
    </row>
    <row r="159" spans="1:18">
      <c r="A159" s="5" t="s">
        <v>2660</v>
      </c>
      <c r="B159" s="5" t="s">
        <v>843</v>
      </c>
      <c r="C159" s="5" t="s">
        <v>2432</v>
      </c>
      <c r="D159" s="5" t="s">
        <v>2661</v>
      </c>
      <c r="E159" s="5" t="s">
        <v>2398</v>
      </c>
      <c r="F159" s="5" t="s">
        <v>2662</v>
      </c>
      <c r="G159" s="5" t="s">
        <v>1978</v>
      </c>
      <c r="H159" s="5" t="s">
        <v>2141</v>
      </c>
      <c r="I159" s="5" t="s">
        <v>1931</v>
      </c>
      <c r="J159" s="5" t="s">
        <v>2028</v>
      </c>
      <c r="K159" s="5" t="s">
        <v>1931</v>
      </c>
      <c r="L159" s="5" t="s">
        <v>1957</v>
      </c>
      <c r="M159" s="5" t="s">
        <v>1934</v>
      </c>
      <c r="N159" s="5" t="s">
        <v>1948</v>
      </c>
      <c r="O159" s="5" t="s">
        <v>1948</v>
      </c>
      <c r="P159" s="5" t="s">
        <v>1948</v>
      </c>
      <c r="Q159" s="5" t="s">
        <v>1936</v>
      </c>
      <c r="R159" s="5" t="s">
        <v>1937</v>
      </c>
    </row>
    <row r="160" spans="1:18">
      <c r="A160" s="5" t="s">
        <v>2663</v>
      </c>
      <c r="B160" s="5" t="s">
        <v>849</v>
      </c>
      <c r="C160" s="5" t="s">
        <v>2636</v>
      </c>
      <c r="D160" s="5" t="s">
        <v>2664</v>
      </c>
      <c r="E160" s="5" t="s">
        <v>2665</v>
      </c>
      <c r="F160" s="5" t="s">
        <v>2666</v>
      </c>
      <c r="G160" s="5" t="s">
        <v>1978</v>
      </c>
      <c r="H160" s="5" t="s">
        <v>2667</v>
      </c>
      <c r="I160" s="5" t="s">
        <v>1931</v>
      </c>
      <c r="J160" s="5" t="s">
        <v>2668</v>
      </c>
      <c r="K160" s="5" t="s">
        <v>1931</v>
      </c>
      <c r="L160" s="5" t="s">
        <v>1957</v>
      </c>
      <c r="M160" s="5" t="s">
        <v>1934</v>
      </c>
      <c r="N160" s="5" t="s">
        <v>1949</v>
      </c>
      <c r="O160" s="5" t="s">
        <v>1948</v>
      </c>
      <c r="P160" s="5" t="s">
        <v>1948</v>
      </c>
      <c r="Q160" s="5" t="s">
        <v>1936</v>
      </c>
      <c r="R160" s="5" t="s">
        <v>1937</v>
      </c>
    </row>
    <row r="161" spans="1:18">
      <c r="A161" s="5" t="s">
        <v>2669</v>
      </c>
      <c r="B161" s="5" t="s">
        <v>852</v>
      </c>
      <c r="C161" s="5" t="s">
        <v>1940</v>
      </c>
      <c r="D161" s="5" t="s">
        <v>2490</v>
      </c>
      <c r="E161" s="5" t="s">
        <v>2411</v>
      </c>
      <c r="F161" s="5" t="s">
        <v>2492</v>
      </c>
      <c r="G161" s="5" t="s">
        <v>1944</v>
      </c>
      <c r="H161" s="5" t="s">
        <v>2231</v>
      </c>
      <c r="I161" s="5" t="s">
        <v>1931</v>
      </c>
      <c r="J161" s="5" t="s">
        <v>2493</v>
      </c>
      <c r="K161" s="5" t="s">
        <v>1931</v>
      </c>
      <c r="L161" s="5" t="s">
        <v>1965</v>
      </c>
      <c r="M161" s="5" t="s">
        <v>1934</v>
      </c>
      <c r="N161" s="5" t="s">
        <v>1949</v>
      </c>
      <c r="O161" s="5" t="s">
        <v>1948</v>
      </c>
      <c r="P161" s="5" t="s">
        <v>1948</v>
      </c>
      <c r="Q161" s="5" t="s">
        <v>1936</v>
      </c>
      <c r="R161" s="5" t="s">
        <v>1937</v>
      </c>
    </row>
    <row r="162" spans="1:18">
      <c r="A162" s="5" t="s">
        <v>2670</v>
      </c>
      <c r="B162" s="5" t="s">
        <v>855</v>
      </c>
      <c r="C162" s="5" t="s">
        <v>2671</v>
      </c>
      <c r="D162" s="5" t="s">
        <v>2672</v>
      </c>
      <c r="E162" s="5" t="s">
        <v>2673</v>
      </c>
      <c r="F162" s="5" t="s">
        <v>2674</v>
      </c>
      <c r="G162" s="5" t="s">
        <v>2027</v>
      </c>
      <c r="H162" s="5" t="s">
        <v>2675</v>
      </c>
      <c r="I162" s="5" t="s">
        <v>1931</v>
      </c>
      <c r="J162" s="5" t="s">
        <v>2006</v>
      </c>
      <c r="K162" s="5" t="s">
        <v>1931</v>
      </c>
      <c r="L162" s="5" t="s">
        <v>2620</v>
      </c>
      <c r="M162" s="5" t="s">
        <v>1934</v>
      </c>
      <c r="N162" s="5" t="s">
        <v>1935</v>
      </c>
      <c r="O162" s="5" t="s">
        <v>1935</v>
      </c>
      <c r="P162" s="5" t="s">
        <v>1935</v>
      </c>
      <c r="Q162" s="5" t="s">
        <v>1936</v>
      </c>
      <c r="R162" s="5" t="s">
        <v>1937</v>
      </c>
    </row>
    <row r="163" spans="1:18">
      <c r="A163" s="5" t="s">
        <v>2676</v>
      </c>
      <c r="B163" s="5" t="s">
        <v>859</v>
      </c>
      <c r="C163" s="5" t="s">
        <v>2062</v>
      </c>
      <c r="D163" s="5" t="s">
        <v>2677</v>
      </c>
      <c r="E163" s="5" t="s">
        <v>2398</v>
      </c>
      <c r="F163" s="5" t="s">
        <v>2678</v>
      </c>
      <c r="G163" s="5" t="s">
        <v>1978</v>
      </c>
      <c r="H163" s="5" t="s">
        <v>2679</v>
      </c>
      <c r="I163" s="5" t="s">
        <v>1931</v>
      </c>
      <c r="J163" s="5" t="s">
        <v>1994</v>
      </c>
      <c r="K163" s="5" t="s">
        <v>1931</v>
      </c>
      <c r="L163" s="5" t="s">
        <v>2099</v>
      </c>
      <c r="M163" s="5" t="s">
        <v>1934</v>
      </c>
      <c r="N163" s="5" t="s">
        <v>1935</v>
      </c>
      <c r="O163" s="5" t="s">
        <v>1935</v>
      </c>
      <c r="P163" s="5" t="s">
        <v>1935</v>
      </c>
      <c r="Q163" s="5" t="s">
        <v>1936</v>
      </c>
      <c r="R163" s="5" t="s">
        <v>1937</v>
      </c>
    </row>
    <row r="164" spans="1:18">
      <c r="A164" s="5" t="s">
        <v>2680</v>
      </c>
      <c r="B164" s="5" t="s">
        <v>862</v>
      </c>
      <c r="C164" s="5" t="s">
        <v>2681</v>
      </c>
      <c r="D164" s="5" t="s">
        <v>2682</v>
      </c>
      <c r="E164" s="5" t="s">
        <v>1953</v>
      </c>
      <c r="F164" s="5" t="s">
        <v>2683</v>
      </c>
      <c r="G164" s="5" t="s">
        <v>1978</v>
      </c>
      <c r="H164" s="5" t="s">
        <v>1979</v>
      </c>
      <c r="I164" s="5" t="s">
        <v>1931</v>
      </c>
      <c r="J164" s="5" t="s">
        <v>1946</v>
      </c>
      <c r="K164" s="5" t="s">
        <v>1931</v>
      </c>
      <c r="L164" s="5" t="s">
        <v>2099</v>
      </c>
      <c r="M164" s="5" t="s">
        <v>1934</v>
      </c>
      <c r="N164" s="5" t="s">
        <v>1935</v>
      </c>
      <c r="O164" s="5" t="s">
        <v>1935</v>
      </c>
      <c r="P164" s="5" t="s">
        <v>1935</v>
      </c>
      <c r="Q164" s="5" t="s">
        <v>1936</v>
      </c>
      <c r="R164" s="5" t="s">
        <v>1937</v>
      </c>
    </row>
    <row r="165" spans="1:18">
      <c r="A165" s="5" t="s">
        <v>2684</v>
      </c>
      <c r="B165" s="5" t="s">
        <v>865</v>
      </c>
      <c r="C165" s="5" t="s">
        <v>2685</v>
      </c>
      <c r="D165" s="5" t="s">
        <v>2686</v>
      </c>
      <c r="E165" s="5" t="s">
        <v>2687</v>
      </c>
      <c r="F165" s="5" t="s">
        <v>2688</v>
      </c>
      <c r="G165" s="5" t="s">
        <v>1929</v>
      </c>
      <c r="H165" s="5" t="s">
        <v>2504</v>
      </c>
      <c r="I165" s="5" t="s">
        <v>1931</v>
      </c>
      <c r="J165" s="5" t="s">
        <v>2560</v>
      </c>
      <c r="K165" s="5" t="s">
        <v>1931</v>
      </c>
      <c r="L165" s="5" t="s">
        <v>1957</v>
      </c>
      <c r="M165" s="5" t="s">
        <v>1934</v>
      </c>
      <c r="N165" s="5" t="s">
        <v>1948</v>
      </c>
      <c r="O165" s="5" t="s">
        <v>1948</v>
      </c>
      <c r="P165" s="5" t="s">
        <v>1948</v>
      </c>
      <c r="Q165" s="5" t="s">
        <v>1936</v>
      </c>
      <c r="R165" s="5" t="s">
        <v>1937</v>
      </c>
    </row>
    <row r="166" spans="1:18">
      <c r="A166" s="5" t="s">
        <v>2689</v>
      </c>
      <c r="B166" s="5" t="s">
        <v>868</v>
      </c>
      <c r="C166" s="5" t="s">
        <v>2204</v>
      </c>
      <c r="D166" s="5" t="s">
        <v>2690</v>
      </c>
      <c r="E166" s="5" t="s">
        <v>2691</v>
      </c>
      <c r="F166" s="5" t="s">
        <v>2692</v>
      </c>
      <c r="G166" s="5" t="s">
        <v>1978</v>
      </c>
      <c r="H166" s="5" t="s">
        <v>1955</v>
      </c>
      <c r="I166" s="5" t="s">
        <v>1931</v>
      </c>
      <c r="J166" s="5" t="s">
        <v>1956</v>
      </c>
      <c r="K166" s="5" t="s">
        <v>1931</v>
      </c>
      <c r="L166" s="5" t="s">
        <v>1957</v>
      </c>
      <c r="M166" s="5" t="s">
        <v>1934</v>
      </c>
      <c r="N166" s="5" t="s">
        <v>1948</v>
      </c>
      <c r="O166" s="5" t="s">
        <v>1948</v>
      </c>
      <c r="P166" s="5" t="s">
        <v>1948</v>
      </c>
      <c r="Q166" s="5" t="s">
        <v>1936</v>
      </c>
      <c r="R166" s="5" t="s">
        <v>1937</v>
      </c>
    </row>
    <row r="167" spans="1:18">
      <c r="A167" s="5" t="s">
        <v>2693</v>
      </c>
      <c r="B167" s="5" t="s">
        <v>871</v>
      </c>
      <c r="C167" s="5" t="s">
        <v>2175</v>
      </c>
      <c r="D167" s="5" t="s">
        <v>2694</v>
      </c>
      <c r="E167" s="5" t="s">
        <v>2150</v>
      </c>
      <c r="F167" s="5" t="s">
        <v>2695</v>
      </c>
      <c r="G167" s="5" t="s">
        <v>1978</v>
      </c>
      <c r="H167" s="5" t="s">
        <v>2028</v>
      </c>
      <c r="I167" s="5" t="s">
        <v>1931</v>
      </c>
      <c r="J167" s="5" t="s">
        <v>2055</v>
      </c>
      <c r="K167" s="5" t="s">
        <v>1931</v>
      </c>
      <c r="L167" s="5" t="s">
        <v>1957</v>
      </c>
      <c r="M167" s="5" t="s">
        <v>1934</v>
      </c>
      <c r="N167" s="5" t="s">
        <v>1948</v>
      </c>
      <c r="O167" s="5" t="s">
        <v>1948</v>
      </c>
      <c r="P167" s="5" t="s">
        <v>1948</v>
      </c>
      <c r="Q167" s="5" t="s">
        <v>1936</v>
      </c>
      <c r="R167" s="5" t="s">
        <v>1937</v>
      </c>
    </row>
    <row r="168" spans="1:18">
      <c r="A168" s="5" t="s">
        <v>2696</v>
      </c>
      <c r="B168" s="5" t="s">
        <v>881</v>
      </c>
      <c r="C168" s="5" t="s">
        <v>1940</v>
      </c>
      <c r="D168" s="5" t="s">
        <v>2697</v>
      </c>
      <c r="E168" s="5" t="s">
        <v>2698</v>
      </c>
      <c r="F168" s="5" t="s">
        <v>2699</v>
      </c>
      <c r="G168" s="5" t="s">
        <v>1944</v>
      </c>
      <c r="H168" s="5" t="s">
        <v>2001</v>
      </c>
      <c r="I168" s="5" t="s">
        <v>1931</v>
      </c>
      <c r="J168" s="5" t="s">
        <v>2042</v>
      </c>
      <c r="K168" s="5" t="s">
        <v>1931</v>
      </c>
      <c r="L168" s="5" t="s">
        <v>1957</v>
      </c>
      <c r="M168" s="5" t="s">
        <v>1934</v>
      </c>
      <c r="N168" s="5" t="s">
        <v>1935</v>
      </c>
      <c r="O168" s="5" t="s">
        <v>1948</v>
      </c>
      <c r="P168" s="5" t="s">
        <v>1935</v>
      </c>
      <c r="Q168" s="5" t="s">
        <v>1936</v>
      </c>
      <c r="R168" s="5" t="s">
        <v>1937</v>
      </c>
    </row>
    <row r="169" spans="1:18">
      <c r="A169" s="5" t="s">
        <v>2700</v>
      </c>
      <c r="B169" s="5" t="s">
        <v>884</v>
      </c>
      <c r="C169" s="5" t="s">
        <v>1940</v>
      </c>
      <c r="D169" s="5" t="s">
        <v>2701</v>
      </c>
      <c r="E169" s="5" t="s">
        <v>2702</v>
      </c>
      <c r="F169" s="5" t="s">
        <v>2703</v>
      </c>
      <c r="G169" s="5" t="s">
        <v>1978</v>
      </c>
      <c r="H169" s="5" t="s">
        <v>1985</v>
      </c>
      <c r="I169" s="5" t="s">
        <v>1931</v>
      </c>
      <c r="J169" s="5" t="s">
        <v>1986</v>
      </c>
      <c r="K169" s="5" t="s">
        <v>1931</v>
      </c>
      <c r="L169" s="5" t="s">
        <v>1957</v>
      </c>
      <c r="M169" s="5" t="s">
        <v>1934</v>
      </c>
      <c r="N169" s="5" t="s">
        <v>1948</v>
      </c>
      <c r="O169" s="5" t="s">
        <v>1948</v>
      </c>
      <c r="P169" s="5" t="s">
        <v>1948</v>
      </c>
      <c r="Q169" s="5" t="s">
        <v>1936</v>
      </c>
      <c r="R169" s="5" t="s">
        <v>1937</v>
      </c>
    </row>
    <row r="170" spans="1:18">
      <c r="A170" s="5" t="s">
        <v>2704</v>
      </c>
      <c r="B170" s="5" t="s">
        <v>890</v>
      </c>
      <c r="C170" s="5" t="s">
        <v>1959</v>
      </c>
      <c r="D170" s="5" t="s">
        <v>2705</v>
      </c>
      <c r="E170" s="5" t="s">
        <v>2706</v>
      </c>
      <c r="F170" s="5" t="s">
        <v>2707</v>
      </c>
      <c r="G170" s="5" t="s">
        <v>2130</v>
      </c>
      <c r="H170" s="5" t="s">
        <v>2708</v>
      </c>
      <c r="I170" s="5" t="s">
        <v>1931</v>
      </c>
      <c r="J170" s="5" t="s">
        <v>1934</v>
      </c>
      <c r="K170" s="5" t="s">
        <v>1931</v>
      </c>
      <c r="L170" s="5" t="s">
        <v>1947</v>
      </c>
      <c r="M170" s="5" t="s">
        <v>1934</v>
      </c>
      <c r="N170" s="5" t="s">
        <v>1949</v>
      </c>
      <c r="O170" s="5" t="s">
        <v>1949</v>
      </c>
      <c r="P170" s="5" t="s">
        <v>1949</v>
      </c>
      <c r="Q170" s="5" t="s">
        <v>2186</v>
      </c>
      <c r="R170" s="5" t="s">
        <v>1937</v>
      </c>
    </row>
    <row r="171" spans="1:18">
      <c r="A171" s="5" t="s">
        <v>2709</v>
      </c>
      <c r="B171" s="5" t="s">
        <v>894</v>
      </c>
      <c r="C171" s="5" t="s">
        <v>1967</v>
      </c>
      <c r="D171" s="5" t="s">
        <v>2710</v>
      </c>
      <c r="E171" s="5" t="s">
        <v>1969</v>
      </c>
      <c r="F171" s="5" t="s">
        <v>2434</v>
      </c>
      <c r="G171" s="5" t="s">
        <v>1978</v>
      </c>
      <c r="H171" s="5" t="s">
        <v>1963</v>
      </c>
      <c r="I171" s="5" t="s">
        <v>1931</v>
      </c>
      <c r="J171" s="5" t="s">
        <v>1964</v>
      </c>
      <c r="K171" s="5" t="s">
        <v>1931</v>
      </c>
      <c r="L171" s="5" t="s">
        <v>1965</v>
      </c>
      <c r="M171" s="5" t="s">
        <v>1934</v>
      </c>
      <c r="N171" s="5" t="s">
        <v>1949</v>
      </c>
      <c r="O171" s="5" t="s">
        <v>1935</v>
      </c>
      <c r="P171" s="5" t="s">
        <v>1935</v>
      </c>
      <c r="Q171" s="5" t="s">
        <v>1936</v>
      </c>
      <c r="R171" s="5" t="s">
        <v>1937</v>
      </c>
    </row>
    <row r="172" spans="1:18">
      <c r="A172" s="5" t="s">
        <v>2711</v>
      </c>
      <c r="B172" s="5" t="s">
        <v>904</v>
      </c>
      <c r="C172" s="5" t="s">
        <v>2712</v>
      </c>
      <c r="D172" s="5" t="s">
        <v>2713</v>
      </c>
      <c r="E172" s="5" t="s">
        <v>1976</v>
      </c>
      <c r="F172" s="5" t="s">
        <v>2714</v>
      </c>
      <c r="G172" s="5" t="s">
        <v>1978</v>
      </c>
      <c r="H172" s="5" t="s">
        <v>2141</v>
      </c>
      <c r="I172" s="5" t="s">
        <v>1931</v>
      </c>
      <c r="J172" s="5" t="s">
        <v>2028</v>
      </c>
      <c r="K172" s="5" t="s">
        <v>1931</v>
      </c>
      <c r="L172" s="5" t="s">
        <v>1957</v>
      </c>
      <c r="M172" s="5" t="s">
        <v>1934</v>
      </c>
      <c r="N172" s="5" t="s">
        <v>1948</v>
      </c>
      <c r="O172" s="5" t="s">
        <v>1948</v>
      </c>
      <c r="P172" s="5" t="s">
        <v>1948</v>
      </c>
      <c r="Q172" s="5" t="s">
        <v>1936</v>
      </c>
      <c r="R172" s="5" t="s">
        <v>1937</v>
      </c>
    </row>
    <row r="173" spans="1:18">
      <c r="A173" s="5" t="s">
        <v>2715</v>
      </c>
      <c r="B173" s="5" t="s">
        <v>907</v>
      </c>
      <c r="C173" s="5" t="s">
        <v>1967</v>
      </c>
      <c r="D173" s="5" t="s">
        <v>2716</v>
      </c>
      <c r="E173" s="5" t="s">
        <v>1969</v>
      </c>
      <c r="F173" s="5" t="s">
        <v>2434</v>
      </c>
      <c r="G173" s="5" t="s">
        <v>1929</v>
      </c>
      <c r="H173" s="5" t="s">
        <v>2717</v>
      </c>
      <c r="I173" s="5" t="s">
        <v>1931</v>
      </c>
      <c r="J173" s="5" t="s">
        <v>2072</v>
      </c>
      <c r="K173" s="5" t="s">
        <v>1931</v>
      </c>
      <c r="L173" s="5" t="s">
        <v>1933</v>
      </c>
      <c r="M173" s="5" t="s">
        <v>1934</v>
      </c>
      <c r="N173" s="5" t="s">
        <v>1948</v>
      </c>
      <c r="O173" s="5" t="s">
        <v>1935</v>
      </c>
      <c r="P173" s="5" t="s">
        <v>1935</v>
      </c>
      <c r="Q173" s="5" t="s">
        <v>1936</v>
      </c>
      <c r="R173" s="5" t="s">
        <v>1937</v>
      </c>
    </row>
    <row r="174" spans="1:18">
      <c r="A174" s="5" t="s">
        <v>2718</v>
      </c>
      <c r="B174" s="5" t="s">
        <v>910</v>
      </c>
      <c r="C174" s="5" t="s">
        <v>1940</v>
      </c>
      <c r="D174" s="5" t="s">
        <v>2719</v>
      </c>
      <c r="E174" s="5" t="s">
        <v>2720</v>
      </c>
      <c r="F174" s="5" t="s">
        <v>2721</v>
      </c>
      <c r="G174" s="5" t="s">
        <v>1978</v>
      </c>
      <c r="H174" s="5" t="s">
        <v>2006</v>
      </c>
      <c r="I174" s="5" t="s">
        <v>1931</v>
      </c>
      <c r="J174" s="5" t="s">
        <v>2722</v>
      </c>
      <c r="K174" s="5" t="s">
        <v>1931</v>
      </c>
      <c r="L174" s="5" t="s">
        <v>1965</v>
      </c>
      <c r="M174" s="5" t="s">
        <v>1934</v>
      </c>
      <c r="N174" s="5" t="s">
        <v>1949</v>
      </c>
      <c r="O174" s="5" t="s">
        <v>1948</v>
      </c>
      <c r="P174" s="5" t="s">
        <v>1948</v>
      </c>
      <c r="Q174" s="5" t="s">
        <v>1936</v>
      </c>
      <c r="R174" s="5" t="s">
        <v>1937</v>
      </c>
    </row>
    <row r="175" spans="1:18">
      <c r="A175" s="5" t="s">
        <v>2723</v>
      </c>
      <c r="B175" s="5" t="s">
        <v>913</v>
      </c>
      <c r="C175" s="5" t="s">
        <v>2037</v>
      </c>
      <c r="D175" s="5" t="s">
        <v>2655</v>
      </c>
      <c r="E175" s="5" t="s">
        <v>2724</v>
      </c>
      <c r="F175" s="5" t="s">
        <v>2438</v>
      </c>
      <c r="G175" s="5" t="s">
        <v>1978</v>
      </c>
      <c r="H175" s="5" t="s">
        <v>2725</v>
      </c>
      <c r="I175" s="5" t="s">
        <v>1931</v>
      </c>
      <c r="J175" s="5" t="s">
        <v>1972</v>
      </c>
      <c r="K175" s="5" t="s">
        <v>1931</v>
      </c>
      <c r="L175" s="5" t="s">
        <v>1965</v>
      </c>
      <c r="M175" s="5" t="s">
        <v>1934</v>
      </c>
      <c r="N175" s="5" t="s">
        <v>1935</v>
      </c>
      <c r="O175" s="5" t="s">
        <v>1935</v>
      </c>
      <c r="P175" s="5" t="s">
        <v>1935</v>
      </c>
      <c r="Q175" s="5" t="s">
        <v>1936</v>
      </c>
      <c r="R175" s="5" t="s">
        <v>1937</v>
      </c>
    </row>
    <row r="176" spans="1:18">
      <c r="A176" s="5" t="s">
        <v>2726</v>
      </c>
      <c r="B176" s="5" t="s">
        <v>920</v>
      </c>
      <c r="C176" s="5" t="s">
        <v>1959</v>
      </c>
      <c r="D176" s="5" t="s">
        <v>2727</v>
      </c>
      <c r="E176" s="5" t="s">
        <v>2728</v>
      </c>
      <c r="F176" s="5" t="s">
        <v>2729</v>
      </c>
      <c r="G176" s="5" t="s">
        <v>1929</v>
      </c>
      <c r="H176" s="5" t="s">
        <v>2730</v>
      </c>
      <c r="I176" s="5" t="s">
        <v>1931</v>
      </c>
      <c r="J176" s="5" t="s">
        <v>1955</v>
      </c>
      <c r="K176" s="5" t="s">
        <v>1931</v>
      </c>
      <c r="L176" s="5" t="s">
        <v>1957</v>
      </c>
      <c r="M176" s="5" t="s">
        <v>1934</v>
      </c>
      <c r="N176" s="5" t="s">
        <v>1949</v>
      </c>
      <c r="O176" s="5" t="s">
        <v>1949</v>
      </c>
      <c r="P176" s="5" t="s">
        <v>1949</v>
      </c>
      <c r="Q176" s="5" t="s">
        <v>1936</v>
      </c>
      <c r="R176" s="5" t="s">
        <v>1937</v>
      </c>
    </row>
    <row r="177" spans="1:18">
      <c r="A177" s="5" t="s">
        <v>2731</v>
      </c>
      <c r="B177" s="5" t="s">
        <v>923</v>
      </c>
      <c r="C177" s="5" t="s">
        <v>2062</v>
      </c>
      <c r="D177" s="5" t="s">
        <v>2732</v>
      </c>
      <c r="E177" s="5" t="s">
        <v>2733</v>
      </c>
      <c r="F177" s="5" t="s">
        <v>2734</v>
      </c>
      <c r="G177" s="5" t="s">
        <v>2130</v>
      </c>
      <c r="H177" s="5" t="s">
        <v>2265</v>
      </c>
      <c r="I177" s="5" t="s">
        <v>1931</v>
      </c>
      <c r="J177" s="5" t="s">
        <v>1972</v>
      </c>
      <c r="K177" s="5" t="s">
        <v>1931</v>
      </c>
      <c r="L177" s="5" t="s">
        <v>2018</v>
      </c>
      <c r="M177" s="5" t="s">
        <v>1934</v>
      </c>
      <c r="N177" s="5" t="s">
        <v>1949</v>
      </c>
      <c r="O177" s="5" t="s">
        <v>1987</v>
      </c>
      <c r="P177" s="5" t="s">
        <v>1987</v>
      </c>
      <c r="Q177" s="5" t="s">
        <v>1936</v>
      </c>
      <c r="R177" s="5" t="s">
        <v>1937</v>
      </c>
    </row>
    <row r="178" spans="1:18">
      <c r="A178" s="5" t="s">
        <v>2735</v>
      </c>
      <c r="B178" s="5" t="s">
        <v>931</v>
      </c>
      <c r="C178" s="5" t="s">
        <v>2681</v>
      </c>
      <c r="D178" s="5" t="s">
        <v>2736</v>
      </c>
      <c r="E178" s="5" t="s">
        <v>2737</v>
      </c>
      <c r="F178" s="5" t="s">
        <v>2738</v>
      </c>
      <c r="G178" s="5" t="s">
        <v>2027</v>
      </c>
      <c r="H178" s="5" t="s">
        <v>2035</v>
      </c>
      <c r="I178" s="5" t="s">
        <v>1931</v>
      </c>
      <c r="J178" s="5" t="s">
        <v>2739</v>
      </c>
      <c r="K178" s="5" t="s">
        <v>1931</v>
      </c>
      <c r="L178" s="5" t="s">
        <v>1933</v>
      </c>
      <c r="M178" s="5" t="s">
        <v>1934</v>
      </c>
      <c r="N178" s="5" t="s">
        <v>1948</v>
      </c>
      <c r="O178" s="5" t="s">
        <v>1948</v>
      </c>
      <c r="P178" s="5" t="s">
        <v>1948</v>
      </c>
      <c r="Q178" s="5" t="s">
        <v>1936</v>
      </c>
      <c r="R178" s="5" t="s">
        <v>1937</v>
      </c>
    </row>
    <row r="179" spans="1:18">
      <c r="A179" s="5" t="s">
        <v>2740</v>
      </c>
      <c r="B179" s="5" t="s">
        <v>937</v>
      </c>
      <c r="C179" s="5" t="s">
        <v>1959</v>
      </c>
      <c r="D179" s="5" t="s">
        <v>2741</v>
      </c>
      <c r="E179" s="5" t="s">
        <v>2284</v>
      </c>
      <c r="F179" s="5" t="s">
        <v>2742</v>
      </c>
      <c r="G179" s="5" t="s">
        <v>1978</v>
      </c>
      <c r="H179" s="5" t="s">
        <v>2391</v>
      </c>
      <c r="I179" s="5" t="s">
        <v>1931</v>
      </c>
      <c r="J179" s="5" t="s">
        <v>2107</v>
      </c>
      <c r="K179" s="5" t="s">
        <v>1931</v>
      </c>
      <c r="L179" s="5" t="s">
        <v>1957</v>
      </c>
      <c r="M179" s="5" t="s">
        <v>1934</v>
      </c>
      <c r="N179" s="5" t="s">
        <v>1948</v>
      </c>
      <c r="O179" s="5" t="s">
        <v>1935</v>
      </c>
      <c r="P179" s="5" t="s">
        <v>1935</v>
      </c>
      <c r="Q179" s="5" t="s">
        <v>1936</v>
      </c>
      <c r="R179" s="5" t="s">
        <v>1937</v>
      </c>
    </row>
    <row r="180" spans="1:18">
      <c r="A180" s="5" t="s">
        <v>2743</v>
      </c>
      <c r="B180" s="5" t="s">
        <v>940</v>
      </c>
      <c r="C180" s="5" t="s">
        <v>2144</v>
      </c>
      <c r="D180" s="5" t="s">
        <v>2744</v>
      </c>
      <c r="E180" s="5" t="s">
        <v>1953</v>
      </c>
      <c r="F180" s="5" t="s">
        <v>2745</v>
      </c>
      <c r="G180" s="5" t="s">
        <v>1978</v>
      </c>
      <c r="H180" s="5" t="s">
        <v>2746</v>
      </c>
      <c r="I180" s="5" t="s">
        <v>1931</v>
      </c>
      <c r="J180" s="5" t="s">
        <v>2251</v>
      </c>
      <c r="K180" s="5" t="s">
        <v>1931</v>
      </c>
      <c r="L180" s="5" t="s">
        <v>1957</v>
      </c>
      <c r="M180" s="5" t="s">
        <v>1934</v>
      </c>
      <c r="N180" s="5" t="s">
        <v>1949</v>
      </c>
      <c r="O180" s="5" t="s">
        <v>1949</v>
      </c>
      <c r="P180" s="5" t="s">
        <v>1949</v>
      </c>
      <c r="Q180" s="5" t="s">
        <v>1936</v>
      </c>
      <c r="R180" s="5" t="s">
        <v>1937</v>
      </c>
    </row>
    <row r="181" spans="1:18">
      <c r="A181" s="5" t="s">
        <v>2747</v>
      </c>
      <c r="B181" s="5" t="s">
        <v>943</v>
      </c>
      <c r="C181" s="5" t="s">
        <v>1940</v>
      </c>
      <c r="D181" s="5" t="s">
        <v>2748</v>
      </c>
      <c r="E181" s="5" t="s">
        <v>2398</v>
      </c>
      <c r="F181" s="5" t="s">
        <v>2749</v>
      </c>
      <c r="G181" s="5" t="s">
        <v>1978</v>
      </c>
      <c r="H181" s="5" t="s">
        <v>2028</v>
      </c>
      <c r="I181" s="5" t="s">
        <v>1931</v>
      </c>
      <c r="J181" s="5" t="s">
        <v>2750</v>
      </c>
      <c r="K181" s="5" t="s">
        <v>1931</v>
      </c>
      <c r="L181" s="5" t="s">
        <v>1957</v>
      </c>
      <c r="M181" s="5" t="s">
        <v>1934</v>
      </c>
      <c r="N181" s="5" t="s">
        <v>1949</v>
      </c>
      <c r="O181" s="5" t="s">
        <v>1949</v>
      </c>
      <c r="P181" s="5" t="s">
        <v>1949</v>
      </c>
      <c r="Q181" s="5" t="s">
        <v>1936</v>
      </c>
      <c r="R181" s="5" t="s">
        <v>1937</v>
      </c>
    </row>
    <row r="182" spans="1:18">
      <c r="A182" s="5" t="s">
        <v>2751</v>
      </c>
      <c r="B182" s="5" t="s">
        <v>946</v>
      </c>
      <c r="C182" s="5" t="s">
        <v>1967</v>
      </c>
      <c r="D182" s="5" t="s">
        <v>2008</v>
      </c>
      <c r="E182" s="5" t="s">
        <v>2752</v>
      </c>
      <c r="F182" s="5" t="s">
        <v>2753</v>
      </c>
      <c r="G182" s="5" t="s">
        <v>1929</v>
      </c>
      <c r="H182" s="5" t="s">
        <v>2305</v>
      </c>
      <c r="I182" s="5" t="s">
        <v>1931</v>
      </c>
      <c r="J182" s="5" t="s">
        <v>1980</v>
      </c>
      <c r="K182" s="5" t="s">
        <v>1931</v>
      </c>
      <c r="L182" s="5" t="s">
        <v>1965</v>
      </c>
      <c r="M182" s="5" t="s">
        <v>1934</v>
      </c>
      <c r="N182" s="5" t="s">
        <v>1935</v>
      </c>
      <c r="O182" s="5" t="s">
        <v>1935</v>
      </c>
      <c r="P182" s="5" t="s">
        <v>1935</v>
      </c>
      <c r="Q182" s="5" t="s">
        <v>1936</v>
      </c>
      <c r="R182" s="5" t="s">
        <v>1937</v>
      </c>
    </row>
    <row r="183" spans="1:18">
      <c r="A183" s="5" t="s">
        <v>2754</v>
      </c>
      <c r="B183" s="5" t="s">
        <v>949</v>
      </c>
      <c r="C183" s="5" t="s">
        <v>2037</v>
      </c>
      <c r="D183" s="5" t="s">
        <v>2755</v>
      </c>
      <c r="E183" s="5" t="s">
        <v>2756</v>
      </c>
      <c r="F183" s="5" t="s">
        <v>2757</v>
      </c>
      <c r="G183" s="5" t="s">
        <v>1929</v>
      </c>
      <c r="H183" s="5" t="s">
        <v>2522</v>
      </c>
      <c r="I183" s="5" t="s">
        <v>1931</v>
      </c>
      <c r="J183" s="5" t="s">
        <v>2231</v>
      </c>
      <c r="K183" s="5" t="s">
        <v>1931</v>
      </c>
      <c r="L183" s="5" t="s">
        <v>1933</v>
      </c>
      <c r="M183" s="5" t="s">
        <v>1934</v>
      </c>
      <c r="N183" s="5" t="s">
        <v>1948</v>
      </c>
      <c r="O183" s="5" t="s">
        <v>1935</v>
      </c>
      <c r="P183" s="5" t="s">
        <v>1935</v>
      </c>
      <c r="Q183" s="5" t="s">
        <v>1936</v>
      </c>
      <c r="R183" s="5" t="s">
        <v>1937</v>
      </c>
    </row>
    <row r="184" spans="1:18">
      <c r="A184" s="5" t="s">
        <v>2758</v>
      </c>
      <c r="B184" s="5" t="s">
        <v>952</v>
      </c>
      <c r="C184" s="5" t="s">
        <v>2062</v>
      </c>
      <c r="D184" s="5" t="s">
        <v>2759</v>
      </c>
      <c r="E184" s="5" t="s">
        <v>2756</v>
      </c>
      <c r="F184" s="5" t="s">
        <v>1928</v>
      </c>
      <c r="G184" s="5" t="s">
        <v>1929</v>
      </c>
      <c r="H184" s="5" t="s">
        <v>2522</v>
      </c>
      <c r="I184" s="5" t="s">
        <v>1931</v>
      </c>
      <c r="J184" s="5" t="s">
        <v>2231</v>
      </c>
      <c r="K184" s="5" t="s">
        <v>1931</v>
      </c>
      <c r="L184" s="5" t="s">
        <v>1933</v>
      </c>
      <c r="M184" s="5" t="s">
        <v>1934</v>
      </c>
      <c r="N184" s="5" t="s">
        <v>1948</v>
      </c>
      <c r="O184" s="5" t="s">
        <v>1935</v>
      </c>
      <c r="P184" s="5" t="s">
        <v>1935</v>
      </c>
      <c r="Q184" s="5" t="s">
        <v>1936</v>
      </c>
      <c r="R184" s="5" t="s">
        <v>1937</v>
      </c>
    </row>
    <row r="185" spans="1:18">
      <c r="A185" s="5" t="s">
        <v>2760</v>
      </c>
      <c r="B185" s="5" t="s">
        <v>955</v>
      </c>
      <c r="C185" s="5" t="s">
        <v>2204</v>
      </c>
      <c r="D185" s="5" t="s">
        <v>2761</v>
      </c>
      <c r="E185" s="5" t="s">
        <v>2762</v>
      </c>
      <c r="F185" s="5" t="s">
        <v>2763</v>
      </c>
      <c r="G185" s="5" t="s">
        <v>1929</v>
      </c>
      <c r="H185" s="5" t="s">
        <v>1932</v>
      </c>
      <c r="I185" s="5" t="s">
        <v>1931</v>
      </c>
      <c r="J185" s="5" t="s">
        <v>1932</v>
      </c>
      <c r="K185" s="5" t="s">
        <v>1931</v>
      </c>
      <c r="L185" s="5" t="s">
        <v>1934</v>
      </c>
      <c r="M185" s="5" t="s">
        <v>1934</v>
      </c>
      <c r="N185" s="5" t="s">
        <v>1949</v>
      </c>
      <c r="O185" s="5" t="s">
        <v>1949</v>
      </c>
      <c r="P185" s="5" t="s">
        <v>1949</v>
      </c>
      <c r="Q185" s="5" t="s">
        <v>1936</v>
      </c>
      <c r="R185" s="5" t="s">
        <v>1937</v>
      </c>
    </row>
    <row r="186" spans="1:18">
      <c r="A186" s="5" t="s">
        <v>2764</v>
      </c>
      <c r="B186" s="5" t="s">
        <v>958</v>
      </c>
      <c r="C186" s="5" t="s">
        <v>2765</v>
      </c>
      <c r="D186" s="5" t="s">
        <v>2766</v>
      </c>
      <c r="E186" s="5" t="s">
        <v>2119</v>
      </c>
      <c r="F186" s="5" t="s">
        <v>2767</v>
      </c>
      <c r="G186" s="5" t="s">
        <v>1978</v>
      </c>
      <c r="H186" s="5" t="s">
        <v>2569</v>
      </c>
      <c r="I186" s="5" t="s">
        <v>1931</v>
      </c>
      <c r="J186" s="5" t="s">
        <v>2348</v>
      </c>
      <c r="K186" s="5" t="s">
        <v>1931</v>
      </c>
      <c r="L186" s="5" t="s">
        <v>1957</v>
      </c>
      <c r="M186" s="5" t="s">
        <v>1934</v>
      </c>
      <c r="N186" s="5" t="s">
        <v>1948</v>
      </c>
      <c r="O186" s="5" t="s">
        <v>1949</v>
      </c>
      <c r="P186" s="5" t="s">
        <v>1949</v>
      </c>
      <c r="Q186" s="5" t="s">
        <v>1936</v>
      </c>
      <c r="R186" s="5" t="s">
        <v>1937</v>
      </c>
    </row>
    <row r="187" spans="1:18">
      <c r="A187" s="5" t="s">
        <v>2768</v>
      </c>
      <c r="B187" s="5" t="s">
        <v>961</v>
      </c>
      <c r="C187" s="5" t="s">
        <v>2050</v>
      </c>
      <c r="D187" s="5" t="s">
        <v>2769</v>
      </c>
      <c r="E187" s="5" t="s">
        <v>2125</v>
      </c>
      <c r="F187" s="5" t="s">
        <v>2770</v>
      </c>
      <c r="G187" s="5" t="s">
        <v>1978</v>
      </c>
      <c r="H187" s="5" t="s">
        <v>2771</v>
      </c>
      <c r="I187" s="5" t="s">
        <v>1931</v>
      </c>
      <c r="J187" s="5" t="s">
        <v>1956</v>
      </c>
      <c r="K187" s="5" t="s">
        <v>1931</v>
      </c>
      <c r="L187" s="5" t="s">
        <v>1957</v>
      </c>
      <c r="M187" s="5" t="s">
        <v>1934</v>
      </c>
      <c r="N187" s="5" t="s">
        <v>1948</v>
      </c>
      <c r="O187" s="5" t="s">
        <v>1949</v>
      </c>
      <c r="P187" s="5" t="s">
        <v>1949</v>
      </c>
      <c r="Q187" s="5" t="s">
        <v>1936</v>
      </c>
      <c r="R187" s="5" t="s">
        <v>1937</v>
      </c>
    </row>
    <row r="188" spans="1:18">
      <c r="A188" s="5" t="s">
        <v>2772</v>
      </c>
      <c r="B188" s="5" t="s">
        <v>964</v>
      </c>
      <c r="C188" s="5" t="s">
        <v>2773</v>
      </c>
      <c r="D188" s="5" t="s">
        <v>2774</v>
      </c>
      <c r="E188" s="5" t="s">
        <v>2775</v>
      </c>
      <c r="F188" s="5" t="s">
        <v>2776</v>
      </c>
      <c r="G188" s="5" t="s">
        <v>1944</v>
      </c>
      <c r="H188" s="5" t="s">
        <v>2777</v>
      </c>
      <c r="I188" s="5" t="s">
        <v>1931</v>
      </c>
      <c r="J188" s="5" t="s">
        <v>1932</v>
      </c>
      <c r="K188" s="5" t="s">
        <v>1931</v>
      </c>
      <c r="L188" s="5" t="s">
        <v>1965</v>
      </c>
      <c r="M188" s="5" t="s">
        <v>1934</v>
      </c>
      <c r="N188" s="5" t="s">
        <v>1935</v>
      </c>
      <c r="O188" s="5" t="s">
        <v>1948</v>
      </c>
      <c r="P188" s="5" t="s">
        <v>1948</v>
      </c>
      <c r="Q188" s="5" t="s">
        <v>1936</v>
      </c>
      <c r="R188" s="5" t="s">
        <v>1937</v>
      </c>
    </row>
    <row r="189" spans="1:18">
      <c r="A189" s="5" t="s">
        <v>2778</v>
      </c>
      <c r="B189" s="5" t="s">
        <v>967</v>
      </c>
      <c r="C189" s="5" t="s">
        <v>2779</v>
      </c>
      <c r="D189" s="5" t="s">
        <v>2780</v>
      </c>
      <c r="E189" s="5" t="s">
        <v>2781</v>
      </c>
      <c r="F189" s="5" t="s">
        <v>2782</v>
      </c>
      <c r="G189" s="5" t="s">
        <v>1978</v>
      </c>
      <c r="H189" s="5" t="s">
        <v>1934</v>
      </c>
      <c r="I189" s="5" t="s">
        <v>1931</v>
      </c>
      <c r="J189" s="5" t="s">
        <v>2006</v>
      </c>
      <c r="K189" s="5" t="s">
        <v>1931</v>
      </c>
      <c r="L189" s="5" t="s">
        <v>1957</v>
      </c>
      <c r="M189" s="5" t="s">
        <v>1934</v>
      </c>
      <c r="N189" s="5" t="s">
        <v>1949</v>
      </c>
      <c r="O189" s="5" t="s">
        <v>1949</v>
      </c>
      <c r="P189" s="5" t="s">
        <v>1949</v>
      </c>
      <c r="Q189" s="5" t="s">
        <v>1936</v>
      </c>
      <c r="R189" s="5" t="s">
        <v>1937</v>
      </c>
    </row>
    <row r="190" spans="1:18">
      <c r="A190" s="5" t="s">
        <v>2783</v>
      </c>
      <c r="B190" s="5" t="s">
        <v>970</v>
      </c>
      <c r="C190" s="5" t="s">
        <v>2050</v>
      </c>
      <c r="D190" s="5" t="s">
        <v>2784</v>
      </c>
      <c r="E190" s="5" t="s">
        <v>2785</v>
      </c>
      <c r="F190" s="5" t="s">
        <v>2786</v>
      </c>
      <c r="G190" s="5" t="s">
        <v>1978</v>
      </c>
      <c r="H190" s="5" t="s">
        <v>2018</v>
      </c>
      <c r="I190" s="5" t="s">
        <v>1931</v>
      </c>
      <c r="J190" s="5" t="s">
        <v>1972</v>
      </c>
      <c r="K190" s="5" t="s">
        <v>1931</v>
      </c>
      <c r="L190" s="5" t="s">
        <v>1957</v>
      </c>
      <c r="M190" s="5" t="s">
        <v>1934</v>
      </c>
      <c r="N190" s="5" t="s">
        <v>1949</v>
      </c>
      <c r="O190" s="5" t="s">
        <v>1949</v>
      </c>
      <c r="P190" s="5" t="s">
        <v>1949</v>
      </c>
      <c r="Q190" s="5" t="s">
        <v>1936</v>
      </c>
      <c r="R190" s="5" t="s">
        <v>1937</v>
      </c>
    </row>
    <row r="191" spans="1:18">
      <c r="A191" s="5" t="s">
        <v>2787</v>
      </c>
      <c r="B191" s="5" t="s">
        <v>976</v>
      </c>
      <c r="C191" s="5" t="s">
        <v>2175</v>
      </c>
      <c r="D191" s="5" t="s">
        <v>2788</v>
      </c>
      <c r="E191" s="5" t="s">
        <v>2398</v>
      </c>
      <c r="F191" s="5" t="s">
        <v>2789</v>
      </c>
      <c r="G191" s="5" t="s">
        <v>1978</v>
      </c>
      <c r="H191" s="5" t="s">
        <v>2072</v>
      </c>
      <c r="I191" s="5" t="s">
        <v>1931</v>
      </c>
      <c r="J191" s="5" t="s">
        <v>1994</v>
      </c>
      <c r="K191" s="5" t="s">
        <v>1931</v>
      </c>
      <c r="L191" s="5" t="s">
        <v>1957</v>
      </c>
      <c r="M191" s="5" t="s">
        <v>1934</v>
      </c>
      <c r="N191" s="5" t="s">
        <v>1948</v>
      </c>
      <c r="O191" s="5" t="s">
        <v>1948</v>
      </c>
      <c r="P191" s="5" t="s">
        <v>1948</v>
      </c>
      <c r="Q191" s="5" t="s">
        <v>1936</v>
      </c>
      <c r="R191" s="5" t="s">
        <v>1937</v>
      </c>
    </row>
    <row r="192" spans="1:18">
      <c r="A192" s="5" t="s">
        <v>2790</v>
      </c>
      <c r="B192" s="5" t="s">
        <v>979</v>
      </c>
      <c r="C192" s="5" t="s">
        <v>2791</v>
      </c>
      <c r="D192" s="5" t="s">
        <v>2792</v>
      </c>
      <c r="E192" s="5" t="s">
        <v>2793</v>
      </c>
      <c r="F192" s="5" t="s">
        <v>2794</v>
      </c>
      <c r="G192" s="5" t="s">
        <v>1929</v>
      </c>
      <c r="H192" s="5" t="s">
        <v>2011</v>
      </c>
      <c r="I192" s="5" t="s">
        <v>1931</v>
      </c>
      <c r="J192" s="5" t="s">
        <v>2072</v>
      </c>
      <c r="K192" s="5" t="s">
        <v>1931</v>
      </c>
      <c r="L192" s="5" t="s">
        <v>1957</v>
      </c>
      <c r="M192" s="5" t="s">
        <v>1934</v>
      </c>
      <c r="N192" s="5" t="s">
        <v>1949</v>
      </c>
      <c r="O192" s="5" t="s">
        <v>1948</v>
      </c>
      <c r="P192" s="5" t="s">
        <v>1948</v>
      </c>
      <c r="Q192" s="5" t="s">
        <v>1936</v>
      </c>
      <c r="R192" s="5" t="s">
        <v>1937</v>
      </c>
    </row>
    <row r="193" spans="1:18">
      <c r="A193" s="5" t="s">
        <v>2795</v>
      </c>
      <c r="B193" s="5" t="s">
        <v>986</v>
      </c>
      <c r="C193" s="5" t="s">
        <v>2187</v>
      </c>
      <c r="D193" s="5" t="s">
        <v>2796</v>
      </c>
      <c r="E193" s="5" t="s">
        <v>2398</v>
      </c>
      <c r="F193" s="5" t="s">
        <v>2115</v>
      </c>
      <c r="G193" s="5" t="s">
        <v>1978</v>
      </c>
      <c r="H193" s="5" t="s">
        <v>2391</v>
      </c>
      <c r="I193" s="5" t="s">
        <v>1931</v>
      </c>
      <c r="J193" s="5" t="s">
        <v>2107</v>
      </c>
      <c r="K193" s="5" t="s">
        <v>1931</v>
      </c>
      <c r="L193" s="5" t="s">
        <v>1957</v>
      </c>
      <c r="M193" s="5" t="s">
        <v>1934</v>
      </c>
      <c r="N193" s="5" t="s">
        <v>1948</v>
      </c>
      <c r="O193" s="5" t="s">
        <v>1949</v>
      </c>
      <c r="P193" s="5" t="s">
        <v>1949</v>
      </c>
      <c r="Q193" s="5" t="s">
        <v>1936</v>
      </c>
      <c r="R193" s="5" t="s">
        <v>1937</v>
      </c>
    </row>
    <row r="194" spans="1:18">
      <c r="A194" s="5" t="s">
        <v>2797</v>
      </c>
      <c r="B194" s="5" t="s">
        <v>989</v>
      </c>
      <c r="C194" s="5" t="s">
        <v>1925</v>
      </c>
      <c r="D194" s="5" t="s">
        <v>2258</v>
      </c>
      <c r="E194" s="5" t="s">
        <v>2798</v>
      </c>
      <c r="F194" s="5" t="s">
        <v>2234</v>
      </c>
      <c r="G194" s="5" t="s">
        <v>1929</v>
      </c>
      <c r="H194" s="5" t="s">
        <v>2265</v>
      </c>
      <c r="I194" s="5" t="s">
        <v>1931</v>
      </c>
      <c r="J194" s="5" t="s">
        <v>2017</v>
      </c>
      <c r="K194" s="5" t="s">
        <v>1931</v>
      </c>
      <c r="L194" s="5" t="s">
        <v>1965</v>
      </c>
      <c r="M194" s="5" t="s">
        <v>1934</v>
      </c>
      <c r="N194" s="5" t="s">
        <v>1948</v>
      </c>
      <c r="O194" s="5" t="s">
        <v>1935</v>
      </c>
      <c r="P194" s="5" t="s">
        <v>1935</v>
      </c>
      <c r="Q194" s="5" t="s">
        <v>1936</v>
      </c>
      <c r="R194" s="5" t="s">
        <v>1937</v>
      </c>
    </row>
    <row r="195" spans="1:18">
      <c r="A195" s="5" t="s">
        <v>2799</v>
      </c>
      <c r="B195" s="5" t="s">
        <v>992</v>
      </c>
      <c r="C195" s="5" t="s">
        <v>1925</v>
      </c>
      <c r="D195" s="5" t="s">
        <v>2800</v>
      </c>
      <c r="E195" s="5" t="s">
        <v>1969</v>
      </c>
      <c r="F195" s="5" t="s">
        <v>2801</v>
      </c>
      <c r="G195" s="5" t="s">
        <v>2027</v>
      </c>
      <c r="H195" s="5" t="s">
        <v>2802</v>
      </c>
      <c r="I195" s="5" t="s">
        <v>1931</v>
      </c>
      <c r="J195" s="5" t="s">
        <v>2180</v>
      </c>
      <c r="K195" s="5" t="s">
        <v>1931</v>
      </c>
      <c r="L195" s="5" t="s">
        <v>1933</v>
      </c>
      <c r="M195" s="5" t="s">
        <v>1934</v>
      </c>
      <c r="N195" s="5" t="s">
        <v>1935</v>
      </c>
      <c r="O195" s="5" t="s">
        <v>1935</v>
      </c>
      <c r="P195" s="5" t="s">
        <v>1935</v>
      </c>
      <c r="Q195" s="5" t="s">
        <v>1936</v>
      </c>
      <c r="R195" s="5" t="s">
        <v>1937</v>
      </c>
    </row>
    <row r="196" spans="1:18">
      <c r="A196" s="5" t="s">
        <v>2803</v>
      </c>
      <c r="B196" s="5" t="s">
        <v>998</v>
      </c>
      <c r="C196" s="5" t="s">
        <v>1959</v>
      </c>
      <c r="D196" s="5" t="s">
        <v>2804</v>
      </c>
      <c r="E196" s="5" t="s">
        <v>2805</v>
      </c>
      <c r="F196" s="5" t="s">
        <v>2806</v>
      </c>
      <c r="G196" s="5" t="s">
        <v>1978</v>
      </c>
      <c r="H196" s="5" t="s">
        <v>2643</v>
      </c>
      <c r="I196" s="5" t="s">
        <v>1931</v>
      </c>
      <c r="J196" s="5" t="s">
        <v>2048</v>
      </c>
      <c r="K196" s="5" t="s">
        <v>1931</v>
      </c>
      <c r="L196" s="5" t="s">
        <v>1965</v>
      </c>
      <c r="M196" s="5" t="s">
        <v>1934</v>
      </c>
      <c r="N196" s="5" t="s">
        <v>1949</v>
      </c>
      <c r="O196" s="5" t="s">
        <v>1948</v>
      </c>
      <c r="P196" s="5" t="s">
        <v>1948</v>
      </c>
      <c r="Q196" s="5" t="s">
        <v>1936</v>
      </c>
      <c r="R196" s="5" t="s">
        <v>1937</v>
      </c>
    </row>
    <row r="197" spans="1:18">
      <c r="A197" s="5" t="s">
        <v>2807</v>
      </c>
      <c r="B197" s="5" t="s">
        <v>1001</v>
      </c>
      <c r="C197" s="5" t="s">
        <v>2808</v>
      </c>
      <c r="D197" s="5" t="s">
        <v>2809</v>
      </c>
      <c r="E197" s="5" t="s">
        <v>2810</v>
      </c>
      <c r="F197" s="5" t="s">
        <v>2811</v>
      </c>
      <c r="G197" s="5" t="s">
        <v>1929</v>
      </c>
      <c r="H197" s="5" t="s">
        <v>2812</v>
      </c>
      <c r="I197" s="5" t="s">
        <v>1931</v>
      </c>
      <c r="J197" s="5" t="s">
        <v>2048</v>
      </c>
      <c r="K197" s="5" t="s">
        <v>1931</v>
      </c>
      <c r="L197" s="5" t="s">
        <v>1933</v>
      </c>
      <c r="M197" s="5" t="s">
        <v>1934</v>
      </c>
      <c r="N197" s="5" t="s">
        <v>1935</v>
      </c>
      <c r="O197" s="5" t="s">
        <v>1935</v>
      </c>
      <c r="P197" s="5" t="s">
        <v>1935</v>
      </c>
      <c r="Q197" s="5" t="s">
        <v>1936</v>
      </c>
      <c r="R197" s="5" t="s">
        <v>1937</v>
      </c>
    </row>
    <row r="198" spans="1:18">
      <c r="A198" s="5" t="s">
        <v>2813</v>
      </c>
      <c r="B198" s="5" t="s">
        <v>1004</v>
      </c>
      <c r="C198" s="5" t="s">
        <v>2814</v>
      </c>
      <c r="D198" s="5" t="s">
        <v>2815</v>
      </c>
      <c r="E198" s="5" t="s">
        <v>2213</v>
      </c>
      <c r="F198" s="5" t="s">
        <v>2816</v>
      </c>
      <c r="G198" s="5" t="s">
        <v>1978</v>
      </c>
      <c r="H198" s="5" t="s">
        <v>2018</v>
      </c>
      <c r="I198" s="5" t="s">
        <v>1931</v>
      </c>
      <c r="J198" s="5" t="s">
        <v>1972</v>
      </c>
      <c r="K198" s="5" t="s">
        <v>1931</v>
      </c>
      <c r="L198" s="5" t="s">
        <v>1957</v>
      </c>
      <c r="M198" s="5" t="s">
        <v>1934</v>
      </c>
      <c r="N198" s="5" t="s">
        <v>1949</v>
      </c>
      <c r="O198" s="5" t="s">
        <v>1949</v>
      </c>
      <c r="P198" s="5" t="s">
        <v>1949</v>
      </c>
      <c r="Q198" s="5" t="s">
        <v>1936</v>
      </c>
      <c r="R198" s="5" t="s">
        <v>1937</v>
      </c>
    </row>
    <row r="199" spans="1:18">
      <c r="A199" s="5" t="s">
        <v>2817</v>
      </c>
      <c r="B199" s="5" t="s">
        <v>1007</v>
      </c>
      <c r="C199" s="5" t="s">
        <v>2818</v>
      </c>
      <c r="D199" s="5" t="s">
        <v>2819</v>
      </c>
      <c r="E199" s="5" t="s">
        <v>2213</v>
      </c>
      <c r="F199" s="5" t="s">
        <v>2820</v>
      </c>
      <c r="G199" s="5" t="s">
        <v>1978</v>
      </c>
      <c r="H199" s="5" t="s">
        <v>2042</v>
      </c>
      <c r="I199" s="5" t="s">
        <v>1931</v>
      </c>
      <c r="J199" s="5" t="s">
        <v>2587</v>
      </c>
      <c r="K199" s="5" t="s">
        <v>1931</v>
      </c>
      <c r="L199" s="5" t="s">
        <v>1957</v>
      </c>
      <c r="M199" s="5" t="s">
        <v>1934</v>
      </c>
      <c r="N199" s="5" t="s">
        <v>1949</v>
      </c>
      <c r="O199" s="5" t="s">
        <v>1949</v>
      </c>
      <c r="P199" s="5" t="s">
        <v>1949</v>
      </c>
      <c r="Q199" s="5" t="s">
        <v>1936</v>
      </c>
      <c r="R199" s="5" t="s">
        <v>1937</v>
      </c>
    </row>
    <row r="200" spans="1:18">
      <c r="A200" s="5" t="s">
        <v>2821</v>
      </c>
      <c r="B200" s="5" t="s">
        <v>1010</v>
      </c>
      <c r="C200" s="5" t="s">
        <v>1967</v>
      </c>
      <c r="D200" s="5" t="s">
        <v>2822</v>
      </c>
      <c r="E200" s="5" t="s">
        <v>2119</v>
      </c>
      <c r="F200" s="5" t="s">
        <v>2745</v>
      </c>
      <c r="G200" s="5" t="s">
        <v>1978</v>
      </c>
      <c r="H200" s="5" t="s">
        <v>1979</v>
      </c>
      <c r="I200" s="5" t="s">
        <v>1931</v>
      </c>
      <c r="J200" s="5" t="s">
        <v>1980</v>
      </c>
      <c r="K200" s="5" t="s">
        <v>1931</v>
      </c>
      <c r="L200" s="5" t="s">
        <v>1957</v>
      </c>
      <c r="M200" s="5" t="s">
        <v>1934</v>
      </c>
      <c r="N200" s="5" t="s">
        <v>1948</v>
      </c>
      <c r="O200" s="5" t="s">
        <v>1949</v>
      </c>
      <c r="P200" s="5" t="s">
        <v>1949</v>
      </c>
      <c r="Q200" s="5" t="s">
        <v>1936</v>
      </c>
      <c r="R200" s="5" t="s">
        <v>1937</v>
      </c>
    </row>
    <row r="201" spans="1:18">
      <c r="A201" s="5" t="s">
        <v>2823</v>
      </c>
      <c r="B201" s="5" t="s">
        <v>1013</v>
      </c>
      <c r="C201" s="5" t="s">
        <v>1925</v>
      </c>
      <c r="D201" s="5" t="s">
        <v>2824</v>
      </c>
      <c r="E201" s="5" t="s">
        <v>2119</v>
      </c>
      <c r="F201" s="5" t="s">
        <v>2825</v>
      </c>
      <c r="G201" s="5" t="s">
        <v>1978</v>
      </c>
      <c r="H201" s="5" t="s">
        <v>2012</v>
      </c>
      <c r="I201" s="5" t="s">
        <v>1931</v>
      </c>
      <c r="J201" s="5" t="s">
        <v>1986</v>
      </c>
      <c r="K201" s="5" t="s">
        <v>1931</v>
      </c>
      <c r="L201" s="5" t="s">
        <v>2099</v>
      </c>
      <c r="M201" s="5" t="s">
        <v>1934</v>
      </c>
      <c r="N201" s="5" t="s">
        <v>1935</v>
      </c>
      <c r="O201" s="5" t="s">
        <v>1935</v>
      </c>
      <c r="P201" s="5" t="s">
        <v>1935</v>
      </c>
      <c r="Q201" s="5" t="s">
        <v>1936</v>
      </c>
      <c r="R201" s="5" t="s">
        <v>1937</v>
      </c>
    </row>
    <row r="202" spans="1:18">
      <c r="A202" s="5" t="s">
        <v>2826</v>
      </c>
      <c r="B202" s="5" t="s">
        <v>1016</v>
      </c>
      <c r="C202" s="5" t="s">
        <v>1925</v>
      </c>
      <c r="D202" s="5" t="s">
        <v>2827</v>
      </c>
      <c r="E202" s="5" t="s">
        <v>2828</v>
      </c>
      <c r="F202" s="5" t="s">
        <v>2829</v>
      </c>
      <c r="G202" s="5" t="s">
        <v>1944</v>
      </c>
      <c r="H202" s="5" t="s">
        <v>2830</v>
      </c>
      <c r="I202" s="5" t="s">
        <v>1931</v>
      </c>
      <c r="J202" s="5" t="s">
        <v>2831</v>
      </c>
      <c r="K202" s="5" t="s">
        <v>1931</v>
      </c>
      <c r="L202" s="5" t="s">
        <v>1965</v>
      </c>
      <c r="M202" s="5" t="s">
        <v>1934</v>
      </c>
      <c r="N202" s="5" t="s">
        <v>1935</v>
      </c>
      <c r="O202" s="5" t="s">
        <v>1948</v>
      </c>
      <c r="P202" s="5" t="s">
        <v>1935</v>
      </c>
      <c r="Q202" s="5" t="s">
        <v>1936</v>
      </c>
      <c r="R202" s="5" t="s">
        <v>1937</v>
      </c>
    </row>
    <row r="203" spans="1:18">
      <c r="A203" s="5" t="s">
        <v>2832</v>
      </c>
      <c r="B203" s="5" t="s">
        <v>1022</v>
      </c>
      <c r="C203" s="5" t="s">
        <v>1925</v>
      </c>
      <c r="D203" s="5" t="s">
        <v>2833</v>
      </c>
      <c r="E203" s="5" t="s">
        <v>2834</v>
      </c>
      <c r="F203" s="5" t="s">
        <v>2835</v>
      </c>
      <c r="G203" s="5" t="s">
        <v>1929</v>
      </c>
      <c r="H203" s="5" t="s">
        <v>1955</v>
      </c>
      <c r="I203" s="5" t="s">
        <v>1931</v>
      </c>
      <c r="J203" s="5" t="s">
        <v>1994</v>
      </c>
      <c r="K203" s="5" t="s">
        <v>1931</v>
      </c>
      <c r="L203" s="5" t="s">
        <v>1965</v>
      </c>
      <c r="M203" s="5" t="s">
        <v>1934</v>
      </c>
      <c r="N203" s="5" t="s">
        <v>1935</v>
      </c>
      <c r="O203" s="5" t="s">
        <v>1935</v>
      </c>
      <c r="P203" s="5" t="s">
        <v>1935</v>
      </c>
      <c r="Q203" s="5" t="s">
        <v>1936</v>
      </c>
      <c r="R203" s="5" t="s">
        <v>1937</v>
      </c>
    </row>
    <row r="204" spans="1:18">
      <c r="A204" s="5" t="s">
        <v>2836</v>
      </c>
      <c r="B204" s="5" t="s">
        <v>1031</v>
      </c>
      <c r="C204" s="5" t="s">
        <v>1940</v>
      </c>
      <c r="D204" s="5" t="s">
        <v>2484</v>
      </c>
      <c r="E204" s="5" t="s">
        <v>2485</v>
      </c>
      <c r="F204" s="5" t="s">
        <v>2837</v>
      </c>
      <c r="G204" s="5" t="s">
        <v>1929</v>
      </c>
      <c r="H204" s="5" t="s">
        <v>2838</v>
      </c>
      <c r="I204" s="5" t="s">
        <v>2488</v>
      </c>
      <c r="J204" s="5" t="s">
        <v>2610</v>
      </c>
      <c r="K204" s="5" t="s">
        <v>1931</v>
      </c>
      <c r="L204" s="5" t="s">
        <v>1933</v>
      </c>
      <c r="M204" s="5" t="s">
        <v>1934</v>
      </c>
      <c r="N204" s="5" t="s">
        <v>1935</v>
      </c>
      <c r="O204" s="5" t="s">
        <v>1935</v>
      </c>
      <c r="P204" s="5" t="s">
        <v>1935</v>
      </c>
      <c r="Q204" s="5" t="s">
        <v>2186</v>
      </c>
      <c r="R204" s="5" t="s">
        <v>1937</v>
      </c>
    </row>
    <row r="205" spans="1:18">
      <c r="A205" s="5" t="s">
        <v>2839</v>
      </c>
      <c r="B205" s="5" t="s">
        <v>1034</v>
      </c>
      <c r="C205" s="5" t="s">
        <v>1925</v>
      </c>
      <c r="D205" s="5" t="s">
        <v>2840</v>
      </c>
      <c r="E205" s="5" t="s">
        <v>2025</v>
      </c>
      <c r="F205" s="5" t="s">
        <v>2841</v>
      </c>
      <c r="G205" s="5" t="s">
        <v>1929</v>
      </c>
      <c r="H205" s="5" t="s">
        <v>2348</v>
      </c>
      <c r="I205" s="5" t="s">
        <v>1931</v>
      </c>
      <c r="J205" s="5" t="s">
        <v>2842</v>
      </c>
      <c r="K205" s="5" t="s">
        <v>1931</v>
      </c>
      <c r="L205" s="5" t="s">
        <v>1957</v>
      </c>
      <c r="M205" s="5" t="s">
        <v>1934</v>
      </c>
      <c r="N205" s="5" t="s">
        <v>1948</v>
      </c>
      <c r="O205" s="5" t="s">
        <v>1949</v>
      </c>
      <c r="P205" s="5" t="s">
        <v>1948</v>
      </c>
      <c r="Q205" s="5" t="s">
        <v>1936</v>
      </c>
      <c r="R205" s="5" t="s">
        <v>1937</v>
      </c>
    </row>
    <row r="206" spans="1:18">
      <c r="A206" s="5" t="s">
        <v>2843</v>
      </c>
      <c r="B206" s="5" t="s">
        <v>1053</v>
      </c>
      <c r="C206" s="5" t="s">
        <v>2037</v>
      </c>
      <c r="D206" s="5" t="s">
        <v>2655</v>
      </c>
      <c r="E206" s="5" t="s">
        <v>2844</v>
      </c>
      <c r="F206" s="5" t="s">
        <v>2845</v>
      </c>
      <c r="G206" s="5" t="s">
        <v>1929</v>
      </c>
      <c r="H206" s="5" t="s">
        <v>2054</v>
      </c>
      <c r="I206" s="5" t="s">
        <v>1931</v>
      </c>
      <c r="J206" s="5" t="s">
        <v>2055</v>
      </c>
      <c r="K206" s="5" t="s">
        <v>1931</v>
      </c>
      <c r="L206" s="5" t="s">
        <v>1965</v>
      </c>
      <c r="M206" s="5" t="s">
        <v>1934</v>
      </c>
      <c r="N206" s="5" t="s">
        <v>1948</v>
      </c>
      <c r="O206" s="5" t="s">
        <v>1948</v>
      </c>
      <c r="P206" s="5" t="s">
        <v>1948</v>
      </c>
      <c r="Q206" s="5" t="s">
        <v>1936</v>
      </c>
      <c r="R206" s="5" t="s">
        <v>1937</v>
      </c>
    </row>
    <row r="207" spans="1:18">
      <c r="A207" s="5" t="s">
        <v>2846</v>
      </c>
      <c r="B207" s="5" t="s">
        <v>1059</v>
      </c>
      <c r="C207" s="5" t="s">
        <v>2204</v>
      </c>
      <c r="D207" s="5" t="s">
        <v>2579</v>
      </c>
      <c r="E207" s="5" t="s">
        <v>2847</v>
      </c>
      <c r="F207" s="5" t="s">
        <v>2618</v>
      </c>
      <c r="G207" s="5" t="s">
        <v>2130</v>
      </c>
      <c r="H207" s="5" t="s">
        <v>2848</v>
      </c>
      <c r="I207" s="5" t="s">
        <v>1931</v>
      </c>
      <c r="J207" s="5" t="s">
        <v>2560</v>
      </c>
      <c r="K207" s="5" t="s">
        <v>1931</v>
      </c>
      <c r="L207" s="5" t="s">
        <v>1965</v>
      </c>
      <c r="M207" s="5" t="s">
        <v>1934</v>
      </c>
      <c r="N207" s="5" t="s">
        <v>1948</v>
      </c>
      <c r="O207" s="5" t="s">
        <v>1935</v>
      </c>
      <c r="P207" s="5" t="s">
        <v>1935</v>
      </c>
      <c r="Q207" s="5" t="s">
        <v>1936</v>
      </c>
      <c r="R207" s="5" t="s">
        <v>1937</v>
      </c>
    </row>
    <row r="208" spans="1:18">
      <c r="A208" s="5" t="s">
        <v>2849</v>
      </c>
      <c r="B208" s="5" t="s">
        <v>1066</v>
      </c>
      <c r="C208" s="5" t="s">
        <v>1959</v>
      </c>
      <c r="D208" s="5" t="s">
        <v>2850</v>
      </c>
      <c r="E208" s="5" t="s">
        <v>2851</v>
      </c>
      <c r="F208" s="5" t="s">
        <v>2852</v>
      </c>
      <c r="G208" s="5" t="s">
        <v>2130</v>
      </c>
      <c r="H208" s="5" t="s">
        <v>2853</v>
      </c>
      <c r="I208" s="5" t="s">
        <v>1931</v>
      </c>
      <c r="J208" s="5" t="s">
        <v>2430</v>
      </c>
      <c r="K208" s="5" t="s">
        <v>1931</v>
      </c>
      <c r="L208" s="5" t="s">
        <v>1965</v>
      </c>
      <c r="M208" s="5" t="s">
        <v>1934</v>
      </c>
      <c r="N208" s="5" t="s">
        <v>1949</v>
      </c>
      <c r="O208" s="5" t="s">
        <v>2210</v>
      </c>
      <c r="P208" s="5" t="s">
        <v>2210</v>
      </c>
      <c r="Q208" s="5" t="s">
        <v>1936</v>
      </c>
      <c r="R208" s="5" t="s">
        <v>1937</v>
      </c>
    </row>
    <row r="209" spans="1:18">
      <c r="A209" s="5" t="s">
        <v>2854</v>
      </c>
      <c r="B209" s="5" t="s">
        <v>1070</v>
      </c>
      <c r="C209" s="5" t="s">
        <v>2331</v>
      </c>
      <c r="D209" s="5" t="s">
        <v>2855</v>
      </c>
      <c r="E209" s="5" t="s">
        <v>2856</v>
      </c>
      <c r="F209" s="5" t="s">
        <v>2857</v>
      </c>
      <c r="G209" s="5" t="s">
        <v>1944</v>
      </c>
      <c r="H209" s="5" t="s">
        <v>2471</v>
      </c>
      <c r="I209" s="5" t="s">
        <v>1931</v>
      </c>
      <c r="J209" s="5" t="s">
        <v>2055</v>
      </c>
      <c r="K209" s="5" t="s">
        <v>1931</v>
      </c>
      <c r="L209" s="5" t="s">
        <v>1933</v>
      </c>
      <c r="M209" s="5" t="s">
        <v>1934</v>
      </c>
      <c r="N209" s="5" t="s">
        <v>1948</v>
      </c>
      <c r="O209" s="5" t="s">
        <v>1948</v>
      </c>
      <c r="P209" s="5" t="s">
        <v>1948</v>
      </c>
      <c r="Q209" s="5" t="s">
        <v>1936</v>
      </c>
      <c r="R209" s="5" t="s">
        <v>1937</v>
      </c>
    </row>
    <row r="210" spans="1:18">
      <c r="A210" s="5" t="s">
        <v>2858</v>
      </c>
      <c r="B210" s="5" t="s">
        <v>1073</v>
      </c>
      <c r="C210" s="5" t="s">
        <v>2187</v>
      </c>
      <c r="D210" s="5" t="s">
        <v>2859</v>
      </c>
      <c r="E210" s="5" t="s">
        <v>2119</v>
      </c>
      <c r="F210" s="5" t="s">
        <v>2860</v>
      </c>
      <c r="G210" s="5" t="s">
        <v>2130</v>
      </c>
      <c r="H210" s="5" t="s">
        <v>2861</v>
      </c>
      <c r="I210" s="5" t="s">
        <v>1931</v>
      </c>
      <c r="J210" s="5" t="s">
        <v>2842</v>
      </c>
      <c r="K210" s="5" t="s">
        <v>1931</v>
      </c>
      <c r="L210" s="5" t="s">
        <v>2099</v>
      </c>
      <c r="M210" s="5" t="s">
        <v>1934</v>
      </c>
      <c r="N210" s="5" t="s">
        <v>1935</v>
      </c>
      <c r="O210" s="5" t="s">
        <v>1935</v>
      </c>
      <c r="P210" s="5" t="s">
        <v>1935</v>
      </c>
      <c r="Q210" s="5" t="s">
        <v>2186</v>
      </c>
      <c r="R210" s="5" t="s">
        <v>1937</v>
      </c>
    </row>
    <row r="211" spans="1:18">
      <c r="A211" s="5" t="s">
        <v>2858</v>
      </c>
      <c r="B211" s="5" t="s">
        <v>1073</v>
      </c>
      <c r="C211" s="5" t="s">
        <v>1940</v>
      </c>
      <c r="D211" s="5" t="s">
        <v>2862</v>
      </c>
      <c r="E211" s="5" t="s">
        <v>2863</v>
      </c>
      <c r="F211" s="5" t="s">
        <v>2864</v>
      </c>
      <c r="G211" s="5" t="s">
        <v>2130</v>
      </c>
      <c r="H211" s="5" t="s">
        <v>2865</v>
      </c>
      <c r="I211" s="5" t="s">
        <v>1931</v>
      </c>
      <c r="J211" s="5" t="s">
        <v>1946</v>
      </c>
      <c r="K211" s="5" t="s">
        <v>1931</v>
      </c>
      <c r="L211" s="5" t="s">
        <v>2099</v>
      </c>
      <c r="M211" s="5" t="s">
        <v>1934</v>
      </c>
      <c r="N211" s="5" t="s">
        <v>1948</v>
      </c>
      <c r="O211" s="5"/>
      <c r="P211" s="5" t="s">
        <v>1948</v>
      </c>
      <c r="Q211" s="5" t="s">
        <v>2186</v>
      </c>
      <c r="R211" s="5" t="s">
        <v>1937</v>
      </c>
    </row>
    <row r="212" spans="1:18">
      <c r="A212" s="5" t="s">
        <v>2858</v>
      </c>
      <c r="B212" s="5" t="s">
        <v>1073</v>
      </c>
      <c r="C212" s="5" t="s">
        <v>1959</v>
      </c>
      <c r="D212" s="5" t="s">
        <v>2866</v>
      </c>
      <c r="E212" s="5" t="s">
        <v>2119</v>
      </c>
      <c r="F212" s="5" t="s">
        <v>2860</v>
      </c>
      <c r="G212" s="5" t="s">
        <v>1929</v>
      </c>
      <c r="H212" s="5" t="s">
        <v>2324</v>
      </c>
      <c r="I212" s="5" t="s">
        <v>1931</v>
      </c>
      <c r="J212" s="5" t="s">
        <v>2006</v>
      </c>
      <c r="K212" s="5" t="s">
        <v>1931</v>
      </c>
      <c r="L212" s="5" t="s">
        <v>2099</v>
      </c>
      <c r="M212" s="5" t="s">
        <v>1934</v>
      </c>
      <c r="N212" s="5" t="s">
        <v>1948</v>
      </c>
      <c r="O212" s="5" t="s">
        <v>1948</v>
      </c>
      <c r="P212" s="5" t="s">
        <v>1948</v>
      </c>
      <c r="Q212" s="5" t="s">
        <v>1936</v>
      </c>
      <c r="R212" s="5" t="s">
        <v>1937</v>
      </c>
    </row>
    <row r="213" spans="1:18">
      <c r="A213" s="5" t="s">
        <v>2867</v>
      </c>
      <c r="B213" s="5" t="s">
        <v>1084</v>
      </c>
      <c r="C213" s="5" t="s">
        <v>1940</v>
      </c>
      <c r="D213" s="5" t="s">
        <v>2868</v>
      </c>
      <c r="E213" s="5" t="s">
        <v>2869</v>
      </c>
      <c r="F213" s="5" t="s">
        <v>2870</v>
      </c>
      <c r="G213" s="5" t="s">
        <v>2130</v>
      </c>
      <c r="H213" s="5" t="s">
        <v>2156</v>
      </c>
      <c r="I213" s="5" t="s">
        <v>1931</v>
      </c>
      <c r="J213" s="5" t="s">
        <v>2042</v>
      </c>
      <c r="K213" s="5" t="s">
        <v>1931</v>
      </c>
      <c r="L213" s="5" t="s">
        <v>1965</v>
      </c>
      <c r="M213" s="5" t="s">
        <v>1934</v>
      </c>
      <c r="N213" s="5" t="s">
        <v>1948</v>
      </c>
      <c r="O213" s="5" t="s">
        <v>2210</v>
      </c>
      <c r="P213" s="5" t="s">
        <v>1948</v>
      </c>
      <c r="Q213" s="5" t="s">
        <v>2186</v>
      </c>
      <c r="R213" s="5" t="s">
        <v>1937</v>
      </c>
    </row>
    <row r="214" spans="1:18">
      <c r="A214" s="5" t="s">
        <v>2871</v>
      </c>
      <c r="B214" s="5" t="s">
        <v>1088</v>
      </c>
      <c r="C214" s="5" t="s">
        <v>1967</v>
      </c>
      <c r="D214" s="5" t="s">
        <v>2031</v>
      </c>
      <c r="E214" s="5" t="s">
        <v>2119</v>
      </c>
      <c r="F214" s="5" t="s">
        <v>2872</v>
      </c>
      <c r="G214" s="5" t="s">
        <v>1978</v>
      </c>
      <c r="H214" s="5" t="s">
        <v>2018</v>
      </c>
      <c r="I214" s="5" t="s">
        <v>1931</v>
      </c>
      <c r="J214" s="5" t="s">
        <v>2873</v>
      </c>
      <c r="K214" s="5" t="s">
        <v>1931</v>
      </c>
      <c r="L214" s="5" t="s">
        <v>2099</v>
      </c>
      <c r="M214" s="5" t="s">
        <v>1934</v>
      </c>
      <c r="N214" s="5" t="s">
        <v>1948</v>
      </c>
      <c r="O214" s="5" t="s">
        <v>1948</v>
      </c>
      <c r="P214" s="5" t="s">
        <v>1948</v>
      </c>
      <c r="Q214" s="5" t="s">
        <v>1936</v>
      </c>
      <c r="R214" s="5" t="s">
        <v>1937</v>
      </c>
    </row>
    <row r="215" spans="1:18">
      <c r="A215" s="5" t="s">
        <v>2874</v>
      </c>
      <c r="B215" s="5" t="s">
        <v>829</v>
      </c>
      <c r="C215" s="5" t="s">
        <v>2187</v>
      </c>
      <c r="D215" s="5" t="s">
        <v>2875</v>
      </c>
      <c r="E215" s="5" t="s">
        <v>2876</v>
      </c>
      <c r="F215" s="5" t="s">
        <v>2877</v>
      </c>
      <c r="G215" s="5" t="s">
        <v>2130</v>
      </c>
      <c r="H215" s="5" t="s">
        <v>2195</v>
      </c>
      <c r="I215" s="5" t="s">
        <v>1931</v>
      </c>
      <c r="J215" s="5" t="s">
        <v>2626</v>
      </c>
      <c r="K215" s="5" t="s">
        <v>1931</v>
      </c>
      <c r="L215" s="5" t="s">
        <v>1933</v>
      </c>
      <c r="M215" s="5" t="s">
        <v>1934</v>
      </c>
      <c r="N215" s="5" t="s">
        <v>1948</v>
      </c>
      <c r="O215" s="5" t="s">
        <v>2210</v>
      </c>
      <c r="P215" s="5" t="s">
        <v>2210</v>
      </c>
      <c r="Q215" s="5" t="s">
        <v>2186</v>
      </c>
      <c r="R215" s="5" t="s">
        <v>1937</v>
      </c>
    </row>
    <row r="216" spans="1:18">
      <c r="A216" s="5" t="s">
        <v>2878</v>
      </c>
      <c r="B216" s="5" t="s">
        <v>1106</v>
      </c>
      <c r="C216" s="5" t="s">
        <v>1967</v>
      </c>
      <c r="D216" s="5" t="s">
        <v>2118</v>
      </c>
      <c r="E216" s="5" t="s">
        <v>2398</v>
      </c>
      <c r="F216" s="5" t="s">
        <v>2879</v>
      </c>
      <c r="G216" s="5" t="s">
        <v>1978</v>
      </c>
      <c r="H216" s="5" t="s">
        <v>1979</v>
      </c>
      <c r="I216" s="5" t="s">
        <v>1931</v>
      </c>
      <c r="J216" s="5" t="s">
        <v>1980</v>
      </c>
      <c r="K216" s="5" t="s">
        <v>1931</v>
      </c>
      <c r="L216" s="5" t="s">
        <v>1957</v>
      </c>
      <c r="M216" s="5" t="s">
        <v>1934</v>
      </c>
      <c r="N216" s="5" t="s">
        <v>1948</v>
      </c>
      <c r="O216" s="5" t="s">
        <v>1948</v>
      </c>
      <c r="P216" s="5" t="s">
        <v>1948</v>
      </c>
      <c r="Q216" s="5" t="s">
        <v>1936</v>
      </c>
      <c r="R216" s="5" t="s">
        <v>1937</v>
      </c>
    </row>
    <row r="217" spans="1:18">
      <c r="A217" s="5" t="s">
        <v>2880</v>
      </c>
      <c r="B217" s="5" t="s">
        <v>1109</v>
      </c>
      <c r="C217" s="5" t="s">
        <v>2881</v>
      </c>
      <c r="D217" s="5" t="s">
        <v>2882</v>
      </c>
      <c r="E217" s="5" t="s">
        <v>2299</v>
      </c>
      <c r="F217" s="5" t="s">
        <v>2883</v>
      </c>
      <c r="G217" s="5" t="s">
        <v>1978</v>
      </c>
      <c r="H217" s="5" t="s">
        <v>2034</v>
      </c>
      <c r="I217" s="5" t="s">
        <v>1931</v>
      </c>
      <c r="J217" s="5" t="s">
        <v>2035</v>
      </c>
      <c r="K217" s="5" t="s">
        <v>1931</v>
      </c>
      <c r="L217" s="5" t="s">
        <v>1957</v>
      </c>
      <c r="M217" s="5" t="s">
        <v>1934</v>
      </c>
      <c r="N217" s="5" t="s">
        <v>1949</v>
      </c>
      <c r="O217" s="5" t="s">
        <v>1949</v>
      </c>
      <c r="P217" s="5" t="s">
        <v>1949</v>
      </c>
      <c r="Q217" s="5" t="s">
        <v>1936</v>
      </c>
      <c r="R217" s="5" t="s">
        <v>1937</v>
      </c>
    </row>
    <row r="218" spans="1:18">
      <c r="A218" s="5" t="s">
        <v>2884</v>
      </c>
      <c r="B218" s="5" t="s">
        <v>1115</v>
      </c>
      <c r="C218" s="5" t="s">
        <v>2885</v>
      </c>
      <c r="D218" s="5" t="s">
        <v>2886</v>
      </c>
      <c r="E218" s="5" t="s">
        <v>1953</v>
      </c>
      <c r="F218" s="5" t="s">
        <v>2887</v>
      </c>
      <c r="G218" s="5" t="s">
        <v>1978</v>
      </c>
      <c r="H218" s="5" t="s">
        <v>2888</v>
      </c>
      <c r="I218" s="5" t="s">
        <v>1931</v>
      </c>
      <c r="J218" s="5" t="s">
        <v>2231</v>
      </c>
      <c r="K218" s="5" t="s">
        <v>1931</v>
      </c>
      <c r="L218" s="5" t="s">
        <v>1957</v>
      </c>
      <c r="M218" s="5" t="s">
        <v>1934</v>
      </c>
      <c r="N218" s="5" t="s">
        <v>1948</v>
      </c>
      <c r="O218" s="5" t="s">
        <v>1949</v>
      </c>
      <c r="P218" s="5" t="s">
        <v>1949</v>
      </c>
      <c r="Q218" s="5" t="s">
        <v>1936</v>
      </c>
      <c r="R218" s="5" t="s">
        <v>1937</v>
      </c>
    </row>
    <row r="219" spans="1:18">
      <c r="A219" s="5" t="s">
        <v>2889</v>
      </c>
      <c r="B219" s="5" t="s">
        <v>1118</v>
      </c>
      <c r="C219" s="5" t="s">
        <v>1940</v>
      </c>
      <c r="D219" s="5" t="s">
        <v>2890</v>
      </c>
      <c r="E219" s="5" t="s">
        <v>1969</v>
      </c>
      <c r="F219" s="5" t="s">
        <v>2434</v>
      </c>
      <c r="G219" s="5" t="s">
        <v>1978</v>
      </c>
      <c r="H219" s="5" t="s">
        <v>2891</v>
      </c>
      <c r="I219" s="5" t="s">
        <v>1931</v>
      </c>
      <c r="J219" s="5" t="s">
        <v>2076</v>
      </c>
      <c r="K219" s="5" t="s">
        <v>1931</v>
      </c>
      <c r="L219" s="5" t="s">
        <v>1965</v>
      </c>
      <c r="M219" s="5" t="s">
        <v>1934</v>
      </c>
      <c r="N219" s="5" t="s">
        <v>1948</v>
      </c>
      <c r="O219" s="5" t="s">
        <v>1935</v>
      </c>
      <c r="P219" s="5" t="s">
        <v>1935</v>
      </c>
      <c r="Q219" s="5" t="s">
        <v>1936</v>
      </c>
      <c r="R219" s="5" t="s">
        <v>1937</v>
      </c>
    </row>
    <row r="220" spans="1:18">
      <c r="A220" s="5" t="s">
        <v>2892</v>
      </c>
      <c r="B220" s="5" t="s">
        <v>1121</v>
      </c>
      <c r="C220" s="5" t="s">
        <v>1959</v>
      </c>
      <c r="D220" s="5" t="s">
        <v>2893</v>
      </c>
      <c r="E220" s="5" t="s">
        <v>2601</v>
      </c>
      <c r="F220" s="5" t="s">
        <v>2894</v>
      </c>
      <c r="G220" s="5" t="s">
        <v>1978</v>
      </c>
      <c r="H220" s="5" t="s">
        <v>2895</v>
      </c>
      <c r="I220" s="5" t="s">
        <v>1931</v>
      </c>
      <c r="J220" s="5" t="s">
        <v>2072</v>
      </c>
      <c r="K220" s="5" t="s">
        <v>1931</v>
      </c>
      <c r="L220" s="5" t="s">
        <v>1965</v>
      </c>
      <c r="M220" s="5" t="s">
        <v>1934</v>
      </c>
      <c r="N220" s="5" t="s">
        <v>1948</v>
      </c>
      <c r="O220" s="5" t="s">
        <v>1935</v>
      </c>
      <c r="P220" s="5" t="s">
        <v>1935</v>
      </c>
      <c r="Q220" s="5" t="s">
        <v>1936</v>
      </c>
      <c r="R220" s="5" t="s">
        <v>1937</v>
      </c>
    </row>
    <row r="221" spans="1:18">
      <c r="A221" s="5" t="s">
        <v>2896</v>
      </c>
      <c r="B221" s="5" t="s">
        <v>1124</v>
      </c>
      <c r="C221" s="5" t="s">
        <v>2003</v>
      </c>
      <c r="D221" s="5" t="s">
        <v>2897</v>
      </c>
      <c r="E221" s="5" t="s">
        <v>2069</v>
      </c>
      <c r="F221" s="5" t="s">
        <v>2898</v>
      </c>
      <c r="G221" s="5" t="s">
        <v>1978</v>
      </c>
      <c r="H221" s="5" t="s">
        <v>2011</v>
      </c>
      <c r="I221" s="5" t="s">
        <v>1931</v>
      </c>
      <c r="J221" s="5" t="s">
        <v>2220</v>
      </c>
      <c r="K221" s="5" t="s">
        <v>1931</v>
      </c>
      <c r="L221" s="5" t="s">
        <v>1965</v>
      </c>
      <c r="M221" s="5" t="s">
        <v>1934</v>
      </c>
      <c r="N221" s="5" t="s">
        <v>1948</v>
      </c>
      <c r="O221" s="5" t="s">
        <v>1935</v>
      </c>
      <c r="P221" s="5" t="s">
        <v>1935</v>
      </c>
      <c r="Q221" s="5" t="s">
        <v>1936</v>
      </c>
      <c r="R221" s="5" t="s">
        <v>1937</v>
      </c>
    </row>
    <row r="222" spans="1:18">
      <c r="A222" s="5" t="s">
        <v>2899</v>
      </c>
      <c r="B222" s="5" t="s">
        <v>1127</v>
      </c>
      <c r="C222" s="5" t="s">
        <v>1967</v>
      </c>
      <c r="D222" s="5" t="s">
        <v>2198</v>
      </c>
      <c r="E222" s="5" t="s">
        <v>2900</v>
      </c>
      <c r="F222" s="5" t="s">
        <v>2901</v>
      </c>
      <c r="G222" s="5" t="s">
        <v>1929</v>
      </c>
      <c r="H222" s="5" t="s">
        <v>2902</v>
      </c>
      <c r="I222" s="5" t="s">
        <v>1931</v>
      </c>
      <c r="J222" s="5" t="s">
        <v>1972</v>
      </c>
      <c r="K222" s="5" t="s">
        <v>1931</v>
      </c>
      <c r="L222" s="5" t="s">
        <v>1933</v>
      </c>
      <c r="M222" s="5" t="s">
        <v>1934</v>
      </c>
      <c r="N222" s="5" t="s">
        <v>1948</v>
      </c>
      <c r="O222" s="5" t="s">
        <v>1935</v>
      </c>
      <c r="P222" s="5" t="s">
        <v>1935</v>
      </c>
      <c r="Q222" s="5" t="s">
        <v>1936</v>
      </c>
      <c r="R222" s="5" t="s">
        <v>1937</v>
      </c>
    </row>
    <row r="223" spans="1:18">
      <c r="A223" s="5" t="s">
        <v>2903</v>
      </c>
      <c r="B223" s="5" t="s">
        <v>1130</v>
      </c>
      <c r="C223" s="5" t="s">
        <v>2576</v>
      </c>
      <c r="D223" s="5" t="s">
        <v>2904</v>
      </c>
      <c r="E223" s="5" t="s">
        <v>2905</v>
      </c>
      <c r="F223" s="5" t="s">
        <v>2906</v>
      </c>
      <c r="G223" s="5" t="s">
        <v>1978</v>
      </c>
      <c r="H223" s="5" t="s">
        <v>2156</v>
      </c>
      <c r="I223" s="5" t="s">
        <v>1931</v>
      </c>
      <c r="J223" s="5" t="s">
        <v>1985</v>
      </c>
      <c r="K223" s="5" t="s">
        <v>1931</v>
      </c>
      <c r="L223" s="5" t="s">
        <v>1957</v>
      </c>
      <c r="M223" s="5" t="s">
        <v>1934</v>
      </c>
      <c r="N223" s="5" t="s">
        <v>1949</v>
      </c>
      <c r="O223" s="5" t="s">
        <v>1949</v>
      </c>
      <c r="P223" s="5" t="s">
        <v>1949</v>
      </c>
      <c r="Q223" s="5" t="s">
        <v>1936</v>
      </c>
      <c r="R223" s="5" t="s">
        <v>1937</v>
      </c>
    </row>
    <row r="224" spans="1:18">
      <c r="A224" s="5" t="s">
        <v>2907</v>
      </c>
      <c r="B224" s="5" t="s">
        <v>1134</v>
      </c>
      <c r="C224" s="5" t="s">
        <v>1925</v>
      </c>
      <c r="D224" s="5" t="s">
        <v>2908</v>
      </c>
      <c r="E224" s="5" t="s">
        <v>2909</v>
      </c>
      <c r="F224" s="5" t="s">
        <v>2910</v>
      </c>
      <c r="G224" s="5" t="s">
        <v>1944</v>
      </c>
      <c r="H224" s="5" t="s">
        <v>2219</v>
      </c>
      <c r="I224" s="5" t="s">
        <v>1931</v>
      </c>
      <c r="J224" s="5" t="s">
        <v>1994</v>
      </c>
      <c r="K224" s="5" t="s">
        <v>1931</v>
      </c>
      <c r="L224" s="5" t="s">
        <v>1965</v>
      </c>
      <c r="M224" s="5" t="s">
        <v>1934</v>
      </c>
      <c r="N224" s="5" t="s">
        <v>1949</v>
      </c>
      <c r="O224" s="5" t="s">
        <v>1949</v>
      </c>
      <c r="P224" s="5" t="s">
        <v>1949</v>
      </c>
      <c r="Q224" s="5" t="s">
        <v>1936</v>
      </c>
      <c r="R224" s="5" t="s">
        <v>1937</v>
      </c>
    </row>
    <row r="225" spans="1:18">
      <c r="A225" s="5" t="s">
        <v>2911</v>
      </c>
      <c r="B225" s="5" t="s">
        <v>1148</v>
      </c>
      <c r="C225" s="5" t="s">
        <v>2062</v>
      </c>
      <c r="D225" s="5" t="s">
        <v>2912</v>
      </c>
      <c r="E225" s="5" t="s">
        <v>2398</v>
      </c>
      <c r="F225" s="5" t="s">
        <v>2913</v>
      </c>
      <c r="G225" s="5" t="s">
        <v>1944</v>
      </c>
      <c r="H225" s="5" t="s">
        <v>2679</v>
      </c>
      <c r="I225" s="5" t="s">
        <v>1931</v>
      </c>
      <c r="J225" s="5" t="s">
        <v>1994</v>
      </c>
      <c r="K225" s="5" t="s">
        <v>1931</v>
      </c>
      <c r="L225" s="5" t="s">
        <v>2099</v>
      </c>
      <c r="M225" s="5" t="s">
        <v>1934</v>
      </c>
      <c r="N225" s="5" t="s">
        <v>1948</v>
      </c>
      <c r="O225" s="5" t="s">
        <v>1949</v>
      </c>
      <c r="P225" s="5" t="s">
        <v>1949</v>
      </c>
      <c r="Q225" s="5" t="s">
        <v>1936</v>
      </c>
      <c r="R225" s="5" t="s">
        <v>1937</v>
      </c>
    </row>
    <row r="226" spans="1:18">
      <c r="A226" s="5" t="s">
        <v>2914</v>
      </c>
      <c r="B226" s="5" t="s">
        <v>1151</v>
      </c>
      <c r="C226" s="5" t="s">
        <v>1925</v>
      </c>
      <c r="D226" s="5" t="s">
        <v>2840</v>
      </c>
      <c r="E226" s="5" t="s">
        <v>2915</v>
      </c>
      <c r="F226" s="5" t="s">
        <v>2745</v>
      </c>
      <c r="G226" s="5" t="s">
        <v>1978</v>
      </c>
      <c r="H226" s="5" t="s">
        <v>2916</v>
      </c>
      <c r="I226" s="5" t="s">
        <v>1931</v>
      </c>
      <c r="J226" s="5" t="s">
        <v>2072</v>
      </c>
      <c r="K226" s="5" t="s">
        <v>1931</v>
      </c>
      <c r="L226" s="5" t="s">
        <v>1957</v>
      </c>
      <c r="M226" s="5" t="s">
        <v>1934</v>
      </c>
      <c r="N226" s="5" t="s">
        <v>1949</v>
      </c>
      <c r="O226" s="5" t="s">
        <v>1949</v>
      </c>
      <c r="P226" s="5" t="s">
        <v>1949</v>
      </c>
      <c r="Q226" s="5" t="s">
        <v>1936</v>
      </c>
      <c r="R226" s="5" t="s">
        <v>1937</v>
      </c>
    </row>
    <row r="227" spans="1:18">
      <c r="A227" s="5" t="s">
        <v>2917</v>
      </c>
      <c r="B227" s="5" t="s">
        <v>1154</v>
      </c>
      <c r="C227" s="5" t="s">
        <v>1940</v>
      </c>
      <c r="D227" s="5" t="s">
        <v>2918</v>
      </c>
      <c r="E227" s="5" t="s">
        <v>2919</v>
      </c>
      <c r="F227" s="5" t="s">
        <v>2920</v>
      </c>
      <c r="G227" s="5" t="s">
        <v>1978</v>
      </c>
      <c r="H227" s="5" t="s">
        <v>2861</v>
      </c>
      <c r="I227" s="5" t="s">
        <v>1931</v>
      </c>
      <c r="J227" s="5" t="s">
        <v>1956</v>
      </c>
      <c r="K227" s="5" t="s">
        <v>1931</v>
      </c>
      <c r="L227" s="5" t="s">
        <v>2018</v>
      </c>
      <c r="M227" s="5" t="s">
        <v>1934</v>
      </c>
      <c r="N227" s="5" t="s">
        <v>1948</v>
      </c>
      <c r="O227" s="5" t="s">
        <v>1948</v>
      </c>
      <c r="P227" s="5" t="s">
        <v>1948</v>
      </c>
      <c r="Q227" s="5" t="s">
        <v>1936</v>
      </c>
      <c r="R227" s="5" t="s">
        <v>1937</v>
      </c>
    </row>
    <row r="228" spans="1:18">
      <c r="A228" s="5" t="s">
        <v>2921</v>
      </c>
      <c r="B228" s="5" t="s">
        <v>1157</v>
      </c>
      <c r="C228" s="5" t="s">
        <v>1959</v>
      </c>
      <c r="D228" s="5" t="s">
        <v>2922</v>
      </c>
      <c r="E228" s="5" t="s">
        <v>2923</v>
      </c>
      <c r="F228" s="5" t="s">
        <v>2924</v>
      </c>
      <c r="G228" s="5" t="s">
        <v>1929</v>
      </c>
      <c r="H228" s="5" t="s">
        <v>2018</v>
      </c>
      <c r="I228" s="5" t="s">
        <v>1931</v>
      </c>
      <c r="J228" s="5" t="s">
        <v>1972</v>
      </c>
      <c r="K228" s="5" t="s">
        <v>1931</v>
      </c>
      <c r="L228" s="5" t="s">
        <v>1957</v>
      </c>
      <c r="M228" s="5" t="s">
        <v>1934</v>
      </c>
      <c r="N228" s="5" t="s">
        <v>1948</v>
      </c>
      <c r="O228" s="5" t="s">
        <v>1948</v>
      </c>
      <c r="P228" s="5" t="s">
        <v>1948</v>
      </c>
      <c r="Q228" s="5" t="s">
        <v>1936</v>
      </c>
      <c r="R228" s="5" t="s">
        <v>1937</v>
      </c>
    </row>
    <row r="229" spans="1:18">
      <c r="A229" s="5" t="s">
        <v>2925</v>
      </c>
      <c r="B229" s="5" t="s">
        <v>1160</v>
      </c>
      <c r="C229" s="5" t="s">
        <v>1959</v>
      </c>
      <c r="D229" s="5" t="s">
        <v>2926</v>
      </c>
      <c r="E229" s="5" t="s">
        <v>2119</v>
      </c>
      <c r="F229" s="5" t="s">
        <v>2927</v>
      </c>
      <c r="G229" s="5" t="s">
        <v>1944</v>
      </c>
      <c r="H229" s="5" t="s">
        <v>2717</v>
      </c>
      <c r="I229" s="5" t="s">
        <v>1931</v>
      </c>
      <c r="J229" s="5" t="s">
        <v>2001</v>
      </c>
      <c r="K229" s="5" t="s">
        <v>1931</v>
      </c>
      <c r="L229" s="5" t="s">
        <v>1965</v>
      </c>
      <c r="M229" s="5" t="s">
        <v>1934</v>
      </c>
      <c r="N229" s="5" t="s">
        <v>1935</v>
      </c>
      <c r="O229" s="5" t="s">
        <v>1948</v>
      </c>
      <c r="P229" s="5" t="s">
        <v>1948</v>
      </c>
      <c r="Q229" s="5" t="s">
        <v>1936</v>
      </c>
      <c r="R229" s="5" t="s">
        <v>1937</v>
      </c>
    </row>
    <row r="230" spans="1:18">
      <c r="A230" s="5" t="s">
        <v>2928</v>
      </c>
      <c r="B230" s="5" t="s">
        <v>1163</v>
      </c>
      <c r="C230" s="5" t="s">
        <v>2681</v>
      </c>
      <c r="D230" s="5" t="s">
        <v>2929</v>
      </c>
      <c r="E230" s="5" t="s">
        <v>2930</v>
      </c>
      <c r="F230" s="5" t="s">
        <v>2931</v>
      </c>
      <c r="G230" s="5" t="s">
        <v>1978</v>
      </c>
      <c r="H230" s="5" t="s">
        <v>2156</v>
      </c>
      <c r="I230" s="5" t="s">
        <v>1931</v>
      </c>
      <c r="J230" s="5" t="s">
        <v>2042</v>
      </c>
      <c r="K230" s="5" t="s">
        <v>1931</v>
      </c>
      <c r="L230" s="5" t="s">
        <v>1965</v>
      </c>
      <c r="M230" s="5" t="s">
        <v>1934</v>
      </c>
      <c r="N230" s="5" t="s">
        <v>1948</v>
      </c>
      <c r="O230" s="5" t="s">
        <v>1935</v>
      </c>
      <c r="P230" s="5" t="s">
        <v>1935</v>
      </c>
      <c r="Q230" s="5" t="s">
        <v>1936</v>
      </c>
      <c r="R230" s="5" t="s">
        <v>1937</v>
      </c>
    </row>
    <row r="231" spans="1:18">
      <c r="A231" s="5" t="s">
        <v>2932</v>
      </c>
      <c r="B231" s="5" t="s">
        <v>1166</v>
      </c>
      <c r="C231" s="5" t="s">
        <v>1940</v>
      </c>
      <c r="D231" s="5" t="s">
        <v>2933</v>
      </c>
      <c r="E231" s="5" t="s">
        <v>2934</v>
      </c>
      <c r="F231" s="5" t="s">
        <v>2935</v>
      </c>
      <c r="G231" s="5" t="s">
        <v>1929</v>
      </c>
      <c r="H231" s="5" t="s">
        <v>2936</v>
      </c>
      <c r="I231" s="5" t="s">
        <v>1931</v>
      </c>
      <c r="J231" s="5" t="s">
        <v>2936</v>
      </c>
      <c r="K231" s="5" t="s">
        <v>1931</v>
      </c>
      <c r="L231" s="5" t="s">
        <v>1934</v>
      </c>
      <c r="M231" s="5" t="s">
        <v>1934</v>
      </c>
      <c r="N231" s="5" t="s">
        <v>1948</v>
      </c>
      <c r="O231" s="5" t="s">
        <v>1948</v>
      </c>
      <c r="P231" s="5" t="s">
        <v>1948</v>
      </c>
      <c r="Q231" s="5" t="s">
        <v>1936</v>
      </c>
      <c r="R231" s="5" t="s">
        <v>1937</v>
      </c>
    </row>
    <row r="232" spans="1:18">
      <c r="A232" s="5" t="s">
        <v>2937</v>
      </c>
      <c r="B232" s="5" t="s">
        <v>1169</v>
      </c>
      <c r="C232" s="5" t="s">
        <v>2938</v>
      </c>
      <c r="D232" s="5" t="s">
        <v>2939</v>
      </c>
      <c r="E232" s="5" t="s">
        <v>2601</v>
      </c>
      <c r="F232" s="5" t="s">
        <v>2940</v>
      </c>
      <c r="G232" s="5" t="s">
        <v>1978</v>
      </c>
      <c r="H232" s="5" t="s">
        <v>2034</v>
      </c>
      <c r="I232" s="5" t="s">
        <v>1931</v>
      </c>
      <c r="J232" s="5" t="s">
        <v>2142</v>
      </c>
      <c r="K232" s="5" t="s">
        <v>1931</v>
      </c>
      <c r="L232" s="5" t="s">
        <v>1965</v>
      </c>
      <c r="M232" s="5" t="s">
        <v>1934</v>
      </c>
      <c r="N232" s="5" t="s">
        <v>1949</v>
      </c>
      <c r="O232" s="5" t="s">
        <v>1948</v>
      </c>
      <c r="P232" s="5" t="s">
        <v>1948</v>
      </c>
      <c r="Q232" s="5" t="s">
        <v>1936</v>
      </c>
      <c r="R232" s="5" t="s">
        <v>1937</v>
      </c>
    </row>
    <row r="233" spans="1:18">
      <c r="A233" s="5" t="s">
        <v>2941</v>
      </c>
      <c r="B233" s="5" t="s">
        <v>1172</v>
      </c>
      <c r="C233" s="5" t="s">
        <v>2942</v>
      </c>
      <c r="D233" s="5" t="s">
        <v>2943</v>
      </c>
      <c r="E233" s="5" t="s">
        <v>2944</v>
      </c>
      <c r="F233" s="5" t="s">
        <v>2945</v>
      </c>
      <c r="G233" s="5" t="s">
        <v>2027</v>
      </c>
      <c r="H233" s="5" t="s">
        <v>2946</v>
      </c>
      <c r="I233" s="5" t="s">
        <v>1931</v>
      </c>
      <c r="J233" s="5" t="s">
        <v>2055</v>
      </c>
      <c r="K233" s="5" t="s">
        <v>1931</v>
      </c>
      <c r="L233" s="5" t="s">
        <v>1965</v>
      </c>
      <c r="M233" s="5" t="s">
        <v>1934</v>
      </c>
      <c r="N233" s="5" t="s">
        <v>2290</v>
      </c>
      <c r="O233" s="5" t="s">
        <v>1949</v>
      </c>
      <c r="P233" s="5" t="s">
        <v>1949</v>
      </c>
      <c r="Q233" s="5" t="s">
        <v>1936</v>
      </c>
      <c r="R233" s="5" t="s">
        <v>1937</v>
      </c>
    </row>
    <row r="234" spans="1:18">
      <c r="A234" s="5" t="s">
        <v>2947</v>
      </c>
      <c r="B234" s="5" t="s">
        <v>1179</v>
      </c>
      <c r="C234" s="5" t="s">
        <v>2379</v>
      </c>
      <c r="D234" s="5" t="s">
        <v>2948</v>
      </c>
      <c r="E234" s="5" t="s">
        <v>2949</v>
      </c>
      <c r="F234" s="5" t="s">
        <v>2950</v>
      </c>
      <c r="G234" s="5" t="s">
        <v>1978</v>
      </c>
      <c r="H234" s="5" t="s">
        <v>1972</v>
      </c>
      <c r="I234" s="5" t="s">
        <v>1931</v>
      </c>
      <c r="J234" s="5" t="s">
        <v>2029</v>
      </c>
      <c r="K234" s="5" t="s">
        <v>1931</v>
      </c>
      <c r="L234" s="5" t="s">
        <v>1933</v>
      </c>
      <c r="M234" s="5" t="s">
        <v>1934</v>
      </c>
      <c r="N234" s="5" t="s">
        <v>1935</v>
      </c>
      <c r="O234" s="5" t="s">
        <v>1935</v>
      </c>
      <c r="P234" s="5" t="s">
        <v>1935</v>
      </c>
      <c r="Q234" s="5" t="s">
        <v>1936</v>
      </c>
      <c r="R234" s="5" t="s">
        <v>1937</v>
      </c>
    </row>
    <row r="235" spans="1:18">
      <c r="A235" s="5" t="s">
        <v>2951</v>
      </c>
      <c r="B235" s="5" t="s">
        <v>1182</v>
      </c>
      <c r="C235" s="5" t="s">
        <v>2379</v>
      </c>
      <c r="D235" s="5" t="s">
        <v>2948</v>
      </c>
      <c r="E235" s="5" t="s">
        <v>2949</v>
      </c>
      <c r="F235" s="5" t="s">
        <v>2952</v>
      </c>
      <c r="G235" s="5" t="s">
        <v>1978</v>
      </c>
      <c r="H235" s="5" t="s">
        <v>1972</v>
      </c>
      <c r="I235" s="5" t="s">
        <v>1931</v>
      </c>
      <c r="J235" s="5" t="s">
        <v>2029</v>
      </c>
      <c r="K235" s="5" t="s">
        <v>1931</v>
      </c>
      <c r="L235" s="5" t="s">
        <v>1933</v>
      </c>
      <c r="M235" s="5" t="s">
        <v>1934</v>
      </c>
      <c r="N235" s="5" t="s">
        <v>1935</v>
      </c>
      <c r="O235" s="5" t="s">
        <v>1935</v>
      </c>
      <c r="P235" s="5" t="s">
        <v>1935</v>
      </c>
      <c r="Q235" s="5" t="s">
        <v>1936</v>
      </c>
      <c r="R235" s="5" t="s">
        <v>1937</v>
      </c>
    </row>
    <row r="236" spans="1:18">
      <c r="A236" s="5" t="s">
        <v>2953</v>
      </c>
      <c r="B236" s="5" t="s">
        <v>1185</v>
      </c>
      <c r="C236" s="5" t="s">
        <v>1925</v>
      </c>
      <c r="D236" s="5" t="s">
        <v>2954</v>
      </c>
      <c r="E236" s="5" t="s">
        <v>2955</v>
      </c>
      <c r="F236" s="5" t="s">
        <v>2956</v>
      </c>
      <c r="G236" s="5" t="s">
        <v>1978</v>
      </c>
      <c r="H236" s="5" t="s">
        <v>2352</v>
      </c>
      <c r="I236" s="5" t="s">
        <v>1931</v>
      </c>
      <c r="J236" s="5" t="s">
        <v>1932</v>
      </c>
      <c r="K236" s="5" t="s">
        <v>1931</v>
      </c>
      <c r="L236" s="5" t="s">
        <v>1957</v>
      </c>
      <c r="M236" s="5" t="s">
        <v>1934</v>
      </c>
      <c r="N236" s="5" t="s">
        <v>1948</v>
      </c>
      <c r="O236" s="5" t="s">
        <v>1949</v>
      </c>
      <c r="P236" s="5" t="s">
        <v>1949</v>
      </c>
      <c r="Q236" s="5" t="s">
        <v>1936</v>
      </c>
      <c r="R236" s="5" t="s">
        <v>1937</v>
      </c>
    </row>
    <row r="237" spans="1:18">
      <c r="A237" s="5" t="s">
        <v>2957</v>
      </c>
      <c r="B237" s="5" t="s">
        <v>1188</v>
      </c>
      <c r="C237" s="5" t="s">
        <v>1925</v>
      </c>
      <c r="D237" s="5" t="s">
        <v>2958</v>
      </c>
      <c r="E237" s="5" t="s">
        <v>2959</v>
      </c>
      <c r="F237" s="5" t="s">
        <v>2960</v>
      </c>
      <c r="G237" s="5" t="s">
        <v>1929</v>
      </c>
      <c r="H237" s="5" t="s">
        <v>2961</v>
      </c>
      <c r="I237" s="5" t="s">
        <v>1931</v>
      </c>
      <c r="J237" s="5" t="s">
        <v>2215</v>
      </c>
      <c r="K237" s="5" t="s">
        <v>1931</v>
      </c>
      <c r="L237" s="5" t="s">
        <v>1933</v>
      </c>
      <c r="M237" s="5" t="s">
        <v>1934</v>
      </c>
      <c r="N237" s="5" t="s">
        <v>1935</v>
      </c>
      <c r="O237" s="5" t="s">
        <v>1935</v>
      </c>
      <c r="P237" s="5" t="s">
        <v>1935</v>
      </c>
      <c r="Q237" s="5" t="s">
        <v>1936</v>
      </c>
      <c r="R237" s="5" t="s">
        <v>1937</v>
      </c>
    </row>
    <row r="238" spans="1:18">
      <c r="A238" s="5" t="s">
        <v>2962</v>
      </c>
      <c r="B238" s="5" t="s">
        <v>1191</v>
      </c>
      <c r="C238" s="5" t="s">
        <v>1940</v>
      </c>
      <c r="D238" s="5" t="s">
        <v>2748</v>
      </c>
      <c r="E238" s="5" t="s">
        <v>2299</v>
      </c>
      <c r="F238" s="5" t="s">
        <v>2963</v>
      </c>
      <c r="G238" s="5" t="s">
        <v>1944</v>
      </c>
      <c r="H238" s="5" t="s">
        <v>1985</v>
      </c>
      <c r="I238" s="5" t="s">
        <v>1931</v>
      </c>
      <c r="J238" s="5" t="s">
        <v>2587</v>
      </c>
      <c r="K238" s="5" t="s">
        <v>1931</v>
      </c>
      <c r="L238" s="5" t="s">
        <v>1965</v>
      </c>
      <c r="M238" s="5" t="s">
        <v>1934</v>
      </c>
      <c r="N238" s="5" t="s">
        <v>1949</v>
      </c>
      <c r="O238" s="5" t="s">
        <v>1948</v>
      </c>
      <c r="P238" s="5" t="s">
        <v>1948</v>
      </c>
      <c r="Q238" s="5" t="s">
        <v>1936</v>
      </c>
      <c r="R238" s="5" t="s">
        <v>1937</v>
      </c>
    </row>
    <row r="239" spans="1:18">
      <c r="A239" s="5" t="s">
        <v>2964</v>
      </c>
      <c r="B239" s="5" t="s">
        <v>1194</v>
      </c>
      <c r="C239" s="5" t="s">
        <v>1996</v>
      </c>
      <c r="D239" s="5" t="s">
        <v>2965</v>
      </c>
      <c r="E239" s="5" t="s">
        <v>2966</v>
      </c>
      <c r="F239" s="5" t="s">
        <v>2967</v>
      </c>
      <c r="G239" s="5" t="s">
        <v>2130</v>
      </c>
      <c r="H239" s="5" t="s">
        <v>2968</v>
      </c>
      <c r="I239" s="5" t="s">
        <v>2969</v>
      </c>
      <c r="J239" s="5" t="s">
        <v>1955</v>
      </c>
      <c r="K239" s="5" t="s">
        <v>1931</v>
      </c>
      <c r="L239" s="5" t="s">
        <v>1957</v>
      </c>
      <c r="M239" s="5" t="s">
        <v>1934</v>
      </c>
      <c r="N239" s="5" t="s">
        <v>1949</v>
      </c>
      <c r="O239" s="5" t="s">
        <v>1948</v>
      </c>
      <c r="P239" s="5" t="s">
        <v>1987</v>
      </c>
      <c r="Q239" s="5"/>
      <c r="R239" s="5" t="s">
        <v>1937</v>
      </c>
    </row>
    <row r="240" spans="1:18">
      <c r="A240" s="5" t="s">
        <v>2970</v>
      </c>
      <c r="B240" s="5" t="s">
        <v>1198</v>
      </c>
      <c r="C240" s="5" t="s">
        <v>1925</v>
      </c>
      <c r="D240" s="5" t="s">
        <v>2024</v>
      </c>
      <c r="E240" s="5" t="s">
        <v>2398</v>
      </c>
      <c r="F240" s="5" t="s">
        <v>2971</v>
      </c>
      <c r="G240" s="5" t="s">
        <v>1978</v>
      </c>
      <c r="H240" s="5" t="s">
        <v>1972</v>
      </c>
      <c r="I240" s="5" t="s">
        <v>1931</v>
      </c>
      <c r="J240" s="5" t="s">
        <v>2017</v>
      </c>
      <c r="K240" s="5" t="s">
        <v>1931</v>
      </c>
      <c r="L240" s="5" t="s">
        <v>1957</v>
      </c>
      <c r="M240" s="5" t="s">
        <v>1934</v>
      </c>
      <c r="N240" s="5" t="s">
        <v>1948</v>
      </c>
      <c r="O240" s="5" t="s">
        <v>1949</v>
      </c>
      <c r="P240" s="5" t="s">
        <v>1949</v>
      </c>
      <c r="Q240" s="5" t="s">
        <v>1936</v>
      </c>
      <c r="R240" s="5" t="s">
        <v>1937</v>
      </c>
    </row>
    <row r="241" spans="1:18">
      <c r="A241" s="5" t="s">
        <v>2972</v>
      </c>
      <c r="B241" s="5" t="s">
        <v>1201</v>
      </c>
      <c r="C241" s="5" t="s">
        <v>2942</v>
      </c>
      <c r="D241" s="5" t="s">
        <v>2973</v>
      </c>
      <c r="E241" s="5" t="s">
        <v>2974</v>
      </c>
      <c r="F241" s="5" t="s">
        <v>2155</v>
      </c>
      <c r="G241" s="5" t="s">
        <v>1978</v>
      </c>
      <c r="H241" s="5" t="s">
        <v>2141</v>
      </c>
      <c r="I241" s="5" t="s">
        <v>1931</v>
      </c>
      <c r="J241" s="5" t="s">
        <v>2028</v>
      </c>
      <c r="K241" s="5" t="s">
        <v>1931</v>
      </c>
      <c r="L241" s="5" t="s">
        <v>1957</v>
      </c>
      <c r="M241" s="5" t="s">
        <v>1934</v>
      </c>
      <c r="N241" s="5" t="s">
        <v>1948</v>
      </c>
      <c r="O241" s="5" t="s">
        <v>1949</v>
      </c>
      <c r="P241" s="5" t="s">
        <v>1949</v>
      </c>
      <c r="Q241" s="5" t="s">
        <v>1936</v>
      </c>
      <c r="R241" s="5" t="s">
        <v>1937</v>
      </c>
    </row>
    <row r="242" spans="1:18">
      <c r="A242" s="5" t="s">
        <v>2975</v>
      </c>
      <c r="B242" s="5" t="s">
        <v>1204</v>
      </c>
      <c r="C242" s="5" t="s">
        <v>1996</v>
      </c>
      <c r="D242" s="5" t="s">
        <v>2976</v>
      </c>
      <c r="E242" s="5" t="s">
        <v>2381</v>
      </c>
      <c r="F242" s="5" t="s">
        <v>2977</v>
      </c>
      <c r="G242" s="5" t="s">
        <v>1978</v>
      </c>
      <c r="H242" s="5" t="s">
        <v>2978</v>
      </c>
      <c r="I242" s="5" t="s">
        <v>1931</v>
      </c>
      <c r="J242" s="5" t="s">
        <v>2042</v>
      </c>
      <c r="K242" s="5" t="s">
        <v>1931</v>
      </c>
      <c r="L242" s="5" t="s">
        <v>1965</v>
      </c>
      <c r="M242" s="5" t="s">
        <v>1934</v>
      </c>
      <c r="N242" s="5" t="s">
        <v>1935</v>
      </c>
      <c r="O242" s="5" t="s">
        <v>1935</v>
      </c>
      <c r="P242" s="5" t="s">
        <v>1935</v>
      </c>
      <c r="Q242" s="5" t="s">
        <v>1936</v>
      </c>
      <c r="R242" s="5" t="s">
        <v>1937</v>
      </c>
    </row>
    <row r="243" spans="1:18">
      <c r="A243" s="5" t="s">
        <v>2979</v>
      </c>
      <c r="B243" s="5" t="s">
        <v>1220</v>
      </c>
      <c r="C243" s="5" t="s">
        <v>1996</v>
      </c>
      <c r="D243" s="5" t="s">
        <v>2980</v>
      </c>
      <c r="E243" s="5" t="s">
        <v>2981</v>
      </c>
      <c r="F243" s="5" t="s">
        <v>2982</v>
      </c>
      <c r="G243" s="5" t="s">
        <v>2983</v>
      </c>
      <c r="H243" s="5" t="s">
        <v>2984</v>
      </c>
      <c r="I243" s="5" t="s">
        <v>1931</v>
      </c>
      <c r="J243" s="5" t="s">
        <v>2504</v>
      </c>
      <c r="K243" s="5" t="s">
        <v>1931</v>
      </c>
      <c r="L243" s="5" t="s">
        <v>1965</v>
      </c>
      <c r="M243" s="5" t="s">
        <v>1934</v>
      </c>
      <c r="N243" s="5" t="s">
        <v>2210</v>
      </c>
      <c r="O243" s="5" t="s">
        <v>1935</v>
      </c>
      <c r="P243" s="5" t="s">
        <v>1935</v>
      </c>
      <c r="Q243" s="5" t="s">
        <v>1936</v>
      </c>
      <c r="R243" s="5" t="s">
        <v>1937</v>
      </c>
    </row>
    <row r="244" spans="1:18">
      <c r="A244" s="5" t="s">
        <v>2985</v>
      </c>
      <c r="B244" s="5" t="s">
        <v>1234</v>
      </c>
      <c r="C244" s="5" t="s">
        <v>1967</v>
      </c>
      <c r="D244" s="5" t="s">
        <v>2354</v>
      </c>
      <c r="E244" s="5" t="s">
        <v>2986</v>
      </c>
      <c r="F244" s="5" t="s">
        <v>2987</v>
      </c>
      <c r="G244" s="5" t="s">
        <v>1929</v>
      </c>
      <c r="H244" s="5" t="s">
        <v>2988</v>
      </c>
      <c r="I244" s="5" t="s">
        <v>1931</v>
      </c>
      <c r="J244" s="5" t="s">
        <v>2265</v>
      </c>
      <c r="K244" s="5" t="s">
        <v>1931</v>
      </c>
      <c r="L244" s="5" t="s">
        <v>1957</v>
      </c>
      <c r="M244" s="5" t="s">
        <v>1934</v>
      </c>
      <c r="N244" s="5" t="s">
        <v>2210</v>
      </c>
      <c r="O244" s="5" t="s">
        <v>2210</v>
      </c>
      <c r="P244" s="5" t="s">
        <v>2210</v>
      </c>
      <c r="Q244" s="5" t="s">
        <v>1936</v>
      </c>
      <c r="R244" s="5" t="s">
        <v>1937</v>
      </c>
    </row>
    <row r="245" spans="1:18">
      <c r="A245" s="5" t="s">
        <v>2989</v>
      </c>
      <c r="B245" s="5" t="s">
        <v>1237</v>
      </c>
      <c r="C245" s="5" t="s">
        <v>2628</v>
      </c>
      <c r="D245" s="5" t="s">
        <v>2990</v>
      </c>
      <c r="E245" s="5" t="s">
        <v>2119</v>
      </c>
      <c r="F245" s="5" t="s">
        <v>2991</v>
      </c>
      <c r="G245" s="5" t="s">
        <v>1978</v>
      </c>
      <c r="H245" s="5" t="s">
        <v>2028</v>
      </c>
      <c r="I245" s="5" t="s">
        <v>1931</v>
      </c>
      <c r="J245" s="5" t="s">
        <v>2750</v>
      </c>
      <c r="K245" s="5" t="s">
        <v>1931</v>
      </c>
      <c r="L245" s="5" t="s">
        <v>1957</v>
      </c>
      <c r="M245" s="5" t="s">
        <v>1934</v>
      </c>
      <c r="N245" s="5" t="s">
        <v>1948</v>
      </c>
      <c r="O245" s="5" t="s">
        <v>1948</v>
      </c>
      <c r="P245" s="5" t="s">
        <v>1948</v>
      </c>
      <c r="Q245" s="5" t="s">
        <v>1936</v>
      </c>
      <c r="R245" s="5" t="s">
        <v>1937</v>
      </c>
    </row>
    <row r="246" spans="1:18">
      <c r="A246" s="5" t="s">
        <v>2992</v>
      </c>
      <c r="B246" s="5" t="s">
        <v>1243</v>
      </c>
      <c r="C246" s="5" t="s">
        <v>2993</v>
      </c>
      <c r="D246" s="5" t="s">
        <v>2994</v>
      </c>
      <c r="E246" s="5" t="s">
        <v>2856</v>
      </c>
      <c r="F246" s="5" t="s">
        <v>2995</v>
      </c>
      <c r="G246" s="5" t="s">
        <v>1978</v>
      </c>
      <c r="H246" s="5" t="s">
        <v>2996</v>
      </c>
      <c r="I246" s="5" t="s">
        <v>1931</v>
      </c>
      <c r="J246" s="5" t="s">
        <v>2006</v>
      </c>
      <c r="K246" s="5" t="s">
        <v>1931</v>
      </c>
      <c r="L246" s="5" t="s">
        <v>1965</v>
      </c>
      <c r="M246" s="5" t="s">
        <v>1934</v>
      </c>
      <c r="N246" s="5" t="s">
        <v>1948</v>
      </c>
      <c r="O246" s="5" t="s">
        <v>1935</v>
      </c>
      <c r="P246" s="5" t="s">
        <v>1935</v>
      </c>
      <c r="Q246" s="5" t="s">
        <v>1936</v>
      </c>
      <c r="R246" s="5" t="s">
        <v>1937</v>
      </c>
    </row>
    <row r="247" spans="1:18">
      <c r="A247" s="5" t="s">
        <v>2997</v>
      </c>
      <c r="B247" s="5" t="s">
        <v>1246</v>
      </c>
      <c r="C247" s="5" t="s">
        <v>1959</v>
      </c>
      <c r="D247" s="5" t="s">
        <v>2998</v>
      </c>
      <c r="E247" s="5" t="s">
        <v>2069</v>
      </c>
      <c r="F247" s="5" t="s">
        <v>2999</v>
      </c>
      <c r="G247" s="5" t="s">
        <v>1978</v>
      </c>
      <c r="H247" s="5" t="s">
        <v>2107</v>
      </c>
      <c r="I247" s="5" t="s">
        <v>1931</v>
      </c>
      <c r="J247" s="5" t="s">
        <v>2017</v>
      </c>
      <c r="K247" s="5" t="s">
        <v>1931</v>
      </c>
      <c r="L247" s="5" t="s">
        <v>1933</v>
      </c>
      <c r="M247" s="5" t="s">
        <v>1934</v>
      </c>
      <c r="N247" s="5" t="s">
        <v>1948</v>
      </c>
      <c r="O247" s="5" t="s">
        <v>1948</v>
      </c>
      <c r="P247" s="5" t="s">
        <v>1948</v>
      </c>
      <c r="Q247" s="5" t="s">
        <v>1936</v>
      </c>
      <c r="R247" s="5" t="s">
        <v>1937</v>
      </c>
    </row>
    <row r="248" spans="1:18">
      <c r="A248" s="5" t="s">
        <v>3000</v>
      </c>
      <c r="B248" s="5" t="s">
        <v>1249</v>
      </c>
      <c r="C248" s="5" t="s">
        <v>2037</v>
      </c>
      <c r="D248" s="5" t="s">
        <v>2308</v>
      </c>
      <c r="E248" s="5" t="s">
        <v>1953</v>
      </c>
      <c r="F248" s="5" t="s">
        <v>3001</v>
      </c>
      <c r="G248" s="5" t="s">
        <v>1978</v>
      </c>
      <c r="H248" s="5" t="s">
        <v>2012</v>
      </c>
      <c r="I248" s="5" t="s">
        <v>1931</v>
      </c>
      <c r="J248" s="5" t="s">
        <v>1986</v>
      </c>
      <c r="K248" s="5" t="s">
        <v>1931</v>
      </c>
      <c r="L248" s="5" t="s">
        <v>2099</v>
      </c>
      <c r="M248" s="5" t="s">
        <v>1934</v>
      </c>
      <c r="N248" s="5" t="s">
        <v>1949</v>
      </c>
      <c r="O248" s="5" t="s">
        <v>1948</v>
      </c>
      <c r="P248" s="5" t="s">
        <v>1948</v>
      </c>
      <c r="Q248" s="5" t="s">
        <v>1936</v>
      </c>
      <c r="R248" s="5" t="s">
        <v>1937</v>
      </c>
    </row>
    <row r="249" spans="1:18">
      <c r="A249" s="5" t="s">
        <v>3002</v>
      </c>
      <c r="B249" s="5" t="s">
        <v>1260</v>
      </c>
      <c r="C249" s="5" t="s">
        <v>2365</v>
      </c>
      <c r="D249" s="5" t="s">
        <v>3003</v>
      </c>
      <c r="E249" s="5" t="s">
        <v>3004</v>
      </c>
      <c r="F249" s="5" t="s">
        <v>3005</v>
      </c>
      <c r="G249" s="5" t="s">
        <v>2130</v>
      </c>
      <c r="H249" s="5" t="s">
        <v>3006</v>
      </c>
      <c r="I249" s="5" t="s">
        <v>1931</v>
      </c>
      <c r="J249" s="5" t="s">
        <v>2215</v>
      </c>
      <c r="K249" s="5" t="s">
        <v>1931</v>
      </c>
      <c r="L249" s="5" t="s">
        <v>2018</v>
      </c>
      <c r="M249" s="5" t="s">
        <v>1934</v>
      </c>
      <c r="N249" s="5" t="s">
        <v>1949</v>
      </c>
      <c r="O249" s="5" t="s">
        <v>1949</v>
      </c>
      <c r="P249" s="5" t="s">
        <v>1949</v>
      </c>
      <c r="Q249" s="5"/>
      <c r="R249" s="5" t="s">
        <v>1937</v>
      </c>
    </row>
    <row r="250" spans="1:18">
      <c r="A250" s="5" t="s">
        <v>3002</v>
      </c>
      <c r="B250" s="5" t="s">
        <v>1260</v>
      </c>
      <c r="C250" s="5" t="s">
        <v>2365</v>
      </c>
      <c r="D250" s="5" t="s">
        <v>3003</v>
      </c>
      <c r="E250" s="5" t="s">
        <v>3004</v>
      </c>
      <c r="F250" s="5" t="s">
        <v>3005</v>
      </c>
      <c r="G250" s="5" t="s">
        <v>2130</v>
      </c>
      <c r="H250" s="5" t="s">
        <v>3007</v>
      </c>
      <c r="I250" s="5" t="s">
        <v>1931</v>
      </c>
      <c r="J250" s="5" t="s">
        <v>2215</v>
      </c>
      <c r="K250" s="5" t="s">
        <v>1931</v>
      </c>
      <c r="L250" s="5" t="s">
        <v>2018</v>
      </c>
      <c r="M250" s="5" t="s">
        <v>1934</v>
      </c>
      <c r="N250" s="5" t="s">
        <v>1949</v>
      </c>
      <c r="O250" s="5" t="s">
        <v>1949</v>
      </c>
      <c r="P250" s="5" t="s">
        <v>1949</v>
      </c>
      <c r="Q250" s="5"/>
      <c r="R250" s="5" t="s">
        <v>1937</v>
      </c>
    </row>
    <row r="251" spans="1:18">
      <c r="A251" s="5" t="s">
        <v>3008</v>
      </c>
      <c r="B251" s="5" t="s">
        <v>1264</v>
      </c>
      <c r="C251" s="5" t="s">
        <v>3009</v>
      </c>
      <c r="D251" s="5" t="s">
        <v>3010</v>
      </c>
      <c r="E251" s="5" t="s">
        <v>3011</v>
      </c>
      <c r="F251" s="5" t="s">
        <v>3012</v>
      </c>
      <c r="G251" s="5" t="s">
        <v>2208</v>
      </c>
      <c r="H251" s="5" t="s">
        <v>3013</v>
      </c>
      <c r="I251" s="5" t="s">
        <v>1931</v>
      </c>
      <c r="J251" s="5" t="s">
        <v>1946</v>
      </c>
      <c r="K251" s="5" t="s">
        <v>1931</v>
      </c>
      <c r="L251" s="5" t="s">
        <v>1965</v>
      </c>
      <c r="M251" s="5" t="s">
        <v>1934</v>
      </c>
      <c r="N251" s="5" t="s">
        <v>1948</v>
      </c>
      <c r="O251" s="5" t="s">
        <v>1935</v>
      </c>
      <c r="P251" s="5" t="s">
        <v>1935</v>
      </c>
      <c r="Q251" s="5" t="s">
        <v>1936</v>
      </c>
      <c r="R251" s="5" t="s">
        <v>1937</v>
      </c>
    </row>
    <row r="252" spans="1:18">
      <c r="A252" s="5" t="s">
        <v>3014</v>
      </c>
      <c r="B252" s="5" t="s">
        <v>1271</v>
      </c>
      <c r="C252" s="5" t="s">
        <v>1940</v>
      </c>
      <c r="D252" s="5" t="s">
        <v>3015</v>
      </c>
      <c r="E252" s="5" t="s">
        <v>3016</v>
      </c>
      <c r="F252" s="5" t="s">
        <v>3017</v>
      </c>
      <c r="G252" s="5" t="s">
        <v>1929</v>
      </c>
      <c r="H252" s="5" t="s">
        <v>2116</v>
      </c>
      <c r="I252" s="5" t="s">
        <v>1931</v>
      </c>
      <c r="J252" s="5" t="s">
        <v>1985</v>
      </c>
      <c r="K252" s="5" t="s">
        <v>1931</v>
      </c>
      <c r="L252" s="5" t="s">
        <v>1965</v>
      </c>
      <c r="M252" s="5" t="s">
        <v>1934</v>
      </c>
      <c r="N252" s="5" t="s">
        <v>1949</v>
      </c>
      <c r="O252" s="5" t="s">
        <v>1948</v>
      </c>
      <c r="P252" s="5" t="s">
        <v>1948</v>
      </c>
      <c r="Q252" s="5" t="s">
        <v>1936</v>
      </c>
      <c r="R252" s="5" t="s">
        <v>1937</v>
      </c>
    </row>
    <row r="253" spans="1:18">
      <c r="A253" s="5" t="s">
        <v>3018</v>
      </c>
      <c r="B253" s="5" t="s">
        <v>1274</v>
      </c>
      <c r="C253" s="5" t="s">
        <v>2379</v>
      </c>
      <c r="D253" s="5" t="s">
        <v>3015</v>
      </c>
      <c r="E253" s="5" t="s">
        <v>3016</v>
      </c>
      <c r="F253" s="5" t="s">
        <v>3017</v>
      </c>
      <c r="G253" s="5" t="s">
        <v>1929</v>
      </c>
      <c r="H253" s="5" t="s">
        <v>2116</v>
      </c>
      <c r="I253" s="5" t="s">
        <v>1931</v>
      </c>
      <c r="J253" s="5" t="s">
        <v>1985</v>
      </c>
      <c r="K253" s="5" t="s">
        <v>1931</v>
      </c>
      <c r="L253" s="5" t="s">
        <v>1965</v>
      </c>
      <c r="M253" s="5" t="s">
        <v>1934</v>
      </c>
      <c r="N253" s="5" t="s">
        <v>1949</v>
      </c>
      <c r="O253" s="5" t="s">
        <v>1948</v>
      </c>
      <c r="P253" s="5" t="s">
        <v>1948</v>
      </c>
      <c r="Q253" s="5" t="s">
        <v>1936</v>
      </c>
      <c r="R253" s="5" t="s">
        <v>1937</v>
      </c>
    </row>
    <row r="254" spans="1:18">
      <c r="A254" s="5" t="s">
        <v>3019</v>
      </c>
      <c r="B254" s="5" t="s">
        <v>1277</v>
      </c>
      <c r="C254" s="5" t="s">
        <v>3020</v>
      </c>
      <c r="D254" s="5" t="s">
        <v>3021</v>
      </c>
      <c r="E254" s="5" t="s">
        <v>2119</v>
      </c>
      <c r="F254" s="5" t="s">
        <v>3022</v>
      </c>
      <c r="G254" s="5" t="s">
        <v>1978</v>
      </c>
      <c r="H254" s="5" t="s">
        <v>2011</v>
      </c>
      <c r="I254" s="5" t="s">
        <v>1931</v>
      </c>
      <c r="J254" s="5" t="s">
        <v>2012</v>
      </c>
      <c r="K254" s="5" t="s">
        <v>1931</v>
      </c>
      <c r="L254" s="5" t="s">
        <v>1957</v>
      </c>
      <c r="M254" s="5" t="s">
        <v>1934</v>
      </c>
      <c r="N254" s="5" t="s">
        <v>1948</v>
      </c>
      <c r="O254" s="5" t="s">
        <v>1949</v>
      </c>
      <c r="P254" s="5" t="s">
        <v>1949</v>
      </c>
      <c r="Q254" s="5" t="s">
        <v>1936</v>
      </c>
      <c r="R254" s="5" t="s">
        <v>1937</v>
      </c>
    </row>
    <row r="255" spans="1:18">
      <c r="A255" s="5" t="s">
        <v>3023</v>
      </c>
      <c r="B255" s="5" t="s">
        <v>1280</v>
      </c>
      <c r="C255" s="5" t="s">
        <v>2432</v>
      </c>
      <c r="D255" s="5" t="s">
        <v>3024</v>
      </c>
      <c r="E255" s="5" t="s">
        <v>3025</v>
      </c>
      <c r="F255" s="5" t="s">
        <v>3026</v>
      </c>
      <c r="G255" s="5" t="s">
        <v>1978</v>
      </c>
      <c r="H255" s="5" t="s">
        <v>2141</v>
      </c>
      <c r="I255" s="5" t="s">
        <v>1931</v>
      </c>
      <c r="J255" s="5" t="s">
        <v>2028</v>
      </c>
      <c r="K255" s="5" t="s">
        <v>1931</v>
      </c>
      <c r="L255" s="5" t="s">
        <v>1957</v>
      </c>
      <c r="M255" s="5" t="s">
        <v>1934</v>
      </c>
      <c r="N255" s="5" t="s">
        <v>1949</v>
      </c>
      <c r="O255" s="5" t="s">
        <v>1948</v>
      </c>
      <c r="P255" s="5" t="s">
        <v>1948</v>
      </c>
      <c r="Q255" s="5" t="s">
        <v>1936</v>
      </c>
      <c r="R255" s="5" t="s">
        <v>1937</v>
      </c>
    </row>
    <row r="256" spans="1:18">
      <c r="A256" s="5" t="s">
        <v>3027</v>
      </c>
      <c r="B256" s="5" t="s">
        <v>1283</v>
      </c>
      <c r="C256" s="5" t="s">
        <v>2083</v>
      </c>
      <c r="D256" s="5" t="s">
        <v>3028</v>
      </c>
      <c r="E256" s="5" t="s">
        <v>3029</v>
      </c>
      <c r="F256" s="5" t="s">
        <v>3030</v>
      </c>
      <c r="G256" s="5" t="s">
        <v>1929</v>
      </c>
      <c r="H256" s="5" t="s">
        <v>2423</v>
      </c>
      <c r="I256" s="5" t="s">
        <v>1931</v>
      </c>
      <c r="J256" s="5" t="s">
        <v>2610</v>
      </c>
      <c r="K256" s="5" t="s">
        <v>1931</v>
      </c>
      <c r="L256" s="5" t="s">
        <v>2099</v>
      </c>
      <c r="M256" s="5" t="s">
        <v>1934</v>
      </c>
      <c r="N256" s="5" t="s">
        <v>1949</v>
      </c>
      <c r="O256" s="5" t="s">
        <v>1949</v>
      </c>
      <c r="P256" s="5" t="s">
        <v>1949</v>
      </c>
      <c r="Q256" s="5" t="s">
        <v>1936</v>
      </c>
      <c r="R256" s="5" t="s">
        <v>1937</v>
      </c>
    </row>
    <row r="257" spans="1:18">
      <c r="A257" s="5" t="s">
        <v>3031</v>
      </c>
      <c r="B257" s="5" t="s">
        <v>1286</v>
      </c>
      <c r="C257" s="5" t="s">
        <v>2187</v>
      </c>
      <c r="D257" s="5" t="s">
        <v>3032</v>
      </c>
      <c r="E257" s="5" t="s">
        <v>3033</v>
      </c>
      <c r="F257" s="5" t="s">
        <v>3034</v>
      </c>
      <c r="G257" s="5" t="s">
        <v>1978</v>
      </c>
      <c r="H257" s="5" t="s">
        <v>2072</v>
      </c>
      <c r="I257" s="5" t="s">
        <v>1931</v>
      </c>
      <c r="J257" s="5" t="s">
        <v>1994</v>
      </c>
      <c r="K257" s="5" t="s">
        <v>1931</v>
      </c>
      <c r="L257" s="5" t="s">
        <v>1957</v>
      </c>
      <c r="M257" s="5" t="s">
        <v>1934</v>
      </c>
      <c r="N257" s="5" t="s">
        <v>1948</v>
      </c>
      <c r="O257" s="5" t="s">
        <v>1935</v>
      </c>
      <c r="P257" s="5" t="s">
        <v>1935</v>
      </c>
      <c r="Q257" s="5" t="s">
        <v>1936</v>
      </c>
      <c r="R257" s="5" t="s">
        <v>1937</v>
      </c>
    </row>
    <row r="258" spans="1:18">
      <c r="A258" s="5" t="s">
        <v>3035</v>
      </c>
      <c r="B258" s="5" t="s">
        <v>1289</v>
      </c>
      <c r="C258" s="5" t="s">
        <v>1959</v>
      </c>
      <c r="D258" s="5" t="s">
        <v>3036</v>
      </c>
      <c r="E258" s="5" t="s">
        <v>3037</v>
      </c>
      <c r="F258" s="5" t="s">
        <v>3038</v>
      </c>
      <c r="G258" s="5" t="s">
        <v>2027</v>
      </c>
      <c r="H258" s="5" t="s">
        <v>2936</v>
      </c>
      <c r="I258" s="5" t="s">
        <v>1931</v>
      </c>
      <c r="J258" s="5" t="s">
        <v>2042</v>
      </c>
      <c r="K258" s="5" t="s">
        <v>1931</v>
      </c>
      <c r="L258" s="5" t="s">
        <v>1947</v>
      </c>
      <c r="M258" s="5" t="s">
        <v>1934</v>
      </c>
      <c r="N258" s="5" t="s">
        <v>1948</v>
      </c>
      <c r="O258" s="5" t="s">
        <v>1948</v>
      </c>
      <c r="P258" s="5" t="s">
        <v>1948</v>
      </c>
      <c r="Q258" s="5" t="s">
        <v>1936</v>
      </c>
      <c r="R258" s="5" t="s">
        <v>1937</v>
      </c>
    </row>
    <row r="259" spans="1:18">
      <c r="A259" s="5" t="s">
        <v>3039</v>
      </c>
      <c r="B259" s="5" t="s">
        <v>1292</v>
      </c>
      <c r="C259" s="5" t="s">
        <v>1967</v>
      </c>
      <c r="D259" s="5" t="s">
        <v>2074</v>
      </c>
      <c r="E259" s="5" t="s">
        <v>2045</v>
      </c>
      <c r="F259" s="5" t="s">
        <v>2357</v>
      </c>
      <c r="G259" s="5" t="s">
        <v>1929</v>
      </c>
      <c r="H259" s="5" t="s">
        <v>3040</v>
      </c>
      <c r="I259" s="5" t="s">
        <v>1931</v>
      </c>
      <c r="J259" s="5" t="s">
        <v>1972</v>
      </c>
      <c r="K259" s="5" t="s">
        <v>1931</v>
      </c>
      <c r="L259" s="5" t="s">
        <v>1957</v>
      </c>
      <c r="M259" s="5" t="s">
        <v>1934</v>
      </c>
      <c r="N259" s="5" t="s">
        <v>1949</v>
      </c>
      <c r="O259" s="5" t="s">
        <v>1948</v>
      </c>
      <c r="P259" s="5" t="s">
        <v>1948</v>
      </c>
      <c r="Q259" s="5" t="s">
        <v>1936</v>
      </c>
      <c r="R259" s="5" t="s">
        <v>1937</v>
      </c>
    </row>
    <row r="260" spans="1:18">
      <c r="A260" s="5" t="s">
        <v>3041</v>
      </c>
      <c r="B260" s="5" t="s">
        <v>1295</v>
      </c>
      <c r="C260" s="5" t="s">
        <v>1940</v>
      </c>
      <c r="D260" s="5" t="s">
        <v>2608</v>
      </c>
      <c r="E260" s="5" t="s">
        <v>2146</v>
      </c>
      <c r="F260" s="5" t="s">
        <v>3042</v>
      </c>
      <c r="G260" s="5" t="s">
        <v>1978</v>
      </c>
      <c r="H260" s="5" t="s">
        <v>2072</v>
      </c>
      <c r="I260" s="5" t="s">
        <v>1931</v>
      </c>
      <c r="J260" s="5" t="s">
        <v>1994</v>
      </c>
      <c r="K260" s="5" t="s">
        <v>1931</v>
      </c>
      <c r="L260" s="5" t="s">
        <v>1957</v>
      </c>
      <c r="M260" s="5" t="s">
        <v>1934</v>
      </c>
      <c r="N260" s="5" t="s">
        <v>1948</v>
      </c>
      <c r="O260" s="5" t="s">
        <v>1948</v>
      </c>
      <c r="P260" s="5" t="s">
        <v>1948</v>
      </c>
      <c r="Q260" s="5" t="s">
        <v>1936</v>
      </c>
      <c r="R260" s="5" t="s">
        <v>1937</v>
      </c>
    </row>
    <row r="261" spans="1:18">
      <c r="A261" s="5" t="s">
        <v>3043</v>
      </c>
      <c r="B261" s="5" t="s">
        <v>1298</v>
      </c>
      <c r="C261" s="5" t="s">
        <v>1967</v>
      </c>
      <c r="D261" s="5" t="s">
        <v>3044</v>
      </c>
      <c r="E261" s="5" t="s">
        <v>2322</v>
      </c>
      <c r="F261" s="5" t="s">
        <v>3045</v>
      </c>
      <c r="G261" s="5" t="s">
        <v>1929</v>
      </c>
      <c r="H261" s="5" t="s">
        <v>3046</v>
      </c>
      <c r="I261" s="5" t="s">
        <v>1931</v>
      </c>
      <c r="J261" s="5" t="s">
        <v>1956</v>
      </c>
      <c r="K261" s="5" t="s">
        <v>1931</v>
      </c>
      <c r="L261" s="5" t="s">
        <v>1933</v>
      </c>
      <c r="M261" s="5" t="s">
        <v>1934</v>
      </c>
      <c r="N261" s="5" t="s">
        <v>1949</v>
      </c>
      <c r="O261" s="5" t="s">
        <v>1935</v>
      </c>
      <c r="P261" s="5" t="s">
        <v>1935</v>
      </c>
      <c r="Q261" s="5" t="s">
        <v>1936</v>
      </c>
      <c r="R261" s="5" t="s">
        <v>1937</v>
      </c>
    </row>
    <row r="262" spans="1:18">
      <c r="A262" s="5" t="s">
        <v>3047</v>
      </c>
      <c r="B262" s="5" t="s">
        <v>1302</v>
      </c>
      <c r="C262" s="5" t="s">
        <v>2187</v>
      </c>
      <c r="D262" s="5" t="s">
        <v>3048</v>
      </c>
      <c r="E262" s="5" t="s">
        <v>2213</v>
      </c>
      <c r="F262" s="5" t="s">
        <v>3049</v>
      </c>
      <c r="G262" s="5" t="s">
        <v>1978</v>
      </c>
      <c r="H262" s="5" t="s">
        <v>1947</v>
      </c>
      <c r="I262" s="5" t="s">
        <v>1931</v>
      </c>
      <c r="J262" s="5" t="s">
        <v>1972</v>
      </c>
      <c r="K262" s="5" t="s">
        <v>1931</v>
      </c>
      <c r="L262" s="5" t="s">
        <v>2099</v>
      </c>
      <c r="M262" s="5" t="s">
        <v>1934</v>
      </c>
      <c r="N262" s="5" t="s">
        <v>1948</v>
      </c>
      <c r="O262" s="5" t="s">
        <v>1948</v>
      </c>
      <c r="P262" s="5" t="s">
        <v>1948</v>
      </c>
      <c r="Q262" s="5" t="s">
        <v>1936</v>
      </c>
      <c r="R262" s="5" t="s">
        <v>1937</v>
      </c>
    </row>
    <row r="263" spans="1:18">
      <c r="A263" s="5" t="s">
        <v>3050</v>
      </c>
      <c r="B263" s="5" t="s">
        <v>829</v>
      </c>
      <c r="C263" s="5" t="s">
        <v>1967</v>
      </c>
      <c r="D263" s="5" t="s">
        <v>3051</v>
      </c>
      <c r="E263" s="5" t="s">
        <v>2045</v>
      </c>
      <c r="F263" s="5" t="s">
        <v>3052</v>
      </c>
      <c r="G263" s="5" t="s">
        <v>1929</v>
      </c>
      <c r="H263" s="5" t="s">
        <v>2156</v>
      </c>
      <c r="I263" s="5" t="s">
        <v>1931</v>
      </c>
      <c r="J263" s="5" t="s">
        <v>1956</v>
      </c>
      <c r="K263" s="5" t="s">
        <v>1931</v>
      </c>
      <c r="L263" s="5" t="s">
        <v>2099</v>
      </c>
      <c r="M263" s="5" t="s">
        <v>1934</v>
      </c>
      <c r="N263" s="5" t="s">
        <v>1935</v>
      </c>
      <c r="O263" s="5" t="s">
        <v>1948</v>
      </c>
      <c r="P263" s="5" t="s">
        <v>1948</v>
      </c>
      <c r="Q263" s="5" t="s">
        <v>1936</v>
      </c>
      <c r="R263" s="5" t="s">
        <v>1937</v>
      </c>
    </row>
    <row r="264" spans="1:18">
      <c r="A264" s="5" t="s">
        <v>3053</v>
      </c>
      <c r="B264" s="5" t="s">
        <v>1318</v>
      </c>
      <c r="C264" s="5" t="s">
        <v>2062</v>
      </c>
      <c r="D264" s="5" t="s">
        <v>3054</v>
      </c>
      <c r="E264" s="5" t="s">
        <v>3055</v>
      </c>
      <c r="F264" s="5" t="s">
        <v>3056</v>
      </c>
      <c r="G264" s="5" t="s">
        <v>1929</v>
      </c>
      <c r="H264" s="5" t="s">
        <v>3057</v>
      </c>
      <c r="I264" s="5" t="s">
        <v>1931</v>
      </c>
      <c r="J264" s="5" t="s">
        <v>3057</v>
      </c>
      <c r="K264" s="5" t="s">
        <v>1931</v>
      </c>
      <c r="L264" s="5" t="s">
        <v>1934</v>
      </c>
      <c r="M264" s="5" t="s">
        <v>1934</v>
      </c>
      <c r="N264" s="5" t="s">
        <v>1949</v>
      </c>
      <c r="O264" s="5" t="s">
        <v>1949</v>
      </c>
      <c r="P264" s="5" t="s">
        <v>1949</v>
      </c>
      <c r="Q264" s="5" t="s">
        <v>1936</v>
      </c>
      <c r="R264" s="5" t="s">
        <v>1937</v>
      </c>
    </row>
    <row r="265" spans="1:18">
      <c r="A265" s="5" t="s">
        <v>3058</v>
      </c>
      <c r="B265" s="5" t="s">
        <v>1324</v>
      </c>
      <c r="C265" s="5" t="s">
        <v>2062</v>
      </c>
      <c r="D265" s="5" t="s">
        <v>3059</v>
      </c>
      <c r="E265" s="5" t="s">
        <v>3060</v>
      </c>
      <c r="F265" s="5" t="s">
        <v>3061</v>
      </c>
      <c r="G265" s="5" t="s">
        <v>1978</v>
      </c>
      <c r="H265" s="5" t="s">
        <v>1934</v>
      </c>
      <c r="I265" s="5" t="s">
        <v>1931</v>
      </c>
      <c r="J265" s="5" t="s">
        <v>1972</v>
      </c>
      <c r="K265" s="5" t="s">
        <v>1931</v>
      </c>
      <c r="L265" s="5" t="s">
        <v>1934</v>
      </c>
      <c r="M265" s="5" t="s">
        <v>2018</v>
      </c>
      <c r="N265" s="5" t="s">
        <v>1949</v>
      </c>
      <c r="O265" s="5" t="s">
        <v>1949</v>
      </c>
      <c r="P265" s="5" t="s">
        <v>1949</v>
      </c>
      <c r="Q265" s="5" t="s">
        <v>1936</v>
      </c>
      <c r="R265" s="5" t="s">
        <v>1937</v>
      </c>
    </row>
    <row r="266" spans="1:18">
      <c r="A266" s="5" t="s">
        <v>3062</v>
      </c>
      <c r="B266" s="5" t="s">
        <v>1327</v>
      </c>
      <c r="C266" s="5" t="s">
        <v>2062</v>
      </c>
      <c r="D266" s="5" t="s">
        <v>3063</v>
      </c>
      <c r="E266" s="5" t="s">
        <v>3064</v>
      </c>
      <c r="F266" s="5" t="s">
        <v>3065</v>
      </c>
      <c r="G266" s="5" t="s">
        <v>2130</v>
      </c>
      <c r="H266" s="5" t="s">
        <v>2771</v>
      </c>
      <c r="I266" s="5" t="s">
        <v>1931</v>
      </c>
      <c r="J266" s="5" t="s">
        <v>1994</v>
      </c>
      <c r="K266" s="5" t="s">
        <v>1931</v>
      </c>
      <c r="L266" s="5" t="s">
        <v>1965</v>
      </c>
      <c r="M266" s="5" t="s">
        <v>1934</v>
      </c>
      <c r="N266" s="5" t="s">
        <v>1949</v>
      </c>
      <c r="O266" s="5" t="s">
        <v>1948</v>
      </c>
      <c r="P266" s="5" t="s">
        <v>1948</v>
      </c>
      <c r="Q266" s="5" t="s">
        <v>1936</v>
      </c>
      <c r="R266" s="5" t="s">
        <v>1937</v>
      </c>
    </row>
    <row r="267" spans="1:18">
      <c r="A267" s="5" t="s">
        <v>3066</v>
      </c>
      <c r="B267" s="5" t="s">
        <v>1335</v>
      </c>
      <c r="C267" s="5" t="s">
        <v>2460</v>
      </c>
      <c r="D267" s="5" t="s">
        <v>3067</v>
      </c>
      <c r="E267" s="5" t="s">
        <v>3068</v>
      </c>
      <c r="F267" s="5" t="s">
        <v>3069</v>
      </c>
      <c r="G267" s="5" t="s">
        <v>1929</v>
      </c>
      <c r="H267" s="5" t="s">
        <v>2891</v>
      </c>
      <c r="I267" s="5" t="s">
        <v>1931</v>
      </c>
      <c r="J267" s="5" t="s">
        <v>1972</v>
      </c>
      <c r="K267" s="5" t="s">
        <v>1931</v>
      </c>
      <c r="L267" s="5" t="s">
        <v>1933</v>
      </c>
      <c r="M267" s="5" t="s">
        <v>1934</v>
      </c>
      <c r="N267" s="5" t="s">
        <v>1948</v>
      </c>
      <c r="O267" s="5" t="s">
        <v>1948</v>
      </c>
      <c r="P267" s="5" t="s">
        <v>1948</v>
      </c>
      <c r="Q267" s="5" t="s">
        <v>1936</v>
      </c>
      <c r="R267" s="5" t="s">
        <v>1937</v>
      </c>
    </row>
    <row r="268" spans="1:18">
      <c r="A268" s="5" t="s">
        <v>3070</v>
      </c>
      <c r="B268" s="5" t="s">
        <v>1371</v>
      </c>
      <c r="C268" s="5" t="s">
        <v>2083</v>
      </c>
      <c r="D268" s="5" t="s">
        <v>3071</v>
      </c>
      <c r="E268" s="5" t="s">
        <v>2955</v>
      </c>
      <c r="F268" s="5" t="s">
        <v>3072</v>
      </c>
      <c r="G268" s="5" t="s">
        <v>1978</v>
      </c>
      <c r="H268" s="5" t="s">
        <v>3073</v>
      </c>
      <c r="I268" s="5" t="s">
        <v>1931</v>
      </c>
      <c r="J268" s="5" t="s">
        <v>2231</v>
      </c>
      <c r="K268" s="5" t="s">
        <v>1931</v>
      </c>
      <c r="L268" s="5" t="s">
        <v>1957</v>
      </c>
      <c r="M268" s="5" t="s">
        <v>1934</v>
      </c>
      <c r="N268" s="5" t="s">
        <v>1949</v>
      </c>
      <c r="O268" s="5" t="s">
        <v>1949</v>
      </c>
      <c r="P268" s="5" t="s">
        <v>1949</v>
      </c>
      <c r="Q268" s="5" t="s">
        <v>1936</v>
      </c>
      <c r="R268" s="5" t="s">
        <v>1937</v>
      </c>
    </row>
    <row r="269" spans="1:18">
      <c r="A269" s="5" t="s">
        <v>3074</v>
      </c>
      <c r="B269" s="5" t="s">
        <v>1374</v>
      </c>
      <c r="C269" s="5" t="s">
        <v>1925</v>
      </c>
      <c r="D269" s="5" t="s">
        <v>2109</v>
      </c>
      <c r="E269" s="5" t="s">
        <v>1953</v>
      </c>
      <c r="F269" s="5" t="s">
        <v>3075</v>
      </c>
      <c r="G269" s="5" t="s">
        <v>1978</v>
      </c>
      <c r="H269" s="5" t="s">
        <v>2072</v>
      </c>
      <c r="I269" s="5" t="s">
        <v>1931</v>
      </c>
      <c r="J269" s="5" t="s">
        <v>2430</v>
      </c>
      <c r="K269" s="5" t="s">
        <v>1931</v>
      </c>
      <c r="L269" s="5" t="s">
        <v>2099</v>
      </c>
      <c r="M269" s="5" t="s">
        <v>1934</v>
      </c>
      <c r="N269" s="5" t="s">
        <v>1949</v>
      </c>
      <c r="O269" s="5" t="s">
        <v>1948</v>
      </c>
      <c r="P269" s="5" t="s">
        <v>1948</v>
      </c>
      <c r="Q269" s="5" t="s">
        <v>1936</v>
      </c>
      <c r="R269" s="5" t="s">
        <v>1937</v>
      </c>
    </row>
    <row r="270" spans="1:18">
      <c r="A270" s="5" t="s">
        <v>3076</v>
      </c>
      <c r="B270" s="5" t="s">
        <v>1377</v>
      </c>
      <c r="C270" s="5" t="s">
        <v>1925</v>
      </c>
      <c r="D270" s="5" t="s">
        <v>3077</v>
      </c>
      <c r="E270" s="5" t="s">
        <v>3078</v>
      </c>
      <c r="F270" s="5" t="s">
        <v>3079</v>
      </c>
      <c r="G270" s="5" t="s">
        <v>1929</v>
      </c>
      <c r="H270" s="5" t="s">
        <v>3080</v>
      </c>
      <c r="I270" s="5" t="s">
        <v>1931</v>
      </c>
      <c r="J270" s="5" t="s">
        <v>2180</v>
      </c>
      <c r="K270" s="5" t="s">
        <v>1931</v>
      </c>
      <c r="L270" s="5" t="s">
        <v>1965</v>
      </c>
      <c r="M270" s="5" t="s">
        <v>1934</v>
      </c>
      <c r="N270" s="5" t="s">
        <v>1935</v>
      </c>
      <c r="O270" s="5" t="s">
        <v>1935</v>
      </c>
      <c r="P270" s="5" t="s">
        <v>1935</v>
      </c>
      <c r="Q270" s="5" t="s">
        <v>1936</v>
      </c>
      <c r="R270" s="5" t="s">
        <v>1937</v>
      </c>
    </row>
    <row r="271" spans="1:18">
      <c r="A271" s="5" t="s">
        <v>3081</v>
      </c>
      <c r="B271" s="5" t="s">
        <v>1380</v>
      </c>
      <c r="C271" s="5" t="s">
        <v>1925</v>
      </c>
      <c r="D271" s="5" t="s">
        <v>2258</v>
      </c>
      <c r="E271" s="5" t="s">
        <v>2805</v>
      </c>
      <c r="F271" s="5" t="s">
        <v>3082</v>
      </c>
      <c r="G271" s="5" t="s">
        <v>1929</v>
      </c>
      <c r="H271" s="5" t="s">
        <v>2116</v>
      </c>
      <c r="I271" s="5" t="s">
        <v>1931</v>
      </c>
      <c r="J271" s="5" t="s">
        <v>1985</v>
      </c>
      <c r="K271" s="5" t="s">
        <v>1931</v>
      </c>
      <c r="L271" s="5" t="s">
        <v>1965</v>
      </c>
      <c r="M271" s="5" t="s">
        <v>1934</v>
      </c>
      <c r="N271" s="5" t="s">
        <v>1948</v>
      </c>
      <c r="O271" s="5" t="s">
        <v>1935</v>
      </c>
      <c r="P271" s="5" t="s">
        <v>1935</v>
      </c>
      <c r="Q271" s="5" t="s">
        <v>1936</v>
      </c>
      <c r="R271" s="5" t="s">
        <v>1937</v>
      </c>
    </row>
    <row r="272" spans="1:18">
      <c r="A272" s="5" t="s">
        <v>3083</v>
      </c>
      <c r="B272" s="5" t="s">
        <v>1383</v>
      </c>
      <c r="C272" s="5" t="s">
        <v>3084</v>
      </c>
      <c r="D272" s="5" t="s">
        <v>3085</v>
      </c>
      <c r="E272" s="5" t="s">
        <v>1953</v>
      </c>
      <c r="F272" s="5" t="s">
        <v>3086</v>
      </c>
      <c r="G272" s="5" t="s">
        <v>1978</v>
      </c>
      <c r="H272" s="5" t="s">
        <v>2156</v>
      </c>
      <c r="I272" s="5" t="s">
        <v>1931</v>
      </c>
      <c r="J272" s="5" t="s">
        <v>1985</v>
      </c>
      <c r="K272" s="5" t="s">
        <v>1931</v>
      </c>
      <c r="L272" s="5" t="s">
        <v>1957</v>
      </c>
      <c r="M272" s="5" t="s">
        <v>1934</v>
      </c>
      <c r="N272" s="5" t="s">
        <v>1948</v>
      </c>
      <c r="O272" s="5" t="s">
        <v>1949</v>
      </c>
      <c r="P272" s="5" t="s">
        <v>1949</v>
      </c>
      <c r="Q272" s="5" t="s">
        <v>1936</v>
      </c>
      <c r="R272" s="5" t="s">
        <v>1937</v>
      </c>
    </row>
    <row r="273" spans="1:18">
      <c r="A273" s="5" t="s">
        <v>3087</v>
      </c>
      <c r="B273" s="5" t="s">
        <v>1386</v>
      </c>
      <c r="C273" s="5" t="s">
        <v>3088</v>
      </c>
      <c r="D273" s="5" t="s">
        <v>3089</v>
      </c>
      <c r="E273" s="5" t="s">
        <v>2119</v>
      </c>
      <c r="F273" s="5" t="s">
        <v>3090</v>
      </c>
      <c r="G273" s="5" t="s">
        <v>1978</v>
      </c>
      <c r="H273" s="5" t="s">
        <v>2001</v>
      </c>
      <c r="I273" s="5" t="s">
        <v>1931</v>
      </c>
      <c r="J273" s="5" t="s">
        <v>2042</v>
      </c>
      <c r="K273" s="5" t="s">
        <v>1931</v>
      </c>
      <c r="L273" s="5" t="s">
        <v>1957</v>
      </c>
      <c r="M273" s="5" t="s">
        <v>1934</v>
      </c>
      <c r="N273" s="5" t="s">
        <v>1949</v>
      </c>
      <c r="O273" s="5" t="s">
        <v>1948</v>
      </c>
      <c r="P273" s="5" t="s">
        <v>1948</v>
      </c>
      <c r="Q273" s="5" t="s">
        <v>1936</v>
      </c>
      <c r="R273" s="5" t="s">
        <v>1937</v>
      </c>
    </row>
    <row r="274" spans="1:18">
      <c r="A274" s="5" t="s">
        <v>3091</v>
      </c>
      <c r="B274" s="5" t="s">
        <v>1389</v>
      </c>
      <c r="C274" s="5" t="s">
        <v>1967</v>
      </c>
      <c r="D274" s="5" t="s">
        <v>3092</v>
      </c>
      <c r="E274" s="5" t="s">
        <v>2268</v>
      </c>
      <c r="F274" s="5" t="s">
        <v>3093</v>
      </c>
      <c r="G274" s="5" t="s">
        <v>1978</v>
      </c>
      <c r="H274" s="5" t="s">
        <v>2141</v>
      </c>
      <c r="I274" s="5" t="s">
        <v>1931</v>
      </c>
      <c r="J274" s="5" t="s">
        <v>2028</v>
      </c>
      <c r="K274" s="5" t="s">
        <v>1931</v>
      </c>
      <c r="L274" s="5" t="s">
        <v>1957</v>
      </c>
      <c r="M274" s="5" t="s">
        <v>1934</v>
      </c>
      <c r="N274" s="5" t="s">
        <v>1935</v>
      </c>
      <c r="O274" s="5" t="s">
        <v>1948</v>
      </c>
      <c r="P274" s="5" t="s">
        <v>1948</v>
      </c>
      <c r="Q274" s="5" t="s">
        <v>1936</v>
      </c>
      <c r="R274" s="5" t="s">
        <v>1937</v>
      </c>
    </row>
    <row r="275" spans="1:18">
      <c r="A275" s="5" t="s">
        <v>3094</v>
      </c>
      <c r="B275" s="5" t="s">
        <v>1392</v>
      </c>
      <c r="C275" s="5" t="s">
        <v>1925</v>
      </c>
      <c r="D275" s="5" t="s">
        <v>3095</v>
      </c>
      <c r="E275" s="5" t="s">
        <v>3096</v>
      </c>
      <c r="F275" s="5" t="s">
        <v>3097</v>
      </c>
      <c r="G275" s="5" t="s">
        <v>1978</v>
      </c>
      <c r="H275" s="5" t="s">
        <v>2076</v>
      </c>
      <c r="I275" s="5" t="s">
        <v>1931</v>
      </c>
      <c r="J275" s="5" t="s">
        <v>2180</v>
      </c>
      <c r="K275" s="5" t="s">
        <v>1931</v>
      </c>
      <c r="L275" s="5" t="s">
        <v>1957</v>
      </c>
      <c r="M275" s="5" t="s">
        <v>1934</v>
      </c>
      <c r="N275" s="5" t="s">
        <v>1949</v>
      </c>
      <c r="O275" s="5" t="s">
        <v>1949</v>
      </c>
      <c r="P275" s="5" t="s">
        <v>1949</v>
      </c>
      <c r="Q275" s="5" t="s">
        <v>1936</v>
      </c>
      <c r="R275" s="5" t="s">
        <v>1937</v>
      </c>
    </row>
    <row r="276" spans="1:18">
      <c r="A276" s="5" t="s">
        <v>3098</v>
      </c>
      <c r="B276" s="5" t="s">
        <v>1395</v>
      </c>
      <c r="C276" s="5" t="s">
        <v>1925</v>
      </c>
      <c r="D276" s="5" t="s">
        <v>3099</v>
      </c>
      <c r="E276" s="5" t="s">
        <v>2069</v>
      </c>
      <c r="F276" s="5" t="s">
        <v>3100</v>
      </c>
      <c r="G276" s="5" t="s">
        <v>1978</v>
      </c>
      <c r="H276" s="5" t="s">
        <v>2305</v>
      </c>
      <c r="I276" s="5" t="s">
        <v>1931</v>
      </c>
      <c r="J276" s="5" t="s">
        <v>1980</v>
      </c>
      <c r="K276" s="5" t="s">
        <v>1931</v>
      </c>
      <c r="L276" s="5" t="s">
        <v>1965</v>
      </c>
      <c r="M276" s="5" t="s">
        <v>1934</v>
      </c>
      <c r="N276" s="5" t="s">
        <v>1948</v>
      </c>
      <c r="O276" s="5" t="s">
        <v>1948</v>
      </c>
      <c r="P276" s="5" t="s">
        <v>1948</v>
      </c>
      <c r="Q276" s="5" t="s">
        <v>1936</v>
      </c>
      <c r="R276" s="5" t="s">
        <v>1937</v>
      </c>
    </row>
    <row r="277" spans="1:18">
      <c r="A277" s="5" t="s">
        <v>3101</v>
      </c>
      <c r="B277" s="5" t="s">
        <v>1398</v>
      </c>
      <c r="C277" s="5" t="s">
        <v>3009</v>
      </c>
      <c r="D277" s="5" t="s">
        <v>3102</v>
      </c>
      <c r="E277" s="5" t="s">
        <v>1953</v>
      </c>
      <c r="F277" s="5" t="s">
        <v>3103</v>
      </c>
      <c r="G277" s="5" t="s">
        <v>1978</v>
      </c>
      <c r="H277" s="5" t="s">
        <v>2838</v>
      </c>
      <c r="I277" s="5" t="s">
        <v>1931</v>
      </c>
      <c r="J277" s="5" t="s">
        <v>3104</v>
      </c>
      <c r="K277" s="5" t="s">
        <v>1931</v>
      </c>
      <c r="L277" s="5" t="s">
        <v>1957</v>
      </c>
      <c r="M277" s="5" t="s">
        <v>1934</v>
      </c>
      <c r="N277" s="5" t="s">
        <v>1949</v>
      </c>
      <c r="O277" s="5" t="s">
        <v>1949</v>
      </c>
      <c r="P277" s="5" t="s">
        <v>1949</v>
      </c>
      <c r="Q277" s="5" t="s">
        <v>1936</v>
      </c>
      <c r="R277" s="5" t="s">
        <v>1937</v>
      </c>
    </row>
    <row r="278" spans="1:18">
      <c r="A278" s="5" t="s">
        <v>3105</v>
      </c>
      <c r="B278" s="5" t="s">
        <v>1404</v>
      </c>
      <c r="C278" s="5" t="s">
        <v>1925</v>
      </c>
      <c r="D278" s="5" t="s">
        <v>3106</v>
      </c>
      <c r="E278" s="5" t="s">
        <v>2398</v>
      </c>
      <c r="F278" s="5" t="s">
        <v>3107</v>
      </c>
      <c r="G278" s="5" t="s">
        <v>1978</v>
      </c>
      <c r="H278" s="5" t="s">
        <v>2305</v>
      </c>
      <c r="I278" s="5" t="s">
        <v>1931</v>
      </c>
      <c r="J278" s="5" t="s">
        <v>2231</v>
      </c>
      <c r="K278" s="5" t="s">
        <v>1931</v>
      </c>
      <c r="L278" s="5" t="s">
        <v>2099</v>
      </c>
      <c r="M278" s="5" t="s">
        <v>1934</v>
      </c>
      <c r="N278" s="5" t="s">
        <v>1948</v>
      </c>
      <c r="O278" s="5" t="s">
        <v>1948</v>
      </c>
      <c r="P278" s="5" t="s">
        <v>1948</v>
      </c>
      <c r="Q278" s="5" t="s">
        <v>1936</v>
      </c>
      <c r="R278" s="5" t="s">
        <v>1937</v>
      </c>
    </row>
    <row r="279" spans="1:18">
      <c r="A279" s="5" t="s">
        <v>3108</v>
      </c>
      <c r="B279" s="5" t="s">
        <v>1407</v>
      </c>
      <c r="C279" s="5" t="s">
        <v>1925</v>
      </c>
      <c r="D279" s="5" t="s">
        <v>3109</v>
      </c>
      <c r="E279" s="5" t="s">
        <v>3078</v>
      </c>
      <c r="F279" s="5" t="s">
        <v>3079</v>
      </c>
      <c r="G279" s="5" t="s">
        <v>1929</v>
      </c>
      <c r="H279" s="5" t="s">
        <v>3110</v>
      </c>
      <c r="I279" s="5" t="s">
        <v>1931</v>
      </c>
      <c r="J279" s="5" t="s">
        <v>1994</v>
      </c>
      <c r="K279" s="5" t="s">
        <v>1931</v>
      </c>
      <c r="L279" s="5" t="s">
        <v>1965</v>
      </c>
      <c r="M279" s="5" t="s">
        <v>1934</v>
      </c>
      <c r="N279" s="5" t="s">
        <v>1935</v>
      </c>
      <c r="O279" s="5" t="s">
        <v>1935</v>
      </c>
      <c r="P279" s="5" t="s">
        <v>1935</v>
      </c>
      <c r="Q279" s="5" t="s">
        <v>1936</v>
      </c>
      <c r="R279" s="5" t="s">
        <v>1937</v>
      </c>
    </row>
    <row r="280" spans="1:18">
      <c r="A280" s="5" t="s">
        <v>3111</v>
      </c>
      <c r="B280" s="5" t="s">
        <v>1410</v>
      </c>
      <c r="C280" s="5" t="s">
        <v>1940</v>
      </c>
      <c r="D280" s="5" t="s">
        <v>2484</v>
      </c>
      <c r="E280" s="5" t="s">
        <v>2485</v>
      </c>
      <c r="F280" s="5" t="s">
        <v>3112</v>
      </c>
      <c r="G280" s="5" t="s">
        <v>2130</v>
      </c>
      <c r="H280" s="5" t="s">
        <v>3113</v>
      </c>
      <c r="I280" s="5" t="s">
        <v>2488</v>
      </c>
      <c r="J280" s="5" t="s">
        <v>2215</v>
      </c>
      <c r="K280" s="5" t="s">
        <v>1931</v>
      </c>
      <c r="L280" s="5" t="s">
        <v>1933</v>
      </c>
      <c r="M280" s="5" t="s">
        <v>1934</v>
      </c>
      <c r="N280" s="5" t="s">
        <v>1935</v>
      </c>
      <c r="O280" s="5" t="s">
        <v>1935</v>
      </c>
      <c r="P280" s="5" t="s">
        <v>1935</v>
      </c>
      <c r="Q280" s="5" t="s">
        <v>2186</v>
      </c>
      <c r="R280" s="5" t="s">
        <v>1937</v>
      </c>
    </row>
    <row r="281" spans="1:18">
      <c r="A281" s="5" t="s">
        <v>3114</v>
      </c>
      <c r="B281" s="5" t="s">
        <v>1413</v>
      </c>
      <c r="C281" s="5" t="s">
        <v>2037</v>
      </c>
      <c r="D281" s="5" t="s">
        <v>2655</v>
      </c>
      <c r="E281" s="5" t="s">
        <v>3115</v>
      </c>
      <c r="F281" s="5" t="s">
        <v>3116</v>
      </c>
      <c r="G281" s="5" t="s">
        <v>2027</v>
      </c>
      <c r="H281" s="5" t="s">
        <v>3117</v>
      </c>
      <c r="I281" s="5" t="s">
        <v>1931</v>
      </c>
      <c r="J281" s="5" t="s">
        <v>2842</v>
      </c>
      <c r="K281" s="5" t="s">
        <v>1931</v>
      </c>
      <c r="L281" s="5" t="s">
        <v>2620</v>
      </c>
      <c r="M281" s="5" t="s">
        <v>1934</v>
      </c>
      <c r="N281" s="5" t="s">
        <v>1948</v>
      </c>
      <c r="O281" s="5" t="s">
        <v>1935</v>
      </c>
      <c r="P281" s="5" t="s">
        <v>1935</v>
      </c>
      <c r="Q281" s="5" t="s">
        <v>1936</v>
      </c>
      <c r="R281" s="5" t="s">
        <v>1937</v>
      </c>
    </row>
    <row r="282" spans="1:18">
      <c r="A282" s="5" t="s">
        <v>3118</v>
      </c>
      <c r="B282" s="5" t="s">
        <v>1419</v>
      </c>
      <c r="C282" s="5" t="s">
        <v>1925</v>
      </c>
      <c r="D282" s="5" t="s">
        <v>2024</v>
      </c>
      <c r="E282" s="5" t="s">
        <v>2398</v>
      </c>
      <c r="F282" s="5" t="s">
        <v>3119</v>
      </c>
      <c r="G282" s="5" t="s">
        <v>1978</v>
      </c>
      <c r="H282" s="5" t="s">
        <v>2471</v>
      </c>
      <c r="I282" s="5" t="s">
        <v>1931</v>
      </c>
      <c r="J282" s="5" t="s">
        <v>2180</v>
      </c>
      <c r="K282" s="5" t="s">
        <v>1931</v>
      </c>
      <c r="L282" s="5" t="s">
        <v>2099</v>
      </c>
      <c r="M282" s="5" t="s">
        <v>1934</v>
      </c>
      <c r="N282" s="5" t="s">
        <v>1948</v>
      </c>
      <c r="O282" s="5" t="s">
        <v>1948</v>
      </c>
      <c r="P282" s="5" t="s">
        <v>1948</v>
      </c>
      <c r="Q282" s="5" t="s">
        <v>1936</v>
      </c>
      <c r="R282" s="5" t="s">
        <v>1937</v>
      </c>
    </row>
    <row r="283" spans="1:18">
      <c r="A283" s="5" t="s">
        <v>3120</v>
      </c>
      <c r="B283" s="5" t="s">
        <v>1422</v>
      </c>
      <c r="C283" s="5" t="s">
        <v>1925</v>
      </c>
      <c r="D283" s="5" t="s">
        <v>1926</v>
      </c>
      <c r="E283" s="5" t="s">
        <v>3121</v>
      </c>
      <c r="F283" s="5" t="s">
        <v>3122</v>
      </c>
      <c r="G283" s="5" t="s">
        <v>2027</v>
      </c>
      <c r="H283" s="5" t="s">
        <v>2219</v>
      </c>
      <c r="I283" s="5" t="s">
        <v>1931</v>
      </c>
      <c r="J283" s="5" t="s">
        <v>2042</v>
      </c>
      <c r="K283" s="5" t="s">
        <v>1931</v>
      </c>
      <c r="L283" s="5" t="s">
        <v>2099</v>
      </c>
      <c r="M283" s="5" t="s">
        <v>1934</v>
      </c>
      <c r="N283" s="5" t="s">
        <v>1948</v>
      </c>
      <c r="O283" s="5" t="s">
        <v>1949</v>
      </c>
      <c r="P283" s="5" t="s">
        <v>1948</v>
      </c>
      <c r="Q283" s="5" t="s">
        <v>1936</v>
      </c>
      <c r="R283" s="5" t="s">
        <v>1937</v>
      </c>
    </row>
    <row r="284" spans="1:18">
      <c r="A284" s="5" t="s">
        <v>3123</v>
      </c>
      <c r="B284" s="5" t="s">
        <v>1428</v>
      </c>
      <c r="C284" s="5" t="s">
        <v>2681</v>
      </c>
      <c r="D284" s="5" t="s">
        <v>3124</v>
      </c>
      <c r="E284" s="5" t="s">
        <v>3125</v>
      </c>
      <c r="F284" s="5" t="s">
        <v>3126</v>
      </c>
      <c r="G284" s="5" t="s">
        <v>1978</v>
      </c>
      <c r="H284" s="5" t="s">
        <v>2091</v>
      </c>
      <c r="I284" s="5" t="s">
        <v>1931</v>
      </c>
      <c r="J284" s="5" t="s">
        <v>2430</v>
      </c>
      <c r="K284" s="5" t="s">
        <v>1931</v>
      </c>
      <c r="L284" s="5" t="s">
        <v>2018</v>
      </c>
      <c r="M284" s="5" t="s">
        <v>1934</v>
      </c>
      <c r="N284" s="5" t="s">
        <v>1987</v>
      </c>
      <c r="O284" s="5" t="s">
        <v>1948</v>
      </c>
      <c r="P284" s="5" t="s">
        <v>1949</v>
      </c>
      <c r="Q284" s="5" t="s">
        <v>1936</v>
      </c>
      <c r="R284" s="5" t="s">
        <v>1937</v>
      </c>
    </row>
    <row r="285" spans="1:18">
      <c r="A285" s="5" t="s">
        <v>3127</v>
      </c>
      <c r="B285" s="5" t="s">
        <v>1432</v>
      </c>
      <c r="C285" s="5" t="s">
        <v>2083</v>
      </c>
      <c r="D285" s="5" t="s">
        <v>3128</v>
      </c>
      <c r="E285" s="5" t="s">
        <v>3129</v>
      </c>
      <c r="F285" s="5" t="s">
        <v>3130</v>
      </c>
      <c r="G285" s="5" t="s">
        <v>1929</v>
      </c>
      <c r="H285" s="5" t="s">
        <v>3131</v>
      </c>
      <c r="I285" s="5" t="s">
        <v>1931</v>
      </c>
      <c r="J285" s="5" t="s">
        <v>2017</v>
      </c>
      <c r="K285" s="5" t="s">
        <v>1931</v>
      </c>
      <c r="L285" s="5" t="s">
        <v>1965</v>
      </c>
      <c r="M285" s="5" t="s">
        <v>1934</v>
      </c>
      <c r="N285" s="5" t="s">
        <v>1949</v>
      </c>
      <c r="O285" s="5" t="s">
        <v>1948</v>
      </c>
      <c r="P285" s="5" t="s">
        <v>1948</v>
      </c>
      <c r="Q285" s="5" t="s">
        <v>1936</v>
      </c>
      <c r="R285" s="5" t="s">
        <v>1937</v>
      </c>
    </row>
    <row r="286" spans="1:18">
      <c r="A286" s="5" t="s">
        <v>3127</v>
      </c>
      <c r="B286" s="5" t="s">
        <v>1432</v>
      </c>
      <c r="C286" s="5" t="s">
        <v>1996</v>
      </c>
      <c r="D286" s="5" t="s">
        <v>3132</v>
      </c>
      <c r="E286" s="5" t="s">
        <v>3133</v>
      </c>
      <c r="F286" s="5" t="s">
        <v>3134</v>
      </c>
      <c r="G286" s="5" t="s">
        <v>2130</v>
      </c>
      <c r="H286" s="5" t="s">
        <v>3135</v>
      </c>
      <c r="I286" s="5" t="s">
        <v>1931</v>
      </c>
      <c r="J286" s="5" t="s">
        <v>2560</v>
      </c>
      <c r="K286" s="5" t="s">
        <v>1931</v>
      </c>
      <c r="L286" s="5" t="s">
        <v>1957</v>
      </c>
      <c r="M286" s="5" t="s">
        <v>1934</v>
      </c>
      <c r="N286" s="5" t="s">
        <v>1949</v>
      </c>
      <c r="O286" s="5" t="s">
        <v>1948</v>
      </c>
      <c r="P286" s="5" t="s">
        <v>2210</v>
      </c>
      <c r="Q286" s="5" t="s">
        <v>2186</v>
      </c>
      <c r="R286" s="5" t="s">
        <v>2196</v>
      </c>
    </row>
    <row r="287" spans="1:18">
      <c r="A287" s="5" t="s">
        <v>3127</v>
      </c>
      <c r="B287" s="5" t="s">
        <v>1432</v>
      </c>
      <c r="C287" s="5" t="s">
        <v>1925</v>
      </c>
      <c r="D287" s="5" t="s">
        <v>3136</v>
      </c>
      <c r="E287" s="5" t="s">
        <v>3129</v>
      </c>
      <c r="F287" s="5" t="s">
        <v>3130</v>
      </c>
      <c r="G287" s="5" t="s">
        <v>1929</v>
      </c>
      <c r="H287" s="5" t="s">
        <v>3131</v>
      </c>
      <c r="I287" s="5" t="s">
        <v>1931</v>
      </c>
      <c r="J287" s="5" t="s">
        <v>2017</v>
      </c>
      <c r="K287" s="5" t="s">
        <v>1931</v>
      </c>
      <c r="L287" s="5" t="s">
        <v>1965</v>
      </c>
      <c r="M287" s="5" t="s">
        <v>1934</v>
      </c>
      <c r="N287" s="5" t="s">
        <v>1949</v>
      </c>
      <c r="O287" s="5" t="s">
        <v>1948</v>
      </c>
      <c r="P287" s="5" t="s">
        <v>1948</v>
      </c>
      <c r="Q287" s="5" t="s">
        <v>1936</v>
      </c>
      <c r="R287" s="5" t="s">
        <v>1937</v>
      </c>
    </row>
    <row r="288" spans="1:18">
      <c r="A288" s="5" t="s">
        <v>3127</v>
      </c>
      <c r="B288" s="5" t="s">
        <v>1432</v>
      </c>
      <c r="C288" s="5" t="s">
        <v>1996</v>
      </c>
      <c r="D288" s="5" t="s">
        <v>3132</v>
      </c>
      <c r="E288" s="5" t="s">
        <v>3133</v>
      </c>
      <c r="F288" s="5" t="s">
        <v>3134</v>
      </c>
      <c r="G288" s="5" t="s">
        <v>2130</v>
      </c>
      <c r="H288" s="5" t="s">
        <v>3135</v>
      </c>
      <c r="I288" s="5" t="s">
        <v>1931</v>
      </c>
      <c r="J288" s="5" t="s">
        <v>2560</v>
      </c>
      <c r="K288" s="5" t="s">
        <v>1931</v>
      </c>
      <c r="L288" s="5" t="s">
        <v>1957</v>
      </c>
      <c r="M288" s="5" t="s">
        <v>1934</v>
      </c>
      <c r="N288" s="5" t="s">
        <v>1949</v>
      </c>
      <c r="O288" s="5" t="s">
        <v>1948</v>
      </c>
      <c r="P288" s="5" t="s">
        <v>2210</v>
      </c>
      <c r="Q288" s="5" t="s">
        <v>2186</v>
      </c>
      <c r="R288" s="5" t="s">
        <v>1937</v>
      </c>
    </row>
    <row r="289" spans="1:18">
      <c r="A289" s="5" t="s">
        <v>3127</v>
      </c>
      <c r="B289" s="5" t="s">
        <v>1432</v>
      </c>
      <c r="C289" s="5" t="s">
        <v>2681</v>
      </c>
      <c r="D289" s="5" t="s">
        <v>3137</v>
      </c>
      <c r="E289" s="5" t="s">
        <v>3129</v>
      </c>
      <c r="F289" s="5" t="s">
        <v>3130</v>
      </c>
      <c r="G289" s="5" t="s">
        <v>1929</v>
      </c>
      <c r="H289" s="5" t="s">
        <v>3131</v>
      </c>
      <c r="I289" s="5" t="s">
        <v>1931</v>
      </c>
      <c r="J289" s="5" t="s">
        <v>2006</v>
      </c>
      <c r="K289" s="5" t="s">
        <v>1931</v>
      </c>
      <c r="L289" s="5" t="s">
        <v>1957</v>
      </c>
      <c r="M289" s="5" t="s">
        <v>1934</v>
      </c>
      <c r="N289" s="5" t="s">
        <v>1949</v>
      </c>
      <c r="O289" s="5" t="s">
        <v>1948</v>
      </c>
      <c r="P289" s="5" t="s">
        <v>2210</v>
      </c>
      <c r="Q289" s="5" t="s">
        <v>1936</v>
      </c>
      <c r="R289" s="5" t="s">
        <v>2196</v>
      </c>
    </row>
    <row r="290" spans="1:18">
      <c r="A290" s="5" t="s">
        <v>3127</v>
      </c>
      <c r="B290" s="5" t="s">
        <v>1432</v>
      </c>
      <c r="C290" s="5" t="s">
        <v>1925</v>
      </c>
      <c r="D290" s="5" t="s">
        <v>3136</v>
      </c>
      <c r="E290" s="5" t="s">
        <v>3129</v>
      </c>
      <c r="F290" s="5" t="s">
        <v>3130</v>
      </c>
      <c r="G290" s="5" t="s">
        <v>1929</v>
      </c>
      <c r="H290" s="5" t="s">
        <v>3131</v>
      </c>
      <c r="I290" s="5" t="s">
        <v>1931</v>
      </c>
      <c r="J290" s="5" t="s">
        <v>2006</v>
      </c>
      <c r="K290" s="5" t="s">
        <v>1931</v>
      </c>
      <c r="L290" s="5" t="s">
        <v>1957</v>
      </c>
      <c r="M290" s="5" t="s">
        <v>1934</v>
      </c>
      <c r="N290" s="5" t="s">
        <v>1949</v>
      </c>
      <c r="O290" s="5" t="s">
        <v>1948</v>
      </c>
      <c r="P290" s="5" t="s">
        <v>1948</v>
      </c>
      <c r="Q290" s="5" t="s">
        <v>1936</v>
      </c>
      <c r="R290" s="5" t="s">
        <v>2196</v>
      </c>
    </row>
    <row r="291" spans="1:18">
      <c r="A291" s="5" t="s">
        <v>3127</v>
      </c>
      <c r="B291" s="5" t="s">
        <v>1432</v>
      </c>
      <c r="C291" s="5" t="s">
        <v>1996</v>
      </c>
      <c r="D291" s="5" t="s">
        <v>3132</v>
      </c>
      <c r="E291" s="5" t="s">
        <v>3133</v>
      </c>
      <c r="F291" s="5" t="s">
        <v>3134</v>
      </c>
      <c r="G291" s="5" t="s">
        <v>2130</v>
      </c>
      <c r="H291" s="5" t="s">
        <v>3135</v>
      </c>
      <c r="I291" s="5" t="s">
        <v>1931</v>
      </c>
      <c r="J291" s="5" t="s">
        <v>2560</v>
      </c>
      <c r="K291" s="5" t="s">
        <v>1931</v>
      </c>
      <c r="L291" s="5" t="s">
        <v>1957</v>
      </c>
      <c r="M291" s="5" t="s">
        <v>1934</v>
      </c>
      <c r="N291" s="5" t="s">
        <v>1949</v>
      </c>
      <c r="O291" s="5" t="s">
        <v>1948</v>
      </c>
      <c r="P291" s="5" t="s">
        <v>2210</v>
      </c>
      <c r="Q291" s="5" t="s">
        <v>2186</v>
      </c>
      <c r="R291" s="5" t="s">
        <v>2196</v>
      </c>
    </row>
    <row r="292" spans="1:18">
      <c r="A292" s="5" t="s">
        <v>3138</v>
      </c>
      <c r="B292" s="5" t="s">
        <v>1436</v>
      </c>
      <c r="C292" s="5" t="s">
        <v>2187</v>
      </c>
      <c r="D292" s="5" t="s">
        <v>3139</v>
      </c>
      <c r="E292" s="5"/>
      <c r="F292" s="5" t="s">
        <v>3140</v>
      </c>
      <c r="G292" s="5" t="s">
        <v>2130</v>
      </c>
      <c r="H292" s="5" t="s">
        <v>3141</v>
      </c>
      <c r="I292" s="5" t="s">
        <v>1931</v>
      </c>
      <c r="J292" s="5" t="s">
        <v>3142</v>
      </c>
      <c r="K292" s="5" t="s">
        <v>1931</v>
      </c>
      <c r="L292" s="5" t="s">
        <v>1965</v>
      </c>
      <c r="M292" s="5"/>
      <c r="N292" s="5"/>
      <c r="O292" s="5"/>
      <c r="P292" s="5" t="s">
        <v>3143</v>
      </c>
      <c r="Q292" s="5"/>
      <c r="R292" s="5" t="s">
        <v>2196</v>
      </c>
    </row>
    <row r="293" spans="1:18">
      <c r="A293" s="5" t="s">
        <v>3138</v>
      </c>
      <c r="B293" s="5" t="s">
        <v>1436</v>
      </c>
      <c r="C293" s="5" t="s">
        <v>2169</v>
      </c>
      <c r="D293" s="5" t="s">
        <v>3144</v>
      </c>
      <c r="E293" s="5" t="s">
        <v>3145</v>
      </c>
      <c r="F293" s="5" t="s">
        <v>3146</v>
      </c>
      <c r="G293" s="5" t="s">
        <v>2130</v>
      </c>
      <c r="H293" s="5" t="s">
        <v>3147</v>
      </c>
      <c r="I293" s="5" t="s">
        <v>1931</v>
      </c>
      <c r="J293" s="5" t="s">
        <v>3148</v>
      </c>
      <c r="K293" s="5" t="s">
        <v>1931</v>
      </c>
      <c r="L293" s="5" t="s">
        <v>1947</v>
      </c>
      <c r="M293" s="5" t="s">
        <v>1934</v>
      </c>
      <c r="N293" s="5" t="s">
        <v>1948</v>
      </c>
      <c r="O293" s="5" t="s">
        <v>2210</v>
      </c>
      <c r="P293" s="5" t="s">
        <v>1948</v>
      </c>
      <c r="Q293" s="5" t="s">
        <v>1936</v>
      </c>
      <c r="R293" s="5" t="s">
        <v>2196</v>
      </c>
    </row>
    <row r="294" spans="1:18">
      <c r="A294" s="5" t="s">
        <v>3138</v>
      </c>
      <c r="B294" s="5" t="s">
        <v>1436</v>
      </c>
      <c r="C294" s="5" t="s">
        <v>2169</v>
      </c>
      <c r="D294" s="5" t="s">
        <v>3149</v>
      </c>
      <c r="E294" s="5" t="s">
        <v>3145</v>
      </c>
      <c r="F294" s="5" t="s">
        <v>3150</v>
      </c>
      <c r="G294" s="5" t="s">
        <v>2130</v>
      </c>
      <c r="H294" s="5" t="s">
        <v>3147</v>
      </c>
      <c r="I294" s="5" t="s">
        <v>1931</v>
      </c>
      <c r="J294" s="5" t="s">
        <v>3148</v>
      </c>
      <c r="K294" s="5" t="s">
        <v>1931</v>
      </c>
      <c r="L294" s="5" t="s">
        <v>1947</v>
      </c>
      <c r="M294" s="5" t="s">
        <v>1934</v>
      </c>
      <c r="N294" s="5" t="s">
        <v>1948</v>
      </c>
      <c r="O294" s="5" t="s">
        <v>2210</v>
      </c>
      <c r="P294" s="5" t="s">
        <v>1948</v>
      </c>
      <c r="Q294" s="5" t="s">
        <v>1936</v>
      </c>
      <c r="R294" s="5" t="s">
        <v>1937</v>
      </c>
    </row>
    <row r="295" spans="1:18">
      <c r="A295" s="5" t="s">
        <v>3138</v>
      </c>
      <c r="B295" s="5" t="s">
        <v>1436</v>
      </c>
      <c r="C295" s="5" t="s">
        <v>1996</v>
      </c>
      <c r="D295" s="5" t="s">
        <v>3151</v>
      </c>
      <c r="E295" s="5"/>
      <c r="F295" s="5" t="s">
        <v>3152</v>
      </c>
      <c r="G295" s="5" t="s">
        <v>2130</v>
      </c>
      <c r="H295" s="5" t="s">
        <v>3153</v>
      </c>
      <c r="I295" s="5" t="s">
        <v>1931</v>
      </c>
      <c r="J295" s="5" t="s">
        <v>3148</v>
      </c>
      <c r="K295" s="5" t="s">
        <v>1931</v>
      </c>
      <c r="L295" s="5" t="s">
        <v>1947</v>
      </c>
      <c r="M295" s="5"/>
      <c r="N295" s="5"/>
      <c r="O295" s="5"/>
      <c r="P295" s="5" t="s">
        <v>3143</v>
      </c>
      <c r="Q295" s="5"/>
      <c r="R295" s="5" t="s">
        <v>2196</v>
      </c>
    </row>
    <row r="296" spans="1:18">
      <c r="A296" s="5" t="s">
        <v>3138</v>
      </c>
      <c r="B296" s="5" t="s">
        <v>1436</v>
      </c>
      <c r="C296" s="5" t="s">
        <v>1925</v>
      </c>
      <c r="D296" s="5" t="s">
        <v>3154</v>
      </c>
      <c r="E296" s="5"/>
      <c r="F296" s="5" t="s">
        <v>3140</v>
      </c>
      <c r="G296" s="5" t="s">
        <v>2130</v>
      </c>
      <c r="H296" s="5" t="s">
        <v>3155</v>
      </c>
      <c r="I296" s="5" t="s">
        <v>1931</v>
      </c>
      <c r="J296" s="5" t="s">
        <v>3156</v>
      </c>
      <c r="K296" s="5" t="s">
        <v>1931</v>
      </c>
      <c r="L296" s="5" t="s">
        <v>1965</v>
      </c>
      <c r="M296" s="5"/>
      <c r="N296" s="5"/>
      <c r="O296" s="5"/>
      <c r="P296" s="5" t="s">
        <v>1948</v>
      </c>
      <c r="Q296" s="5"/>
      <c r="R296" s="5" t="s">
        <v>2196</v>
      </c>
    </row>
    <row r="297" spans="1:18">
      <c r="A297" s="5" t="s">
        <v>3138</v>
      </c>
      <c r="B297" s="5" t="s">
        <v>1436</v>
      </c>
      <c r="C297" s="5" t="s">
        <v>2187</v>
      </c>
      <c r="D297" s="5" t="s">
        <v>3157</v>
      </c>
      <c r="E297" s="5"/>
      <c r="F297" s="5" t="s">
        <v>3140</v>
      </c>
      <c r="G297" s="5" t="s">
        <v>2130</v>
      </c>
      <c r="H297" s="5" t="s">
        <v>3158</v>
      </c>
      <c r="I297" s="5" t="s">
        <v>1931</v>
      </c>
      <c r="J297" s="5" t="s">
        <v>3159</v>
      </c>
      <c r="K297" s="5" t="s">
        <v>1931</v>
      </c>
      <c r="L297" s="5" t="s">
        <v>1965</v>
      </c>
      <c r="M297" s="5"/>
      <c r="N297" s="5"/>
      <c r="O297" s="5"/>
      <c r="P297" s="5" t="s">
        <v>3143</v>
      </c>
      <c r="Q297" s="5"/>
      <c r="R297" s="5" t="s">
        <v>2196</v>
      </c>
    </row>
    <row r="298" spans="1:18">
      <c r="A298" s="5" t="s">
        <v>3138</v>
      </c>
      <c r="B298" s="5" t="s">
        <v>1436</v>
      </c>
      <c r="C298" s="5" t="s">
        <v>1996</v>
      </c>
      <c r="D298" s="5" t="s">
        <v>3151</v>
      </c>
      <c r="E298" s="5"/>
      <c r="F298" s="5" t="s">
        <v>3152</v>
      </c>
      <c r="G298" s="5" t="s">
        <v>2130</v>
      </c>
      <c r="H298" s="5" t="s">
        <v>3153</v>
      </c>
      <c r="I298" s="5" t="s">
        <v>1931</v>
      </c>
      <c r="J298" s="5" t="s">
        <v>3148</v>
      </c>
      <c r="K298" s="5" t="s">
        <v>1931</v>
      </c>
      <c r="L298" s="5" t="s">
        <v>1947</v>
      </c>
      <c r="M298" s="5"/>
      <c r="N298" s="5"/>
      <c r="O298" s="5"/>
      <c r="P298" s="5" t="s">
        <v>3143</v>
      </c>
      <c r="Q298" s="5"/>
      <c r="R298" s="5" t="s">
        <v>1937</v>
      </c>
    </row>
    <row r="299" spans="1:18">
      <c r="A299" s="5" t="s">
        <v>3160</v>
      </c>
      <c r="B299" s="5" t="s">
        <v>1439</v>
      </c>
      <c r="C299" s="5" t="s">
        <v>3161</v>
      </c>
      <c r="D299" s="5" t="s">
        <v>3162</v>
      </c>
      <c r="E299" s="5"/>
      <c r="F299" s="5" t="s">
        <v>3163</v>
      </c>
      <c r="G299" s="5" t="s">
        <v>2130</v>
      </c>
      <c r="H299" s="5" t="s">
        <v>3164</v>
      </c>
      <c r="I299" s="5" t="s">
        <v>1931</v>
      </c>
      <c r="J299" s="5" t="s">
        <v>3165</v>
      </c>
      <c r="K299" s="5" t="s">
        <v>1931</v>
      </c>
      <c r="L299" s="5" t="s">
        <v>1947</v>
      </c>
      <c r="M299" s="5"/>
      <c r="N299" s="5"/>
      <c r="O299" s="5"/>
      <c r="P299" s="5" t="s">
        <v>1948</v>
      </c>
      <c r="Q299" s="5"/>
      <c r="R299" s="5" t="s">
        <v>1937</v>
      </c>
    </row>
    <row r="300" spans="1:18">
      <c r="A300" s="5" t="s">
        <v>3160</v>
      </c>
      <c r="B300" s="5" t="s">
        <v>1439</v>
      </c>
      <c r="C300" s="5" t="s">
        <v>3161</v>
      </c>
      <c r="D300" s="5" t="s">
        <v>3162</v>
      </c>
      <c r="E300" s="5"/>
      <c r="F300" s="5"/>
      <c r="G300" s="5" t="s">
        <v>2130</v>
      </c>
      <c r="H300" s="5" t="s">
        <v>3164</v>
      </c>
      <c r="I300" s="5" t="s">
        <v>1931</v>
      </c>
      <c r="J300" s="5" t="s">
        <v>3165</v>
      </c>
      <c r="K300" s="5" t="s">
        <v>1931</v>
      </c>
      <c r="L300" s="5" t="s">
        <v>1947</v>
      </c>
      <c r="M300" s="5"/>
      <c r="N300" s="5"/>
      <c r="O300" s="5"/>
      <c r="P300" s="5" t="s">
        <v>1948</v>
      </c>
      <c r="Q300" s="5"/>
      <c r="R300" s="5" t="s">
        <v>2196</v>
      </c>
    </row>
    <row r="301" spans="1:18">
      <c r="A301" s="5" t="s">
        <v>3160</v>
      </c>
      <c r="B301" s="5" t="s">
        <v>1439</v>
      </c>
      <c r="C301" s="5" t="s">
        <v>2681</v>
      </c>
      <c r="D301" s="5" t="s">
        <v>3166</v>
      </c>
      <c r="E301" s="5"/>
      <c r="F301" s="5" t="s">
        <v>3167</v>
      </c>
      <c r="G301" s="5" t="s">
        <v>1929</v>
      </c>
      <c r="H301" s="5" t="s">
        <v>3168</v>
      </c>
      <c r="I301" s="5" t="s">
        <v>1931</v>
      </c>
      <c r="J301" s="5" t="s">
        <v>3169</v>
      </c>
      <c r="K301" s="5" t="s">
        <v>1931</v>
      </c>
      <c r="L301" s="5" t="s">
        <v>1957</v>
      </c>
      <c r="M301" s="5"/>
      <c r="N301" s="5"/>
      <c r="O301" s="5"/>
      <c r="P301" s="5" t="s">
        <v>1948</v>
      </c>
      <c r="Q301" s="5"/>
      <c r="R301" s="5" t="s">
        <v>1937</v>
      </c>
    </row>
    <row r="302" spans="1:18">
      <c r="A302" s="5" t="s">
        <v>3160</v>
      </c>
      <c r="B302" s="5" t="s">
        <v>1439</v>
      </c>
      <c r="C302" s="5" t="s">
        <v>2681</v>
      </c>
      <c r="D302" s="5" t="s">
        <v>3170</v>
      </c>
      <c r="E302" s="5"/>
      <c r="F302" s="5"/>
      <c r="G302" s="5" t="s">
        <v>1929</v>
      </c>
      <c r="H302" s="5" t="s">
        <v>3168</v>
      </c>
      <c r="I302" s="5" t="s">
        <v>1931</v>
      </c>
      <c r="J302" s="5" t="s">
        <v>3169</v>
      </c>
      <c r="K302" s="5" t="s">
        <v>1931</v>
      </c>
      <c r="L302" s="5" t="s">
        <v>1957</v>
      </c>
      <c r="M302" s="5"/>
      <c r="N302" s="5"/>
      <c r="O302" s="5"/>
      <c r="P302" s="5" t="s">
        <v>1948</v>
      </c>
      <c r="Q302" s="5"/>
      <c r="R302" s="5" t="s">
        <v>2196</v>
      </c>
    </row>
    <row r="303" spans="1:18">
      <c r="A303" s="5" t="s">
        <v>3171</v>
      </c>
      <c r="B303" s="5" t="s">
        <v>1441</v>
      </c>
      <c r="C303" s="5" t="s">
        <v>1996</v>
      </c>
      <c r="D303" s="5" t="s">
        <v>3172</v>
      </c>
      <c r="E303" s="5" t="s">
        <v>3173</v>
      </c>
      <c r="F303" s="5" t="s">
        <v>3174</v>
      </c>
      <c r="G303" s="5" t="s">
        <v>2208</v>
      </c>
      <c r="H303" s="5" t="s">
        <v>3175</v>
      </c>
      <c r="I303" s="5" t="s">
        <v>1931</v>
      </c>
      <c r="J303" s="5" t="s">
        <v>1986</v>
      </c>
      <c r="K303" s="5" t="s">
        <v>1931</v>
      </c>
      <c r="L303" s="5" t="s">
        <v>1957</v>
      </c>
      <c r="M303" s="5" t="s">
        <v>1934</v>
      </c>
      <c r="N303" s="5" t="s">
        <v>1949</v>
      </c>
      <c r="O303" s="5" t="s">
        <v>1948</v>
      </c>
      <c r="P303" s="5" t="s">
        <v>1948</v>
      </c>
      <c r="Q303" s="5" t="s">
        <v>2186</v>
      </c>
      <c r="R303" s="5" t="s">
        <v>2196</v>
      </c>
    </row>
    <row r="304" spans="1:18">
      <c r="A304" s="5" t="s">
        <v>3171</v>
      </c>
      <c r="B304" s="5" t="s">
        <v>1441</v>
      </c>
      <c r="C304" s="5" t="s">
        <v>2062</v>
      </c>
      <c r="D304" s="5" t="s">
        <v>3176</v>
      </c>
      <c r="E304" s="5" t="s">
        <v>3177</v>
      </c>
      <c r="F304" s="5" t="s">
        <v>3178</v>
      </c>
      <c r="G304" s="5" t="s">
        <v>2208</v>
      </c>
      <c r="H304" s="5" t="s">
        <v>3179</v>
      </c>
      <c r="I304" s="5" t="s">
        <v>1931</v>
      </c>
      <c r="J304" s="5" t="s">
        <v>2042</v>
      </c>
      <c r="K304" s="5" t="s">
        <v>1931</v>
      </c>
      <c r="L304" s="5" t="s">
        <v>1957</v>
      </c>
      <c r="M304" s="5" t="s">
        <v>1934</v>
      </c>
      <c r="N304" s="5" t="s">
        <v>1949</v>
      </c>
      <c r="O304" s="5" t="s">
        <v>1948</v>
      </c>
      <c r="P304" s="5" t="s">
        <v>1948</v>
      </c>
      <c r="Q304" s="5" t="s">
        <v>2186</v>
      </c>
      <c r="R304" s="5" t="s">
        <v>1937</v>
      </c>
    </row>
    <row r="305" spans="1:18">
      <c r="A305" s="5" t="s">
        <v>3171</v>
      </c>
      <c r="B305" s="5" t="s">
        <v>1441</v>
      </c>
      <c r="C305" s="5" t="s">
        <v>2062</v>
      </c>
      <c r="D305" s="5" t="s">
        <v>3176</v>
      </c>
      <c r="E305" s="5" t="s">
        <v>3180</v>
      </c>
      <c r="F305" s="5" t="s">
        <v>3181</v>
      </c>
      <c r="G305" s="5" t="s">
        <v>2208</v>
      </c>
      <c r="H305" s="5" t="s">
        <v>3182</v>
      </c>
      <c r="I305" s="5" t="s">
        <v>1931</v>
      </c>
      <c r="J305" s="5" t="s">
        <v>2842</v>
      </c>
      <c r="K305" s="5" t="s">
        <v>1931</v>
      </c>
      <c r="L305" s="5" t="s">
        <v>1957</v>
      </c>
      <c r="M305" s="5" t="s">
        <v>1934</v>
      </c>
      <c r="N305" s="5" t="s">
        <v>1949</v>
      </c>
      <c r="O305" s="5" t="s">
        <v>2210</v>
      </c>
      <c r="P305" s="5" t="s">
        <v>2210</v>
      </c>
      <c r="Q305" s="5" t="s">
        <v>2186</v>
      </c>
      <c r="R305" s="5" t="s">
        <v>2196</v>
      </c>
    </row>
    <row r="306" spans="1:18">
      <c r="A306" s="5" t="s">
        <v>3171</v>
      </c>
      <c r="B306" s="5" t="s">
        <v>1441</v>
      </c>
      <c r="C306" s="5" t="s">
        <v>1996</v>
      </c>
      <c r="D306" s="5" t="s">
        <v>3183</v>
      </c>
      <c r="E306" s="5" t="s">
        <v>3173</v>
      </c>
      <c r="F306" s="5" t="s">
        <v>3174</v>
      </c>
      <c r="G306" s="5" t="s">
        <v>2208</v>
      </c>
      <c r="H306" s="5" t="s">
        <v>3175</v>
      </c>
      <c r="I306" s="5" t="s">
        <v>1931</v>
      </c>
      <c r="J306" s="5" t="s">
        <v>1986</v>
      </c>
      <c r="K306" s="5" t="s">
        <v>1931</v>
      </c>
      <c r="L306" s="5" t="s">
        <v>1957</v>
      </c>
      <c r="M306" s="5" t="s">
        <v>1934</v>
      </c>
      <c r="N306" s="5" t="s">
        <v>1949</v>
      </c>
      <c r="O306" s="5" t="s">
        <v>1948</v>
      </c>
      <c r="P306" s="5" t="s">
        <v>1948</v>
      </c>
      <c r="Q306" s="5" t="s">
        <v>2186</v>
      </c>
      <c r="R306" s="5" t="s">
        <v>1937</v>
      </c>
    </row>
    <row r="307" spans="1:18">
      <c r="A307" s="5" t="s">
        <v>3171</v>
      </c>
      <c r="B307" s="5" t="s">
        <v>1441</v>
      </c>
      <c r="C307" s="5" t="s">
        <v>2681</v>
      </c>
      <c r="D307" s="5" t="s">
        <v>3184</v>
      </c>
      <c r="E307" s="5" t="s">
        <v>3185</v>
      </c>
      <c r="F307" s="5" t="s">
        <v>3140</v>
      </c>
      <c r="G307" s="5" t="s">
        <v>2208</v>
      </c>
      <c r="H307" s="5" t="s">
        <v>3186</v>
      </c>
      <c r="I307" s="5" t="s">
        <v>1931</v>
      </c>
      <c r="J307" s="5" t="s">
        <v>2017</v>
      </c>
      <c r="K307" s="5" t="s">
        <v>1931</v>
      </c>
      <c r="L307" s="5" t="s">
        <v>2099</v>
      </c>
      <c r="M307" s="5" t="s">
        <v>1934</v>
      </c>
      <c r="N307" s="5" t="s">
        <v>1949</v>
      </c>
      <c r="O307" s="5" t="s">
        <v>1948</v>
      </c>
      <c r="P307" s="5" t="s">
        <v>1948</v>
      </c>
      <c r="Q307" s="5" t="s">
        <v>2186</v>
      </c>
      <c r="R307" s="5" t="s">
        <v>2196</v>
      </c>
    </row>
    <row r="308" spans="1:18">
      <c r="A308" s="5" t="s">
        <v>3171</v>
      </c>
      <c r="B308" s="5" t="s">
        <v>1441</v>
      </c>
      <c r="C308" s="5" t="s">
        <v>1925</v>
      </c>
      <c r="D308" s="5" t="s">
        <v>3187</v>
      </c>
      <c r="E308" s="5" t="s">
        <v>3188</v>
      </c>
      <c r="F308" s="5" t="s">
        <v>3174</v>
      </c>
      <c r="G308" s="5" t="s">
        <v>2208</v>
      </c>
      <c r="H308" s="5" t="s">
        <v>2022</v>
      </c>
      <c r="I308" s="5" t="s">
        <v>1931</v>
      </c>
      <c r="J308" s="5" t="s">
        <v>2017</v>
      </c>
      <c r="K308" s="5" t="s">
        <v>1931</v>
      </c>
      <c r="L308" s="5" t="s">
        <v>1957</v>
      </c>
      <c r="M308" s="5" t="s">
        <v>1934</v>
      </c>
      <c r="N308" s="5" t="s">
        <v>1949</v>
      </c>
      <c r="O308" s="5" t="s">
        <v>1948</v>
      </c>
      <c r="P308" s="5" t="s">
        <v>1948</v>
      </c>
      <c r="Q308" s="5" t="s">
        <v>2186</v>
      </c>
      <c r="R308" s="5" t="s">
        <v>2196</v>
      </c>
    </row>
    <row r="309" spans="1:18">
      <c r="A309" s="5" t="s">
        <v>3171</v>
      </c>
      <c r="B309" s="5" t="s">
        <v>1441</v>
      </c>
      <c r="C309" s="5" t="s">
        <v>1925</v>
      </c>
      <c r="D309" s="5" t="s">
        <v>3188</v>
      </c>
      <c r="E309" s="5" t="s">
        <v>3189</v>
      </c>
      <c r="F309" s="5" t="s">
        <v>3174</v>
      </c>
      <c r="G309" s="5" t="s">
        <v>2208</v>
      </c>
      <c r="H309" s="5" t="s">
        <v>2022</v>
      </c>
      <c r="I309" s="5" t="s">
        <v>1931</v>
      </c>
      <c r="J309" s="5" t="s">
        <v>2048</v>
      </c>
      <c r="K309" s="5" t="s">
        <v>1931</v>
      </c>
      <c r="L309" s="5" t="s">
        <v>2099</v>
      </c>
      <c r="M309" s="5" t="s">
        <v>1934</v>
      </c>
      <c r="N309" s="5" t="s">
        <v>1949</v>
      </c>
      <c r="O309" s="5" t="s">
        <v>1948</v>
      </c>
      <c r="P309" s="5" t="s">
        <v>1948</v>
      </c>
      <c r="Q309" s="5" t="s">
        <v>2186</v>
      </c>
      <c r="R309" s="5" t="s">
        <v>1937</v>
      </c>
    </row>
    <row r="310" spans="1:18">
      <c r="A310" s="5" t="s">
        <v>3190</v>
      </c>
      <c r="B310" s="5" t="s">
        <v>1446</v>
      </c>
      <c r="C310" s="5" t="s">
        <v>1925</v>
      </c>
      <c r="D310" s="5" t="s">
        <v>3191</v>
      </c>
      <c r="E310" s="5" t="s">
        <v>2119</v>
      </c>
      <c r="F310" s="5" t="s">
        <v>3192</v>
      </c>
      <c r="G310" s="5" t="s">
        <v>1978</v>
      </c>
      <c r="H310" s="5" t="s">
        <v>2156</v>
      </c>
      <c r="I310" s="5" t="s">
        <v>1931</v>
      </c>
      <c r="J310" s="5" t="s">
        <v>1985</v>
      </c>
      <c r="K310" s="5" t="s">
        <v>1931</v>
      </c>
      <c r="L310" s="5" t="s">
        <v>1957</v>
      </c>
      <c r="M310" s="5" t="s">
        <v>1934</v>
      </c>
      <c r="N310" s="5" t="s">
        <v>1949</v>
      </c>
      <c r="O310" s="5" t="s">
        <v>1949</v>
      </c>
      <c r="P310" s="5" t="s">
        <v>1949</v>
      </c>
      <c r="Q310" s="5" t="s">
        <v>1936</v>
      </c>
      <c r="R310" s="5" t="s">
        <v>1937</v>
      </c>
    </row>
    <row r="311" spans="1:18">
      <c r="A311" s="5" t="s">
        <v>3193</v>
      </c>
      <c r="B311" s="5" t="s">
        <v>1452</v>
      </c>
      <c r="C311" s="5" t="s">
        <v>1967</v>
      </c>
      <c r="D311" s="5" t="s">
        <v>2008</v>
      </c>
      <c r="E311" s="5" t="s">
        <v>3194</v>
      </c>
      <c r="F311" s="5" t="s">
        <v>3195</v>
      </c>
      <c r="G311" s="5" t="s">
        <v>1929</v>
      </c>
      <c r="H311" s="5" t="s">
        <v>2034</v>
      </c>
      <c r="I311" s="5" t="s">
        <v>1931</v>
      </c>
      <c r="J311" s="5" t="s">
        <v>2035</v>
      </c>
      <c r="K311" s="5" t="s">
        <v>1931</v>
      </c>
      <c r="L311" s="5" t="s">
        <v>1957</v>
      </c>
      <c r="M311" s="5" t="s">
        <v>1934</v>
      </c>
      <c r="N311" s="5" t="s">
        <v>1948</v>
      </c>
      <c r="O311" s="5" t="s">
        <v>1948</v>
      </c>
      <c r="P311" s="5" t="s">
        <v>1948</v>
      </c>
      <c r="Q311" s="5" t="s">
        <v>1936</v>
      </c>
      <c r="R311" s="5" t="s">
        <v>1937</v>
      </c>
    </row>
    <row r="312" spans="1:18">
      <c r="A312" s="5" t="s">
        <v>3196</v>
      </c>
      <c r="B312" s="5" t="s">
        <v>1456</v>
      </c>
      <c r="C312" s="5" t="s">
        <v>1967</v>
      </c>
      <c r="D312" s="5" t="s">
        <v>3197</v>
      </c>
      <c r="E312" s="5" t="s">
        <v>3198</v>
      </c>
      <c r="F312" s="5" t="s">
        <v>3199</v>
      </c>
      <c r="G312" s="5" t="s">
        <v>2130</v>
      </c>
      <c r="H312" s="5" t="s">
        <v>3200</v>
      </c>
      <c r="I312" s="5" t="s">
        <v>1931</v>
      </c>
      <c r="J312" s="5" t="s">
        <v>2076</v>
      </c>
      <c r="K312" s="5" t="s">
        <v>1931</v>
      </c>
      <c r="L312" s="5" t="s">
        <v>2099</v>
      </c>
      <c r="M312" s="5" t="s">
        <v>1934</v>
      </c>
      <c r="N312" s="5" t="s">
        <v>1948</v>
      </c>
      <c r="O312" s="5" t="s">
        <v>1987</v>
      </c>
      <c r="P312" s="5" t="s">
        <v>1987</v>
      </c>
      <c r="Q312" s="5" t="s">
        <v>1936</v>
      </c>
      <c r="R312" s="5" t="s">
        <v>1937</v>
      </c>
    </row>
    <row r="313" spans="1:18">
      <c r="A313" s="5" t="s">
        <v>3201</v>
      </c>
      <c r="B313" s="5" t="s">
        <v>1460</v>
      </c>
      <c r="C313" s="5" t="s">
        <v>1925</v>
      </c>
      <c r="D313" s="5" t="s">
        <v>3202</v>
      </c>
      <c r="E313" s="5" t="s">
        <v>1969</v>
      </c>
      <c r="F313" s="5" t="s">
        <v>3203</v>
      </c>
      <c r="G313" s="5" t="s">
        <v>1978</v>
      </c>
      <c r="H313" s="5" t="s">
        <v>2848</v>
      </c>
      <c r="I313" s="5" t="s">
        <v>1931</v>
      </c>
      <c r="J313" s="5" t="s">
        <v>2560</v>
      </c>
      <c r="K313" s="5" t="s">
        <v>1931</v>
      </c>
      <c r="L313" s="5" t="s">
        <v>1965</v>
      </c>
      <c r="M313" s="5" t="s">
        <v>1934</v>
      </c>
      <c r="N313" s="5" t="s">
        <v>1948</v>
      </c>
      <c r="O313" s="5" t="s">
        <v>1935</v>
      </c>
      <c r="P313" s="5" t="s">
        <v>1935</v>
      </c>
      <c r="Q313" s="5" t="s">
        <v>1936</v>
      </c>
      <c r="R313" s="5" t="s">
        <v>1937</v>
      </c>
    </row>
    <row r="314" spans="1:18">
      <c r="A314" s="5" t="s">
        <v>3204</v>
      </c>
      <c r="B314" s="5" t="s">
        <v>1463</v>
      </c>
      <c r="C314" s="5" t="s">
        <v>1959</v>
      </c>
      <c r="D314" s="5" t="s">
        <v>3205</v>
      </c>
      <c r="E314" s="5" t="s">
        <v>2923</v>
      </c>
      <c r="F314" s="5" t="s">
        <v>3206</v>
      </c>
      <c r="G314" s="5" t="s">
        <v>1929</v>
      </c>
      <c r="H314" s="5" t="s">
        <v>3207</v>
      </c>
      <c r="I314" s="5" t="s">
        <v>1931</v>
      </c>
      <c r="J314" s="5" t="s">
        <v>2739</v>
      </c>
      <c r="K314" s="5" t="s">
        <v>1931</v>
      </c>
      <c r="L314" s="5" t="s">
        <v>1957</v>
      </c>
      <c r="M314" s="5" t="s">
        <v>1934</v>
      </c>
      <c r="N314" s="5" t="s">
        <v>1948</v>
      </c>
      <c r="O314" s="5" t="s">
        <v>1935</v>
      </c>
      <c r="P314" s="5" t="s">
        <v>1935</v>
      </c>
      <c r="Q314" s="5" t="s">
        <v>1936</v>
      </c>
      <c r="R314" s="5" t="s">
        <v>1937</v>
      </c>
    </row>
    <row r="315" spans="1:18">
      <c r="A315" s="5" t="s">
        <v>3208</v>
      </c>
      <c r="B315" s="5" t="s">
        <v>1474</v>
      </c>
      <c r="C315" s="5" t="s">
        <v>3209</v>
      </c>
      <c r="D315" s="5" t="s">
        <v>3210</v>
      </c>
      <c r="E315" s="5" t="s">
        <v>2119</v>
      </c>
      <c r="F315" s="5" t="s">
        <v>3211</v>
      </c>
      <c r="G315" s="5" t="s">
        <v>1978</v>
      </c>
      <c r="H315" s="5" t="s">
        <v>1955</v>
      </c>
      <c r="I315" s="5" t="s">
        <v>1931</v>
      </c>
      <c r="J315" s="5" t="s">
        <v>1956</v>
      </c>
      <c r="K315" s="5" t="s">
        <v>1931</v>
      </c>
      <c r="L315" s="5" t="s">
        <v>1957</v>
      </c>
      <c r="M315" s="5" t="s">
        <v>1934</v>
      </c>
      <c r="N315" s="5" t="s">
        <v>1949</v>
      </c>
      <c r="O315" s="5" t="s">
        <v>1949</v>
      </c>
      <c r="P315" s="5" t="s">
        <v>1949</v>
      </c>
      <c r="Q315" s="5" t="s">
        <v>1936</v>
      </c>
      <c r="R315" s="5" t="s">
        <v>1937</v>
      </c>
    </row>
    <row r="316" spans="1:18">
      <c r="A316" s="5" t="s">
        <v>3212</v>
      </c>
      <c r="B316" s="5" t="s">
        <v>1477</v>
      </c>
      <c r="C316" s="5" t="s">
        <v>1967</v>
      </c>
      <c r="D316" s="5" t="s">
        <v>2044</v>
      </c>
      <c r="E316" s="5" t="s">
        <v>2045</v>
      </c>
      <c r="F316" s="5" t="s">
        <v>2046</v>
      </c>
      <c r="G316" s="5" t="s">
        <v>1978</v>
      </c>
      <c r="H316" s="5" t="s">
        <v>3213</v>
      </c>
      <c r="I316" s="5" t="s">
        <v>1931</v>
      </c>
      <c r="J316" s="5" t="s">
        <v>2055</v>
      </c>
      <c r="K316" s="5" t="s">
        <v>1931</v>
      </c>
      <c r="L316" s="5" t="s">
        <v>1957</v>
      </c>
      <c r="M316" s="5" t="s">
        <v>1934</v>
      </c>
      <c r="N316" s="5" t="s">
        <v>1948</v>
      </c>
      <c r="O316" s="5" t="s">
        <v>1948</v>
      </c>
      <c r="P316" s="5" t="s">
        <v>1948</v>
      </c>
      <c r="Q316" s="5" t="s">
        <v>1936</v>
      </c>
      <c r="R316" s="5" t="s">
        <v>1937</v>
      </c>
    </row>
    <row r="317" spans="1:18">
      <c r="A317" s="5" t="s">
        <v>3214</v>
      </c>
      <c r="B317" s="5" t="s">
        <v>1483</v>
      </c>
      <c r="C317" s="5" t="s">
        <v>3215</v>
      </c>
      <c r="D317" s="5" t="s">
        <v>3216</v>
      </c>
      <c r="E317" s="5" t="s">
        <v>3217</v>
      </c>
      <c r="F317" s="5" t="s">
        <v>2372</v>
      </c>
      <c r="G317" s="5" t="s">
        <v>2027</v>
      </c>
      <c r="H317" s="5" t="s">
        <v>3218</v>
      </c>
      <c r="I317" s="5" t="s">
        <v>1931</v>
      </c>
      <c r="J317" s="5" t="s">
        <v>1955</v>
      </c>
      <c r="K317" s="5" t="s">
        <v>1931</v>
      </c>
      <c r="L317" s="5" t="s">
        <v>1965</v>
      </c>
      <c r="M317" s="5" t="s">
        <v>1934</v>
      </c>
      <c r="N317" s="5" t="s">
        <v>1949</v>
      </c>
      <c r="O317" s="5" t="s">
        <v>1948</v>
      </c>
      <c r="P317" s="5" t="s">
        <v>1948</v>
      </c>
      <c r="Q317" s="5" t="s">
        <v>1936</v>
      </c>
      <c r="R317" s="5" t="s">
        <v>1937</v>
      </c>
    </row>
    <row r="318" spans="1:18">
      <c r="A318" s="5" t="s">
        <v>3219</v>
      </c>
      <c r="B318" s="5" t="s">
        <v>1486</v>
      </c>
      <c r="C318" s="5" t="s">
        <v>1925</v>
      </c>
      <c r="D318" s="5" t="s">
        <v>3191</v>
      </c>
      <c r="E318" s="5" t="s">
        <v>2955</v>
      </c>
      <c r="F318" s="5" t="s">
        <v>3220</v>
      </c>
      <c r="G318" s="5" t="s">
        <v>1978</v>
      </c>
      <c r="H318" s="5" t="s">
        <v>3221</v>
      </c>
      <c r="I318" s="5" t="s">
        <v>1931</v>
      </c>
      <c r="J318" s="5" t="s">
        <v>2423</v>
      </c>
      <c r="K318" s="5" t="s">
        <v>1931</v>
      </c>
      <c r="L318" s="5" t="s">
        <v>1957</v>
      </c>
      <c r="M318" s="5" t="s">
        <v>1934</v>
      </c>
      <c r="N318" s="5" t="s">
        <v>1948</v>
      </c>
      <c r="O318" s="5" t="s">
        <v>1948</v>
      </c>
      <c r="P318" s="5" t="s">
        <v>1948</v>
      </c>
      <c r="Q318" s="5" t="s">
        <v>1936</v>
      </c>
      <c r="R318" s="5" t="s">
        <v>1937</v>
      </c>
    </row>
    <row r="319" spans="1:18">
      <c r="A319" s="5" t="s">
        <v>3222</v>
      </c>
      <c r="B319" s="5" t="s">
        <v>1489</v>
      </c>
      <c r="C319" s="5" t="s">
        <v>1940</v>
      </c>
      <c r="D319" s="5" t="s">
        <v>3223</v>
      </c>
      <c r="E319" s="5" t="s">
        <v>3224</v>
      </c>
      <c r="F319" s="5" t="s">
        <v>3225</v>
      </c>
      <c r="G319" s="5" t="s">
        <v>1978</v>
      </c>
      <c r="H319" s="5" t="s">
        <v>2035</v>
      </c>
      <c r="I319" s="5" t="s">
        <v>1931</v>
      </c>
      <c r="J319" s="5" t="s">
        <v>2006</v>
      </c>
      <c r="K319" s="5" t="s">
        <v>1931</v>
      </c>
      <c r="L319" s="5" t="s">
        <v>2034</v>
      </c>
      <c r="M319" s="5" t="s">
        <v>1934</v>
      </c>
      <c r="N319" s="5" t="s">
        <v>1949</v>
      </c>
      <c r="O319" s="5" t="s">
        <v>1949</v>
      </c>
      <c r="P319" s="5" t="s">
        <v>1949</v>
      </c>
      <c r="Q319" s="5" t="s">
        <v>1936</v>
      </c>
      <c r="R319" s="5" t="s">
        <v>1937</v>
      </c>
    </row>
    <row r="320" spans="1:18">
      <c r="A320" s="5" t="s">
        <v>3226</v>
      </c>
      <c r="B320" s="5" t="s">
        <v>1498</v>
      </c>
      <c r="C320" s="5" t="s">
        <v>2187</v>
      </c>
      <c r="D320" s="5" t="s">
        <v>3227</v>
      </c>
      <c r="E320" s="5"/>
      <c r="F320" s="5"/>
      <c r="G320" s="5"/>
      <c r="H320" s="5"/>
      <c r="I320" s="5"/>
      <c r="J320" s="5" t="s">
        <v>1994</v>
      </c>
      <c r="K320" s="5" t="s">
        <v>1931</v>
      </c>
      <c r="L320" s="5"/>
      <c r="M320" s="5"/>
      <c r="N320" s="5"/>
      <c r="O320" s="5"/>
      <c r="P320" s="5"/>
      <c r="Q320" s="5"/>
      <c r="R320" s="5" t="s">
        <v>1937</v>
      </c>
    </row>
    <row r="321" spans="1:18">
      <c r="A321" s="5" t="s">
        <v>3228</v>
      </c>
      <c r="B321" s="5" t="s">
        <v>1501</v>
      </c>
      <c r="C321" s="5" t="s">
        <v>2187</v>
      </c>
      <c r="D321" s="5" t="s">
        <v>3227</v>
      </c>
      <c r="E321" s="5"/>
      <c r="F321" s="5"/>
      <c r="G321" s="5"/>
      <c r="H321" s="5"/>
      <c r="I321" s="5"/>
      <c r="J321" s="5" t="s">
        <v>2042</v>
      </c>
      <c r="K321" s="5" t="s">
        <v>1931</v>
      </c>
      <c r="L321" s="5"/>
      <c r="M321" s="5"/>
      <c r="N321" s="5"/>
      <c r="O321" s="5"/>
      <c r="P321" s="5"/>
      <c r="Q321" s="5"/>
      <c r="R321" s="5" t="s">
        <v>1937</v>
      </c>
    </row>
    <row r="322" spans="1:18">
      <c r="A322" s="5" t="s">
        <v>3229</v>
      </c>
      <c r="B322" s="5" t="s">
        <v>1504</v>
      </c>
      <c r="C322" s="5" t="s">
        <v>1925</v>
      </c>
      <c r="D322" s="5" t="s">
        <v>3230</v>
      </c>
      <c r="E322" s="5" t="s">
        <v>2398</v>
      </c>
      <c r="F322" s="5" t="s">
        <v>3231</v>
      </c>
      <c r="G322" s="5" t="s">
        <v>1978</v>
      </c>
      <c r="H322" s="5" t="s">
        <v>1964</v>
      </c>
      <c r="I322" s="5" t="s">
        <v>1931</v>
      </c>
      <c r="J322" s="5" t="s">
        <v>2060</v>
      </c>
      <c r="K322" s="5" t="s">
        <v>1931</v>
      </c>
      <c r="L322" s="5" t="s">
        <v>1957</v>
      </c>
      <c r="M322" s="5" t="s">
        <v>1934</v>
      </c>
      <c r="N322" s="5" t="s">
        <v>1948</v>
      </c>
      <c r="O322" s="5" t="s">
        <v>1949</v>
      </c>
      <c r="P322" s="5" t="s">
        <v>1949</v>
      </c>
      <c r="Q322" s="5" t="s">
        <v>1936</v>
      </c>
      <c r="R322" s="5" t="s">
        <v>1937</v>
      </c>
    </row>
    <row r="323" spans="1:18">
      <c r="A323" s="5" t="s">
        <v>3232</v>
      </c>
      <c r="B323" s="5" t="s">
        <v>1507</v>
      </c>
      <c r="C323" s="5" t="s">
        <v>1967</v>
      </c>
      <c r="D323" s="5" t="s">
        <v>3233</v>
      </c>
      <c r="E323" s="5" t="s">
        <v>3234</v>
      </c>
      <c r="F323" s="5" t="s">
        <v>3235</v>
      </c>
      <c r="G323" s="5" t="s">
        <v>1929</v>
      </c>
      <c r="H323" s="5" t="s">
        <v>2011</v>
      </c>
      <c r="I323" s="5" t="s">
        <v>1931</v>
      </c>
      <c r="J323" s="5" t="s">
        <v>2220</v>
      </c>
      <c r="K323" s="5" t="s">
        <v>1931</v>
      </c>
      <c r="L323" s="5" t="s">
        <v>1965</v>
      </c>
      <c r="M323" s="5" t="s">
        <v>1934</v>
      </c>
      <c r="N323" s="5" t="s">
        <v>1948</v>
      </c>
      <c r="O323" s="5" t="s">
        <v>1935</v>
      </c>
      <c r="P323" s="5" t="s">
        <v>1935</v>
      </c>
      <c r="Q323" s="5" t="s">
        <v>1936</v>
      </c>
      <c r="R323" s="5" t="s">
        <v>1937</v>
      </c>
    </row>
    <row r="324" spans="1:18">
      <c r="A324" s="5" t="s">
        <v>3236</v>
      </c>
      <c r="B324" s="5" t="s">
        <v>1510</v>
      </c>
      <c r="C324" s="5" t="s">
        <v>2406</v>
      </c>
      <c r="D324" s="5" t="s">
        <v>3237</v>
      </c>
      <c r="E324" s="5" t="s">
        <v>3238</v>
      </c>
      <c r="F324" s="5" t="s">
        <v>3239</v>
      </c>
      <c r="G324" s="5" t="s">
        <v>1978</v>
      </c>
      <c r="H324" s="5" t="s">
        <v>3073</v>
      </c>
      <c r="I324" s="5" t="s">
        <v>1931</v>
      </c>
      <c r="J324" s="5" t="s">
        <v>1946</v>
      </c>
      <c r="K324" s="5" t="s">
        <v>1931</v>
      </c>
      <c r="L324" s="5" t="s">
        <v>1965</v>
      </c>
      <c r="M324" s="5" t="s">
        <v>1934</v>
      </c>
      <c r="N324" s="5" t="s">
        <v>1948</v>
      </c>
      <c r="O324" s="5" t="s">
        <v>1935</v>
      </c>
      <c r="P324" s="5" t="s">
        <v>1935</v>
      </c>
      <c r="Q324" s="5" t="s">
        <v>1936</v>
      </c>
      <c r="R324" s="5" t="s">
        <v>1937</v>
      </c>
    </row>
    <row r="325" spans="1:18">
      <c r="A325" s="5" t="s">
        <v>3240</v>
      </c>
      <c r="B325" s="5" t="s">
        <v>1513</v>
      </c>
      <c r="C325" s="5" t="s">
        <v>1967</v>
      </c>
      <c r="D325" s="5" t="s">
        <v>2271</v>
      </c>
      <c r="E325" s="5" t="s">
        <v>2398</v>
      </c>
      <c r="F325" s="5" t="s">
        <v>3241</v>
      </c>
      <c r="G325" s="5" t="s">
        <v>1978</v>
      </c>
      <c r="H325" s="5" t="s">
        <v>3242</v>
      </c>
      <c r="I325" s="5" t="s">
        <v>1931</v>
      </c>
      <c r="J325" s="5" t="s">
        <v>3243</v>
      </c>
      <c r="K325" s="5" t="s">
        <v>1931</v>
      </c>
      <c r="L325" s="5" t="s">
        <v>1957</v>
      </c>
      <c r="M325" s="5" t="s">
        <v>1934</v>
      </c>
      <c r="N325" s="5" t="s">
        <v>1949</v>
      </c>
      <c r="O325" s="5" t="s">
        <v>1948</v>
      </c>
      <c r="P325" s="5" t="s">
        <v>1948</v>
      </c>
      <c r="Q325" s="5" t="s">
        <v>1936</v>
      </c>
      <c r="R325" s="5" t="s">
        <v>1937</v>
      </c>
    </row>
    <row r="326" spans="1:18">
      <c r="A326" s="5" t="s">
        <v>3244</v>
      </c>
      <c r="B326" s="5" t="s">
        <v>1516</v>
      </c>
      <c r="C326" s="5" t="s">
        <v>2050</v>
      </c>
      <c r="D326" s="5" t="s">
        <v>3245</v>
      </c>
      <c r="E326" s="5" t="s">
        <v>3246</v>
      </c>
      <c r="F326" s="5" t="s">
        <v>3247</v>
      </c>
      <c r="G326" s="5" t="s">
        <v>1978</v>
      </c>
      <c r="H326" s="5" t="s">
        <v>3248</v>
      </c>
      <c r="I326" s="5" t="s">
        <v>1931</v>
      </c>
      <c r="J326" s="5" t="s">
        <v>1980</v>
      </c>
      <c r="K326" s="5" t="s">
        <v>1931</v>
      </c>
      <c r="L326" s="5" t="s">
        <v>1965</v>
      </c>
      <c r="M326" s="5" t="s">
        <v>1934</v>
      </c>
      <c r="N326" s="5" t="s">
        <v>1935</v>
      </c>
      <c r="O326" s="5" t="s">
        <v>1935</v>
      </c>
      <c r="P326" s="5" t="s">
        <v>1935</v>
      </c>
      <c r="Q326" s="5" t="s">
        <v>1936</v>
      </c>
      <c r="R326" s="5" t="s">
        <v>1937</v>
      </c>
    </row>
    <row r="327" spans="1:18">
      <c r="A327" s="5" t="s">
        <v>3249</v>
      </c>
      <c r="B327" s="5" t="s">
        <v>1519</v>
      </c>
      <c r="C327" s="5" t="s">
        <v>2169</v>
      </c>
      <c r="D327" s="5" t="s">
        <v>3250</v>
      </c>
      <c r="E327" s="5" t="s">
        <v>2119</v>
      </c>
      <c r="F327" s="5" t="s">
        <v>3251</v>
      </c>
      <c r="G327" s="5" t="s">
        <v>1978</v>
      </c>
      <c r="H327" s="5" t="s">
        <v>2156</v>
      </c>
      <c r="I327" s="5" t="s">
        <v>1931</v>
      </c>
      <c r="J327" s="5" t="s">
        <v>2042</v>
      </c>
      <c r="K327" s="5" t="s">
        <v>1931</v>
      </c>
      <c r="L327" s="5" t="s">
        <v>1965</v>
      </c>
      <c r="M327" s="5" t="s">
        <v>1934</v>
      </c>
      <c r="N327" s="5" t="s">
        <v>1948</v>
      </c>
      <c r="O327" s="5" t="s">
        <v>1948</v>
      </c>
      <c r="P327" s="5" t="s">
        <v>1948</v>
      </c>
      <c r="Q327" s="5" t="s">
        <v>1936</v>
      </c>
      <c r="R327" s="5" t="s">
        <v>1937</v>
      </c>
    </row>
    <row r="328" spans="1:18">
      <c r="A328" s="5" t="s">
        <v>3252</v>
      </c>
      <c r="B328" s="5" t="s">
        <v>1522</v>
      </c>
      <c r="C328" s="5" t="s">
        <v>3253</v>
      </c>
      <c r="D328" s="5" t="s">
        <v>3254</v>
      </c>
      <c r="E328" s="5" t="s">
        <v>3255</v>
      </c>
      <c r="F328" s="5" t="s">
        <v>3256</v>
      </c>
      <c r="G328" s="5" t="s">
        <v>1978</v>
      </c>
      <c r="H328" s="5" t="s">
        <v>1955</v>
      </c>
      <c r="I328" s="5" t="s">
        <v>1931</v>
      </c>
      <c r="J328" s="5" t="s">
        <v>1956</v>
      </c>
      <c r="K328" s="5" t="s">
        <v>1931</v>
      </c>
      <c r="L328" s="5" t="s">
        <v>1957</v>
      </c>
      <c r="M328" s="5" t="s">
        <v>1934</v>
      </c>
      <c r="N328" s="5" t="s">
        <v>1948</v>
      </c>
      <c r="O328" s="5" t="s">
        <v>1948</v>
      </c>
      <c r="P328" s="5" t="s">
        <v>1948</v>
      </c>
      <c r="Q328" s="5" t="s">
        <v>1936</v>
      </c>
      <c r="R328" s="5" t="s">
        <v>1937</v>
      </c>
    </row>
    <row r="329" spans="1:18">
      <c r="A329" s="5" t="s">
        <v>3257</v>
      </c>
      <c r="B329" s="5" t="s">
        <v>1525</v>
      </c>
      <c r="C329" s="5" t="s">
        <v>2037</v>
      </c>
      <c r="D329" s="5" t="s">
        <v>3258</v>
      </c>
      <c r="E329" s="5" t="s">
        <v>1969</v>
      </c>
      <c r="F329" s="5" t="s">
        <v>2945</v>
      </c>
      <c r="G329" s="5" t="s">
        <v>1929</v>
      </c>
      <c r="H329" s="5" t="s">
        <v>2156</v>
      </c>
      <c r="I329" s="5" t="s">
        <v>1931</v>
      </c>
      <c r="J329" s="5" t="s">
        <v>1994</v>
      </c>
      <c r="K329" s="5" t="s">
        <v>1931</v>
      </c>
      <c r="L329" s="5" t="s">
        <v>1933</v>
      </c>
      <c r="M329" s="5" t="s">
        <v>1934</v>
      </c>
      <c r="N329" s="5" t="s">
        <v>1948</v>
      </c>
      <c r="O329" s="5" t="s">
        <v>1935</v>
      </c>
      <c r="P329" s="5" t="s">
        <v>1935</v>
      </c>
      <c r="Q329" s="5" t="s">
        <v>1936</v>
      </c>
      <c r="R329" s="5" t="s">
        <v>1937</v>
      </c>
    </row>
    <row r="330" spans="1:18">
      <c r="A330" s="5" t="s">
        <v>3259</v>
      </c>
      <c r="B330" s="5" t="s">
        <v>1528</v>
      </c>
      <c r="C330" s="5" t="s">
        <v>1967</v>
      </c>
      <c r="D330" s="5" t="s">
        <v>2068</v>
      </c>
      <c r="E330" s="5" t="s">
        <v>2119</v>
      </c>
      <c r="F330" s="5" t="s">
        <v>3260</v>
      </c>
      <c r="G330" s="5" t="s">
        <v>1978</v>
      </c>
      <c r="H330" s="5" t="s">
        <v>2156</v>
      </c>
      <c r="I330" s="5" t="s">
        <v>1931</v>
      </c>
      <c r="J330" s="5" t="s">
        <v>1956</v>
      </c>
      <c r="K330" s="5" t="s">
        <v>1931</v>
      </c>
      <c r="L330" s="5" t="s">
        <v>2099</v>
      </c>
      <c r="M330" s="5" t="s">
        <v>1934</v>
      </c>
      <c r="N330" s="5" t="s">
        <v>1948</v>
      </c>
      <c r="O330" s="5" t="s">
        <v>1948</v>
      </c>
      <c r="P330" s="5" t="s">
        <v>1948</v>
      </c>
      <c r="Q330" s="5" t="s">
        <v>1936</v>
      </c>
      <c r="R330" s="5" t="s">
        <v>1937</v>
      </c>
    </row>
    <row r="331" spans="1:18">
      <c r="A331" s="5" t="s">
        <v>3261</v>
      </c>
      <c r="B331" s="5" t="s">
        <v>1531</v>
      </c>
      <c r="C331" s="5" t="s">
        <v>3262</v>
      </c>
      <c r="D331" s="5" t="s">
        <v>3263</v>
      </c>
      <c r="E331" s="5" t="s">
        <v>2069</v>
      </c>
      <c r="F331" s="5" t="s">
        <v>3264</v>
      </c>
      <c r="G331" s="5" t="s">
        <v>1978</v>
      </c>
      <c r="H331" s="5" t="s">
        <v>2116</v>
      </c>
      <c r="I331" s="5" t="s">
        <v>1931</v>
      </c>
      <c r="J331" s="5" t="s">
        <v>1956</v>
      </c>
      <c r="K331" s="5" t="s">
        <v>1931</v>
      </c>
      <c r="L331" s="5" t="s">
        <v>1933</v>
      </c>
      <c r="M331" s="5" t="s">
        <v>1934</v>
      </c>
      <c r="N331" s="5" t="s">
        <v>1935</v>
      </c>
      <c r="O331" s="5" t="s">
        <v>1935</v>
      </c>
      <c r="P331" s="5" t="s">
        <v>1935</v>
      </c>
      <c r="Q331" s="5" t="s">
        <v>1936</v>
      </c>
      <c r="R331" s="5" t="s">
        <v>1937</v>
      </c>
    </row>
    <row r="332" spans="1:18">
      <c r="A332" s="5" t="s">
        <v>3265</v>
      </c>
      <c r="B332" s="5" t="s">
        <v>1534</v>
      </c>
      <c r="C332" s="5" t="s">
        <v>2204</v>
      </c>
      <c r="D332" s="5" t="s">
        <v>3266</v>
      </c>
      <c r="E332" s="5" t="s">
        <v>1953</v>
      </c>
      <c r="F332" s="5" t="s">
        <v>3267</v>
      </c>
      <c r="G332" s="5" t="s">
        <v>1978</v>
      </c>
      <c r="H332" s="5" t="s">
        <v>1979</v>
      </c>
      <c r="I332" s="5" t="s">
        <v>1931</v>
      </c>
      <c r="J332" s="5" t="s">
        <v>1980</v>
      </c>
      <c r="K332" s="5" t="s">
        <v>1931</v>
      </c>
      <c r="L332" s="5" t="s">
        <v>1957</v>
      </c>
      <c r="M332" s="5" t="s">
        <v>1934</v>
      </c>
      <c r="N332" s="5" t="s">
        <v>1948</v>
      </c>
      <c r="O332" s="5" t="s">
        <v>1949</v>
      </c>
      <c r="P332" s="5" t="s">
        <v>1949</v>
      </c>
      <c r="Q332" s="5" t="s">
        <v>1936</v>
      </c>
      <c r="R332" s="5" t="s">
        <v>1937</v>
      </c>
    </row>
    <row r="333" spans="1:18">
      <c r="A333" s="5" t="s">
        <v>3268</v>
      </c>
      <c r="B333" s="5" t="s">
        <v>1559</v>
      </c>
      <c r="C333" s="5" t="s">
        <v>2062</v>
      </c>
      <c r="D333" s="5" t="s">
        <v>3269</v>
      </c>
      <c r="E333" s="5" t="s">
        <v>2351</v>
      </c>
      <c r="F333" s="5" t="s">
        <v>3270</v>
      </c>
      <c r="G333" s="5" t="s">
        <v>1978</v>
      </c>
      <c r="H333" s="5" t="s">
        <v>2034</v>
      </c>
      <c r="I333" s="5" t="s">
        <v>1931</v>
      </c>
      <c r="J333" s="5" t="s">
        <v>2035</v>
      </c>
      <c r="K333" s="5" t="s">
        <v>1931</v>
      </c>
      <c r="L333" s="5" t="s">
        <v>1957</v>
      </c>
      <c r="M333" s="5" t="s">
        <v>1934</v>
      </c>
      <c r="N333" s="5" t="s">
        <v>1949</v>
      </c>
      <c r="O333" s="5" t="s">
        <v>1949</v>
      </c>
      <c r="P333" s="5" t="s">
        <v>1949</v>
      </c>
      <c r="Q333" s="5" t="s">
        <v>1936</v>
      </c>
      <c r="R333" s="5" t="s">
        <v>1937</v>
      </c>
    </row>
    <row r="334" spans="1:18">
      <c r="A334" s="5" t="s">
        <v>3271</v>
      </c>
      <c r="B334" s="5" t="s">
        <v>1563</v>
      </c>
      <c r="C334" s="5" t="s">
        <v>1940</v>
      </c>
      <c r="D334" s="5" t="s">
        <v>3272</v>
      </c>
      <c r="E334" s="5" t="s">
        <v>2805</v>
      </c>
      <c r="F334" s="5" t="s">
        <v>3273</v>
      </c>
      <c r="G334" s="5" t="s">
        <v>1978</v>
      </c>
      <c r="H334" s="5" t="s">
        <v>2141</v>
      </c>
      <c r="I334" s="5" t="s">
        <v>1931</v>
      </c>
      <c r="J334" s="5" t="s">
        <v>2028</v>
      </c>
      <c r="K334" s="5" t="s">
        <v>1931</v>
      </c>
      <c r="L334" s="5" t="s">
        <v>1957</v>
      </c>
      <c r="M334" s="5" t="s">
        <v>1934</v>
      </c>
      <c r="N334" s="5" t="s">
        <v>1949</v>
      </c>
      <c r="O334" s="5" t="s">
        <v>1949</v>
      </c>
      <c r="P334" s="5" t="s">
        <v>1949</v>
      </c>
      <c r="Q334" s="5" t="s">
        <v>1936</v>
      </c>
      <c r="R334" s="5" t="s">
        <v>1937</v>
      </c>
    </row>
    <row r="335" spans="1:18">
      <c r="A335" s="5" t="s">
        <v>3274</v>
      </c>
      <c r="B335" s="5" t="s">
        <v>1566</v>
      </c>
      <c r="C335" s="5" t="s">
        <v>1959</v>
      </c>
      <c r="D335" s="5" t="s">
        <v>3275</v>
      </c>
      <c r="E335" s="5" t="s">
        <v>3276</v>
      </c>
      <c r="F335" s="5" t="s">
        <v>1928</v>
      </c>
      <c r="G335" s="5" t="s">
        <v>1929</v>
      </c>
      <c r="H335" s="5" t="s">
        <v>2603</v>
      </c>
      <c r="I335" s="5" t="s">
        <v>1931</v>
      </c>
      <c r="J335" s="5" t="s">
        <v>2142</v>
      </c>
      <c r="K335" s="5" t="s">
        <v>1931</v>
      </c>
      <c r="L335" s="5" t="s">
        <v>1933</v>
      </c>
      <c r="M335" s="5" t="s">
        <v>1934</v>
      </c>
      <c r="N335" s="5" t="s">
        <v>1948</v>
      </c>
      <c r="O335" s="5" t="s">
        <v>1935</v>
      </c>
      <c r="P335" s="5" t="s">
        <v>1935</v>
      </c>
      <c r="Q335" s="5" t="s">
        <v>1936</v>
      </c>
      <c r="R335" s="5" t="s">
        <v>1937</v>
      </c>
    </row>
    <row r="336" spans="1:18">
      <c r="A336" s="5" t="s">
        <v>3277</v>
      </c>
      <c r="B336" s="5" t="s">
        <v>1569</v>
      </c>
      <c r="C336" s="5" t="s">
        <v>1925</v>
      </c>
      <c r="D336" s="5" t="s">
        <v>3278</v>
      </c>
      <c r="E336" s="5" t="s">
        <v>3279</v>
      </c>
      <c r="F336" s="5" t="s">
        <v>2434</v>
      </c>
      <c r="G336" s="5" t="s">
        <v>1929</v>
      </c>
      <c r="H336" s="5" t="s">
        <v>1934</v>
      </c>
      <c r="I336" s="5" t="s">
        <v>1931</v>
      </c>
      <c r="J336" s="5" t="s">
        <v>2017</v>
      </c>
      <c r="K336" s="5" t="s">
        <v>1931</v>
      </c>
      <c r="L336" s="5" t="s">
        <v>1965</v>
      </c>
      <c r="M336" s="5" t="s">
        <v>1934</v>
      </c>
      <c r="N336" s="5" t="s">
        <v>1948</v>
      </c>
      <c r="O336" s="5" t="s">
        <v>1948</v>
      </c>
      <c r="P336" s="5" t="s">
        <v>1948</v>
      </c>
      <c r="Q336" s="5" t="s">
        <v>1936</v>
      </c>
      <c r="R336" s="5" t="s">
        <v>1937</v>
      </c>
    </row>
    <row r="337" spans="1:18">
      <c r="A337" s="5" t="s">
        <v>3280</v>
      </c>
      <c r="B337" s="5" t="s">
        <v>1572</v>
      </c>
      <c r="C337" s="5" t="s">
        <v>1967</v>
      </c>
      <c r="D337" s="5" t="s">
        <v>3281</v>
      </c>
      <c r="E337" s="5" t="s">
        <v>3282</v>
      </c>
      <c r="F337" s="5" t="s">
        <v>3283</v>
      </c>
      <c r="G337" s="5" t="s">
        <v>1978</v>
      </c>
      <c r="H337" s="5" t="s">
        <v>1985</v>
      </c>
      <c r="I337" s="5" t="s">
        <v>1931</v>
      </c>
      <c r="J337" s="5" t="s">
        <v>1986</v>
      </c>
      <c r="K337" s="5" t="s">
        <v>1931</v>
      </c>
      <c r="L337" s="5" t="s">
        <v>1957</v>
      </c>
      <c r="M337" s="5" t="s">
        <v>1934</v>
      </c>
      <c r="N337" s="5" t="s">
        <v>1949</v>
      </c>
      <c r="O337" s="5" t="s">
        <v>1948</v>
      </c>
      <c r="P337" s="5" t="s">
        <v>1948</v>
      </c>
      <c r="Q337" s="5" t="s">
        <v>1936</v>
      </c>
      <c r="R337" s="5" t="s">
        <v>1937</v>
      </c>
    </row>
    <row r="338" spans="1:18">
      <c r="A338" s="5" t="s">
        <v>3284</v>
      </c>
      <c r="B338" s="5" t="s">
        <v>1589</v>
      </c>
      <c r="C338" s="5" t="s">
        <v>2187</v>
      </c>
      <c r="D338" s="5" t="s">
        <v>3032</v>
      </c>
      <c r="E338" s="5" t="s">
        <v>2213</v>
      </c>
      <c r="F338" s="5" t="s">
        <v>3285</v>
      </c>
      <c r="G338" s="5" t="s">
        <v>1944</v>
      </c>
      <c r="H338" s="5" t="s">
        <v>2034</v>
      </c>
      <c r="I338" s="5" t="s">
        <v>1931</v>
      </c>
      <c r="J338" s="5" t="s">
        <v>2142</v>
      </c>
      <c r="K338" s="5" t="s">
        <v>1931</v>
      </c>
      <c r="L338" s="5" t="s">
        <v>1965</v>
      </c>
      <c r="M338" s="5" t="s">
        <v>1934</v>
      </c>
      <c r="N338" s="5" t="s">
        <v>1949</v>
      </c>
      <c r="O338" s="5" t="s">
        <v>1949</v>
      </c>
      <c r="P338" s="5" t="s">
        <v>1949</v>
      </c>
      <c r="Q338" s="5" t="s">
        <v>1936</v>
      </c>
      <c r="R338" s="5" t="s">
        <v>1937</v>
      </c>
    </row>
    <row r="339" spans="1:18">
      <c r="A339" s="5" t="s">
        <v>3286</v>
      </c>
      <c r="B339" s="5" t="s">
        <v>1592</v>
      </c>
      <c r="C339" s="5" t="s">
        <v>1996</v>
      </c>
      <c r="D339" s="5" t="s">
        <v>1997</v>
      </c>
      <c r="E339" s="5" t="s">
        <v>2125</v>
      </c>
      <c r="F339" s="5" t="s">
        <v>3287</v>
      </c>
      <c r="G339" s="5" t="s">
        <v>1978</v>
      </c>
      <c r="H339" s="5" t="s">
        <v>3288</v>
      </c>
      <c r="I339" s="5" t="s">
        <v>1931</v>
      </c>
      <c r="J339" s="5" t="s">
        <v>1946</v>
      </c>
      <c r="K339" s="5" t="s">
        <v>1931</v>
      </c>
      <c r="L339" s="5" t="s">
        <v>1957</v>
      </c>
      <c r="M339" s="5" t="s">
        <v>1934</v>
      </c>
      <c r="N339" s="5" t="s">
        <v>1948</v>
      </c>
      <c r="O339" s="5" t="s">
        <v>1948</v>
      </c>
      <c r="P339" s="5" t="s">
        <v>1948</v>
      </c>
      <c r="Q339" s="5"/>
      <c r="R339" s="5" t="s">
        <v>1937</v>
      </c>
    </row>
    <row r="340" spans="1:18">
      <c r="A340" s="5" t="s">
        <v>3289</v>
      </c>
      <c r="B340" s="5" t="s">
        <v>1595</v>
      </c>
      <c r="C340" s="5" t="s">
        <v>3290</v>
      </c>
      <c r="D340" s="5" t="s">
        <v>3291</v>
      </c>
      <c r="E340" s="5" t="s">
        <v>1953</v>
      </c>
      <c r="F340" s="5" t="s">
        <v>3292</v>
      </c>
      <c r="G340" s="5" t="s">
        <v>1978</v>
      </c>
      <c r="H340" s="5" t="s">
        <v>2141</v>
      </c>
      <c r="I340" s="5" t="s">
        <v>1931</v>
      </c>
      <c r="J340" s="5" t="s">
        <v>2028</v>
      </c>
      <c r="K340" s="5" t="s">
        <v>1931</v>
      </c>
      <c r="L340" s="5" t="s">
        <v>1957</v>
      </c>
      <c r="M340" s="5" t="s">
        <v>1934</v>
      </c>
      <c r="N340" s="5" t="s">
        <v>1948</v>
      </c>
      <c r="O340" s="5" t="s">
        <v>1949</v>
      </c>
      <c r="P340" s="5" t="s">
        <v>1949</v>
      </c>
      <c r="Q340" s="5" t="s">
        <v>1936</v>
      </c>
      <c r="R340" s="5" t="s">
        <v>1937</v>
      </c>
    </row>
    <row r="341" spans="1:18">
      <c r="A341" s="5" t="s">
        <v>3293</v>
      </c>
      <c r="B341" s="5" t="s">
        <v>1598</v>
      </c>
      <c r="C341" s="5" t="s">
        <v>3294</v>
      </c>
      <c r="D341" s="5" t="s">
        <v>3295</v>
      </c>
      <c r="E341" s="5" t="s">
        <v>3296</v>
      </c>
      <c r="F341" s="5" t="s">
        <v>3297</v>
      </c>
      <c r="G341" s="5" t="s">
        <v>1929</v>
      </c>
      <c r="H341" s="5" t="s">
        <v>2220</v>
      </c>
      <c r="I341" s="5" t="s">
        <v>1931</v>
      </c>
      <c r="J341" s="5" t="s">
        <v>2042</v>
      </c>
      <c r="K341" s="5" t="s">
        <v>1931</v>
      </c>
      <c r="L341" s="5" t="s">
        <v>2107</v>
      </c>
      <c r="M341" s="5" t="s">
        <v>1934</v>
      </c>
      <c r="N341" s="5" t="s">
        <v>1948</v>
      </c>
      <c r="O341" s="5" t="s">
        <v>1949</v>
      </c>
      <c r="P341" s="5" t="s">
        <v>1949</v>
      </c>
      <c r="Q341" s="5" t="s">
        <v>1936</v>
      </c>
      <c r="R341" s="5" t="s">
        <v>1937</v>
      </c>
    </row>
    <row r="342" spans="1:18">
      <c r="A342" s="5" t="s">
        <v>3298</v>
      </c>
      <c r="B342" s="5" t="s">
        <v>1601</v>
      </c>
      <c r="C342" s="5" t="s">
        <v>3294</v>
      </c>
      <c r="D342" s="5" t="s">
        <v>3295</v>
      </c>
      <c r="E342" s="5" t="s">
        <v>3296</v>
      </c>
      <c r="F342" s="5" t="s">
        <v>3297</v>
      </c>
      <c r="G342" s="5" t="s">
        <v>1929</v>
      </c>
      <c r="H342" s="5" t="s">
        <v>2220</v>
      </c>
      <c r="I342" s="5" t="s">
        <v>1931</v>
      </c>
      <c r="J342" s="5" t="s">
        <v>2042</v>
      </c>
      <c r="K342" s="5" t="s">
        <v>1931</v>
      </c>
      <c r="L342" s="5" t="s">
        <v>2107</v>
      </c>
      <c r="M342" s="5" t="s">
        <v>1934</v>
      </c>
      <c r="N342" s="5" t="s">
        <v>1948</v>
      </c>
      <c r="O342" s="5" t="s">
        <v>1949</v>
      </c>
      <c r="P342" s="5" t="s">
        <v>1949</v>
      </c>
      <c r="Q342" s="5" t="s">
        <v>1936</v>
      </c>
      <c r="R342" s="5" t="s">
        <v>1937</v>
      </c>
    </row>
    <row r="343" spans="1:18">
      <c r="A343" s="5" t="s">
        <v>3299</v>
      </c>
      <c r="B343" s="5" t="s">
        <v>1610</v>
      </c>
      <c r="C343" s="5" t="s">
        <v>2062</v>
      </c>
      <c r="D343" s="5" t="s">
        <v>3300</v>
      </c>
      <c r="E343" s="5" t="s">
        <v>3301</v>
      </c>
      <c r="F343" s="5" t="s">
        <v>3302</v>
      </c>
      <c r="G343" s="5" t="s">
        <v>1978</v>
      </c>
      <c r="H343" s="5" t="s">
        <v>3303</v>
      </c>
      <c r="I343" s="5" t="s">
        <v>1931</v>
      </c>
      <c r="J343" s="5" t="s">
        <v>2449</v>
      </c>
      <c r="K343" s="5" t="s">
        <v>1931</v>
      </c>
      <c r="L343" s="5" t="s">
        <v>1957</v>
      </c>
      <c r="M343" s="5" t="s">
        <v>1934</v>
      </c>
      <c r="N343" s="5" t="s">
        <v>1949</v>
      </c>
      <c r="O343" s="5" t="s">
        <v>1949</v>
      </c>
      <c r="P343" s="5" t="s">
        <v>1949</v>
      </c>
      <c r="Q343" s="5" t="s">
        <v>1936</v>
      </c>
      <c r="R343" s="5" t="s">
        <v>1937</v>
      </c>
    </row>
    <row r="344" spans="1:18">
      <c r="A344" s="5" t="s">
        <v>3304</v>
      </c>
      <c r="B344" s="5" t="s">
        <v>1613</v>
      </c>
      <c r="C344" s="5" t="s">
        <v>3305</v>
      </c>
      <c r="D344" s="5" t="s">
        <v>3306</v>
      </c>
      <c r="E344" s="5" t="s">
        <v>3307</v>
      </c>
      <c r="F344" s="5" t="s">
        <v>3308</v>
      </c>
      <c r="G344" s="5" t="s">
        <v>2027</v>
      </c>
      <c r="H344" s="5" t="s">
        <v>3309</v>
      </c>
      <c r="I344" s="5" t="s">
        <v>1931</v>
      </c>
      <c r="J344" s="5" t="s">
        <v>2042</v>
      </c>
      <c r="K344" s="5" t="s">
        <v>1931</v>
      </c>
      <c r="L344" s="5" t="s">
        <v>2107</v>
      </c>
      <c r="M344" s="5" t="s">
        <v>1934</v>
      </c>
      <c r="N344" s="5" t="s">
        <v>1948</v>
      </c>
      <c r="O344" s="5" t="s">
        <v>1935</v>
      </c>
      <c r="P344" s="5" t="s">
        <v>1935</v>
      </c>
      <c r="Q344" s="5" t="s">
        <v>1936</v>
      </c>
      <c r="R344" s="5" t="s">
        <v>1937</v>
      </c>
    </row>
    <row r="345" spans="1:18">
      <c r="A345" s="5" t="s">
        <v>3310</v>
      </c>
      <c r="B345" s="5" t="s">
        <v>1616</v>
      </c>
      <c r="C345" s="5" t="s">
        <v>2360</v>
      </c>
      <c r="D345" s="5" t="s">
        <v>2361</v>
      </c>
      <c r="E345" s="5" t="s">
        <v>2045</v>
      </c>
      <c r="F345" s="5" t="s">
        <v>2362</v>
      </c>
      <c r="G345" s="5" t="s">
        <v>1929</v>
      </c>
      <c r="H345" s="5" t="s">
        <v>3311</v>
      </c>
      <c r="I345" s="5" t="s">
        <v>1931</v>
      </c>
      <c r="J345" s="5" t="s">
        <v>1972</v>
      </c>
      <c r="K345" s="5" t="s">
        <v>1931</v>
      </c>
      <c r="L345" s="5" t="s">
        <v>1957</v>
      </c>
      <c r="M345" s="5" t="s">
        <v>2156</v>
      </c>
      <c r="N345" s="5" t="s">
        <v>1948</v>
      </c>
      <c r="O345" s="5" t="s">
        <v>1935</v>
      </c>
      <c r="P345" s="5" t="s">
        <v>1935</v>
      </c>
      <c r="Q345" s="5" t="s">
        <v>1936</v>
      </c>
      <c r="R345" s="5" t="s">
        <v>1937</v>
      </c>
    </row>
    <row r="346" spans="1:18">
      <c r="A346" s="5" t="s">
        <v>3312</v>
      </c>
      <c r="B346" s="5" t="s">
        <v>1619</v>
      </c>
      <c r="C346" s="5" t="s">
        <v>2003</v>
      </c>
      <c r="D346" s="5" t="s">
        <v>3313</v>
      </c>
      <c r="E346" s="5" t="s">
        <v>2119</v>
      </c>
      <c r="F346" s="5" t="s">
        <v>3314</v>
      </c>
      <c r="G346" s="5" t="s">
        <v>1929</v>
      </c>
      <c r="H346" s="5" t="s">
        <v>3179</v>
      </c>
      <c r="I346" s="5" t="s">
        <v>1931</v>
      </c>
      <c r="J346" s="5" t="s">
        <v>2042</v>
      </c>
      <c r="K346" s="5" t="s">
        <v>1931</v>
      </c>
      <c r="L346" s="5" t="s">
        <v>1957</v>
      </c>
      <c r="M346" s="5" t="s">
        <v>1934</v>
      </c>
      <c r="N346" s="5" t="s">
        <v>1948</v>
      </c>
      <c r="O346" s="5" t="s">
        <v>1949</v>
      </c>
      <c r="P346" s="5" t="s">
        <v>1949</v>
      </c>
      <c r="Q346" s="5" t="s">
        <v>1936</v>
      </c>
      <c r="R346" s="5" t="s">
        <v>1937</v>
      </c>
    </row>
    <row r="347" spans="1:18">
      <c r="A347" s="5" t="s">
        <v>3315</v>
      </c>
      <c r="B347" s="5" t="s">
        <v>1622</v>
      </c>
      <c r="C347" s="5" t="s">
        <v>1967</v>
      </c>
      <c r="D347" s="5" t="s">
        <v>3316</v>
      </c>
      <c r="E347" s="5" t="s">
        <v>1969</v>
      </c>
      <c r="F347" s="5" t="s">
        <v>3317</v>
      </c>
      <c r="G347" s="5" t="s">
        <v>1929</v>
      </c>
      <c r="H347" s="5" t="s">
        <v>3318</v>
      </c>
      <c r="I347" s="5" t="s">
        <v>1931</v>
      </c>
      <c r="J347" s="5" t="s">
        <v>1946</v>
      </c>
      <c r="K347" s="5" t="s">
        <v>1931</v>
      </c>
      <c r="L347" s="5" t="s">
        <v>1965</v>
      </c>
      <c r="M347" s="5" t="s">
        <v>1934</v>
      </c>
      <c r="N347" s="5" t="s">
        <v>1948</v>
      </c>
      <c r="O347" s="5" t="s">
        <v>1948</v>
      </c>
      <c r="P347" s="5" t="s">
        <v>1948</v>
      </c>
      <c r="Q347" s="5" t="s">
        <v>1936</v>
      </c>
      <c r="R347" s="5" t="s">
        <v>1937</v>
      </c>
    </row>
    <row r="348" spans="1:18">
      <c r="A348" s="5" t="s">
        <v>3319</v>
      </c>
      <c r="B348" s="5" t="s">
        <v>1625</v>
      </c>
      <c r="C348" s="5" t="s">
        <v>2187</v>
      </c>
      <c r="D348" s="5" t="s">
        <v>3227</v>
      </c>
      <c r="E348" s="5"/>
      <c r="F348" s="5"/>
      <c r="G348" s="5"/>
      <c r="H348" s="5"/>
      <c r="I348" s="5"/>
      <c r="J348" s="5" t="s">
        <v>2017</v>
      </c>
      <c r="K348" s="5" t="s">
        <v>1931</v>
      </c>
      <c r="L348" s="5"/>
      <c r="M348" s="5"/>
      <c r="N348" s="5"/>
      <c r="O348" s="5"/>
      <c r="P348" s="5"/>
      <c r="Q348" s="5"/>
      <c r="R348" s="5" t="s">
        <v>1937</v>
      </c>
    </row>
    <row r="349" spans="1:18">
      <c r="A349" s="5" t="s">
        <v>3320</v>
      </c>
      <c r="B349" s="5" t="s">
        <v>1628</v>
      </c>
      <c r="C349" s="5" t="s">
        <v>1967</v>
      </c>
      <c r="D349" s="5" t="s">
        <v>2536</v>
      </c>
      <c r="E349" s="5" t="s">
        <v>2507</v>
      </c>
      <c r="F349" s="5" t="s">
        <v>3321</v>
      </c>
      <c r="G349" s="5" t="s">
        <v>1978</v>
      </c>
      <c r="H349" s="5" t="s">
        <v>1947</v>
      </c>
      <c r="I349" s="5" t="s">
        <v>1931</v>
      </c>
      <c r="J349" s="5" t="s">
        <v>2142</v>
      </c>
      <c r="K349" s="5" t="s">
        <v>1931</v>
      </c>
      <c r="L349" s="5" t="s">
        <v>1965</v>
      </c>
      <c r="M349" s="5" t="s">
        <v>1934</v>
      </c>
      <c r="N349" s="5" t="s">
        <v>1949</v>
      </c>
      <c r="O349" s="5" t="s">
        <v>1948</v>
      </c>
      <c r="P349" s="5" t="s">
        <v>1948</v>
      </c>
      <c r="Q349" s="5" t="s">
        <v>1936</v>
      </c>
      <c r="R349" s="5" t="s">
        <v>1937</v>
      </c>
    </row>
    <row r="350" spans="1:18">
      <c r="A350" s="5" t="s">
        <v>3322</v>
      </c>
      <c r="B350" s="5" t="s">
        <v>1631</v>
      </c>
      <c r="C350" s="5" t="s">
        <v>3323</v>
      </c>
      <c r="D350" s="5" t="s">
        <v>3324</v>
      </c>
      <c r="E350" s="5" t="s">
        <v>3325</v>
      </c>
      <c r="F350" s="5" t="s">
        <v>2757</v>
      </c>
      <c r="G350" s="5" t="s">
        <v>1929</v>
      </c>
      <c r="H350" s="5" t="s">
        <v>1985</v>
      </c>
      <c r="I350" s="5" t="s">
        <v>1931</v>
      </c>
      <c r="J350" s="5" t="s">
        <v>2098</v>
      </c>
      <c r="K350" s="5" t="s">
        <v>1931</v>
      </c>
      <c r="L350" s="5" t="s">
        <v>1933</v>
      </c>
      <c r="M350" s="5" t="s">
        <v>1934</v>
      </c>
      <c r="N350" s="5" t="s">
        <v>1948</v>
      </c>
      <c r="O350" s="5" t="s">
        <v>1935</v>
      </c>
      <c r="P350" s="5" t="s">
        <v>1935</v>
      </c>
      <c r="Q350" s="5" t="s">
        <v>1936</v>
      </c>
      <c r="R350" s="5" t="s">
        <v>1937</v>
      </c>
    </row>
    <row r="351" spans="1:18">
      <c r="A351" s="5" t="s">
        <v>3326</v>
      </c>
      <c r="B351" s="5" t="s">
        <v>1634</v>
      </c>
      <c r="C351" s="5" t="s">
        <v>3327</v>
      </c>
      <c r="D351" s="5" t="s">
        <v>3328</v>
      </c>
      <c r="E351" s="5" t="s">
        <v>3329</v>
      </c>
      <c r="F351" s="5" t="s">
        <v>3330</v>
      </c>
      <c r="G351" s="5" t="s">
        <v>1929</v>
      </c>
      <c r="H351" s="5" t="s">
        <v>3331</v>
      </c>
      <c r="I351" s="5" t="s">
        <v>1931</v>
      </c>
      <c r="J351" s="5" t="s">
        <v>2504</v>
      </c>
      <c r="K351" s="5" t="s">
        <v>1931</v>
      </c>
      <c r="L351" s="5" t="s">
        <v>2099</v>
      </c>
      <c r="M351" s="5" t="s">
        <v>1934</v>
      </c>
      <c r="N351" s="5" t="s">
        <v>1948</v>
      </c>
      <c r="O351" s="5" t="s">
        <v>1948</v>
      </c>
      <c r="P351" s="5" t="s">
        <v>1948</v>
      </c>
      <c r="Q351" s="5" t="s">
        <v>1936</v>
      </c>
      <c r="R351" s="5" t="s">
        <v>1937</v>
      </c>
    </row>
    <row r="352" spans="1:18">
      <c r="A352" s="5" t="s">
        <v>3332</v>
      </c>
      <c r="B352" s="5" t="s">
        <v>1637</v>
      </c>
      <c r="C352" s="5" t="s">
        <v>1967</v>
      </c>
      <c r="D352" s="5" t="s">
        <v>3333</v>
      </c>
      <c r="E352" s="5" t="s">
        <v>3334</v>
      </c>
      <c r="F352" s="5" t="s">
        <v>3335</v>
      </c>
      <c r="G352" s="5" t="s">
        <v>2027</v>
      </c>
      <c r="H352" s="5" t="s">
        <v>2141</v>
      </c>
      <c r="I352" s="5" t="s">
        <v>1931</v>
      </c>
      <c r="J352" s="5" t="s">
        <v>2055</v>
      </c>
      <c r="K352" s="5" t="s">
        <v>1931</v>
      </c>
      <c r="L352" s="5" t="s">
        <v>2620</v>
      </c>
      <c r="M352" s="5" t="s">
        <v>1934</v>
      </c>
      <c r="N352" s="5" t="s">
        <v>1935</v>
      </c>
      <c r="O352" s="5" t="s">
        <v>1935</v>
      </c>
      <c r="P352" s="5" t="s">
        <v>1935</v>
      </c>
      <c r="Q352" s="5" t="s">
        <v>1936</v>
      </c>
      <c r="R352" s="5" t="s">
        <v>1937</v>
      </c>
    </row>
    <row r="353" spans="1:18">
      <c r="A353" s="5" t="s">
        <v>3336</v>
      </c>
      <c r="B353" s="5" t="s">
        <v>1640</v>
      </c>
      <c r="C353" s="5" t="s">
        <v>3088</v>
      </c>
      <c r="D353" s="5" t="s">
        <v>3337</v>
      </c>
      <c r="E353" s="5" t="s">
        <v>3338</v>
      </c>
      <c r="F353" s="5" t="s">
        <v>3339</v>
      </c>
      <c r="G353" s="5" t="s">
        <v>1929</v>
      </c>
      <c r="H353" s="5" t="s">
        <v>2730</v>
      </c>
      <c r="I353" s="5" t="s">
        <v>1931</v>
      </c>
      <c r="J353" s="5" t="s">
        <v>2072</v>
      </c>
      <c r="K353" s="5" t="s">
        <v>1931</v>
      </c>
      <c r="L353" s="5" t="s">
        <v>1965</v>
      </c>
      <c r="M353" s="5" t="s">
        <v>1934</v>
      </c>
      <c r="N353" s="5" t="s">
        <v>1948</v>
      </c>
      <c r="O353" s="5" t="s">
        <v>1948</v>
      </c>
      <c r="P353" s="5" t="s">
        <v>1948</v>
      </c>
      <c r="Q353" s="5" t="s">
        <v>1936</v>
      </c>
      <c r="R353" s="5" t="s">
        <v>1937</v>
      </c>
    </row>
    <row r="354" spans="1:18">
      <c r="A354" s="5" t="s">
        <v>3340</v>
      </c>
      <c r="B354" s="5" t="s">
        <v>1643</v>
      </c>
      <c r="C354" s="5" t="s">
        <v>2187</v>
      </c>
      <c r="D354" s="5" t="s">
        <v>3341</v>
      </c>
      <c r="E354" s="5" t="s">
        <v>3342</v>
      </c>
      <c r="F354" s="5" t="s">
        <v>3343</v>
      </c>
      <c r="G354" s="5" t="s">
        <v>1978</v>
      </c>
      <c r="H354" s="5" t="s">
        <v>3344</v>
      </c>
      <c r="I354" s="5" t="s">
        <v>1931</v>
      </c>
      <c r="J354" s="5" t="s">
        <v>2028</v>
      </c>
      <c r="K354" s="5" t="s">
        <v>1931</v>
      </c>
      <c r="L354" s="5" t="s">
        <v>1957</v>
      </c>
      <c r="M354" s="5" t="s">
        <v>1934</v>
      </c>
      <c r="N354" s="5" t="s">
        <v>1949</v>
      </c>
      <c r="O354" s="5" t="s">
        <v>1949</v>
      </c>
      <c r="P354" s="5" t="s">
        <v>1949</v>
      </c>
      <c r="Q354" s="5" t="s">
        <v>1936</v>
      </c>
      <c r="R354" s="5" t="s">
        <v>1937</v>
      </c>
    </row>
    <row r="355" spans="1:18">
      <c r="A355" s="5" t="s">
        <v>3345</v>
      </c>
      <c r="B355" s="5" t="s">
        <v>1646</v>
      </c>
      <c r="C355" s="5" t="s">
        <v>1967</v>
      </c>
      <c r="D355" s="5" t="s">
        <v>3346</v>
      </c>
      <c r="E355" s="5" t="s">
        <v>2125</v>
      </c>
      <c r="F355" s="5" t="s">
        <v>3347</v>
      </c>
      <c r="G355" s="5" t="s">
        <v>1978</v>
      </c>
      <c r="H355" s="5" t="s">
        <v>3221</v>
      </c>
      <c r="I355" s="5" t="s">
        <v>1931</v>
      </c>
      <c r="J355" s="5" t="s">
        <v>2423</v>
      </c>
      <c r="K355" s="5" t="s">
        <v>1931</v>
      </c>
      <c r="L355" s="5" t="s">
        <v>1957</v>
      </c>
      <c r="M355" s="5" t="s">
        <v>1934</v>
      </c>
      <c r="N355" s="5" t="s">
        <v>1949</v>
      </c>
      <c r="O355" s="5" t="s">
        <v>1949</v>
      </c>
      <c r="P355" s="5" t="s">
        <v>1949</v>
      </c>
      <c r="Q355" s="5" t="s">
        <v>1936</v>
      </c>
      <c r="R355" s="5" t="s">
        <v>1937</v>
      </c>
    </row>
    <row r="356" spans="1:18">
      <c r="A356" s="5" t="s">
        <v>3348</v>
      </c>
      <c r="B356" s="5" t="s">
        <v>1649</v>
      </c>
      <c r="C356" s="5" t="s">
        <v>2083</v>
      </c>
      <c r="D356" s="5" t="s">
        <v>3349</v>
      </c>
      <c r="E356" s="5" t="s">
        <v>2398</v>
      </c>
      <c r="F356" s="5" t="s">
        <v>3350</v>
      </c>
      <c r="G356" s="5" t="s">
        <v>1978</v>
      </c>
      <c r="H356" s="5" t="s">
        <v>1979</v>
      </c>
      <c r="I356" s="5" t="s">
        <v>1931</v>
      </c>
      <c r="J356" s="5" t="s">
        <v>1980</v>
      </c>
      <c r="K356" s="5" t="s">
        <v>1931</v>
      </c>
      <c r="L356" s="5" t="s">
        <v>1957</v>
      </c>
      <c r="M356" s="5" t="s">
        <v>1934</v>
      </c>
      <c r="N356" s="5" t="s">
        <v>1948</v>
      </c>
      <c r="O356" s="5" t="s">
        <v>1948</v>
      </c>
      <c r="P356" s="5" t="s">
        <v>1948</v>
      </c>
      <c r="Q356" s="5" t="s">
        <v>1936</v>
      </c>
      <c r="R356" s="5" t="s">
        <v>1937</v>
      </c>
    </row>
    <row r="357" spans="1:18">
      <c r="A357" s="5" t="s">
        <v>3351</v>
      </c>
      <c r="B357" s="5" t="s">
        <v>1652</v>
      </c>
      <c r="C357" s="5" t="s">
        <v>2062</v>
      </c>
      <c r="D357" s="5" t="s">
        <v>3352</v>
      </c>
      <c r="E357" s="5" t="s">
        <v>2119</v>
      </c>
      <c r="F357" s="5" t="s">
        <v>3260</v>
      </c>
      <c r="G357" s="5" t="s">
        <v>1978</v>
      </c>
      <c r="H357" s="5" t="s">
        <v>1972</v>
      </c>
      <c r="I357" s="5" t="s">
        <v>1931</v>
      </c>
      <c r="J357" s="5" t="s">
        <v>2017</v>
      </c>
      <c r="K357" s="5" t="s">
        <v>1931</v>
      </c>
      <c r="L357" s="5" t="s">
        <v>1957</v>
      </c>
      <c r="M357" s="5" t="s">
        <v>1934</v>
      </c>
      <c r="N357" s="5" t="s">
        <v>1949</v>
      </c>
      <c r="O357" s="5" t="s">
        <v>1949</v>
      </c>
      <c r="P357" s="5" t="s">
        <v>1949</v>
      </c>
      <c r="Q357" s="5" t="s">
        <v>1936</v>
      </c>
      <c r="R357" s="5" t="s">
        <v>1937</v>
      </c>
    </row>
    <row r="358" spans="1:18">
      <c r="A358" s="5" t="s">
        <v>3353</v>
      </c>
      <c r="B358" s="5" t="s">
        <v>1658</v>
      </c>
      <c r="C358" s="5" t="s">
        <v>1940</v>
      </c>
      <c r="D358" s="5" t="s">
        <v>2484</v>
      </c>
      <c r="E358" s="5" t="s">
        <v>2485</v>
      </c>
      <c r="F358" s="5" t="s">
        <v>3354</v>
      </c>
      <c r="G358" s="5" t="s">
        <v>2130</v>
      </c>
      <c r="H358" s="5" t="s">
        <v>2081</v>
      </c>
      <c r="I358" s="5" t="s">
        <v>2488</v>
      </c>
      <c r="J358" s="5" t="s">
        <v>2215</v>
      </c>
      <c r="K358" s="5" t="s">
        <v>1931</v>
      </c>
      <c r="L358" s="5" t="s">
        <v>1933</v>
      </c>
      <c r="M358" s="5" t="s">
        <v>1934</v>
      </c>
      <c r="N358" s="5" t="s">
        <v>1935</v>
      </c>
      <c r="O358" s="5" t="s">
        <v>1935</v>
      </c>
      <c r="P358" s="5" t="s">
        <v>1935</v>
      </c>
      <c r="Q358" s="5" t="s">
        <v>2186</v>
      </c>
      <c r="R358" s="5" t="s">
        <v>1937</v>
      </c>
    </row>
    <row r="359" spans="1:18">
      <c r="A359" s="5" t="s">
        <v>3355</v>
      </c>
      <c r="B359" s="5" t="s">
        <v>1661</v>
      </c>
      <c r="C359" s="5" t="s">
        <v>1959</v>
      </c>
      <c r="D359" s="5" t="s">
        <v>3356</v>
      </c>
      <c r="E359" s="5" t="s">
        <v>1969</v>
      </c>
      <c r="F359" s="5" t="s">
        <v>3357</v>
      </c>
      <c r="G359" s="5" t="s">
        <v>1929</v>
      </c>
      <c r="H359" s="5" t="s">
        <v>2961</v>
      </c>
      <c r="I359" s="5" t="s">
        <v>1931</v>
      </c>
      <c r="J359" s="5" t="s">
        <v>2055</v>
      </c>
      <c r="K359" s="5" t="s">
        <v>1931</v>
      </c>
      <c r="L359" s="5" t="s">
        <v>1965</v>
      </c>
      <c r="M359" s="5" t="s">
        <v>1934</v>
      </c>
      <c r="N359" s="5" t="s">
        <v>1948</v>
      </c>
      <c r="O359" s="5" t="s">
        <v>1935</v>
      </c>
      <c r="P359" s="5" t="s">
        <v>1935</v>
      </c>
      <c r="Q359" s="5" t="s">
        <v>1936</v>
      </c>
      <c r="R359" s="5" t="s">
        <v>1937</v>
      </c>
    </row>
    <row r="360" spans="1:18">
      <c r="A360" s="5" t="s">
        <v>3358</v>
      </c>
      <c r="B360" s="5" t="s">
        <v>1667</v>
      </c>
      <c r="C360" s="5" t="s">
        <v>3359</v>
      </c>
      <c r="D360" s="5" t="s">
        <v>3360</v>
      </c>
      <c r="E360" s="5" t="s">
        <v>3361</v>
      </c>
      <c r="F360" s="5" t="s">
        <v>3362</v>
      </c>
      <c r="G360" s="5" t="s">
        <v>2027</v>
      </c>
      <c r="H360" s="5" t="s">
        <v>3363</v>
      </c>
      <c r="I360" s="5" t="s">
        <v>1931</v>
      </c>
      <c r="J360" s="5" t="s">
        <v>3364</v>
      </c>
      <c r="K360" s="5" t="s">
        <v>1931</v>
      </c>
      <c r="L360" s="5" t="s">
        <v>1947</v>
      </c>
      <c r="M360" s="5" t="s">
        <v>1934</v>
      </c>
      <c r="N360" s="5" t="s">
        <v>1949</v>
      </c>
      <c r="O360" s="5" t="s">
        <v>1949</v>
      </c>
      <c r="P360" s="5" t="s">
        <v>1949</v>
      </c>
      <c r="Q360" s="5"/>
      <c r="R360" s="5" t="s">
        <v>1937</v>
      </c>
    </row>
    <row r="361" spans="1:18">
      <c r="A361" s="5" t="s">
        <v>3358</v>
      </c>
      <c r="B361" s="5" t="s">
        <v>1667</v>
      </c>
      <c r="C361" s="5" t="s">
        <v>2187</v>
      </c>
      <c r="D361" s="5" t="s">
        <v>3360</v>
      </c>
      <c r="E361" s="5" t="s">
        <v>3361</v>
      </c>
      <c r="F361" s="5" t="s">
        <v>3365</v>
      </c>
      <c r="G361" s="5" t="s">
        <v>2027</v>
      </c>
      <c r="H361" s="5" t="s">
        <v>3363</v>
      </c>
      <c r="I361" s="5" t="s">
        <v>1931</v>
      </c>
      <c r="J361" s="5" t="s">
        <v>3364</v>
      </c>
      <c r="K361" s="5" t="s">
        <v>1931</v>
      </c>
      <c r="L361" s="5" t="s">
        <v>1947</v>
      </c>
      <c r="M361" s="5"/>
      <c r="N361" s="5" t="s">
        <v>1949</v>
      </c>
      <c r="O361" s="5" t="s">
        <v>1949</v>
      </c>
      <c r="P361" s="5" t="s">
        <v>1949</v>
      </c>
      <c r="Q361" s="5"/>
      <c r="R361" s="5"/>
    </row>
    <row r="362" spans="1:18">
      <c r="A362" s="5" t="s">
        <v>3366</v>
      </c>
      <c r="B362" s="5" t="s">
        <v>1674</v>
      </c>
      <c r="C362" s="5" t="s">
        <v>2037</v>
      </c>
      <c r="D362" s="5" t="s">
        <v>3367</v>
      </c>
      <c r="E362" s="5" t="s">
        <v>3368</v>
      </c>
      <c r="F362" s="5" t="s">
        <v>3065</v>
      </c>
      <c r="G362" s="5" t="s">
        <v>2027</v>
      </c>
      <c r="H362" s="5" t="s">
        <v>3369</v>
      </c>
      <c r="I362" s="5" t="s">
        <v>1931</v>
      </c>
      <c r="J362" s="5" t="s">
        <v>2142</v>
      </c>
      <c r="K362" s="5" t="s">
        <v>1931</v>
      </c>
      <c r="L362" s="5" t="s">
        <v>1933</v>
      </c>
      <c r="M362" s="5" t="s">
        <v>1934</v>
      </c>
      <c r="N362" s="5" t="s">
        <v>1935</v>
      </c>
      <c r="O362" s="5" t="s">
        <v>1935</v>
      </c>
      <c r="P362" s="5" t="s">
        <v>1935</v>
      </c>
      <c r="Q362" s="5" t="s">
        <v>1936</v>
      </c>
      <c r="R362" s="5" t="s">
        <v>1937</v>
      </c>
    </row>
    <row r="363" spans="1:18">
      <c r="A363" s="5" t="s">
        <v>3370</v>
      </c>
      <c r="B363" s="5" t="s">
        <v>1671</v>
      </c>
      <c r="C363" s="5" t="s">
        <v>1925</v>
      </c>
      <c r="D363" s="5" t="s">
        <v>3371</v>
      </c>
      <c r="E363" s="5" t="s">
        <v>3372</v>
      </c>
      <c r="F363" s="5" t="s">
        <v>3373</v>
      </c>
      <c r="G363" s="5" t="s">
        <v>2130</v>
      </c>
      <c r="H363" s="5" t="s">
        <v>2011</v>
      </c>
      <c r="I363" s="5" t="s">
        <v>1931</v>
      </c>
      <c r="J363" s="5" t="s">
        <v>1985</v>
      </c>
      <c r="K363" s="5" t="s">
        <v>1931</v>
      </c>
      <c r="L363" s="5" t="s">
        <v>2099</v>
      </c>
      <c r="M363" s="5" t="s">
        <v>1934</v>
      </c>
      <c r="N363" s="5" t="s">
        <v>1949</v>
      </c>
      <c r="O363" s="5" t="s">
        <v>1948</v>
      </c>
      <c r="P363" s="5" t="s">
        <v>1948</v>
      </c>
      <c r="Q363" s="5"/>
      <c r="R363" s="5" t="s">
        <v>1937</v>
      </c>
    </row>
    <row r="364" spans="1:18">
      <c r="A364" s="5" t="s">
        <v>3370</v>
      </c>
      <c r="B364" s="5" t="s">
        <v>1671</v>
      </c>
      <c r="C364" s="5" t="s">
        <v>1925</v>
      </c>
      <c r="D364" s="5" t="s">
        <v>3371</v>
      </c>
      <c r="E364" s="5" t="s">
        <v>3372</v>
      </c>
      <c r="F364" s="5" t="s">
        <v>3373</v>
      </c>
      <c r="G364" s="5" t="s">
        <v>2130</v>
      </c>
      <c r="H364" s="5" t="s">
        <v>2011</v>
      </c>
      <c r="I364" s="5" t="s">
        <v>1931</v>
      </c>
      <c r="J364" s="5" t="s">
        <v>1956</v>
      </c>
      <c r="K364" s="5" t="s">
        <v>1931</v>
      </c>
      <c r="L364" s="5" t="s">
        <v>1965</v>
      </c>
      <c r="M364" s="5" t="s">
        <v>1934</v>
      </c>
      <c r="N364" s="5" t="s">
        <v>1949</v>
      </c>
      <c r="O364" s="5" t="s">
        <v>1948</v>
      </c>
      <c r="P364" s="5" t="s">
        <v>1948</v>
      </c>
      <c r="Q364" s="5" t="s">
        <v>1936</v>
      </c>
      <c r="R364" s="5" t="s">
        <v>1937</v>
      </c>
    </row>
    <row r="365" spans="1:18">
      <c r="A365" s="5" t="s">
        <v>3374</v>
      </c>
      <c r="B365" s="5" t="s">
        <v>1677</v>
      </c>
      <c r="C365" s="5" t="s">
        <v>3375</v>
      </c>
      <c r="D365" s="5" t="s">
        <v>3376</v>
      </c>
      <c r="E365" s="5"/>
      <c r="F365" s="5"/>
      <c r="G365" s="5"/>
      <c r="H365" s="5"/>
      <c r="I365" s="5"/>
      <c r="J365" s="5" t="s">
        <v>2560</v>
      </c>
      <c r="K365" s="5" t="s">
        <v>1931</v>
      </c>
      <c r="L365" s="5"/>
      <c r="M365" s="5"/>
      <c r="N365" s="5" t="s">
        <v>1948</v>
      </c>
      <c r="O365" s="5" t="s">
        <v>1948</v>
      </c>
      <c r="P365" s="5" t="s">
        <v>1948</v>
      </c>
      <c r="Q365" s="5"/>
      <c r="R365" s="5" t="s">
        <v>1937</v>
      </c>
    </row>
    <row r="366" spans="1:18">
      <c r="A366" s="5" t="s">
        <v>3377</v>
      </c>
      <c r="B366" s="5" t="s">
        <v>1681</v>
      </c>
      <c r="C366" s="5" t="s">
        <v>1925</v>
      </c>
      <c r="D366" s="5" t="s">
        <v>3378</v>
      </c>
      <c r="E366" s="5" t="s">
        <v>1969</v>
      </c>
      <c r="F366" s="5" t="s">
        <v>2434</v>
      </c>
      <c r="G366" s="5" t="s">
        <v>1929</v>
      </c>
      <c r="H366" s="5" t="s">
        <v>2034</v>
      </c>
      <c r="I366" s="5" t="s">
        <v>1931</v>
      </c>
      <c r="J366" s="5" t="s">
        <v>2142</v>
      </c>
      <c r="K366" s="5" t="s">
        <v>1931</v>
      </c>
      <c r="L366" s="5" t="s">
        <v>1965</v>
      </c>
      <c r="M366" s="5" t="s">
        <v>1934</v>
      </c>
      <c r="N366" s="5" t="s">
        <v>1949</v>
      </c>
      <c r="O366" s="5" t="s">
        <v>1948</v>
      </c>
      <c r="P366" s="5" t="s">
        <v>1948</v>
      </c>
      <c r="Q366" s="5" t="s">
        <v>1936</v>
      </c>
      <c r="R366" s="5" t="s">
        <v>1937</v>
      </c>
    </row>
    <row r="367" spans="1:18">
      <c r="A367" s="5" t="s">
        <v>3379</v>
      </c>
      <c r="B367" s="5" t="s">
        <v>1684</v>
      </c>
      <c r="C367" s="5" t="s">
        <v>3380</v>
      </c>
      <c r="D367" s="5" t="s">
        <v>3381</v>
      </c>
      <c r="E367" s="5" t="s">
        <v>3282</v>
      </c>
      <c r="F367" s="5" t="s">
        <v>3382</v>
      </c>
      <c r="G367" s="5" t="s">
        <v>1978</v>
      </c>
      <c r="H367" s="5" t="s">
        <v>3383</v>
      </c>
      <c r="I367" s="5" t="s">
        <v>1931</v>
      </c>
      <c r="J367" s="5" t="s">
        <v>2142</v>
      </c>
      <c r="K367" s="5" t="s">
        <v>1931</v>
      </c>
      <c r="L367" s="5" t="s">
        <v>1957</v>
      </c>
      <c r="M367" s="5" t="s">
        <v>1934</v>
      </c>
      <c r="N367" s="5" t="s">
        <v>1948</v>
      </c>
      <c r="O367" s="5" t="s">
        <v>1948</v>
      </c>
      <c r="P367" s="5" t="s">
        <v>1948</v>
      </c>
      <c r="Q367" s="5" t="s">
        <v>1936</v>
      </c>
      <c r="R367" s="5" t="s">
        <v>1937</v>
      </c>
    </row>
    <row r="368" spans="1:18">
      <c r="A368" s="5" t="s">
        <v>3384</v>
      </c>
      <c r="B368" s="5" t="s">
        <v>1687</v>
      </c>
      <c r="C368" s="5" t="s">
        <v>3385</v>
      </c>
      <c r="D368" s="5" t="s">
        <v>3386</v>
      </c>
      <c r="E368" s="5" t="s">
        <v>3387</v>
      </c>
      <c r="F368" s="5" t="s">
        <v>3388</v>
      </c>
      <c r="G368" s="5" t="s">
        <v>2027</v>
      </c>
      <c r="H368" s="5" t="s">
        <v>3389</v>
      </c>
      <c r="I368" s="5" t="s">
        <v>1931</v>
      </c>
      <c r="J368" s="5" t="s">
        <v>3390</v>
      </c>
      <c r="K368" s="5" t="s">
        <v>1931</v>
      </c>
      <c r="L368" s="5" t="s">
        <v>2620</v>
      </c>
      <c r="M368" s="5" t="s">
        <v>1934</v>
      </c>
      <c r="N368" s="5" t="s">
        <v>1948</v>
      </c>
      <c r="O368" s="5" t="s">
        <v>1948</v>
      </c>
      <c r="P368" s="5" t="s">
        <v>1948</v>
      </c>
      <c r="Q368" s="5" t="s">
        <v>1936</v>
      </c>
      <c r="R368" s="5" t="s">
        <v>1937</v>
      </c>
    </row>
    <row r="369" spans="1:18">
      <c r="A369" s="5" t="s">
        <v>3391</v>
      </c>
      <c r="B369" s="5" t="s">
        <v>1690</v>
      </c>
      <c r="C369" s="5" t="s">
        <v>1940</v>
      </c>
      <c r="D369" s="5" t="s">
        <v>3392</v>
      </c>
      <c r="E369" s="5" t="s">
        <v>2507</v>
      </c>
      <c r="F369" s="5" t="s">
        <v>3393</v>
      </c>
      <c r="G369" s="5" t="s">
        <v>1978</v>
      </c>
      <c r="H369" s="5" t="s">
        <v>2001</v>
      </c>
      <c r="I369" s="5" t="s">
        <v>1931</v>
      </c>
      <c r="J369" s="5" t="s">
        <v>1986</v>
      </c>
      <c r="K369" s="5" t="s">
        <v>1931</v>
      </c>
      <c r="L369" s="5" t="s">
        <v>1965</v>
      </c>
      <c r="M369" s="5" t="s">
        <v>1934</v>
      </c>
      <c r="N369" s="5" t="s">
        <v>1948</v>
      </c>
      <c r="O369" s="5" t="s">
        <v>1935</v>
      </c>
      <c r="P369" s="5" t="s">
        <v>1935</v>
      </c>
      <c r="Q369" s="5" t="s">
        <v>1936</v>
      </c>
      <c r="R369" s="5" t="s">
        <v>1937</v>
      </c>
    </row>
    <row r="370" spans="1:18">
      <c r="A370" s="5" t="s">
        <v>3394</v>
      </c>
      <c r="B370" s="5" t="s">
        <v>1696</v>
      </c>
      <c r="C370" s="5" t="s">
        <v>1996</v>
      </c>
      <c r="D370" s="5" t="s">
        <v>3395</v>
      </c>
      <c r="E370" s="5" t="s">
        <v>3396</v>
      </c>
      <c r="F370" s="5" t="s">
        <v>3397</v>
      </c>
      <c r="G370" s="5" t="s">
        <v>2130</v>
      </c>
      <c r="H370" s="5" t="s">
        <v>3398</v>
      </c>
      <c r="I370" s="5" t="s">
        <v>1931</v>
      </c>
      <c r="J370" s="5" t="s">
        <v>1964</v>
      </c>
      <c r="K370" s="5" t="s">
        <v>1931</v>
      </c>
      <c r="L370" s="5" t="s">
        <v>1965</v>
      </c>
      <c r="M370" s="5" t="s">
        <v>1934</v>
      </c>
      <c r="N370" s="5" t="s">
        <v>1948</v>
      </c>
      <c r="O370" s="5" t="s">
        <v>1935</v>
      </c>
      <c r="P370" s="5" t="s">
        <v>2210</v>
      </c>
      <c r="Q370" s="5"/>
      <c r="R370" s="5" t="s">
        <v>1937</v>
      </c>
    </row>
    <row r="371" spans="1:18">
      <c r="A371" s="5" t="s">
        <v>3399</v>
      </c>
      <c r="B371" s="5" t="s">
        <v>1723</v>
      </c>
      <c r="C371" s="5" t="s">
        <v>2144</v>
      </c>
      <c r="D371" s="5" t="s">
        <v>3400</v>
      </c>
      <c r="E371" s="5" t="s">
        <v>2119</v>
      </c>
      <c r="F371" s="5" t="s">
        <v>3401</v>
      </c>
      <c r="G371" s="5" t="s">
        <v>1978</v>
      </c>
      <c r="H371" s="5" t="s">
        <v>1934</v>
      </c>
      <c r="I371" s="5" t="s">
        <v>1931</v>
      </c>
      <c r="J371" s="5" t="s">
        <v>2006</v>
      </c>
      <c r="K371" s="5" t="s">
        <v>1931</v>
      </c>
      <c r="L371" s="5" t="s">
        <v>1957</v>
      </c>
      <c r="M371" s="5" t="s">
        <v>1934</v>
      </c>
      <c r="N371" s="5" t="s">
        <v>1948</v>
      </c>
      <c r="O371" s="5" t="s">
        <v>1948</v>
      </c>
      <c r="P371" s="5" t="s">
        <v>1948</v>
      </c>
      <c r="Q371" s="5" t="s">
        <v>1936</v>
      </c>
      <c r="R371" s="5" t="s">
        <v>1937</v>
      </c>
    </row>
    <row r="372" spans="1:18">
      <c r="A372" s="5" t="s">
        <v>3402</v>
      </c>
      <c r="B372" s="5" t="s">
        <v>1726</v>
      </c>
      <c r="C372" s="5" t="s">
        <v>3403</v>
      </c>
      <c r="D372" s="5" t="s">
        <v>3404</v>
      </c>
      <c r="E372" s="5" t="s">
        <v>2119</v>
      </c>
      <c r="F372" s="5" t="s">
        <v>3405</v>
      </c>
      <c r="G372" s="5" t="s">
        <v>1978</v>
      </c>
      <c r="H372" s="5" t="s">
        <v>2569</v>
      </c>
      <c r="I372" s="5" t="s">
        <v>1931</v>
      </c>
      <c r="J372" s="5" t="s">
        <v>2348</v>
      </c>
      <c r="K372" s="5" t="s">
        <v>1931</v>
      </c>
      <c r="L372" s="5" t="s">
        <v>1957</v>
      </c>
      <c r="M372" s="5" t="s">
        <v>1934</v>
      </c>
      <c r="N372" s="5" t="s">
        <v>1949</v>
      </c>
      <c r="O372" s="5" t="s">
        <v>1949</v>
      </c>
      <c r="P372" s="5" t="s">
        <v>1949</v>
      </c>
      <c r="Q372" s="5" t="s">
        <v>1936</v>
      </c>
      <c r="R372" s="5" t="s">
        <v>1937</v>
      </c>
    </row>
    <row r="373" spans="1:18">
      <c r="A373" s="5" t="s">
        <v>3406</v>
      </c>
      <c r="B373" s="5" t="s">
        <v>1729</v>
      </c>
      <c r="C373" s="5" t="s">
        <v>1940</v>
      </c>
      <c r="D373" s="5" t="s">
        <v>2719</v>
      </c>
      <c r="E373" s="5" t="s">
        <v>2119</v>
      </c>
      <c r="F373" s="5" t="s">
        <v>3407</v>
      </c>
      <c r="G373" s="5" t="s">
        <v>1978</v>
      </c>
      <c r="H373" s="5" t="s">
        <v>2156</v>
      </c>
      <c r="I373" s="5" t="s">
        <v>1931</v>
      </c>
      <c r="J373" s="5" t="s">
        <v>2042</v>
      </c>
      <c r="K373" s="5" t="s">
        <v>1931</v>
      </c>
      <c r="L373" s="5" t="s">
        <v>1965</v>
      </c>
      <c r="M373" s="5" t="s">
        <v>1934</v>
      </c>
      <c r="N373" s="5" t="s">
        <v>1935</v>
      </c>
      <c r="O373" s="5" t="s">
        <v>1935</v>
      </c>
      <c r="P373" s="5" t="s">
        <v>1935</v>
      </c>
      <c r="Q373" s="5" t="s">
        <v>1936</v>
      </c>
      <c r="R373" s="5" t="s">
        <v>1937</v>
      </c>
    </row>
    <row r="374" spans="1:18">
      <c r="A374" s="5" t="s">
        <v>3408</v>
      </c>
      <c r="B374" s="5" t="s">
        <v>1732</v>
      </c>
      <c r="C374" s="5" t="s">
        <v>1959</v>
      </c>
      <c r="D374" s="5" t="s">
        <v>3409</v>
      </c>
      <c r="E374" s="5" t="s">
        <v>3410</v>
      </c>
      <c r="F374" s="5" t="s">
        <v>3030</v>
      </c>
      <c r="G374" s="5" t="s">
        <v>2130</v>
      </c>
      <c r="H374" s="5" t="s">
        <v>3411</v>
      </c>
      <c r="I374" s="5" t="s">
        <v>1931</v>
      </c>
      <c r="J374" s="5" t="s">
        <v>2348</v>
      </c>
      <c r="K374" s="5" t="s">
        <v>1931</v>
      </c>
      <c r="L374" s="5" t="s">
        <v>1933</v>
      </c>
      <c r="M374" s="5" t="s">
        <v>1934</v>
      </c>
      <c r="N374" s="5" t="s">
        <v>1948</v>
      </c>
      <c r="O374" s="5" t="s">
        <v>1948</v>
      </c>
      <c r="P374" s="5" t="s">
        <v>1948</v>
      </c>
      <c r="Q374" s="5" t="s">
        <v>1936</v>
      </c>
      <c r="R374" s="5" t="s">
        <v>1937</v>
      </c>
    </row>
    <row r="375" spans="1:18">
      <c r="A375" s="5" t="s">
        <v>3412</v>
      </c>
      <c r="B375" s="5" t="s">
        <v>1742</v>
      </c>
      <c r="C375" s="5" t="s">
        <v>1967</v>
      </c>
      <c r="D375" s="5" t="s">
        <v>3413</v>
      </c>
      <c r="E375" s="5" t="s">
        <v>2119</v>
      </c>
      <c r="F375" s="5" t="s">
        <v>3414</v>
      </c>
      <c r="G375" s="5" t="s">
        <v>1978</v>
      </c>
      <c r="H375" s="5" t="s">
        <v>2471</v>
      </c>
      <c r="I375" s="5" t="s">
        <v>1931</v>
      </c>
      <c r="J375" s="5" t="s">
        <v>2472</v>
      </c>
      <c r="K375" s="5" t="s">
        <v>1931</v>
      </c>
      <c r="L375" s="5" t="s">
        <v>1957</v>
      </c>
      <c r="M375" s="5" t="s">
        <v>1934</v>
      </c>
      <c r="N375" s="5" t="s">
        <v>1949</v>
      </c>
      <c r="O375" s="5" t="s">
        <v>1949</v>
      </c>
      <c r="P375" s="5" t="s">
        <v>1949</v>
      </c>
      <c r="Q375" s="5" t="s">
        <v>1936</v>
      </c>
      <c r="R375" s="5" t="s">
        <v>1937</v>
      </c>
    </row>
    <row r="376" spans="1:18">
      <c r="A376" s="5" t="s">
        <v>3415</v>
      </c>
      <c r="B376" s="5" t="s">
        <v>1745</v>
      </c>
      <c r="C376" s="5" t="s">
        <v>2050</v>
      </c>
      <c r="D376" s="5" t="s">
        <v>3416</v>
      </c>
      <c r="E376" s="5" t="s">
        <v>2398</v>
      </c>
      <c r="F376" s="5" t="s">
        <v>3417</v>
      </c>
      <c r="G376" s="5" t="s">
        <v>1929</v>
      </c>
      <c r="H376" s="5" t="s">
        <v>3418</v>
      </c>
      <c r="I376" s="5" t="s">
        <v>1931</v>
      </c>
      <c r="J376" s="5" t="s">
        <v>1980</v>
      </c>
      <c r="K376" s="5" t="s">
        <v>1931</v>
      </c>
      <c r="L376" s="5" t="s">
        <v>1957</v>
      </c>
      <c r="M376" s="5" t="s">
        <v>1934</v>
      </c>
      <c r="N376" s="5" t="s">
        <v>1948</v>
      </c>
      <c r="O376" s="5" t="s">
        <v>1949</v>
      </c>
      <c r="P376" s="5" t="s">
        <v>1949</v>
      </c>
      <c r="Q376" s="5" t="s">
        <v>1936</v>
      </c>
      <c r="R376" s="5" t="s">
        <v>1937</v>
      </c>
    </row>
    <row r="377" spans="1:18">
      <c r="A377" s="5" t="s">
        <v>3419</v>
      </c>
      <c r="B377" s="5" t="s">
        <v>1748</v>
      </c>
      <c r="C377" s="5" t="s">
        <v>1925</v>
      </c>
      <c r="D377" s="5" t="s">
        <v>3420</v>
      </c>
      <c r="E377" s="5" t="s">
        <v>3421</v>
      </c>
      <c r="F377" s="5" t="s">
        <v>3422</v>
      </c>
      <c r="G377" s="5" t="s">
        <v>1978</v>
      </c>
      <c r="H377" s="5" t="s">
        <v>2173</v>
      </c>
      <c r="I377" s="5" t="s">
        <v>1931</v>
      </c>
      <c r="J377" s="5" t="s">
        <v>2006</v>
      </c>
      <c r="K377" s="5" t="s">
        <v>1931</v>
      </c>
      <c r="L377" s="5" t="s">
        <v>1957</v>
      </c>
      <c r="M377" s="5" t="s">
        <v>1934</v>
      </c>
      <c r="N377" s="5" t="s">
        <v>1948</v>
      </c>
      <c r="O377" s="5" t="s">
        <v>1949</v>
      </c>
      <c r="P377" s="5" t="s">
        <v>1949</v>
      </c>
      <c r="Q377" s="5" t="s">
        <v>1936</v>
      </c>
      <c r="R377" s="5" t="s">
        <v>1937</v>
      </c>
    </row>
    <row r="378" spans="1:18">
      <c r="A378" s="5" t="s">
        <v>3423</v>
      </c>
      <c r="B378" s="5" t="s">
        <v>1751</v>
      </c>
      <c r="C378" s="5" t="s">
        <v>1925</v>
      </c>
      <c r="D378" s="5" t="s">
        <v>3424</v>
      </c>
      <c r="E378" s="5" t="s">
        <v>1969</v>
      </c>
      <c r="F378" s="5" t="s">
        <v>2508</v>
      </c>
      <c r="G378" s="5" t="s">
        <v>1929</v>
      </c>
      <c r="H378" s="5" t="s">
        <v>2156</v>
      </c>
      <c r="I378" s="5" t="s">
        <v>1931</v>
      </c>
      <c r="J378" s="5" t="s">
        <v>2042</v>
      </c>
      <c r="K378" s="5" t="s">
        <v>1931</v>
      </c>
      <c r="L378" s="5" t="s">
        <v>1965</v>
      </c>
      <c r="M378" s="5" t="s">
        <v>1934</v>
      </c>
      <c r="N378" s="5" t="s">
        <v>1935</v>
      </c>
      <c r="O378" s="5" t="s">
        <v>1935</v>
      </c>
      <c r="P378" s="5" t="s">
        <v>1935</v>
      </c>
      <c r="Q378" s="5" t="s">
        <v>1936</v>
      </c>
      <c r="R378" s="5" t="s">
        <v>1937</v>
      </c>
    </row>
    <row r="379" spans="1:18">
      <c r="A379" s="5" t="s">
        <v>3425</v>
      </c>
      <c r="B379" s="5" t="s">
        <v>1760</v>
      </c>
      <c r="C379" s="5" t="s">
        <v>2169</v>
      </c>
      <c r="D379" s="5" t="s">
        <v>3426</v>
      </c>
      <c r="E379" s="5" t="s">
        <v>3427</v>
      </c>
      <c r="F379" s="5" t="s">
        <v>3428</v>
      </c>
      <c r="G379" s="5" t="s">
        <v>2208</v>
      </c>
      <c r="H379" s="5" t="s">
        <v>2142</v>
      </c>
      <c r="I379" s="5" t="s">
        <v>1931</v>
      </c>
      <c r="J379" s="5" t="s">
        <v>2055</v>
      </c>
      <c r="K379" s="5" t="s">
        <v>1931</v>
      </c>
      <c r="L379" s="5" t="s">
        <v>1957</v>
      </c>
      <c r="M379" s="5" t="s">
        <v>1934</v>
      </c>
      <c r="N379" s="5" t="s">
        <v>1949</v>
      </c>
      <c r="O379" s="5" t="s">
        <v>1949</v>
      </c>
      <c r="P379" s="5" t="s">
        <v>1949</v>
      </c>
      <c r="Q379" s="5" t="s">
        <v>1936</v>
      </c>
      <c r="R379" s="5" t="s">
        <v>1937</v>
      </c>
    </row>
    <row r="380" spans="1:18">
      <c r="A380" s="5" t="s">
        <v>3429</v>
      </c>
      <c r="B380" s="5" t="s">
        <v>1764</v>
      </c>
      <c r="C380" s="5" t="s">
        <v>1940</v>
      </c>
      <c r="D380" s="5" t="s">
        <v>3430</v>
      </c>
      <c r="E380" s="5" t="s">
        <v>3431</v>
      </c>
      <c r="F380" s="5" t="s">
        <v>3432</v>
      </c>
      <c r="G380" s="5" t="s">
        <v>1929</v>
      </c>
      <c r="H380" s="5" t="s">
        <v>3433</v>
      </c>
      <c r="I380" s="5" t="s">
        <v>1931</v>
      </c>
      <c r="J380" s="5" t="s">
        <v>1947</v>
      </c>
      <c r="K380" s="5" t="s">
        <v>1931</v>
      </c>
      <c r="L380" s="5" t="s">
        <v>2018</v>
      </c>
      <c r="M380" s="5" t="s">
        <v>1934</v>
      </c>
      <c r="N380" s="5" t="s">
        <v>1935</v>
      </c>
      <c r="O380" s="5" t="s">
        <v>1935</v>
      </c>
      <c r="P380" s="5" t="s">
        <v>1935</v>
      </c>
      <c r="Q380" s="5" t="s">
        <v>1936</v>
      </c>
      <c r="R380" s="5" t="s">
        <v>1937</v>
      </c>
    </row>
    <row r="381" spans="1:18">
      <c r="A381" s="5" t="s">
        <v>3434</v>
      </c>
      <c r="B381" s="5" t="s">
        <v>1768</v>
      </c>
      <c r="C381" s="5" t="s">
        <v>1925</v>
      </c>
      <c r="D381" s="5" t="s">
        <v>3435</v>
      </c>
      <c r="E381" s="5" t="s">
        <v>3436</v>
      </c>
      <c r="F381" s="5" t="s">
        <v>3437</v>
      </c>
      <c r="G381" s="5" t="s">
        <v>2130</v>
      </c>
      <c r="H381" s="5" t="s">
        <v>2458</v>
      </c>
      <c r="I381" s="5" t="s">
        <v>1931</v>
      </c>
      <c r="J381" s="5" t="s">
        <v>1956</v>
      </c>
      <c r="K381" s="5" t="s">
        <v>1931</v>
      </c>
      <c r="L381" s="5" t="s">
        <v>1965</v>
      </c>
      <c r="M381" s="5" t="s">
        <v>1934</v>
      </c>
      <c r="N381" s="5" t="s">
        <v>1948</v>
      </c>
      <c r="O381" s="5" t="s">
        <v>1948</v>
      </c>
      <c r="P381" s="5" t="s">
        <v>1948</v>
      </c>
      <c r="Q381" s="5"/>
      <c r="R381" s="5" t="s">
        <v>1937</v>
      </c>
    </row>
    <row r="382" spans="1:18">
      <c r="A382" s="5" t="s">
        <v>3438</v>
      </c>
      <c r="B382" s="5" t="s">
        <v>1772</v>
      </c>
      <c r="C382" s="5" t="s">
        <v>2681</v>
      </c>
      <c r="D382" s="5" t="s">
        <v>3439</v>
      </c>
      <c r="E382" s="5" t="s">
        <v>1998</v>
      </c>
      <c r="F382" s="5" t="s">
        <v>3440</v>
      </c>
      <c r="G382" s="5" t="s">
        <v>1929</v>
      </c>
      <c r="H382" s="5" t="s">
        <v>3441</v>
      </c>
      <c r="I382" s="5" t="s">
        <v>1931</v>
      </c>
      <c r="J382" s="5" t="s">
        <v>2006</v>
      </c>
      <c r="K382" s="5" t="s">
        <v>1931</v>
      </c>
      <c r="L382" s="5" t="s">
        <v>1965</v>
      </c>
      <c r="M382" s="5" t="s">
        <v>1934</v>
      </c>
      <c r="N382" s="5" t="s">
        <v>1948</v>
      </c>
      <c r="O382" s="5" t="s">
        <v>1948</v>
      </c>
      <c r="P382" s="5" t="s">
        <v>1948</v>
      </c>
      <c r="Q382" s="5" t="s">
        <v>1936</v>
      </c>
      <c r="R382" s="5" t="s">
        <v>1937</v>
      </c>
    </row>
    <row r="383" spans="1:18">
      <c r="A383" s="5" t="s">
        <v>3442</v>
      </c>
      <c r="B383" s="5" t="s">
        <v>1778</v>
      </c>
      <c r="C383" s="5" t="s">
        <v>1967</v>
      </c>
      <c r="D383" s="5" t="s">
        <v>2536</v>
      </c>
      <c r="E383" s="5" t="s">
        <v>3443</v>
      </c>
      <c r="F383" s="5" t="s">
        <v>2734</v>
      </c>
      <c r="G383" s="5" t="s">
        <v>2130</v>
      </c>
      <c r="H383" s="5" t="s">
        <v>3444</v>
      </c>
      <c r="I383" s="5" t="s">
        <v>1931</v>
      </c>
      <c r="J383" s="5" t="s">
        <v>1955</v>
      </c>
      <c r="K383" s="5" t="s">
        <v>1931</v>
      </c>
      <c r="L383" s="5" t="s">
        <v>1965</v>
      </c>
      <c r="M383" s="5" t="s">
        <v>1934</v>
      </c>
      <c r="N383" s="5" t="s">
        <v>1949</v>
      </c>
      <c r="O383" s="5" t="s">
        <v>2210</v>
      </c>
      <c r="P383" s="5" t="s">
        <v>2210</v>
      </c>
      <c r="Q383" s="5" t="s">
        <v>2186</v>
      </c>
      <c r="R383" s="5" t="s">
        <v>1937</v>
      </c>
    </row>
    <row r="384" spans="1:18">
      <c r="A384" s="5" t="s">
        <v>3442</v>
      </c>
      <c r="B384" s="5" t="s">
        <v>1778</v>
      </c>
      <c r="C384" s="5" t="s">
        <v>1967</v>
      </c>
      <c r="D384" s="5" t="s">
        <v>2536</v>
      </c>
      <c r="E384" s="5" t="s">
        <v>3443</v>
      </c>
      <c r="F384" s="5" t="s">
        <v>2734</v>
      </c>
      <c r="G384" s="5" t="s">
        <v>2130</v>
      </c>
      <c r="H384" s="5" t="s">
        <v>3444</v>
      </c>
      <c r="I384" s="5" t="s">
        <v>1931</v>
      </c>
      <c r="J384" s="5" t="s">
        <v>3221</v>
      </c>
      <c r="K384" s="5" t="s">
        <v>1931</v>
      </c>
      <c r="L384" s="5" t="s">
        <v>2099</v>
      </c>
      <c r="M384" s="5" t="s">
        <v>1934</v>
      </c>
      <c r="N384" s="5" t="s">
        <v>1948</v>
      </c>
      <c r="O384" s="5" t="s">
        <v>2210</v>
      </c>
      <c r="P384" s="5" t="s">
        <v>2210</v>
      </c>
      <c r="Q384" s="5"/>
      <c r="R384" s="5" t="s">
        <v>2196</v>
      </c>
    </row>
    <row r="385" spans="1:18">
      <c r="A385" s="5" t="s">
        <v>3445</v>
      </c>
      <c r="B385" s="5" t="s">
        <v>1782</v>
      </c>
      <c r="C385" s="5" t="s">
        <v>3446</v>
      </c>
      <c r="D385" s="5" t="s">
        <v>3447</v>
      </c>
      <c r="E385" s="5" t="s">
        <v>3448</v>
      </c>
      <c r="F385" s="5" t="s">
        <v>3449</v>
      </c>
      <c r="G385" s="5" t="s">
        <v>1929</v>
      </c>
      <c r="H385" s="5" t="s">
        <v>2324</v>
      </c>
      <c r="I385" s="5" t="s">
        <v>1931</v>
      </c>
      <c r="J385" s="5" t="s">
        <v>1946</v>
      </c>
      <c r="K385" s="5" t="s">
        <v>1931</v>
      </c>
      <c r="L385" s="5" t="s">
        <v>1965</v>
      </c>
      <c r="M385" s="5" t="s">
        <v>1934</v>
      </c>
      <c r="N385" s="5" t="s">
        <v>1948</v>
      </c>
      <c r="O385" s="5" t="s">
        <v>1948</v>
      </c>
      <c r="P385" s="5" t="s">
        <v>1948</v>
      </c>
      <c r="Q385" s="5" t="s">
        <v>1936</v>
      </c>
      <c r="R385" s="5" t="s">
        <v>1937</v>
      </c>
    </row>
    <row r="386" spans="1:18">
      <c r="A386" s="5" t="s">
        <v>3450</v>
      </c>
      <c r="B386" s="5" t="s">
        <v>1785</v>
      </c>
      <c r="C386" s="5" t="s">
        <v>3161</v>
      </c>
      <c r="D386" s="5" t="s">
        <v>3376</v>
      </c>
      <c r="E386" s="5"/>
      <c r="F386" s="5"/>
      <c r="G386" s="5"/>
      <c r="H386" s="5"/>
      <c r="I386" s="5"/>
      <c r="J386" s="5" t="s">
        <v>1986</v>
      </c>
      <c r="K386" s="5" t="s">
        <v>1931</v>
      </c>
      <c r="L386" s="5"/>
      <c r="M386" s="5" t="s">
        <v>1934</v>
      </c>
      <c r="N386" s="5" t="s">
        <v>1949</v>
      </c>
      <c r="O386" s="5" t="s">
        <v>1949</v>
      </c>
      <c r="P386" s="5" t="s">
        <v>1949</v>
      </c>
      <c r="Q386" s="5"/>
      <c r="R386" s="5" t="s">
        <v>1937</v>
      </c>
    </row>
    <row r="387" spans="1:18">
      <c r="A387" s="5" t="s">
        <v>3451</v>
      </c>
      <c r="B387" s="5" t="s">
        <v>1789</v>
      </c>
      <c r="C387" s="5" t="s">
        <v>3452</v>
      </c>
      <c r="D387" s="5" t="s">
        <v>3453</v>
      </c>
      <c r="E387" s="5" t="s">
        <v>3454</v>
      </c>
      <c r="F387" s="5" t="s">
        <v>2516</v>
      </c>
      <c r="G387" s="5" t="s">
        <v>2027</v>
      </c>
      <c r="H387" s="5" t="s">
        <v>3455</v>
      </c>
      <c r="I387" s="5" t="s">
        <v>1931</v>
      </c>
      <c r="J387" s="5" t="s">
        <v>2076</v>
      </c>
      <c r="K387" s="5" t="s">
        <v>1931</v>
      </c>
      <c r="L387" s="5" t="s">
        <v>1965</v>
      </c>
      <c r="M387" s="5" t="s">
        <v>1934</v>
      </c>
      <c r="N387" s="5" t="s">
        <v>1948</v>
      </c>
      <c r="O387" s="5" t="s">
        <v>1948</v>
      </c>
      <c r="P387" s="5" t="s">
        <v>1948</v>
      </c>
      <c r="Q387" s="5" t="s">
        <v>1936</v>
      </c>
      <c r="R387" s="5" t="s">
        <v>1937</v>
      </c>
    </row>
    <row r="388" spans="1:18">
      <c r="A388" s="5" t="s">
        <v>3456</v>
      </c>
      <c r="B388" s="5" t="s">
        <v>1795</v>
      </c>
      <c r="C388" s="5" t="s">
        <v>2037</v>
      </c>
      <c r="D388" s="5" t="s">
        <v>3457</v>
      </c>
      <c r="E388" s="5" t="s">
        <v>1969</v>
      </c>
      <c r="F388" s="5" t="s">
        <v>3458</v>
      </c>
      <c r="G388" s="5" t="s">
        <v>1978</v>
      </c>
      <c r="H388" s="5" t="s">
        <v>1957</v>
      </c>
      <c r="I388" s="5" t="s">
        <v>1931</v>
      </c>
      <c r="J388" s="5" t="s">
        <v>1972</v>
      </c>
      <c r="K388" s="5" t="s">
        <v>1931</v>
      </c>
      <c r="L388" s="5" t="s">
        <v>1965</v>
      </c>
      <c r="M388" s="5" t="s">
        <v>1934</v>
      </c>
      <c r="N388" s="5" t="s">
        <v>1948</v>
      </c>
      <c r="O388" s="5" t="s">
        <v>1935</v>
      </c>
      <c r="P388" s="5" t="s">
        <v>1935</v>
      </c>
      <c r="Q388" s="5" t="s">
        <v>1936</v>
      </c>
      <c r="R388" s="5" t="s">
        <v>1937</v>
      </c>
    </row>
    <row r="389" spans="1:18">
      <c r="A389" s="5" t="s">
        <v>3459</v>
      </c>
      <c r="B389" s="5" t="s">
        <v>1798</v>
      </c>
      <c r="C389" s="5" t="s">
        <v>1925</v>
      </c>
      <c r="D389" s="5" t="s">
        <v>3460</v>
      </c>
      <c r="E389" s="5" t="s">
        <v>2150</v>
      </c>
      <c r="F389" s="5" t="s">
        <v>3461</v>
      </c>
      <c r="G389" s="5" t="s">
        <v>1978</v>
      </c>
      <c r="H389" s="5" t="s">
        <v>2471</v>
      </c>
      <c r="I389" s="5" t="s">
        <v>1931</v>
      </c>
      <c r="J389" s="5" t="s">
        <v>2251</v>
      </c>
      <c r="K389" s="5" t="s">
        <v>1931</v>
      </c>
      <c r="L389" s="5" t="s">
        <v>1957</v>
      </c>
      <c r="M389" s="5" t="s">
        <v>1934</v>
      </c>
      <c r="N389" s="5" t="s">
        <v>1948</v>
      </c>
      <c r="O389" s="5" t="s">
        <v>1948</v>
      </c>
      <c r="P389" s="5" t="s">
        <v>1948</v>
      </c>
      <c r="Q389" s="5" t="s">
        <v>1936</v>
      </c>
      <c r="R389" s="5" t="s">
        <v>1937</v>
      </c>
    </row>
    <row r="390" spans="1:18">
      <c r="A390" s="5" t="s">
        <v>3462</v>
      </c>
      <c r="B390" s="5" t="s">
        <v>1801</v>
      </c>
      <c r="C390" s="5" t="s">
        <v>1959</v>
      </c>
      <c r="D390" s="5" t="s">
        <v>3463</v>
      </c>
      <c r="E390" s="5" t="s">
        <v>2119</v>
      </c>
      <c r="F390" s="5" t="s">
        <v>3464</v>
      </c>
      <c r="G390" s="5" t="s">
        <v>1929</v>
      </c>
      <c r="H390" s="5" t="s">
        <v>2107</v>
      </c>
      <c r="I390" s="5" t="s">
        <v>1931</v>
      </c>
      <c r="J390" s="5" t="s">
        <v>2006</v>
      </c>
      <c r="K390" s="5" t="s">
        <v>1931</v>
      </c>
      <c r="L390" s="5" t="s">
        <v>2099</v>
      </c>
      <c r="M390" s="5" t="s">
        <v>1934</v>
      </c>
      <c r="N390" s="5" t="s">
        <v>1949</v>
      </c>
      <c r="O390" s="5" t="s">
        <v>1948</v>
      </c>
      <c r="P390" s="5" t="s">
        <v>1948</v>
      </c>
      <c r="Q390" s="5" t="s">
        <v>1936</v>
      </c>
      <c r="R390" s="5" t="s">
        <v>1937</v>
      </c>
    </row>
    <row r="391" spans="1:18">
      <c r="A391" s="5" t="s">
        <v>3465</v>
      </c>
      <c r="B391" s="5" t="s">
        <v>1804</v>
      </c>
      <c r="C391" s="5" t="s">
        <v>1925</v>
      </c>
      <c r="D391" s="5" t="s">
        <v>3466</v>
      </c>
      <c r="E391" s="5" t="s">
        <v>3467</v>
      </c>
      <c r="F391" s="5" t="s">
        <v>2877</v>
      </c>
      <c r="G391" s="5" t="s">
        <v>2130</v>
      </c>
      <c r="H391" s="5" t="s">
        <v>2245</v>
      </c>
      <c r="I391" s="5" t="s">
        <v>1931</v>
      </c>
      <c r="J391" s="5" t="s">
        <v>1946</v>
      </c>
      <c r="K391" s="5" t="s">
        <v>1931</v>
      </c>
      <c r="L391" s="5" t="s">
        <v>2099</v>
      </c>
      <c r="M391" s="5" t="s">
        <v>1934</v>
      </c>
      <c r="N391" s="5" t="s">
        <v>1949</v>
      </c>
      <c r="O391" s="5" t="s">
        <v>1987</v>
      </c>
      <c r="P391" s="5" t="s">
        <v>1987</v>
      </c>
      <c r="Q391" s="5" t="s">
        <v>2186</v>
      </c>
      <c r="R391" s="5" t="s">
        <v>1937</v>
      </c>
    </row>
    <row r="392" spans="1:18">
      <c r="A392" s="5" t="s">
        <v>3468</v>
      </c>
      <c r="B392" s="5" t="s">
        <v>1807</v>
      </c>
      <c r="C392" s="5" t="s">
        <v>3084</v>
      </c>
      <c r="D392" s="5" t="s">
        <v>3469</v>
      </c>
      <c r="E392" s="5" t="s">
        <v>1969</v>
      </c>
      <c r="F392" s="5" t="s">
        <v>3470</v>
      </c>
      <c r="G392" s="5" t="s">
        <v>1978</v>
      </c>
      <c r="H392" s="5" t="s">
        <v>2011</v>
      </c>
      <c r="I392" s="5" t="s">
        <v>1931</v>
      </c>
      <c r="J392" s="5" t="s">
        <v>2042</v>
      </c>
      <c r="K392" s="5" t="s">
        <v>1931</v>
      </c>
      <c r="L392" s="5" t="s">
        <v>1933</v>
      </c>
      <c r="M392" s="5" t="s">
        <v>1934</v>
      </c>
      <c r="N392" s="5" t="s">
        <v>1948</v>
      </c>
      <c r="O392" s="5" t="s">
        <v>1935</v>
      </c>
      <c r="P392" s="5" t="s">
        <v>1935</v>
      </c>
      <c r="Q392" s="5" t="s">
        <v>1936</v>
      </c>
      <c r="R392" s="5" t="s">
        <v>1937</v>
      </c>
    </row>
    <row r="393" spans="1:18">
      <c r="A393" s="5" t="s">
        <v>3471</v>
      </c>
      <c r="B393" s="5" t="s">
        <v>1814</v>
      </c>
      <c r="C393" s="5" t="s">
        <v>3020</v>
      </c>
      <c r="D393" s="5" t="s">
        <v>3472</v>
      </c>
      <c r="E393" s="5" t="s">
        <v>3473</v>
      </c>
      <c r="F393" s="5" t="s">
        <v>3474</v>
      </c>
      <c r="G393" s="5" t="s">
        <v>1978</v>
      </c>
      <c r="H393" s="5" t="s">
        <v>2054</v>
      </c>
      <c r="I393" s="5" t="s">
        <v>1931</v>
      </c>
      <c r="J393" s="5" t="s">
        <v>2180</v>
      </c>
      <c r="K393" s="5" t="s">
        <v>1931</v>
      </c>
      <c r="L393" s="5" t="s">
        <v>1957</v>
      </c>
      <c r="M393" s="5" t="s">
        <v>1934</v>
      </c>
      <c r="N393" s="5" t="s">
        <v>1948</v>
      </c>
      <c r="O393" s="5" t="s">
        <v>1949</v>
      </c>
      <c r="P393" s="5" t="s">
        <v>1949</v>
      </c>
      <c r="Q393" s="5" t="s">
        <v>1936</v>
      </c>
      <c r="R393" s="5" t="s">
        <v>1937</v>
      </c>
    </row>
    <row r="394" spans="1:18">
      <c r="A394" s="5" t="s">
        <v>3475</v>
      </c>
      <c r="B394" s="5" t="s">
        <v>1826</v>
      </c>
      <c r="C394" s="5" t="s">
        <v>3088</v>
      </c>
      <c r="D394" s="5" t="s">
        <v>3476</v>
      </c>
      <c r="E394" s="5" t="s">
        <v>2280</v>
      </c>
      <c r="F394" s="5" t="s">
        <v>3477</v>
      </c>
      <c r="G394" s="5" t="s">
        <v>1978</v>
      </c>
      <c r="H394" s="5" t="s">
        <v>2471</v>
      </c>
      <c r="I394" s="5" t="s">
        <v>1931</v>
      </c>
      <c r="J394" s="5" t="s">
        <v>2472</v>
      </c>
      <c r="K394" s="5" t="s">
        <v>1931</v>
      </c>
      <c r="L394" s="5" t="s">
        <v>1957</v>
      </c>
      <c r="M394" s="5" t="s">
        <v>1934</v>
      </c>
      <c r="N394" s="5" t="s">
        <v>1949</v>
      </c>
      <c r="O394" s="5" t="s">
        <v>1949</v>
      </c>
      <c r="P394" s="5" t="s">
        <v>1949</v>
      </c>
      <c r="Q394" s="5" t="s">
        <v>1936</v>
      </c>
      <c r="R394" s="5" t="s">
        <v>1937</v>
      </c>
    </row>
    <row r="395" spans="1:18">
      <c r="A395" s="5" t="s">
        <v>3478</v>
      </c>
      <c r="B395" s="5" t="s">
        <v>1836</v>
      </c>
      <c r="C395" s="5" t="s">
        <v>1940</v>
      </c>
      <c r="D395" s="5" t="s">
        <v>3479</v>
      </c>
      <c r="E395" s="5" t="s">
        <v>3480</v>
      </c>
      <c r="F395" s="5" t="s">
        <v>3481</v>
      </c>
      <c r="G395" s="5" t="s">
        <v>2130</v>
      </c>
      <c r="H395" s="5" t="s">
        <v>2121</v>
      </c>
      <c r="I395" s="5" t="s">
        <v>1931</v>
      </c>
      <c r="J395" s="5" t="s">
        <v>2006</v>
      </c>
      <c r="K395" s="5" t="s">
        <v>1931</v>
      </c>
      <c r="L395" s="5" t="s">
        <v>2099</v>
      </c>
      <c r="M395" s="5" t="s">
        <v>1934</v>
      </c>
      <c r="N395" s="5" t="s">
        <v>2210</v>
      </c>
      <c r="O395" s="5" t="s">
        <v>2210</v>
      </c>
      <c r="P395" s="5" t="s">
        <v>1935</v>
      </c>
      <c r="Q395" s="5" t="s">
        <v>2186</v>
      </c>
      <c r="R395" s="5" t="s">
        <v>1937</v>
      </c>
    </row>
    <row r="396" spans="1:18">
      <c r="A396" s="5" t="s">
        <v>3482</v>
      </c>
      <c r="B396" s="5" t="s">
        <v>1829</v>
      </c>
      <c r="C396" s="5" t="s">
        <v>1940</v>
      </c>
      <c r="D396" s="5" t="s">
        <v>3479</v>
      </c>
      <c r="E396" s="5" t="s">
        <v>3480</v>
      </c>
      <c r="F396" s="5" t="s">
        <v>3481</v>
      </c>
      <c r="G396" s="5" t="s">
        <v>2130</v>
      </c>
      <c r="H396" s="5" t="s">
        <v>2121</v>
      </c>
      <c r="I396" s="5" t="s">
        <v>1931</v>
      </c>
      <c r="J396" s="5" t="s">
        <v>2006</v>
      </c>
      <c r="K396" s="5" t="s">
        <v>1931</v>
      </c>
      <c r="L396" s="5" t="s">
        <v>2099</v>
      </c>
      <c r="M396" s="5" t="s">
        <v>1934</v>
      </c>
      <c r="N396" s="5" t="s">
        <v>2210</v>
      </c>
      <c r="O396" s="5" t="s">
        <v>2210</v>
      </c>
      <c r="P396" s="5" t="s">
        <v>1935</v>
      </c>
      <c r="Q396" s="5" t="s">
        <v>2186</v>
      </c>
      <c r="R396" s="5" t="s">
        <v>1937</v>
      </c>
    </row>
    <row r="397" spans="1:18">
      <c r="A397" s="5" t="s">
        <v>3483</v>
      </c>
      <c r="B397" s="5" t="s">
        <v>1833</v>
      </c>
      <c r="C397" s="5" t="s">
        <v>1940</v>
      </c>
      <c r="D397" s="5" t="s">
        <v>3479</v>
      </c>
      <c r="E397" s="5" t="s">
        <v>3480</v>
      </c>
      <c r="F397" s="5" t="s">
        <v>3481</v>
      </c>
      <c r="G397" s="5" t="s">
        <v>2130</v>
      </c>
      <c r="H397" s="5" t="s">
        <v>2121</v>
      </c>
      <c r="I397" s="5" t="s">
        <v>1931</v>
      </c>
      <c r="J397" s="5" t="s">
        <v>2006</v>
      </c>
      <c r="K397" s="5" t="s">
        <v>1931</v>
      </c>
      <c r="L397" s="5" t="s">
        <v>2099</v>
      </c>
      <c r="M397" s="5" t="s">
        <v>1934</v>
      </c>
      <c r="N397" s="5" t="s">
        <v>2210</v>
      </c>
      <c r="O397" s="5" t="s">
        <v>2210</v>
      </c>
      <c r="P397" s="5" t="s">
        <v>1935</v>
      </c>
      <c r="Q397" s="5" t="s">
        <v>2186</v>
      </c>
      <c r="R397" s="5" t="s">
        <v>1937</v>
      </c>
    </row>
    <row r="398" spans="1:18">
      <c r="A398" s="5" t="s">
        <v>3483</v>
      </c>
      <c r="B398" s="5" t="s">
        <v>1833</v>
      </c>
      <c r="C398" s="5" t="s">
        <v>1940</v>
      </c>
      <c r="D398" s="5" t="s">
        <v>3479</v>
      </c>
      <c r="E398" s="5" t="s">
        <v>3480</v>
      </c>
      <c r="F398" s="5" t="s">
        <v>3481</v>
      </c>
      <c r="G398" s="5" t="s">
        <v>2130</v>
      </c>
      <c r="H398" s="5" t="s">
        <v>2121</v>
      </c>
      <c r="I398" s="5" t="s">
        <v>1931</v>
      </c>
      <c r="J398" s="5" t="s">
        <v>2231</v>
      </c>
      <c r="K398" s="5" t="s">
        <v>1931</v>
      </c>
      <c r="L398" s="5" t="s">
        <v>1957</v>
      </c>
      <c r="M398" s="5" t="s">
        <v>1934</v>
      </c>
      <c r="N398" s="5" t="s">
        <v>1935</v>
      </c>
      <c r="O398" s="5" t="s">
        <v>1935</v>
      </c>
      <c r="P398" s="5" t="s">
        <v>1935</v>
      </c>
      <c r="Q398" s="5" t="s">
        <v>2186</v>
      </c>
      <c r="R398" s="5" t="s">
        <v>2196</v>
      </c>
    </row>
    <row r="399" spans="1:18">
      <c r="A399" s="5" t="s">
        <v>3482</v>
      </c>
      <c r="B399" s="5" t="s">
        <v>1829</v>
      </c>
      <c r="C399" s="5" t="s">
        <v>1940</v>
      </c>
      <c r="D399" s="5" t="s">
        <v>3479</v>
      </c>
      <c r="E399" s="5" t="s">
        <v>3480</v>
      </c>
      <c r="F399" s="5" t="s">
        <v>3481</v>
      </c>
      <c r="G399" s="5" t="s">
        <v>2130</v>
      </c>
      <c r="H399" s="5" t="s">
        <v>2121</v>
      </c>
      <c r="I399" s="5" t="s">
        <v>1931</v>
      </c>
      <c r="J399" s="5" t="s">
        <v>2231</v>
      </c>
      <c r="K399" s="5" t="s">
        <v>1931</v>
      </c>
      <c r="L399" s="5" t="s">
        <v>1957</v>
      </c>
      <c r="M399" s="5" t="s">
        <v>1934</v>
      </c>
      <c r="N399" s="5" t="s">
        <v>1935</v>
      </c>
      <c r="O399" s="5" t="s">
        <v>1935</v>
      </c>
      <c r="P399" s="5" t="s">
        <v>1935</v>
      </c>
      <c r="Q399" s="5" t="s">
        <v>2186</v>
      </c>
      <c r="R399" s="5" t="s">
        <v>2196</v>
      </c>
    </row>
    <row r="400" spans="1:18">
      <c r="A400" s="5" t="s">
        <v>3478</v>
      </c>
      <c r="B400" s="5" t="s">
        <v>1836</v>
      </c>
      <c r="C400" s="5" t="s">
        <v>1940</v>
      </c>
      <c r="D400" s="5" t="s">
        <v>3479</v>
      </c>
      <c r="E400" s="5" t="s">
        <v>3480</v>
      </c>
      <c r="F400" s="5" t="s">
        <v>3481</v>
      </c>
      <c r="G400" s="5" t="s">
        <v>2130</v>
      </c>
      <c r="H400" s="5" t="s">
        <v>2121</v>
      </c>
      <c r="I400" s="5" t="s">
        <v>1931</v>
      </c>
      <c r="J400" s="5" t="s">
        <v>2231</v>
      </c>
      <c r="K400" s="5" t="s">
        <v>1931</v>
      </c>
      <c r="L400" s="5" t="s">
        <v>1957</v>
      </c>
      <c r="M400" s="5" t="s">
        <v>1934</v>
      </c>
      <c r="N400" s="5"/>
      <c r="O400" s="5"/>
      <c r="P400" s="5" t="s">
        <v>1935</v>
      </c>
      <c r="Q400" s="5" t="s">
        <v>2186</v>
      </c>
      <c r="R400" s="5" t="s">
        <v>2196</v>
      </c>
    </row>
    <row r="401" spans="1:18">
      <c r="A401" s="5" t="s">
        <v>3484</v>
      </c>
      <c r="B401" s="5" t="s">
        <v>1843</v>
      </c>
      <c r="C401" s="5" t="s">
        <v>2062</v>
      </c>
      <c r="D401" s="5" t="s">
        <v>3485</v>
      </c>
      <c r="E401" s="5" t="s">
        <v>3486</v>
      </c>
      <c r="F401" s="5" t="s">
        <v>3487</v>
      </c>
      <c r="G401" s="5" t="s">
        <v>1929</v>
      </c>
      <c r="H401" s="5" t="s">
        <v>3488</v>
      </c>
      <c r="I401" s="5" t="s">
        <v>1931</v>
      </c>
      <c r="J401" s="5" t="s">
        <v>2142</v>
      </c>
      <c r="K401" s="5" t="s">
        <v>1931</v>
      </c>
      <c r="L401" s="5" t="s">
        <v>1957</v>
      </c>
      <c r="M401" s="5" t="s">
        <v>1934</v>
      </c>
      <c r="N401" s="5" t="s">
        <v>1949</v>
      </c>
      <c r="O401" s="5" t="s">
        <v>1948</v>
      </c>
      <c r="P401" s="5" t="s">
        <v>1948</v>
      </c>
      <c r="Q401" s="5" t="s">
        <v>1936</v>
      </c>
      <c r="R401" s="5" t="s">
        <v>1937</v>
      </c>
    </row>
    <row r="402" spans="1:18">
      <c r="A402" s="5" t="s">
        <v>3489</v>
      </c>
      <c r="B402" s="5" t="s">
        <v>1847</v>
      </c>
      <c r="C402" s="5" t="s">
        <v>1925</v>
      </c>
      <c r="D402" s="5" t="s">
        <v>2840</v>
      </c>
      <c r="E402" s="5" t="s">
        <v>2052</v>
      </c>
      <c r="F402" s="5" t="s">
        <v>3490</v>
      </c>
      <c r="G402" s="5" t="s">
        <v>2027</v>
      </c>
      <c r="H402" s="5" t="s">
        <v>2001</v>
      </c>
      <c r="I402" s="5" t="s">
        <v>1931</v>
      </c>
      <c r="J402" s="5" t="s">
        <v>1986</v>
      </c>
      <c r="K402" s="5" t="s">
        <v>1931</v>
      </c>
      <c r="L402" s="5" t="s">
        <v>1965</v>
      </c>
      <c r="M402" s="5" t="s">
        <v>1934</v>
      </c>
      <c r="N402" s="5" t="s">
        <v>1948</v>
      </c>
      <c r="O402" s="5" t="s">
        <v>1948</v>
      </c>
      <c r="P402" s="5" t="s">
        <v>1948</v>
      </c>
      <c r="Q402" s="5" t="s">
        <v>1936</v>
      </c>
      <c r="R402" s="5" t="s">
        <v>1937</v>
      </c>
    </row>
    <row r="403" spans="1:18">
      <c r="A403" s="5" t="s">
        <v>3491</v>
      </c>
      <c r="B403" s="5" t="s">
        <v>829</v>
      </c>
      <c r="C403" s="5" t="s">
        <v>2144</v>
      </c>
      <c r="D403" s="5" t="s">
        <v>3492</v>
      </c>
      <c r="E403" s="5" t="s">
        <v>3493</v>
      </c>
      <c r="F403" s="5" t="s">
        <v>3494</v>
      </c>
      <c r="G403" s="5" t="s">
        <v>2027</v>
      </c>
      <c r="H403" s="5" t="s">
        <v>3495</v>
      </c>
      <c r="I403" s="5" t="s">
        <v>1931</v>
      </c>
      <c r="J403" s="5" t="s">
        <v>2180</v>
      </c>
      <c r="K403" s="5" t="s">
        <v>1931</v>
      </c>
      <c r="L403" s="5" t="s">
        <v>1965</v>
      </c>
      <c r="M403" s="5" t="s">
        <v>1934</v>
      </c>
      <c r="N403" s="5" t="s">
        <v>1948</v>
      </c>
      <c r="O403" s="5" t="s">
        <v>1948</v>
      </c>
      <c r="P403" s="5" t="s">
        <v>1948</v>
      </c>
      <c r="Q403" s="5" t="s">
        <v>1936</v>
      </c>
      <c r="R403" s="5" t="s">
        <v>1937</v>
      </c>
    </row>
    <row r="404" spans="1:18">
      <c r="A404" s="5" t="s">
        <v>3496</v>
      </c>
      <c r="B404" s="5" t="s">
        <v>1860</v>
      </c>
      <c r="C404" s="5" t="s">
        <v>3305</v>
      </c>
      <c r="D404" s="5" t="s">
        <v>3497</v>
      </c>
      <c r="E404" s="5" t="s">
        <v>2045</v>
      </c>
      <c r="F404" s="5" t="s">
        <v>3498</v>
      </c>
      <c r="G404" s="5" t="s">
        <v>1929</v>
      </c>
      <c r="H404" s="5" t="s">
        <v>3499</v>
      </c>
      <c r="I404" s="5" t="s">
        <v>1931</v>
      </c>
      <c r="J404" s="5" t="s">
        <v>2060</v>
      </c>
      <c r="K404" s="5" t="s">
        <v>1931</v>
      </c>
      <c r="L404" s="5" t="s">
        <v>1957</v>
      </c>
      <c r="M404" s="5" t="s">
        <v>1934</v>
      </c>
      <c r="N404" s="5" t="s">
        <v>1935</v>
      </c>
      <c r="O404" s="5" t="s">
        <v>1935</v>
      </c>
      <c r="P404" s="5" t="s">
        <v>1935</v>
      </c>
      <c r="Q404" s="5" t="s">
        <v>1936</v>
      </c>
      <c r="R404" s="5" t="s">
        <v>1937</v>
      </c>
    </row>
    <row r="405" spans="1:18">
      <c r="A405" s="5" t="s">
        <v>3500</v>
      </c>
      <c r="B405" s="5" t="s">
        <v>1863</v>
      </c>
      <c r="C405" s="5" t="s">
        <v>1967</v>
      </c>
      <c r="D405" s="5" t="s">
        <v>2031</v>
      </c>
      <c r="E405" s="5" t="s">
        <v>1976</v>
      </c>
      <c r="F405" s="5" t="s">
        <v>3501</v>
      </c>
      <c r="G405" s="5" t="s">
        <v>1978</v>
      </c>
      <c r="H405" s="5" t="s">
        <v>1934</v>
      </c>
      <c r="I405" s="5" t="s">
        <v>1931</v>
      </c>
      <c r="J405" s="5" t="s">
        <v>2017</v>
      </c>
      <c r="K405" s="5" t="s">
        <v>1931</v>
      </c>
      <c r="L405" s="5" t="s">
        <v>1965</v>
      </c>
      <c r="M405" s="5" t="s">
        <v>1934</v>
      </c>
      <c r="N405" s="5" t="s">
        <v>1949</v>
      </c>
      <c r="O405" s="5" t="s">
        <v>1935</v>
      </c>
      <c r="P405" s="5" t="s">
        <v>1935</v>
      </c>
      <c r="Q405" s="5" t="s">
        <v>1936</v>
      </c>
      <c r="R405" s="5" t="s">
        <v>1937</v>
      </c>
    </row>
    <row r="406" spans="1:18">
      <c r="A406" s="5" t="s">
        <v>3502</v>
      </c>
      <c r="B406" s="5" t="s">
        <v>1866</v>
      </c>
      <c r="C406" s="5" t="s">
        <v>3503</v>
      </c>
      <c r="D406" s="5" t="s">
        <v>3504</v>
      </c>
      <c r="E406" s="5" t="s">
        <v>2955</v>
      </c>
      <c r="F406" s="5" t="s">
        <v>3505</v>
      </c>
      <c r="G406" s="5" t="s">
        <v>1978</v>
      </c>
      <c r="H406" s="5" t="s">
        <v>2141</v>
      </c>
      <c r="I406" s="5" t="s">
        <v>1931</v>
      </c>
      <c r="J406" s="5" t="s">
        <v>2028</v>
      </c>
      <c r="K406" s="5" t="s">
        <v>1931</v>
      </c>
      <c r="L406" s="5" t="s">
        <v>1957</v>
      </c>
      <c r="M406" s="5" t="s">
        <v>1934</v>
      </c>
      <c r="N406" s="5" t="s">
        <v>1949</v>
      </c>
      <c r="O406" s="5" t="s">
        <v>1949</v>
      </c>
      <c r="P406" s="5" t="s">
        <v>1949</v>
      </c>
      <c r="Q406" s="5" t="s">
        <v>1936</v>
      </c>
      <c r="R406" s="5" t="s">
        <v>1937</v>
      </c>
    </row>
    <row r="407" spans="1:18">
      <c r="A407" s="5" t="s">
        <v>3506</v>
      </c>
      <c r="B407" s="5" t="s">
        <v>1875</v>
      </c>
      <c r="C407" s="5" t="s">
        <v>1925</v>
      </c>
      <c r="D407" s="5" t="s">
        <v>3507</v>
      </c>
      <c r="E407" s="5" t="s">
        <v>2025</v>
      </c>
      <c r="F407" s="5" t="s">
        <v>3508</v>
      </c>
      <c r="G407" s="5" t="s">
        <v>1929</v>
      </c>
      <c r="H407" s="5" t="s">
        <v>2449</v>
      </c>
      <c r="I407" s="5" t="s">
        <v>1931</v>
      </c>
      <c r="J407" s="5" t="s">
        <v>2180</v>
      </c>
      <c r="K407" s="5" t="s">
        <v>1931</v>
      </c>
      <c r="L407" s="5" t="s">
        <v>1947</v>
      </c>
      <c r="M407" s="5" t="s">
        <v>1934</v>
      </c>
      <c r="N407" s="5" t="s">
        <v>1949</v>
      </c>
      <c r="O407" s="5" t="s">
        <v>1987</v>
      </c>
      <c r="P407" s="5" t="s">
        <v>1948</v>
      </c>
      <c r="Q407" s="5" t="s">
        <v>1936</v>
      </c>
      <c r="R407" s="5" t="s">
        <v>1937</v>
      </c>
    </row>
    <row r="408" spans="1:18">
      <c r="A408" s="5" t="s">
        <v>3509</v>
      </c>
      <c r="B408" s="5" t="s">
        <v>1879</v>
      </c>
      <c r="C408" s="5" t="s">
        <v>2062</v>
      </c>
      <c r="D408" s="5" t="s">
        <v>3510</v>
      </c>
      <c r="E408" s="5" t="s">
        <v>3511</v>
      </c>
      <c r="F408" s="5" t="s">
        <v>3512</v>
      </c>
      <c r="G408" s="5" t="s">
        <v>2027</v>
      </c>
      <c r="H408" s="5" t="s">
        <v>3186</v>
      </c>
      <c r="I408" s="5" t="s">
        <v>1931</v>
      </c>
      <c r="J408" s="5" t="s">
        <v>2055</v>
      </c>
      <c r="K408" s="5" t="s">
        <v>1931</v>
      </c>
      <c r="L408" s="5" t="s">
        <v>1957</v>
      </c>
      <c r="M408" s="5" t="s">
        <v>1934</v>
      </c>
      <c r="N408" s="5" t="s">
        <v>1935</v>
      </c>
      <c r="O408" s="5" t="s">
        <v>1935</v>
      </c>
      <c r="P408" s="5" t="s">
        <v>1935</v>
      </c>
      <c r="Q408" s="5" t="s">
        <v>1936</v>
      </c>
      <c r="R408" s="5" t="s">
        <v>1937</v>
      </c>
    </row>
    <row r="409" spans="1:18">
      <c r="A409" s="5" t="s">
        <v>3513</v>
      </c>
      <c r="B409" s="5" t="s">
        <v>1882</v>
      </c>
      <c r="C409" s="5" t="s">
        <v>3514</v>
      </c>
      <c r="D409" s="5" t="s">
        <v>3515</v>
      </c>
      <c r="E409" s="5" t="s">
        <v>3516</v>
      </c>
      <c r="F409" s="5" t="s">
        <v>3517</v>
      </c>
      <c r="G409" s="5" t="s">
        <v>1929</v>
      </c>
      <c r="H409" s="5" t="s">
        <v>2220</v>
      </c>
      <c r="I409" s="5" t="s">
        <v>1931</v>
      </c>
      <c r="J409" s="5" t="s">
        <v>2098</v>
      </c>
      <c r="K409" s="5" t="s">
        <v>1931</v>
      </c>
      <c r="L409" s="5" t="s">
        <v>1965</v>
      </c>
      <c r="M409" s="5" t="s">
        <v>1934</v>
      </c>
      <c r="N409" s="5" t="s">
        <v>1935</v>
      </c>
      <c r="O409" s="5" t="s">
        <v>1935</v>
      </c>
      <c r="P409" s="5" t="s">
        <v>1935</v>
      </c>
      <c r="Q409" s="5" t="s">
        <v>1936</v>
      </c>
      <c r="R409" s="5" t="s">
        <v>1937</v>
      </c>
    </row>
    <row r="410" spans="1:18">
      <c r="A410" s="5" t="s">
        <v>3518</v>
      </c>
      <c r="B410" s="5" t="s">
        <v>1885</v>
      </c>
      <c r="C410" s="5" t="s">
        <v>1967</v>
      </c>
      <c r="D410" s="5" t="s">
        <v>3519</v>
      </c>
      <c r="E410" s="5" t="s">
        <v>3520</v>
      </c>
      <c r="F410" s="5" t="s">
        <v>2255</v>
      </c>
      <c r="G410" s="5" t="s">
        <v>1929</v>
      </c>
      <c r="H410" s="5" t="s">
        <v>3521</v>
      </c>
      <c r="I410" s="5" t="s">
        <v>1931</v>
      </c>
      <c r="J410" s="5" t="s">
        <v>2072</v>
      </c>
      <c r="K410" s="5" t="s">
        <v>1931</v>
      </c>
      <c r="L410" s="5" t="s">
        <v>1965</v>
      </c>
      <c r="M410" s="5" t="s">
        <v>1934</v>
      </c>
      <c r="N410" s="5" t="s">
        <v>1948</v>
      </c>
      <c r="O410" s="5" t="s">
        <v>1948</v>
      </c>
      <c r="P410" s="5" t="s">
        <v>1948</v>
      </c>
      <c r="Q410" s="5" t="s">
        <v>1936</v>
      </c>
      <c r="R410" s="5" t="s">
        <v>1937</v>
      </c>
    </row>
    <row r="411" spans="1:18">
      <c r="A411" s="5" t="s">
        <v>3522</v>
      </c>
      <c r="B411" s="5" t="s">
        <v>1889</v>
      </c>
      <c r="C411" s="5" t="s">
        <v>3446</v>
      </c>
      <c r="D411" s="5" t="s">
        <v>3523</v>
      </c>
      <c r="E411" s="5"/>
      <c r="F411" s="5" t="s">
        <v>3524</v>
      </c>
      <c r="G411" s="5" t="s">
        <v>2027</v>
      </c>
      <c r="H411" s="5" t="s">
        <v>3525</v>
      </c>
      <c r="I411" s="5" t="s">
        <v>1931</v>
      </c>
      <c r="J411" s="5" t="s">
        <v>2076</v>
      </c>
      <c r="K411" s="5" t="s">
        <v>1931</v>
      </c>
      <c r="L411" s="5" t="s">
        <v>2107</v>
      </c>
      <c r="M411" s="5" t="s">
        <v>1934</v>
      </c>
      <c r="N411" s="5" t="s">
        <v>1987</v>
      </c>
      <c r="O411" s="5" t="s">
        <v>1949</v>
      </c>
      <c r="P411" s="5" t="s">
        <v>1987</v>
      </c>
      <c r="Q411" s="5" t="s">
        <v>1936</v>
      </c>
      <c r="R411" s="5" t="s">
        <v>1937</v>
      </c>
    </row>
    <row r="412" spans="1:18">
      <c r="A412" s="5" t="s">
        <v>3526</v>
      </c>
      <c r="B412" s="5" t="s">
        <v>1893</v>
      </c>
      <c r="C412" s="5" t="s">
        <v>2360</v>
      </c>
      <c r="D412" s="5" t="s">
        <v>2361</v>
      </c>
      <c r="E412" s="5" t="s">
        <v>2045</v>
      </c>
      <c r="F412" s="5" t="s">
        <v>2362</v>
      </c>
      <c r="G412" s="5" t="s">
        <v>1929</v>
      </c>
      <c r="H412" s="5" t="s">
        <v>3527</v>
      </c>
      <c r="I412" s="5" t="s">
        <v>1931</v>
      </c>
      <c r="J412" s="5" t="s">
        <v>1985</v>
      </c>
      <c r="K412" s="5" t="s">
        <v>1931</v>
      </c>
      <c r="L412" s="5" t="s">
        <v>1957</v>
      </c>
      <c r="M412" s="5" t="s">
        <v>2156</v>
      </c>
      <c r="N412" s="5" t="s">
        <v>1948</v>
      </c>
      <c r="O412" s="5" t="s">
        <v>1948</v>
      </c>
      <c r="P412" s="5" t="s">
        <v>1948</v>
      </c>
      <c r="Q412" s="5" t="s">
        <v>1936</v>
      </c>
      <c r="R412" s="5" t="s">
        <v>1937</v>
      </c>
    </row>
    <row r="413" spans="1:18">
      <c r="A413" s="5" t="s">
        <v>3528</v>
      </c>
      <c r="B413" s="5" t="s">
        <v>1896</v>
      </c>
      <c r="C413" s="5" t="s">
        <v>1967</v>
      </c>
      <c r="D413" s="5" t="s">
        <v>3529</v>
      </c>
      <c r="E413" s="5" t="s">
        <v>2507</v>
      </c>
      <c r="F413" s="5" t="s">
        <v>3530</v>
      </c>
      <c r="G413" s="5" t="s">
        <v>2027</v>
      </c>
      <c r="H413" s="5" t="s">
        <v>3531</v>
      </c>
      <c r="I413" s="5" t="s">
        <v>1931</v>
      </c>
      <c r="J413" s="5" t="s">
        <v>2055</v>
      </c>
      <c r="K413" s="5" t="s">
        <v>1931</v>
      </c>
      <c r="L413" s="5" t="s">
        <v>2620</v>
      </c>
      <c r="M413" s="5" t="s">
        <v>1934</v>
      </c>
      <c r="N413" s="5" t="s">
        <v>1948</v>
      </c>
      <c r="O413" s="5" t="s">
        <v>1935</v>
      </c>
      <c r="P413" s="5" t="s">
        <v>1935</v>
      </c>
      <c r="Q413" s="5" t="s">
        <v>1936</v>
      </c>
      <c r="R413" s="5" t="s">
        <v>1937</v>
      </c>
    </row>
    <row r="414" spans="1:18">
      <c r="A414" s="5" t="s">
        <v>3532</v>
      </c>
      <c r="B414" s="5" t="s">
        <v>1899</v>
      </c>
      <c r="C414" s="5" t="s">
        <v>2681</v>
      </c>
      <c r="D414" s="5" t="s">
        <v>3533</v>
      </c>
      <c r="E414" s="5" t="s">
        <v>2284</v>
      </c>
      <c r="F414" s="5" t="s">
        <v>3534</v>
      </c>
      <c r="G414" s="5" t="s">
        <v>2027</v>
      </c>
      <c r="H414" s="5" t="s">
        <v>2034</v>
      </c>
      <c r="I414" s="5" t="s">
        <v>1931</v>
      </c>
      <c r="J414" s="5" t="s">
        <v>1985</v>
      </c>
      <c r="K414" s="5" t="s">
        <v>1931</v>
      </c>
      <c r="L414" s="5" t="s">
        <v>2717</v>
      </c>
      <c r="M414" s="5" t="s">
        <v>1934</v>
      </c>
      <c r="N414" s="5" t="s">
        <v>1948</v>
      </c>
      <c r="O414" s="5" t="s">
        <v>1948</v>
      </c>
      <c r="P414" s="5" t="s">
        <v>1948</v>
      </c>
      <c r="Q414" s="5" t="s">
        <v>1936</v>
      </c>
      <c r="R414" s="5" t="s">
        <v>1937</v>
      </c>
    </row>
    <row r="415" spans="1:18">
      <c r="A415" s="5" t="s">
        <v>3535</v>
      </c>
      <c r="B415" s="5" t="s">
        <v>1902</v>
      </c>
      <c r="C415" s="5" t="s">
        <v>1940</v>
      </c>
      <c r="D415" s="5" t="s">
        <v>2890</v>
      </c>
      <c r="E415" s="5" t="s">
        <v>1969</v>
      </c>
      <c r="F415" s="5" t="s">
        <v>2434</v>
      </c>
      <c r="G415" s="5" t="s">
        <v>1929</v>
      </c>
      <c r="H415" s="5" t="s">
        <v>2522</v>
      </c>
      <c r="I415" s="5" t="s">
        <v>1931</v>
      </c>
      <c r="J415" s="5" t="s">
        <v>1972</v>
      </c>
      <c r="K415" s="5" t="s">
        <v>1931</v>
      </c>
      <c r="L415" s="5" t="s">
        <v>1965</v>
      </c>
      <c r="M415" s="5" t="s">
        <v>1934</v>
      </c>
      <c r="N415" s="5" t="s">
        <v>1949</v>
      </c>
      <c r="O415" s="5" t="s">
        <v>1935</v>
      </c>
      <c r="P415" s="5" t="s">
        <v>1935</v>
      </c>
      <c r="Q415" s="5" t="s">
        <v>1936</v>
      </c>
      <c r="R415" s="5" t="s">
        <v>1937</v>
      </c>
    </row>
    <row r="416" spans="1:18">
      <c r="A416" s="5" t="s">
        <v>3536</v>
      </c>
      <c r="B416" s="5" t="s">
        <v>1905</v>
      </c>
      <c r="C416" s="5" t="s">
        <v>1959</v>
      </c>
      <c r="D416" s="5" t="s">
        <v>3537</v>
      </c>
      <c r="E416" s="5" t="s">
        <v>3538</v>
      </c>
      <c r="F416" s="5" t="s">
        <v>3539</v>
      </c>
      <c r="G416" s="5" t="s">
        <v>2130</v>
      </c>
      <c r="H416" s="5" t="s">
        <v>3540</v>
      </c>
      <c r="I416" s="5" t="s">
        <v>1931</v>
      </c>
      <c r="J416" s="5" t="s">
        <v>2643</v>
      </c>
      <c r="K416" s="5" t="s">
        <v>1931</v>
      </c>
      <c r="L416" s="5" t="s">
        <v>1957</v>
      </c>
      <c r="M416" s="5" t="s">
        <v>1934</v>
      </c>
      <c r="N416" s="5" t="s">
        <v>1949</v>
      </c>
      <c r="O416" s="5" t="s">
        <v>1948</v>
      </c>
      <c r="P416" s="5" t="s">
        <v>1948</v>
      </c>
      <c r="Q416" s="5" t="s">
        <v>2186</v>
      </c>
      <c r="R416" s="5" t="s">
        <v>1937</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DBFC0-E36F-4E28-9022-45BEF2511B35}">
  <dimension ref="A1:R117"/>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RowHeight="14.45"/>
  <cols>
    <col min="1" max="1" width="66" bestFit="1" customWidth="1"/>
    <col min="2" max="2" width="10.28515625" bestFit="1" customWidth="1"/>
    <col min="3" max="3" width="32.140625" bestFit="1" customWidth="1"/>
    <col min="4" max="4" width="167.5703125" bestFit="1" customWidth="1"/>
    <col min="5" max="5" width="93" bestFit="1" customWidth="1"/>
    <col min="6" max="6" width="162.5703125" bestFit="1" customWidth="1"/>
    <col min="7" max="7" width="24" bestFit="1" customWidth="1"/>
    <col min="8" max="8" width="10.7109375" bestFit="1" customWidth="1"/>
    <col min="9" max="9" width="17.28515625" bestFit="1" customWidth="1"/>
    <col min="10" max="10" width="14.42578125" customWidth="1"/>
    <col min="11" max="11" width="18.140625" customWidth="1"/>
    <col min="12" max="12" width="23.85546875" customWidth="1"/>
    <col min="13" max="13" width="25.5703125" customWidth="1"/>
    <col min="14" max="14" width="23.7109375" customWidth="1"/>
    <col min="17" max="17" width="10.28515625" customWidth="1"/>
  </cols>
  <sheetData>
    <row r="1" spans="1:18" s="3" customFormat="1">
      <c r="A1" s="6" t="s">
        <v>0</v>
      </c>
      <c r="B1" s="6" t="s">
        <v>1</v>
      </c>
      <c r="C1" s="6" t="s">
        <v>1908</v>
      </c>
      <c r="D1" s="6" t="s">
        <v>1909</v>
      </c>
      <c r="E1" s="6" t="s">
        <v>1910</v>
      </c>
      <c r="F1" s="6" t="s">
        <v>1911</v>
      </c>
      <c r="G1" s="6" t="s">
        <v>1912</v>
      </c>
      <c r="H1" s="6" t="s">
        <v>1913</v>
      </c>
      <c r="I1" s="6" t="s">
        <v>1914</v>
      </c>
      <c r="J1" s="7" t="s">
        <v>3541</v>
      </c>
      <c r="K1" s="7" t="s">
        <v>3542</v>
      </c>
      <c r="L1" s="7" t="s">
        <v>3543</v>
      </c>
      <c r="M1" s="6" t="s">
        <v>3544</v>
      </c>
      <c r="N1" s="6" t="s">
        <v>1919</v>
      </c>
      <c r="O1" s="6" t="s">
        <v>1920</v>
      </c>
      <c r="P1" s="6" t="s">
        <v>1921</v>
      </c>
      <c r="Q1" s="6" t="s">
        <v>1922</v>
      </c>
      <c r="R1" s="6" t="s">
        <v>1923</v>
      </c>
    </row>
    <row r="2" spans="1:18">
      <c r="A2" s="5" t="s">
        <v>1924</v>
      </c>
      <c r="B2" s="5" t="s">
        <v>17</v>
      </c>
      <c r="C2" s="5"/>
      <c r="D2" s="5"/>
      <c r="E2" s="5"/>
      <c r="F2" s="5"/>
      <c r="G2" s="5"/>
      <c r="H2" s="5"/>
      <c r="I2" s="5"/>
      <c r="J2" s="5"/>
      <c r="K2" s="5"/>
      <c r="L2" s="5"/>
      <c r="M2" s="5"/>
      <c r="N2" s="5"/>
      <c r="O2" s="5"/>
      <c r="P2" s="5"/>
      <c r="Q2" s="5"/>
      <c r="R2" s="5"/>
    </row>
    <row r="3" spans="1:18" ht="16.149999999999999">
      <c r="A3" s="5" t="s">
        <v>3545</v>
      </c>
      <c r="B3" s="5" t="s">
        <v>35</v>
      </c>
      <c r="C3" s="5" t="s">
        <v>2671</v>
      </c>
      <c r="D3" s="5" t="s">
        <v>3546</v>
      </c>
      <c r="E3" s="5" t="s">
        <v>3547</v>
      </c>
      <c r="F3" s="5" t="s">
        <v>3548</v>
      </c>
      <c r="G3" s="5" t="s">
        <v>1929</v>
      </c>
      <c r="H3" s="5" t="s">
        <v>3549</v>
      </c>
      <c r="I3" t="s">
        <v>3550</v>
      </c>
      <c r="J3" s="5" t="s">
        <v>2060</v>
      </c>
      <c r="K3" t="s">
        <v>3550</v>
      </c>
      <c r="L3" s="5" t="s">
        <v>1965</v>
      </c>
      <c r="M3" s="5" t="s">
        <v>1934</v>
      </c>
      <c r="N3" s="5" t="s">
        <v>1948</v>
      </c>
      <c r="O3" s="5" t="s">
        <v>1935</v>
      </c>
      <c r="P3" s="5" t="s">
        <v>1935</v>
      </c>
      <c r="Q3" s="5" t="s">
        <v>1936</v>
      </c>
      <c r="R3" s="5" t="s">
        <v>1937</v>
      </c>
    </row>
    <row r="4" spans="1:18" ht="16.149999999999999">
      <c r="A4" s="5" t="s">
        <v>3551</v>
      </c>
      <c r="B4" s="5" t="s">
        <v>50</v>
      </c>
      <c r="C4" s="5" t="s">
        <v>1967</v>
      </c>
      <c r="D4" s="5" t="s">
        <v>3552</v>
      </c>
      <c r="E4" s="5" t="s">
        <v>3553</v>
      </c>
      <c r="F4" s="5" t="s">
        <v>3554</v>
      </c>
      <c r="G4" s="5" t="s">
        <v>1929</v>
      </c>
      <c r="H4" s="5" t="s">
        <v>3555</v>
      </c>
      <c r="I4" t="s">
        <v>3550</v>
      </c>
      <c r="J4" s="5" t="s">
        <v>1932</v>
      </c>
      <c r="K4" t="s">
        <v>3550</v>
      </c>
      <c r="L4" s="5" t="s">
        <v>1957</v>
      </c>
      <c r="M4" s="5" t="s">
        <v>2018</v>
      </c>
      <c r="N4" s="5" t="s">
        <v>1948</v>
      </c>
      <c r="O4" s="5" t="s">
        <v>1948</v>
      </c>
      <c r="P4" s="5" t="s">
        <v>1948</v>
      </c>
      <c r="Q4" s="5" t="s">
        <v>1936</v>
      </c>
      <c r="R4" s="5" t="s">
        <v>1937</v>
      </c>
    </row>
    <row r="5" spans="1:18" ht="16.149999999999999">
      <c r="A5" s="5" t="s">
        <v>1981</v>
      </c>
      <c r="B5" s="5" t="s">
        <v>68</v>
      </c>
      <c r="C5" s="5" t="s">
        <v>3009</v>
      </c>
      <c r="D5" s="5" t="s">
        <v>3556</v>
      </c>
      <c r="E5" s="5" t="s">
        <v>3557</v>
      </c>
      <c r="F5" s="5" t="s">
        <v>3558</v>
      </c>
      <c r="G5" s="5" t="s">
        <v>2027</v>
      </c>
      <c r="H5" s="5" t="s">
        <v>1956</v>
      </c>
      <c r="I5" t="s">
        <v>3550</v>
      </c>
      <c r="J5" s="5" t="s">
        <v>2098</v>
      </c>
      <c r="K5" t="s">
        <v>3550</v>
      </c>
      <c r="L5" s="5" t="s">
        <v>1965</v>
      </c>
      <c r="M5" s="5" t="s">
        <v>1934</v>
      </c>
      <c r="N5" s="5" t="s">
        <v>1948</v>
      </c>
      <c r="O5" s="5" t="s">
        <v>2210</v>
      </c>
      <c r="P5" s="5" t="s">
        <v>1948</v>
      </c>
      <c r="Q5" s="5" t="s">
        <v>1936</v>
      </c>
      <c r="R5" s="5" t="s">
        <v>1937</v>
      </c>
    </row>
    <row r="6" spans="1:18" ht="16.149999999999999">
      <c r="A6" s="5" t="s">
        <v>1988</v>
      </c>
      <c r="B6" s="5" t="s">
        <v>72</v>
      </c>
      <c r="C6" s="5" t="s">
        <v>1940</v>
      </c>
      <c r="D6" s="5" t="s">
        <v>1989</v>
      </c>
      <c r="E6" s="5" t="s">
        <v>1990</v>
      </c>
      <c r="F6" s="5" t="s">
        <v>3559</v>
      </c>
      <c r="G6" s="5" t="s">
        <v>3560</v>
      </c>
      <c r="H6" s="5" t="s">
        <v>3561</v>
      </c>
      <c r="I6" t="s">
        <v>3550</v>
      </c>
      <c r="J6" s="5" t="s">
        <v>2560</v>
      </c>
      <c r="K6" t="s">
        <v>3550</v>
      </c>
      <c r="L6" s="5" t="s">
        <v>1947</v>
      </c>
      <c r="M6" s="5" t="s">
        <v>1934</v>
      </c>
      <c r="N6" s="5" t="s">
        <v>1987</v>
      </c>
      <c r="O6" s="5" t="s">
        <v>2210</v>
      </c>
      <c r="P6" s="5" t="s">
        <v>1948</v>
      </c>
      <c r="Q6" s="5" t="s">
        <v>1936</v>
      </c>
      <c r="R6" s="5" t="s">
        <v>1937</v>
      </c>
    </row>
    <row r="7" spans="1:18" ht="16.149999999999999">
      <c r="A7" s="5" t="s">
        <v>1995</v>
      </c>
      <c r="B7" s="5" t="s">
        <v>77</v>
      </c>
      <c r="C7" s="5" t="s">
        <v>2671</v>
      </c>
      <c r="D7" s="5" t="s">
        <v>3562</v>
      </c>
      <c r="E7" s="5" t="s">
        <v>3563</v>
      </c>
      <c r="F7" s="5" t="s">
        <v>3564</v>
      </c>
      <c r="G7" s="5" t="s">
        <v>2027</v>
      </c>
      <c r="H7" s="5" t="s">
        <v>2054</v>
      </c>
      <c r="I7" t="s">
        <v>3550</v>
      </c>
      <c r="J7" s="5" t="s">
        <v>2017</v>
      </c>
      <c r="K7" t="s">
        <v>3550</v>
      </c>
      <c r="L7" s="5" t="s">
        <v>2099</v>
      </c>
      <c r="M7" s="5" t="s">
        <v>1934</v>
      </c>
      <c r="N7" s="5" t="s">
        <v>1948</v>
      </c>
      <c r="O7" s="5" t="s">
        <v>1948</v>
      </c>
      <c r="P7" s="5" t="s">
        <v>1948</v>
      </c>
      <c r="Q7" s="5" t="s">
        <v>1936</v>
      </c>
      <c r="R7" s="5" t="s">
        <v>1937</v>
      </c>
    </row>
    <row r="8" spans="1:18" ht="16.149999999999999">
      <c r="A8" s="5" t="s">
        <v>3565</v>
      </c>
      <c r="B8" s="5" t="s">
        <v>82</v>
      </c>
      <c r="C8" s="5" t="s">
        <v>3009</v>
      </c>
      <c r="D8" s="5" t="s">
        <v>3566</v>
      </c>
      <c r="E8" s="5" t="s">
        <v>3567</v>
      </c>
      <c r="F8" s="5" t="s">
        <v>3568</v>
      </c>
      <c r="G8" s="5" t="s">
        <v>2027</v>
      </c>
      <c r="H8" s="5" t="s">
        <v>2195</v>
      </c>
      <c r="I8" t="s">
        <v>3550</v>
      </c>
      <c r="J8" s="5" t="s">
        <v>1994</v>
      </c>
      <c r="K8" t="s">
        <v>3550</v>
      </c>
      <c r="L8" s="5" t="s">
        <v>1965</v>
      </c>
      <c r="M8" s="5" t="s">
        <v>1934</v>
      </c>
      <c r="N8" s="5" t="s">
        <v>1948</v>
      </c>
      <c r="O8" s="5" t="s">
        <v>1948</v>
      </c>
      <c r="P8" s="5" t="s">
        <v>1948</v>
      </c>
      <c r="Q8" s="5" t="s">
        <v>1936</v>
      </c>
      <c r="R8" s="5" t="s">
        <v>1937</v>
      </c>
    </row>
    <row r="9" spans="1:18" ht="16.149999999999999">
      <c r="A9" s="5" t="s">
        <v>3569</v>
      </c>
      <c r="B9" s="5" t="s">
        <v>111</v>
      </c>
      <c r="C9" s="5" t="s">
        <v>1940</v>
      </c>
      <c r="D9" s="5" t="s">
        <v>3570</v>
      </c>
      <c r="E9" s="5" t="s">
        <v>3571</v>
      </c>
      <c r="F9" s="5" t="s">
        <v>3572</v>
      </c>
      <c r="G9" s="5" t="s">
        <v>1929</v>
      </c>
      <c r="H9" s="5" t="s">
        <v>3573</v>
      </c>
      <c r="I9" t="s">
        <v>3550</v>
      </c>
      <c r="J9" s="5" t="s">
        <v>2017</v>
      </c>
      <c r="K9" t="s">
        <v>3550</v>
      </c>
      <c r="L9" s="5" t="s">
        <v>1933</v>
      </c>
      <c r="M9" s="5" t="s">
        <v>1934</v>
      </c>
      <c r="N9" s="5" t="s">
        <v>1935</v>
      </c>
      <c r="O9" s="5" t="s">
        <v>1935</v>
      </c>
      <c r="P9" s="5" t="s">
        <v>1935</v>
      </c>
      <c r="Q9" s="5" t="s">
        <v>1936</v>
      </c>
      <c r="R9" s="5" t="s">
        <v>1937</v>
      </c>
    </row>
    <row r="10" spans="1:18" ht="16.149999999999999">
      <c r="A10" s="5" t="s">
        <v>3574</v>
      </c>
      <c r="B10" s="5" t="s">
        <v>132</v>
      </c>
      <c r="C10" s="5" t="s">
        <v>3009</v>
      </c>
      <c r="D10" s="5" t="s">
        <v>3575</v>
      </c>
      <c r="E10" s="5" t="s">
        <v>3576</v>
      </c>
      <c r="F10" s="5" t="s">
        <v>3577</v>
      </c>
      <c r="G10" s="5" t="s">
        <v>1929</v>
      </c>
      <c r="H10" s="5" t="s">
        <v>3578</v>
      </c>
      <c r="I10" t="s">
        <v>3550</v>
      </c>
      <c r="J10" s="5" t="s">
        <v>2001</v>
      </c>
      <c r="K10" t="s">
        <v>3550</v>
      </c>
      <c r="L10" s="5" t="s">
        <v>2018</v>
      </c>
      <c r="M10" s="5" t="s">
        <v>1934</v>
      </c>
      <c r="N10" s="5" t="s">
        <v>1948</v>
      </c>
      <c r="O10" s="5" t="s">
        <v>1948</v>
      </c>
      <c r="P10" s="5" t="s">
        <v>1948</v>
      </c>
      <c r="Q10" s="5" t="s">
        <v>1936</v>
      </c>
      <c r="R10" s="5" t="s">
        <v>1937</v>
      </c>
    </row>
    <row r="11" spans="1:18" ht="16.149999999999999">
      <c r="A11" s="5" t="s">
        <v>3579</v>
      </c>
      <c r="B11" s="5" t="s">
        <v>147</v>
      </c>
      <c r="C11" s="5" t="s">
        <v>2062</v>
      </c>
      <c r="D11" s="5" t="s">
        <v>3580</v>
      </c>
      <c r="E11" s="5" t="s">
        <v>3581</v>
      </c>
      <c r="F11" s="5" t="s">
        <v>3582</v>
      </c>
      <c r="G11" s="5" t="s">
        <v>1929</v>
      </c>
      <c r="H11" s="5" t="s">
        <v>2581</v>
      </c>
      <c r="I11" t="s">
        <v>3550</v>
      </c>
      <c r="J11" s="5" t="s">
        <v>2017</v>
      </c>
      <c r="K11" t="s">
        <v>3550</v>
      </c>
      <c r="L11" s="5" t="s">
        <v>1933</v>
      </c>
      <c r="M11" s="5" t="s">
        <v>1934</v>
      </c>
      <c r="N11" s="5" t="s">
        <v>1935</v>
      </c>
      <c r="O11" s="5" t="s">
        <v>1935</v>
      </c>
      <c r="P11" s="5" t="s">
        <v>1935</v>
      </c>
      <c r="Q11" s="5" t="s">
        <v>1936</v>
      </c>
      <c r="R11" s="5" t="s">
        <v>1937</v>
      </c>
    </row>
    <row r="12" spans="1:18" ht="16.149999999999999">
      <c r="A12" s="5" t="s">
        <v>3583</v>
      </c>
      <c r="B12" s="5" t="s">
        <v>161</v>
      </c>
      <c r="C12" s="5" t="s">
        <v>3009</v>
      </c>
      <c r="D12" s="5" t="s">
        <v>3584</v>
      </c>
      <c r="E12" s="5" t="s">
        <v>3585</v>
      </c>
      <c r="F12" s="5" t="s">
        <v>3586</v>
      </c>
      <c r="G12" s="5" t="s">
        <v>3587</v>
      </c>
      <c r="H12" s="5" t="s">
        <v>3588</v>
      </c>
      <c r="I12" t="s">
        <v>3550</v>
      </c>
      <c r="J12" s="5" t="s">
        <v>2610</v>
      </c>
      <c r="K12" t="s">
        <v>3550</v>
      </c>
      <c r="L12" s="5" t="s">
        <v>2099</v>
      </c>
      <c r="M12" s="5" t="s">
        <v>1934</v>
      </c>
      <c r="N12" s="5" t="s">
        <v>1948</v>
      </c>
      <c r="O12" s="5" t="s">
        <v>1948</v>
      </c>
      <c r="P12" s="5" t="s">
        <v>1948</v>
      </c>
      <c r="Q12" s="5" t="s">
        <v>1936</v>
      </c>
      <c r="R12" s="5" t="s">
        <v>1937</v>
      </c>
    </row>
    <row r="13" spans="1:18" ht="16.149999999999999">
      <c r="A13" s="5" t="s">
        <v>3589</v>
      </c>
      <c r="B13" s="5" t="s">
        <v>189</v>
      </c>
      <c r="C13" s="5" t="s">
        <v>3446</v>
      </c>
      <c r="D13" s="5" t="s">
        <v>3590</v>
      </c>
      <c r="E13" s="5" t="s">
        <v>3591</v>
      </c>
      <c r="F13" s="5" t="s">
        <v>3592</v>
      </c>
      <c r="G13" s="5" t="s">
        <v>1929</v>
      </c>
      <c r="H13" s="5" t="s">
        <v>3309</v>
      </c>
      <c r="I13" t="s">
        <v>3550</v>
      </c>
      <c r="J13" s="5" t="s">
        <v>2587</v>
      </c>
      <c r="K13" t="s">
        <v>3550</v>
      </c>
      <c r="L13" s="5" t="s">
        <v>2099</v>
      </c>
      <c r="M13" s="5" t="s">
        <v>1934</v>
      </c>
      <c r="N13" s="5" t="s">
        <v>1949</v>
      </c>
      <c r="O13" s="5" t="s">
        <v>1948</v>
      </c>
      <c r="P13" s="5" t="s">
        <v>1948</v>
      </c>
      <c r="Q13" s="5" t="s">
        <v>1936</v>
      </c>
      <c r="R13" s="5" t="s">
        <v>1937</v>
      </c>
    </row>
    <row r="14" spans="1:18" ht="16.149999999999999">
      <c r="A14" s="5" t="s">
        <v>2168</v>
      </c>
      <c r="B14" s="5" t="s">
        <v>252</v>
      </c>
      <c r="C14" s="5" t="s">
        <v>2169</v>
      </c>
      <c r="D14" s="5" t="s">
        <v>2170</v>
      </c>
      <c r="E14" s="5" t="s">
        <v>2171</v>
      </c>
      <c r="F14" s="5" t="s">
        <v>2172</v>
      </c>
      <c r="G14" s="5" t="s">
        <v>3593</v>
      </c>
      <c r="H14" s="5" t="s">
        <v>3594</v>
      </c>
      <c r="I14" t="s">
        <v>3550</v>
      </c>
      <c r="J14" s="5" t="s">
        <v>2142</v>
      </c>
      <c r="K14" t="s">
        <v>3550</v>
      </c>
      <c r="L14" s="5" t="s">
        <v>2099</v>
      </c>
      <c r="M14" s="5" t="s">
        <v>1934</v>
      </c>
      <c r="N14" s="5" t="s">
        <v>1948</v>
      </c>
      <c r="O14" s="5" t="s">
        <v>1948</v>
      </c>
      <c r="P14" s="5" t="s">
        <v>1948</v>
      </c>
      <c r="Q14" s="5" t="s">
        <v>1936</v>
      </c>
      <c r="R14" s="5" t="s">
        <v>1937</v>
      </c>
    </row>
    <row r="15" spans="1:18" ht="16.149999999999999">
      <c r="A15" s="5" t="s">
        <v>2181</v>
      </c>
      <c r="B15" s="5" t="s">
        <v>261</v>
      </c>
      <c r="C15" s="5" t="s">
        <v>1996</v>
      </c>
      <c r="D15" s="5" t="s">
        <v>3595</v>
      </c>
      <c r="E15" s="5" t="s">
        <v>3596</v>
      </c>
      <c r="F15" s="5" t="s">
        <v>3597</v>
      </c>
      <c r="G15" s="5" t="s">
        <v>2027</v>
      </c>
      <c r="H15" s="5" t="s">
        <v>3598</v>
      </c>
      <c r="I15" t="s">
        <v>3550</v>
      </c>
      <c r="J15" s="5" t="s">
        <v>3599</v>
      </c>
      <c r="K15" t="s">
        <v>3550</v>
      </c>
      <c r="L15" s="5" t="s">
        <v>1933</v>
      </c>
      <c r="M15" s="5" t="s">
        <v>1934</v>
      </c>
      <c r="N15" s="5" t="s">
        <v>2210</v>
      </c>
      <c r="O15" s="5" t="s">
        <v>1935</v>
      </c>
      <c r="P15" s="5" t="s">
        <v>2210</v>
      </c>
      <c r="Q15" s="5" t="s">
        <v>1936</v>
      </c>
      <c r="R15" s="5" t="s">
        <v>1937</v>
      </c>
    </row>
    <row r="16" spans="1:18" ht="16.149999999999999">
      <c r="A16" s="5" t="s">
        <v>2181</v>
      </c>
      <c r="B16" s="5" t="s">
        <v>261</v>
      </c>
      <c r="C16" s="5" t="s">
        <v>2187</v>
      </c>
      <c r="D16" s="5" t="s">
        <v>3600</v>
      </c>
      <c r="E16" s="5" t="s">
        <v>3601</v>
      </c>
      <c r="F16" s="5" t="s">
        <v>3602</v>
      </c>
      <c r="G16" s="5" t="s">
        <v>2027</v>
      </c>
      <c r="H16" s="5" t="s">
        <v>3603</v>
      </c>
      <c r="I16" t="s">
        <v>3550</v>
      </c>
      <c r="J16" s="5" t="s">
        <v>3159</v>
      </c>
      <c r="K16" t="s">
        <v>3550</v>
      </c>
      <c r="L16" s="5" t="s">
        <v>1933</v>
      </c>
      <c r="M16" s="5" t="s">
        <v>1934</v>
      </c>
      <c r="N16" s="5"/>
      <c r="O16" s="5"/>
      <c r="P16" s="5" t="s">
        <v>2210</v>
      </c>
      <c r="Q16" s="5" t="s">
        <v>1936</v>
      </c>
      <c r="R16" s="5" t="s">
        <v>1937</v>
      </c>
    </row>
    <row r="17" spans="1:18" ht="16.149999999999999">
      <c r="A17" s="5" t="s">
        <v>2203</v>
      </c>
      <c r="B17" s="5" t="s">
        <v>286</v>
      </c>
      <c r="C17" s="5" t="s">
        <v>3604</v>
      </c>
      <c r="D17" s="5" t="s">
        <v>3605</v>
      </c>
      <c r="E17" s="5" t="s">
        <v>3606</v>
      </c>
      <c r="F17" s="5" t="s">
        <v>3607</v>
      </c>
      <c r="G17" s="5" t="s">
        <v>2027</v>
      </c>
      <c r="H17" s="5" t="s">
        <v>2610</v>
      </c>
      <c r="I17" t="s">
        <v>3550</v>
      </c>
      <c r="J17" s="5" t="s">
        <v>2098</v>
      </c>
      <c r="K17" t="s">
        <v>3550</v>
      </c>
      <c r="L17" s="5" t="s">
        <v>2018</v>
      </c>
      <c r="M17" s="5" t="s">
        <v>1934</v>
      </c>
      <c r="N17" s="5" t="s">
        <v>1948</v>
      </c>
      <c r="O17" s="5" t="s">
        <v>1948</v>
      </c>
      <c r="P17" s="5" t="s">
        <v>1948</v>
      </c>
      <c r="Q17" s="5" t="s">
        <v>1936</v>
      </c>
      <c r="R17" s="5" t="s">
        <v>1937</v>
      </c>
    </row>
    <row r="18" spans="1:18" ht="16.149999999999999">
      <c r="A18" s="5" t="s">
        <v>2246</v>
      </c>
      <c r="B18" s="5" t="s">
        <v>326</v>
      </c>
      <c r="C18" s="5" t="s">
        <v>1925</v>
      </c>
      <c r="D18" s="5" t="s">
        <v>3608</v>
      </c>
      <c r="E18" s="5" t="s">
        <v>3609</v>
      </c>
      <c r="F18" s="5" t="s">
        <v>3610</v>
      </c>
      <c r="G18" s="5" t="s">
        <v>3593</v>
      </c>
      <c r="H18" s="5" t="s">
        <v>2131</v>
      </c>
      <c r="I18" t="s">
        <v>3550</v>
      </c>
      <c r="J18" s="5" t="s">
        <v>1932</v>
      </c>
      <c r="K18" t="s">
        <v>3550</v>
      </c>
      <c r="L18" s="5" t="s">
        <v>1965</v>
      </c>
      <c r="M18" s="5" t="s">
        <v>1934</v>
      </c>
      <c r="N18" s="5" t="s">
        <v>1948</v>
      </c>
      <c r="O18" s="5" t="s">
        <v>2210</v>
      </c>
      <c r="P18" s="5" t="s">
        <v>2210</v>
      </c>
      <c r="Q18" s="5"/>
      <c r="R18" s="5" t="s">
        <v>1937</v>
      </c>
    </row>
    <row r="19" spans="1:18" ht="16.149999999999999">
      <c r="A19" s="5" t="s">
        <v>2246</v>
      </c>
      <c r="B19" s="5" t="s">
        <v>326</v>
      </c>
      <c r="C19" s="5" t="s">
        <v>1925</v>
      </c>
      <c r="D19" s="5" t="s">
        <v>3608</v>
      </c>
      <c r="E19" s="5" t="s">
        <v>3609</v>
      </c>
      <c r="F19" s="5" t="s">
        <v>3610</v>
      </c>
      <c r="G19" s="5" t="s">
        <v>3593</v>
      </c>
      <c r="H19" s="5" t="s">
        <v>2131</v>
      </c>
      <c r="I19" t="s">
        <v>3550</v>
      </c>
      <c r="J19" s="5" t="s">
        <v>2072</v>
      </c>
      <c r="K19" t="s">
        <v>3550</v>
      </c>
      <c r="L19" s="5" t="s">
        <v>2099</v>
      </c>
      <c r="M19" s="5" t="s">
        <v>1934</v>
      </c>
      <c r="N19" s="5" t="s">
        <v>1948</v>
      </c>
      <c r="O19" s="5" t="s">
        <v>1948</v>
      </c>
      <c r="P19" s="5" t="s">
        <v>1948</v>
      </c>
      <c r="Q19" s="5"/>
      <c r="R19" s="5" t="s">
        <v>2196</v>
      </c>
    </row>
    <row r="20" spans="1:18" ht="16.149999999999999">
      <c r="A20" s="5" t="s">
        <v>2261</v>
      </c>
      <c r="B20" s="5" t="s">
        <v>345</v>
      </c>
      <c r="C20" s="5" t="s">
        <v>2671</v>
      </c>
      <c r="D20" s="5" t="s">
        <v>3611</v>
      </c>
      <c r="E20" s="5" t="s">
        <v>3612</v>
      </c>
      <c r="F20" s="5" t="s">
        <v>3613</v>
      </c>
      <c r="G20" s="5" t="s">
        <v>2027</v>
      </c>
      <c r="H20" s="5" t="s">
        <v>3614</v>
      </c>
      <c r="I20" t="s">
        <v>3550</v>
      </c>
      <c r="J20" s="5" t="s">
        <v>2042</v>
      </c>
      <c r="K20" t="s">
        <v>3550</v>
      </c>
      <c r="L20" s="5" t="s">
        <v>1957</v>
      </c>
      <c r="M20" s="5" t="s">
        <v>1934</v>
      </c>
      <c r="N20" s="5" t="s">
        <v>1948</v>
      </c>
      <c r="O20" s="5" t="s">
        <v>1949</v>
      </c>
      <c r="P20" s="5" t="s">
        <v>1949</v>
      </c>
      <c r="Q20" s="5" t="s">
        <v>1936</v>
      </c>
      <c r="R20" s="5" t="s">
        <v>1937</v>
      </c>
    </row>
    <row r="21" spans="1:18" ht="16.149999999999999">
      <c r="A21" s="5" t="s">
        <v>3615</v>
      </c>
      <c r="B21" s="5" t="s">
        <v>359</v>
      </c>
      <c r="C21" s="5" t="s">
        <v>2187</v>
      </c>
      <c r="D21" s="5" t="s">
        <v>3616</v>
      </c>
      <c r="E21" s="5" t="s">
        <v>3617</v>
      </c>
      <c r="F21" s="5" t="s">
        <v>2877</v>
      </c>
      <c r="G21" s="5" t="s">
        <v>3593</v>
      </c>
      <c r="H21" s="5" t="s">
        <v>3618</v>
      </c>
      <c r="I21" t="s">
        <v>3550</v>
      </c>
      <c r="J21" s="5" t="s">
        <v>1994</v>
      </c>
      <c r="K21" t="s">
        <v>3550</v>
      </c>
      <c r="L21" s="5" t="s">
        <v>1965</v>
      </c>
      <c r="M21" s="5" t="s">
        <v>1934</v>
      </c>
      <c r="N21" s="5" t="s">
        <v>1949</v>
      </c>
      <c r="O21" s="5" t="s">
        <v>1949</v>
      </c>
      <c r="P21" s="5" t="s">
        <v>1948</v>
      </c>
      <c r="Q21" s="5" t="s">
        <v>1936</v>
      </c>
      <c r="R21" s="5" t="s">
        <v>1937</v>
      </c>
    </row>
    <row r="22" spans="1:18" ht="16.149999999999999">
      <c r="A22" s="5" t="s">
        <v>2315</v>
      </c>
      <c r="B22" s="5" t="s">
        <v>405</v>
      </c>
      <c r="C22" s="5" t="s">
        <v>1940</v>
      </c>
      <c r="D22" s="5" t="s">
        <v>3619</v>
      </c>
      <c r="E22" s="5" t="s">
        <v>3606</v>
      </c>
      <c r="F22" s="5" t="s">
        <v>3620</v>
      </c>
      <c r="G22" s="5" t="s">
        <v>3587</v>
      </c>
      <c r="H22" s="5" t="s">
        <v>3621</v>
      </c>
      <c r="I22" t="s">
        <v>3550</v>
      </c>
      <c r="J22" s="5" t="s">
        <v>2422</v>
      </c>
      <c r="K22" t="s">
        <v>3550</v>
      </c>
      <c r="L22" s="5" t="s">
        <v>1947</v>
      </c>
      <c r="M22" s="5" t="s">
        <v>1934</v>
      </c>
      <c r="N22" s="5" t="s">
        <v>1948</v>
      </c>
      <c r="O22" s="5" t="s">
        <v>1948</v>
      </c>
      <c r="P22" s="5" t="s">
        <v>1948</v>
      </c>
      <c r="Q22" s="5" t="s">
        <v>1936</v>
      </c>
      <c r="R22" s="5" t="s">
        <v>1937</v>
      </c>
    </row>
    <row r="23" spans="1:18" ht="16.149999999999999">
      <c r="A23" s="5" t="s">
        <v>2320</v>
      </c>
      <c r="B23" s="5" t="s">
        <v>409</v>
      </c>
      <c r="C23" s="5" t="s">
        <v>1925</v>
      </c>
      <c r="D23" s="5" t="s">
        <v>3622</v>
      </c>
      <c r="E23" s="5" t="s">
        <v>3623</v>
      </c>
      <c r="F23" s="5" t="s">
        <v>3624</v>
      </c>
      <c r="G23" s="5" t="s">
        <v>3593</v>
      </c>
      <c r="H23" s="5" t="s">
        <v>3625</v>
      </c>
      <c r="I23" t="s">
        <v>3550</v>
      </c>
      <c r="J23" s="5" t="s">
        <v>1972</v>
      </c>
      <c r="K23" t="s">
        <v>3550</v>
      </c>
      <c r="L23" s="5" t="s">
        <v>1957</v>
      </c>
      <c r="M23" s="5" t="s">
        <v>1934</v>
      </c>
      <c r="N23" s="5" t="s">
        <v>1949</v>
      </c>
      <c r="O23" s="5" t="s">
        <v>1948</v>
      </c>
      <c r="P23" s="5" t="s">
        <v>1948</v>
      </c>
      <c r="Q23" s="5" t="s">
        <v>1936</v>
      </c>
      <c r="R23" s="5" t="s">
        <v>1937</v>
      </c>
    </row>
    <row r="24" spans="1:18" ht="16.149999999999999">
      <c r="A24" s="5" t="s">
        <v>3626</v>
      </c>
      <c r="B24" s="5" t="s">
        <v>422</v>
      </c>
      <c r="C24" s="5" t="s">
        <v>3009</v>
      </c>
      <c r="D24" s="5" t="s">
        <v>3627</v>
      </c>
      <c r="E24" s="5" t="s">
        <v>3628</v>
      </c>
      <c r="F24" s="5" t="s">
        <v>3629</v>
      </c>
      <c r="G24" s="5" t="s">
        <v>3593</v>
      </c>
      <c r="H24" s="5" t="s">
        <v>3630</v>
      </c>
      <c r="I24" t="s">
        <v>3550</v>
      </c>
      <c r="J24" s="5" t="s">
        <v>2426</v>
      </c>
      <c r="K24" t="s">
        <v>3550</v>
      </c>
      <c r="L24" s="5" t="s">
        <v>1965</v>
      </c>
      <c r="M24" s="5" t="s">
        <v>1934</v>
      </c>
      <c r="N24" s="5" t="s">
        <v>1948</v>
      </c>
      <c r="O24" s="5" t="s">
        <v>1935</v>
      </c>
      <c r="P24" s="5" t="s">
        <v>1935</v>
      </c>
      <c r="Q24" s="5" t="s">
        <v>2186</v>
      </c>
      <c r="R24" s="5" t="s">
        <v>1937</v>
      </c>
    </row>
    <row r="25" spans="1:18" ht="16.149999999999999">
      <c r="A25" s="5" t="s">
        <v>2340</v>
      </c>
      <c r="B25" s="5" t="s">
        <v>433</v>
      </c>
      <c r="C25" s="5" t="s">
        <v>1925</v>
      </c>
      <c r="D25" s="5" t="s">
        <v>3631</v>
      </c>
      <c r="E25" s="5" t="s">
        <v>2810</v>
      </c>
      <c r="F25" s="5" t="s">
        <v>3632</v>
      </c>
      <c r="G25" s="5" t="s">
        <v>1929</v>
      </c>
      <c r="H25" s="5" t="s">
        <v>3633</v>
      </c>
      <c r="I25" t="s">
        <v>3550</v>
      </c>
      <c r="J25" s="5" t="s">
        <v>2430</v>
      </c>
      <c r="K25" t="s">
        <v>3550</v>
      </c>
      <c r="L25" s="5" t="s">
        <v>1965</v>
      </c>
      <c r="M25" s="5" t="s">
        <v>1934</v>
      </c>
      <c r="N25" s="5" t="s">
        <v>1948</v>
      </c>
      <c r="O25" s="5" t="s">
        <v>1935</v>
      </c>
      <c r="P25" s="5" t="s">
        <v>1935</v>
      </c>
      <c r="Q25" s="5" t="s">
        <v>1936</v>
      </c>
      <c r="R25" s="5" t="s">
        <v>1937</v>
      </c>
    </row>
    <row r="26" spans="1:18" ht="16.149999999999999">
      <c r="A26" s="5" t="s">
        <v>2364</v>
      </c>
      <c r="B26" s="5" t="s">
        <v>452</v>
      </c>
      <c r="C26" s="5" t="s">
        <v>3634</v>
      </c>
      <c r="D26" s="5" t="s">
        <v>3635</v>
      </c>
      <c r="E26" s="5" t="s">
        <v>3636</v>
      </c>
      <c r="F26" s="5" t="s">
        <v>3637</v>
      </c>
      <c r="G26" s="5" t="s">
        <v>2027</v>
      </c>
      <c r="H26" s="5" t="s">
        <v>3638</v>
      </c>
      <c r="I26" t="s">
        <v>3550</v>
      </c>
      <c r="J26" s="5" t="s">
        <v>2610</v>
      </c>
      <c r="K26" t="s">
        <v>3550</v>
      </c>
      <c r="L26" s="5" t="s">
        <v>1933</v>
      </c>
      <c r="M26" s="5" t="s">
        <v>1934</v>
      </c>
      <c r="N26" s="5" t="s">
        <v>1935</v>
      </c>
      <c r="O26" s="5" t="s">
        <v>1935</v>
      </c>
      <c r="P26" s="5" t="s">
        <v>1935</v>
      </c>
      <c r="Q26" s="5" t="s">
        <v>1936</v>
      </c>
      <c r="R26" s="5" t="s">
        <v>1937</v>
      </c>
    </row>
    <row r="27" spans="1:18" ht="16.149999999999999">
      <c r="A27" s="5" t="s">
        <v>3639</v>
      </c>
      <c r="B27" s="5" t="s">
        <v>461</v>
      </c>
      <c r="C27" s="5" t="s">
        <v>1967</v>
      </c>
      <c r="D27" s="5" t="s">
        <v>2008</v>
      </c>
      <c r="E27" s="5" t="s">
        <v>3640</v>
      </c>
      <c r="F27" s="5" t="s">
        <v>3641</v>
      </c>
      <c r="G27" s="5" t="s">
        <v>1929</v>
      </c>
      <c r="H27" s="5" t="s">
        <v>3642</v>
      </c>
      <c r="I27" t="s">
        <v>3550</v>
      </c>
      <c r="J27" s="5" t="s">
        <v>2116</v>
      </c>
      <c r="K27" t="s">
        <v>3550</v>
      </c>
      <c r="L27" s="5" t="s">
        <v>2099</v>
      </c>
      <c r="M27" s="5" t="s">
        <v>1934</v>
      </c>
      <c r="N27" s="5" t="s">
        <v>1948</v>
      </c>
      <c r="O27" s="5" t="s">
        <v>1948</v>
      </c>
      <c r="P27" s="5" t="s">
        <v>1948</v>
      </c>
      <c r="Q27" s="5" t="s">
        <v>1936</v>
      </c>
      <c r="R27" s="5" t="s">
        <v>1937</v>
      </c>
    </row>
    <row r="28" spans="1:18" ht="16.149999999999999">
      <c r="A28" s="5" t="s">
        <v>3643</v>
      </c>
      <c r="B28" s="5" t="s">
        <v>465</v>
      </c>
      <c r="C28" s="5" t="s">
        <v>3009</v>
      </c>
      <c r="D28" s="5" t="s">
        <v>3644</v>
      </c>
      <c r="E28" s="5" t="s">
        <v>3645</v>
      </c>
      <c r="F28" s="5" t="s">
        <v>3030</v>
      </c>
      <c r="G28" s="5" t="s">
        <v>2027</v>
      </c>
      <c r="H28" s="5" t="s">
        <v>2142</v>
      </c>
      <c r="I28" t="s">
        <v>3550</v>
      </c>
      <c r="J28" s="5" t="s">
        <v>2029</v>
      </c>
      <c r="K28" t="s">
        <v>3550</v>
      </c>
      <c r="L28" s="5" t="s">
        <v>1965</v>
      </c>
      <c r="M28" s="5" t="s">
        <v>1934</v>
      </c>
      <c r="N28" s="5" t="s">
        <v>1948</v>
      </c>
      <c r="O28" s="5" t="s">
        <v>1935</v>
      </c>
      <c r="P28" s="5" t="s">
        <v>1935</v>
      </c>
      <c r="Q28" s="5" t="s">
        <v>1936</v>
      </c>
      <c r="R28" s="5" t="s">
        <v>1937</v>
      </c>
    </row>
    <row r="29" spans="1:18" ht="16.149999999999999">
      <c r="A29" s="5" t="s">
        <v>3646</v>
      </c>
      <c r="B29" s="5" t="s">
        <v>487</v>
      </c>
      <c r="C29" s="5" t="s">
        <v>3503</v>
      </c>
      <c r="D29" s="5" t="s">
        <v>3647</v>
      </c>
      <c r="E29" s="5" t="s">
        <v>3645</v>
      </c>
      <c r="F29" s="5" t="s">
        <v>3648</v>
      </c>
      <c r="G29" s="5" t="s">
        <v>1929</v>
      </c>
      <c r="H29" s="5" t="s">
        <v>3649</v>
      </c>
      <c r="I29" t="s">
        <v>3550</v>
      </c>
      <c r="J29" s="5" t="s">
        <v>2116</v>
      </c>
      <c r="K29" t="s">
        <v>3550</v>
      </c>
      <c r="L29" s="5" t="s">
        <v>1957</v>
      </c>
      <c r="M29" s="5" t="s">
        <v>1934</v>
      </c>
      <c r="N29" s="5" t="s">
        <v>1949</v>
      </c>
      <c r="O29" s="5" t="s">
        <v>1948</v>
      </c>
      <c r="P29" s="5" t="s">
        <v>1948</v>
      </c>
      <c r="Q29" s="5" t="s">
        <v>1936</v>
      </c>
      <c r="R29" s="5" t="s">
        <v>1937</v>
      </c>
    </row>
    <row r="30" spans="1:18" ht="16.149999999999999">
      <c r="A30" s="5" t="s">
        <v>3650</v>
      </c>
      <c r="B30" s="5" t="s">
        <v>513</v>
      </c>
      <c r="C30" s="5" t="s">
        <v>3651</v>
      </c>
      <c r="D30" s="5" t="s">
        <v>3652</v>
      </c>
      <c r="E30" s="5" t="s">
        <v>3653</v>
      </c>
      <c r="F30" s="5" t="s">
        <v>3654</v>
      </c>
      <c r="G30" s="5" t="s">
        <v>2130</v>
      </c>
      <c r="H30" s="5" t="s">
        <v>1955</v>
      </c>
      <c r="I30" t="s">
        <v>3550</v>
      </c>
      <c r="J30" s="5" t="s">
        <v>1956</v>
      </c>
      <c r="K30" t="s">
        <v>3550</v>
      </c>
      <c r="L30" s="5" t="s">
        <v>1957</v>
      </c>
      <c r="M30" s="5" t="s">
        <v>1934</v>
      </c>
      <c r="N30" s="5" t="s">
        <v>1949</v>
      </c>
      <c r="O30" s="5" t="s">
        <v>1987</v>
      </c>
      <c r="P30" s="5" t="s">
        <v>1987</v>
      </c>
      <c r="Q30" s="5" t="s">
        <v>1936</v>
      </c>
      <c r="R30" s="5" t="s">
        <v>1937</v>
      </c>
    </row>
    <row r="31" spans="1:18" ht="16.149999999999999">
      <c r="A31" s="5" t="s">
        <v>2417</v>
      </c>
      <c r="B31" s="5" t="s">
        <v>540</v>
      </c>
      <c r="C31" s="5" t="s">
        <v>3009</v>
      </c>
      <c r="D31" s="5" t="s">
        <v>3655</v>
      </c>
      <c r="E31" s="5"/>
      <c r="F31" s="5"/>
      <c r="G31" s="5" t="s">
        <v>2027</v>
      </c>
      <c r="H31" s="5" t="s">
        <v>3656</v>
      </c>
      <c r="I31" t="s">
        <v>3550</v>
      </c>
      <c r="J31" s="5" t="s">
        <v>2029</v>
      </c>
      <c r="K31" t="s">
        <v>3550</v>
      </c>
      <c r="L31" s="5" t="s">
        <v>1957</v>
      </c>
      <c r="M31" s="5"/>
      <c r="N31" s="5"/>
      <c r="O31" s="5"/>
      <c r="P31" s="5" t="s">
        <v>1948</v>
      </c>
      <c r="Q31" s="5"/>
      <c r="R31" s="5" t="s">
        <v>1937</v>
      </c>
    </row>
    <row r="32" spans="1:18" ht="16.149999999999999">
      <c r="A32" s="5" t="s">
        <v>2435</v>
      </c>
      <c r="B32" s="5" t="s">
        <v>565</v>
      </c>
      <c r="C32" s="5" t="s">
        <v>3503</v>
      </c>
      <c r="D32" s="5" t="s">
        <v>3657</v>
      </c>
      <c r="E32" s="5" t="s">
        <v>3658</v>
      </c>
      <c r="F32" s="5" t="s">
        <v>3659</v>
      </c>
      <c r="G32" s="5" t="s">
        <v>1929</v>
      </c>
      <c r="H32" s="5" t="s">
        <v>3660</v>
      </c>
      <c r="I32" t="s">
        <v>3550</v>
      </c>
      <c r="J32" s="5" t="s">
        <v>2643</v>
      </c>
      <c r="K32" t="s">
        <v>3550</v>
      </c>
      <c r="L32" s="5" t="s">
        <v>1965</v>
      </c>
      <c r="M32" s="5" t="s">
        <v>1934</v>
      </c>
      <c r="N32" s="5" t="s">
        <v>1949</v>
      </c>
      <c r="O32" s="5" t="s">
        <v>1948</v>
      </c>
      <c r="P32" s="5" t="s">
        <v>1948</v>
      </c>
      <c r="Q32" s="5" t="s">
        <v>1936</v>
      </c>
      <c r="R32" s="5" t="s">
        <v>1937</v>
      </c>
    </row>
    <row r="33" spans="1:18">
      <c r="A33" s="5" t="s">
        <v>2440</v>
      </c>
      <c r="B33" s="5" t="s">
        <v>573</v>
      </c>
      <c r="C33" s="5"/>
      <c r="D33" s="5"/>
      <c r="E33" s="5"/>
      <c r="F33" s="5"/>
      <c r="G33" s="5"/>
      <c r="H33" s="5"/>
      <c r="I33" s="5"/>
      <c r="J33" s="5"/>
      <c r="K33" s="5"/>
      <c r="L33" s="5"/>
      <c r="M33" s="5"/>
      <c r="N33" s="5"/>
      <c r="O33" s="5"/>
      <c r="P33" s="5"/>
      <c r="Q33" s="5"/>
      <c r="R33" s="8" t="s">
        <v>3661</v>
      </c>
    </row>
    <row r="34" spans="1:18" ht="16.149999999999999">
      <c r="A34" s="5" t="s">
        <v>3662</v>
      </c>
      <c r="B34" s="5" t="s">
        <v>582</v>
      </c>
      <c r="C34" s="5" t="s">
        <v>1996</v>
      </c>
      <c r="D34" s="5" t="s">
        <v>3663</v>
      </c>
      <c r="E34" s="5" t="s">
        <v>3664</v>
      </c>
      <c r="F34" s="5" t="s">
        <v>3665</v>
      </c>
      <c r="G34" s="5" t="s">
        <v>3593</v>
      </c>
      <c r="H34" s="5" t="s">
        <v>3666</v>
      </c>
      <c r="I34" t="s">
        <v>3550</v>
      </c>
      <c r="J34" s="5" t="s">
        <v>2848</v>
      </c>
      <c r="K34" t="s">
        <v>3550</v>
      </c>
      <c r="L34" s="5" t="s">
        <v>2099</v>
      </c>
      <c r="M34" s="5" t="s">
        <v>1934</v>
      </c>
      <c r="N34" s="5" t="s">
        <v>1949</v>
      </c>
      <c r="O34" s="5" t="s">
        <v>2210</v>
      </c>
      <c r="P34" s="5" t="s">
        <v>2210</v>
      </c>
      <c r="Q34" s="5" t="s">
        <v>1936</v>
      </c>
      <c r="R34" s="5"/>
    </row>
    <row r="35" spans="1:18" ht="16.149999999999999">
      <c r="A35" s="5" t="s">
        <v>3667</v>
      </c>
      <c r="B35" s="5" t="s">
        <v>638</v>
      </c>
      <c r="C35" s="5" t="s">
        <v>2187</v>
      </c>
      <c r="D35" s="5" t="s">
        <v>3668</v>
      </c>
      <c r="E35" s="5" t="s">
        <v>3669</v>
      </c>
      <c r="F35" s="5" t="s">
        <v>3670</v>
      </c>
      <c r="G35" s="5" t="s">
        <v>1929</v>
      </c>
      <c r="H35" s="5" t="s">
        <v>3671</v>
      </c>
      <c r="I35" t="s">
        <v>3550</v>
      </c>
      <c r="J35" s="5" t="s">
        <v>2610</v>
      </c>
      <c r="K35" t="s">
        <v>3550</v>
      </c>
      <c r="L35" s="5" t="s">
        <v>1965</v>
      </c>
      <c r="M35" s="5" t="s">
        <v>1934</v>
      </c>
      <c r="N35" s="5" t="s">
        <v>1948</v>
      </c>
      <c r="O35" s="5" t="s">
        <v>1948</v>
      </c>
      <c r="P35" s="5" t="s">
        <v>1948</v>
      </c>
      <c r="Q35" s="5" t="s">
        <v>1936</v>
      </c>
      <c r="R35" s="5" t="s">
        <v>1937</v>
      </c>
    </row>
    <row r="36" spans="1:18" ht="16.149999999999999">
      <c r="A36" s="5" t="s">
        <v>2512</v>
      </c>
      <c r="B36" s="5" t="s">
        <v>653</v>
      </c>
      <c r="C36" s="5" t="s">
        <v>3009</v>
      </c>
      <c r="D36" s="5" t="s">
        <v>3672</v>
      </c>
      <c r="E36" s="5" t="s">
        <v>3673</v>
      </c>
      <c r="F36" s="5" t="s">
        <v>2234</v>
      </c>
      <c r="G36" s="5" t="s">
        <v>3593</v>
      </c>
      <c r="H36" s="5" t="s">
        <v>3495</v>
      </c>
      <c r="I36" t="s">
        <v>3550</v>
      </c>
      <c r="J36" s="5" t="s">
        <v>2060</v>
      </c>
      <c r="K36" t="s">
        <v>3550</v>
      </c>
      <c r="L36" s="5" t="s">
        <v>2099</v>
      </c>
      <c r="M36" s="5" t="s">
        <v>1934</v>
      </c>
      <c r="N36" s="5" t="s">
        <v>1948</v>
      </c>
      <c r="O36" s="5" t="s">
        <v>1948</v>
      </c>
      <c r="P36" s="5" t="s">
        <v>1948</v>
      </c>
      <c r="Q36" s="5" t="s">
        <v>2186</v>
      </c>
      <c r="R36" s="5" t="s">
        <v>1937</v>
      </c>
    </row>
    <row r="37" spans="1:18" ht="16.149999999999999">
      <c r="A37" s="5" t="s">
        <v>3674</v>
      </c>
      <c r="B37" s="5" t="s">
        <v>667</v>
      </c>
      <c r="C37" s="5" t="s">
        <v>1925</v>
      </c>
      <c r="D37" s="5" t="s">
        <v>3675</v>
      </c>
      <c r="E37" s="5" t="s">
        <v>3676</v>
      </c>
      <c r="F37" s="5" t="s">
        <v>3677</v>
      </c>
      <c r="G37" s="5" t="s">
        <v>1929</v>
      </c>
      <c r="H37" s="5" t="s">
        <v>2603</v>
      </c>
      <c r="I37" t="s">
        <v>3550</v>
      </c>
      <c r="J37" s="5" t="s">
        <v>2593</v>
      </c>
      <c r="K37" t="s">
        <v>3550</v>
      </c>
      <c r="L37" s="5" t="s">
        <v>1957</v>
      </c>
      <c r="M37" s="5" t="s">
        <v>1934</v>
      </c>
      <c r="N37" s="5" t="s">
        <v>1948</v>
      </c>
      <c r="O37" s="5" t="s">
        <v>1948</v>
      </c>
      <c r="P37" s="5" t="s">
        <v>1948</v>
      </c>
      <c r="Q37" s="5" t="s">
        <v>1936</v>
      </c>
      <c r="R37" s="5" t="s">
        <v>1937</v>
      </c>
    </row>
    <row r="38" spans="1:18" ht="16.149999999999999">
      <c r="A38" s="5" t="s">
        <v>2551</v>
      </c>
      <c r="B38" s="5" t="s">
        <v>704</v>
      </c>
      <c r="C38" s="5" t="s">
        <v>1925</v>
      </c>
      <c r="D38" s="5" t="s">
        <v>2552</v>
      </c>
      <c r="E38" s="5" t="s">
        <v>3678</v>
      </c>
      <c r="F38" s="5" t="s">
        <v>3679</v>
      </c>
      <c r="G38" s="5" t="s">
        <v>3593</v>
      </c>
      <c r="H38" s="5" t="s">
        <v>3680</v>
      </c>
      <c r="I38" t="s">
        <v>3550</v>
      </c>
      <c r="J38" s="5" t="s">
        <v>2072</v>
      </c>
      <c r="K38" t="s">
        <v>3550</v>
      </c>
      <c r="L38" s="5" t="s">
        <v>1947</v>
      </c>
      <c r="M38" s="5" t="s">
        <v>1934</v>
      </c>
      <c r="N38" s="5" t="s">
        <v>1949</v>
      </c>
      <c r="O38" s="5" t="s">
        <v>1948</v>
      </c>
      <c r="P38" s="5" t="s">
        <v>1948</v>
      </c>
      <c r="Q38" s="5" t="s">
        <v>1936</v>
      </c>
      <c r="R38" s="5" t="s">
        <v>1937</v>
      </c>
    </row>
    <row r="39" spans="1:18" ht="16.149999999999999">
      <c r="A39" s="5" t="s">
        <v>2555</v>
      </c>
      <c r="B39" s="5" t="s">
        <v>709</v>
      </c>
      <c r="C39" s="5" t="s">
        <v>1925</v>
      </c>
      <c r="D39" s="5" t="s">
        <v>3681</v>
      </c>
      <c r="E39" s="5" t="s">
        <v>3682</v>
      </c>
      <c r="F39" s="5" t="s">
        <v>3683</v>
      </c>
      <c r="G39" s="5" t="s">
        <v>2130</v>
      </c>
      <c r="H39" s="5" t="s">
        <v>3684</v>
      </c>
      <c r="I39" t="s">
        <v>3550</v>
      </c>
      <c r="J39" s="5" t="s">
        <v>2504</v>
      </c>
      <c r="K39" t="s">
        <v>3550</v>
      </c>
      <c r="L39" s="5" t="s">
        <v>1947</v>
      </c>
      <c r="M39" s="5" t="s">
        <v>1934</v>
      </c>
      <c r="N39" s="5" t="s">
        <v>1949</v>
      </c>
      <c r="O39" s="5" t="s">
        <v>1987</v>
      </c>
      <c r="P39" s="5" t="s">
        <v>1987</v>
      </c>
      <c r="Q39" s="5"/>
      <c r="R39" s="5" t="s">
        <v>1937</v>
      </c>
    </row>
    <row r="40" spans="1:18" ht="16.149999999999999">
      <c r="A40" s="5" t="s">
        <v>3685</v>
      </c>
      <c r="B40" s="5" t="s">
        <v>722</v>
      </c>
      <c r="C40" s="5" t="s">
        <v>3009</v>
      </c>
      <c r="D40" s="5" t="s">
        <v>3686</v>
      </c>
      <c r="E40" s="5" t="s">
        <v>3658</v>
      </c>
      <c r="F40" s="5" t="s">
        <v>3687</v>
      </c>
      <c r="G40" s="5" t="s">
        <v>2027</v>
      </c>
      <c r="H40" s="5" t="s">
        <v>2865</v>
      </c>
      <c r="I40" t="s">
        <v>3550</v>
      </c>
      <c r="J40" s="5" t="s">
        <v>1946</v>
      </c>
      <c r="K40" t="s">
        <v>3550</v>
      </c>
      <c r="L40" s="5" t="s">
        <v>2099</v>
      </c>
      <c r="M40" s="5" t="s">
        <v>1934</v>
      </c>
      <c r="N40" s="5" t="s">
        <v>1949</v>
      </c>
      <c r="O40" s="5" t="s">
        <v>1948</v>
      </c>
      <c r="P40" s="5" t="s">
        <v>1948</v>
      </c>
      <c r="Q40" s="5" t="s">
        <v>1936</v>
      </c>
      <c r="R40" s="5"/>
    </row>
    <row r="41" spans="1:18" ht="16.149999999999999">
      <c r="A41" s="5" t="s">
        <v>2578</v>
      </c>
      <c r="B41" s="5" t="s">
        <v>728</v>
      </c>
      <c r="C41" s="5" t="s">
        <v>3009</v>
      </c>
      <c r="D41" s="5" t="s">
        <v>3688</v>
      </c>
      <c r="E41" s="5" t="s">
        <v>3689</v>
      </c>
      <c r="F41" s="5" t="s">
        <v>3690</v>
      </c>
      <c r="G41" s="5" t="s">
        <v>3593</v>
      </c>
      <c r="H41" s="5" t="s">
        <v>3691</v>
      </c>
      <c r="I41" t="s">
        <v>3550</v>
      </c>
      <c r="J41" s="5" t="s">
        <v>1956</v>
      </c>
      <c r="K41" t="s">
        <v>3550</v>
      </c>
      <c r="L41" s="5" t="s">
        <v>1947</v>
      </c>
      <c r="M41" s="5" t="s">
        <v>1934</v>
      </c>
      <c r="N41" s="5" t="s">
        <v>1949</v>
      </c>
      <c r="O41" s="5" t="s">
        <v>1949</v>
      </c>
      <c r="P41" s="5" t="s">
        <v>1949</v>
      </c>
      <c r="Q41" s="5" t="s">
        <v>1936</v>
      </c>
      <c r="R41" s="5" t="s">
        <v>1937</v>
      </c>
    </row>
    <row r="42" spans="1:18" ht="16.149999999999999">
      <c r="A42" s="5" t="s">
        <v>2582</v>
      </c>
      <c r="B42" s="5" t="s">
        <v>732</v>
      </c>
      <c r="C42" s="5" t="s">
        <v>1940</v>
      </c>
      <c r="D42" s="5" t="s">
        <v>3692</v>
      </c>
      <c r="E42" s="5" t="s">
        <v>3693</v>
      </c>
      <c r="F42" s="5" t="s">
        <v>3694</v>
      </c>
      <c r="G42" s="5" t="s">
        <v>1929</v>
      </c>
      <c r="H42" s="5" t="s">
        <v>1985</v>
      </c>
      <c r="I42" t="s">
        <v>3550</v>
      </c>
      <c r="J42" s="5" t="s">
        <v>1986</v>
      </c>
      <c r="K42" t="s">
        <v>3550</v>
      </c>
      <c r="L42" s="5" t="s">
        <v>1957</v>
      </c>
      <c r="M42" s="5" t="s">
        <v>1934</v>
      </c>
      <c r="N42" s="5" t="s">
        <v>1948</v>
      </c>
      <c r="O42" s="5" t="s">
        <v>1948</v>
      </c>
      <c r="P42" s="5" t="s">
        <v>1948</v>
      </c>
      <c r="Q42" s="5" t="s">
        <v>1936</v>
      </c>
      <c r="R42" s="5" t="s">
        <v>1937</v>
      </c>
    </row>
    <row r="43" spans="1:18" ht="16.149999999999999">
      <c r="A43" s="5" t="s">
        <v>3695</v>
      </c>
      <c r="B43" s="5"/>
      <c r="C43" s="5" t="s">
        <v>3009</v>
      </c>
      <c r="D43" s="5" t="s">
        <v>3696</v>
      </c>
      <c r="E43" s="5" t="s">
        <v>3678</v>
      </c>
      <c r="F43" s="5" t="s">
        <v>3697</v>
      </c>
      <c r="G43" s="5" t="s">
        <v>1929</v>
      </c>
      <c r="H43" s="5" t="s">
        <v>3698</v>
      </c>
      <c r="I43" t="s">
        <v>3550</v>
      </c>
      <c r="J43" s="5" t="s">
        <v>2042</v>
      </c>
      <c r="K43" t="s">
        <v>3550</v>
      </c>
      <c r="L43" s="5" t="s">
        <v>1947</v>
      </c>
      <c r="M43" s="5" t="s">
        <v>1934</v>
      </c>
      <c r="N43" s="5" t="s">
        <v>1948</v>
      </c>
      <c r="O43" s="5" t="s">
        <v>1948</v>
      </c>
      <c r="P43" s="5" t="s">
        <v>1948</v>
      </c>
      <c r="Q43" s="5" t="s">
        <v>1936</v>
      </c>
      <c r="R43" s="5" t="s">
        <v>1937</v>
      </c>
    </row>
    <row r="44" spans="1:18" ht="16.149999999999999">
      <c r="A44" s="5" t="s">
        <v>3699</v>
      </c>
      <c r="B44" s="5" t="s">
        <v>763</v>
      </c>
      <c r="C44" s="5" t="s">
        <v>1967</v>
      </c>
      <c r="D44" s="5" t="s">
        <v>2198</v>
      </c>
      <c r="E44" s="5" t="s">
        <v>3700</v>
      </c>
      <c r="F44" s="5" t="s">
        <v>3701</v>
      </c>
      <c r="G44" s="5" t="s">
        <v>1929</v>
      </c>
      <c r="H44" s="5" t="s">
        <v>3702</v>
      </c>
      <c r="I44" t="s">
        <v>3550</v>
      </c>
      <c r="J44" s="5" t="s">
        <v>3703</v>
      </c>
      <c r="K44" t="s">
        <v>3550</v>
      </c>
      <c r="L44" s="5" t="s">
        <v>2099</v>
      </c>
      <c r="M44" s="5" t="s">
        <v>1934</v>
      </c>
      <c r="N44" s="5" t="s">
        <v>1948</v>
      </c>
      <c r="O44" s="5" t="s">
        <v>1948</v>
      </c>
      <c r="P44" s="5" t="s">
        <v>1948</v>
      </c>
      <c r="Q44" s="5" t="s">
        <v>1936</v>
      </c>
      <c r="R44" s="5" t="s">
        <v>1937</v>
      </c>
    </row>
    <row r="45" spans="1:18" ht="16.149999999999999">
      <c r="A45" s="5" t="s">
        <v>3704</v>
      </c>
      <c r="B45" s="5" t="s">
        <v>800</v>
      </c>
      <c r="C45" s="5" t="s">
        <v>1925</v>
      </c>
      <c r="D45" s="5" t="s">
        <v>3705</v>
      </c>
      <c r="E45" s="5" t="s">
        <v>3706</v>
      </c>
      <c r="F45" s="5" t="s">
        <v>3707</v>
      </c>
      <c r="G45" s="5" t="s">
        <v>2027</v>
      </c>
      <c r="H45" s="5" t="s">
        <v>2802</v>
      </c>
      <c r="I45" t="s">
        <v>3550</v>
      </c>
      <c r="J45" s="5" t="s">
        <v>2142</v>
      </c>
      <c r="K45" t="s">
        <v>3550</v>
      </c>
      <c r="L45" s="5" t="s">
        <v>2099</v>
      </c>
      <c r="M45" s="5" t="s">
        <v>1934</v>
      </c>
      <c r="N45" s="5" t="s">
        <v>1948</v>
      </c>
      <c r="O45" s="5" t="s">
        <v>1948</v>
      </c>
      <c r="P45" s="5" t="s">
        <v>1948</v>
      </c>
      <c r="Q45" s="5" t="s">
        <v>1936</v>
      </c>
      <c r="R45" s="5" t="s">
        <v>1937</v>
      </c>
    </row>
    <row r="46" spans="1:18" ht="16.149999999999999">
      <c r="A46" s="5" t="s">
        <v>2654</v>
      </c>
      <c r="B46" s="5" t="s">
        <v>835</v>
      </c>
      <c r="C46" s="5" t="s">
        <v>2671</v>
      </c>
      <c r="D46" s="5" t="s">
        <v>3708</v>
      </c>
      <c r="E46" s="5" t="s">
        <v>3709</v>
      </c>
      <c r="F46" s="5" t="s">
        <v>3710</v>
      </c>
      <c r="G46" s="5" t="s">
        <v>2027</v>
      </c>
      <c r="H46" s="5" t="s">
        <v>3711</v>
      </c>
      <c r="I46" t="s">
        <v>3550</v>
      </c>
      <c r="J46" s="5" t="s">
        <v>2142</v>
      </c>
      <c r="K46" t="s">
        <v>3550</v>
      </c>
      <c r="L46" s="5" t="s">
        <v>1965</v>
      </c>
      <c r="M46" s="5" t="s">
        <v>1934</v>
      </c>
      <c r="N46" s="5" t="s">
        <v>1948</v>
      </c>
      <c r="O46" s="5" t="s">
        <v>1948</v>
      </c>
      <c r="P46" s="5" t="s">
        <v>1948</v>
      </c>
      <c r="Q46" s="5"/>
      <c r="R46" s="5" t="s">
        <v>1937</v>
      </c>
    </row>
    <row r="47" spans="1:18" ht="16.149999999999999">
      <c r="A47" s="5" t="s">
        <v>3712</v>
      </c>
      <c r="B47" s="5" t="s">
        <v>874</v>
      </c>
      <c r="C47" s="5" t="s">
        <v>3009</v>
      </c>
      <c r="D47" s="5" t="s">
        <v>3713</v>
      </c>
      <c r="E47" s="5" t="s">
        <v>3714</v>
      </c>
      <c r="F47" s="5" t="s">
        <v>3715</v>
      </c>
      <c r="G47" s="5" t="s">
        <v>1929</v>
      </c>
      <c r="H47" s="5" t="s">
        <v>2136</v>
      </c>
      <c r="I47" t="s">
        <v>3550</v>
      </c>
      <c r="J47" s="5" t="s">
        <v>2017</v>
      </c>
      <c r="K47" t="s">
        <v>3550</v>
      </c>
      <c r="L47" s="5" t="s">
        <v>2099</v>
      </c>
      <c r="M47" s="5" t="s">
        <v>1934</v>
      </c>
      <c r="N47" s="5" t="s">
        <v>1948</v>
      </c>
      <c r="O47" s="5" t="s">
        <v>1948</v>
      </c>
      <c r="P47" s="5" t="s">
        <v>1948</v>
      </c>
      <c r="Q47" s="5" t="s">
        <v>1936</v>
      </c>
      <c r="R47" s="5" t="s">
        <v>1937</v>
      </c>
    </row>
    <row r="48" spans="1:18" ht="16.149999999999999">
      <c r="A48" s="5" t="s">
        <v>3716</v>
      </c>
      <c r="B48" s="5" t="s">
        <v>877</v>
      </c>
      <c r="C48" s="5" t="s">
        <v>3009</v>
      </c>
      <c r="D48" s="5" t="s">
        <v>3717</v>
      </c>
      <c r="E48" s="5" t="s">
        <v>3617</v>
      </c>
      <c r="F48" s="5" t="s">
        <v>3718</v>
      </c>
      <c r="G48" s="5" t="s">
        <v>2027</v>
      </c>
      <c r="H48" s="5" t="s">
        <v>2041</v>
      </c>
      <c r="I48" t="s">
        <v>3550</v>
      </c>
      <c r="J48" s="5" t="s">
        <v>1956</v>
      </c>
      <c r="K48" t="s">
        <v>3550</v>
      </c>
      <c r="L48" s="5" t="s">
        <v>2099</v>
      </c>
      <c r="M48" s="5" t="s">
        <v>1934</v>
      </c>
      <c r="N48" s="5" t="s">
        <v>1948</v>
      </c>
      <c r="O48" s="5" t="s">
        <v>1948</v>
      </c>
      <c r="P48" s="5" t="s">
        <v>1948</v>
      </c>
      <c r="Q48" s="5" t="s">
        <v>1936</v>
      </c>
      <c r="R48" s="5" t="s">
        <v>1937</v>
      </c>
    </row>
    <row r="49" spans="1:18" ht="16.149999999999999">
      <c r="A49" s="5" t="s">
        <v>3719</v>
      </c>
      <c r="B49" s="5" t="s">
        <v>887</v>
      </c>
      <c r="C49" s="5" t="s">
        <v>2885</v>
      </c>
      <c r="D49" s="5" t="s">
        <v>3720</v>
      </c>
      <c r="E49" s="5" t="s">
        <v>3721</v>
      </c>
      <c r="F49" s="5" t="s">
        <v>3722</v>
      </c>
      <c r="G49" s="5" t="s">
        <v>1929</v>
      </c>
      <c r="H49" s="5" t="s">
        <v>3723</v>
      </c>
      <c r="I49" t="s">
        <v>3550</v>
      </c>
      <c r="J49" s="5" t="s">
        <v>2072</v>
      </c>
      <c r="K49" t="s">
        <v>3550</v>
      </c>
      <c r="L49" s="5" t="s">
        <v>2099</v>
      </c>
      <c r="M49" s="5" t="s">
        <v>1934</v>
      </c>
      <c r="N49" s="5" t="s">
        <v>1948</v>
      </c>
      <c r="O49" s="5" t="s">
        <v>1948</v>
      </c>
      <c r="P49" s="5" t="s">
        <v>1948</v>
      </c>
      <c r="Q49" s="5" t="s">
        <v>1936</v>
      </c>
      <c r="R49" s="5" t="s">
        <v>1937</v>
      </c>
    </row>
    <row r="50" spans="1:18" ht="16.149999999999999">
      <c r="A50" s="5" t="s">
        <v>2704</v>
      </c>
      <c r="B50" s="5" t="s">
        <v>890</v>
      </c>
      <c r="C50" s="5" t="s">
        <v>1959</v>
      </c>
      <c r="D50" s="5" t="s">
        <v>3724</v>
      </c>
      <c r="E50" s="5" t="s">
        <v>3725</v>
      </c>
      <c r="F50" s="5" t="s">
        <v>3726</v>
      </c>
      <c r="G50" s="5" t="s">
        <v>1929</v>
      </c>
      <c r="H50" s="5" t="s">
        <v>3727</v>
      </c>
      <c r="I50" t="s">
        <v>3550</v>
      </c>
      <c r="J50" s="5" t="s">
        <v>3703</v>
      </c>
      <c r="K50" t="s">
        <v>3550</v>
      </c>
      <c r="L50" s="5" t="s">
        <v>1947</v>
      </c>
      <c r="M50" s="5" t="s">
        <v>1934</v>
      </c>
      <c r="N50" s="5" t="s">
        <v>1948</v>
      </c>
      <c r="O50" s="5" t="s">
        <v>1949</v>
      </c>
      <c r="P50" s="5" t="s">
        <v>1948</v>
      </c>
      <c r="Q50" s="5" t="s">
        <v>1936</v>
      </c>
      <c r="R50" s="5" t="s">
        <v>1937</v>
      </c>
    </row>
    <row r="51" spans="1:18" ht="16.149999999999999">
      <c r="A51" s="5" t="s">
        <v>3728</v>
      </c>
      <c r="B51" s="5" t="s">
        <v>900</v>
      </c>
      <c r="C51" s="5" t="s">
        <v>3729</v>
      </c>
      <c r="D51" s="5" t="s">
        <v>3730</v>
      </c>
      <c r="E51" s="5" t="s">
        <v>3731</v>
      </c>
      <c r="F51" s="5" t="s">
        <v>3732</v>
      </c>
      <c r="G51" s="5" t="s">
        <v>1929</v>
      </c>
      <c r="H51" s="5" t="s">
        <v>3733</v>
      </c>
      <c r="I51" t="s">
        <v>3550</v>
      </c>
      <c r="J51" s="5" t="s">
        <v>2018</v>
      </c>
      <c r="K51" t="s">
        <v>3550</v>
      </c>
      <c r="L51" s="5" t="s">
        <v>2099</v>
      </c>
      <c r="M51" s="5" t="s">
        <v>1934</v>
      </c>
      <c r="N51" s="5" t="s">
        <v>1948</v>
      </c>
      <c r="O51" s="5" t="s">
        <v>1948</v>
      </c>
      <c r="P51" s="5" t="s">
        <v>1948</v>
      </c>
      <c r="Q51" s="5" t="s">
        <v>1936</v>
      </c>
      <c r="R51" s="5" t="s">
        <v>1937</v>
      </c>
    </row>
    <row r="52" spans="1:18" ht="16.149999999999999">
      <c r="A52" s="5" t="s">
        <v>2723</v>
      </c>
      <c r="B52" s="5" t="s">
        <v>913</v>
      </c>
      <c r="C52" s="5" t="s">
        <v>1996</v>
      </c>
      <c r="D52" s="5" t="s">
        <v>3734</v>
      </c>
      <c r="E52" s="5" t="s">
        <v>3735</v>
      </c>
      <c r="F52" s="5" t="s">
        <v>3736</v>
      </c>
      <c r="G52" s="5" t="s">
        <v>1929</v>
      </c>
      <c r="H52" s="5" t="s">
        <v>3737</v>
      </c>
      <c r="I52" t="s">
        <v>3550</v>
      </c>
      <c r="J52" s="5" t="s">
        <v>1934</v>
      </c>
      <c r="K52" t="s">
        <v>3550</v>
      </c>
      <c r="L52" s="5" t="s">
        <v>2099</v>
      </c>
      <c r="M52" s="5" t="s">
        <v>1934</v>
      </c>
      <c r="N52" s="5" t="s">
        <v>1935</v>
      </c>
      <c r="O52" s="5" t="s">
        <v>1935</v>
      </c>
      <c r="P52" s="5" t="s">
        <v>1935</v>
      </c>
      <c r="Q52" s="5" t="s">
        <v>1936</v>
      </c>
      <c r="R52" s="5" t="s">
        <v>1937</v>
      </c>
    </row>
    <row r="53" spans="1:18" ht="16.149999999999999">
      <c r="A53" s="5" t="s">
        <v>2731</v>
      </c>
      <c r="B53" s="5" t="s">
        <v>923</v>
      </c>
      <c r="C53" s="5" t="s">
        <v>2062</v>
      </c>
      <c r="D53" s="5" t="s">
        <v>2732</v>
      </c>
      <c r="E53" s="5" t="s">
        <v>2733</v>
      </c>
      <c r="F53" s="5" t="s">
        <v>2734</v>
      </c>
      <c r="G53" s="5" t="s">
        <v>3593</v>
      </c>
      <c r="H53" s="5" t="s">
        <v>3738</v>
      </c>
      <c r="I53" t="s">
        <v>3550</v>
      </c>
      <c r="J53" s="5" t="s">
        <v>3057</v>
      </c>
      <c r="K53" t="s">
        <v>3550</v>
      </c>
      <c r="L53" s="5" t="s">
        <v>2018</v>
      </c>
      <c r="M53" s="5" t="s">
        <v>1934</v>
      </c>
      <c r="N53" s="5" t="s">
        <v>1949</v>
      </c>
      <c r="O53" s="5" t="s">
        <v>1987</v>
      </c>
      <c r="P53" s="5" t="s">
        <v>1987</v>
      </c>
      <c r="Q53" s="5" t="s">
        <v>1936</v>
      </c>
      <c r="R53" s="5" t="s">
        <v>1937</v>
      </c>
    </row>
    <row r="54" spans="1:18" ht="16.149999999999999">
      <c r="A54" s="5" t="s">
        <v>2790</v>
      </c>
      <c r="B54" s="5" t="s">
        <v>979</v>
      </c>
      <c r="C54" s="5" t="s">
        <v>3009</v>
      </c>
      <c r="D54" s="5" t="s">
        <v>3739</v>
      </c>
      <c r="E54" s="5"/>
      <c r="F54" s="5"/>
      <c r="G54" s="5"/>
      <c r="H54" s="5"/>
      <c r="I54" s="5"/>
      <c r="J54" s="5" t="s">
        <v>2091</v>
      </c>
      <c r="K54" t="s">
        <v>3550</v>
      </c>
      <c r="L54" s="5"/>
      <c r="M54" s="5"/>
      <c r="N54" s="5"/>
      <c r="O54" s="5"/>
      <c r="P54" s="5" t="s">
        <v>1949</v>
      </c>
      <c r="Q54" s="5"/>
      <c r="R54" s="5" t="s">
        <v>1937</v>
      </c>
    </row>
    <row r="55" spans="1:18" ht="16.149999999999999">
      <c r="A55" s="5" t="s">
        <v>2846</v>
      </c>
      <c r="B55" s="5" t="s">
        <v>1059</v>
      </c>
      <c r="C55" s="5" t="s">
        <v>3009</v>
      </c>
      <c r="D55" s="5" t="s">
        <v>3740</v>
      </c>
      <c r="E55" s="5" t="s">
        <v>3689</v>
      </c>
      <c r="F55" s="5" t="s">
        <v>3741</v>
      </c>
      <c r="G55" s="5" t="s">
        <v>1929</v>
      </c>
      <c r="H55" s="5" t="s">
        <v>3742</v>
      </c>
      <c r="I55" t="s">
        <v>3550</v>
      </c>
      <c r="J55" s="5" t="s">
        <v>2610</v>
      </c>
      <c r="K55" t="s">
        <v>3550</v>
      </c>
      <c r="L55" s="5" t="s">
        <v>1957</v>
      </c>
      <c r="M55" s="5" t="s">
        <v>1934</v>
      </c>
      <c r="N55" s="5" t="s">
        <v>1949</v>
      </c>
      <c r="O55" s="5" t="s">
        <v>1948</v>
      </c>
      <c r="P55" s="5" t="s">
        <v>1948</v>
      </c>
      <c r="Q55" s="5" t="s">
        <v>1936</v>
      </c>
      <c r="R55" s="5" t="s">
        <v>1937</v>
      </c>
    </row>
    <row r="56" spans="1:18" ht="16.149999999999999">
      <c r="A56" s="5" t="s">
        <v>2849</v>
      </c>
      <c r="B56" s="5" t="s">
        <v>1066</v>
      </c>
      <c r="C56" s="5" t="s">
        <v>1940</v>
      </c>
      <c r="D56" s="5" t="s">
        <v>3743</v>
      </c>
      <c r="E56" s="5" t="s">
        <v>3744</v>
      </c>
      <c r="F56" s="5" t="s">
        <v>3745</v>
      </c>
      <c r="G56" s="5" t="s">
        <v>1929</v>
      </c>
      <c r="H56" s="5" t="s">
        <v>3746</v>
      </c>
      <c r="I56" t="s">
        <v>3550</v>
      </c>
      <c r="J56" s="5" t="s">
        <v>2142</v>
      </c>
      <c r="K56" t="s">
        <v>3550</v>
      </c>
      <c r="L56" s="5" t="s">
        <v>1933</v>
      </c>
      <c r="M56" s="5" t="s">
        <v>1934</v>
      </c>
      <c r="N56" s="5" t="s">
        <v>1935</v>
      </c>
      <c r="O56" s="5" t="s">
        <v>1935</v>
      </c>
      <c r="P56" s="5" t="s">
        <v>1935</v>
      </c>
      <c r="Q56" s="5" t="s">
        <v>1936</v>
      </c>
      <c r="R56" s="5" t="s">
        <v>1937</v>
      </c>
    </row>
    <row r="57" spans="1:18" ht="16.149999999999999">
      <c r="A57" s="5" t="s">
        <v>3747</v>
      </c>
      <c r="B57" s="5" t="s">
        <v>1077</v>
      </c>
      <c r="C57" s="5" t="s">
        <v>2671</v>
      </c>
      <c r="D57" s="5" t="s">
        <v>3546</v>
      </c>
      <c r="E57" s="5" t="s">
        <v>3678</v>
      </c>
      <c r="F57" s="5" t="s">
        <v>3748</v>
      </c>
      <c r="G57" s="5" t="s">
        <v>1929</v>
      </c>
      <c r="H57" s="5" t="s">
        <v>2017</v>
      </c>
      <c r="I57" t="s">
        <v>3550</v>
      </c>
      <c r="J57" s="5" t="s">
        <v>2722</v>
      </c>
      <c r="K57" t="s">
        <v>3550</v>
      </c>
      <c r="L57" s="5" t="s">
        <v>1957</v>
      </c>
      <c r="M57" s="5" t="s">
        <v>1934</v>
      </c>
      <c r="N57" s="5" t="s">
        <v>1949</v>
      </c>
      <c r="O57" s="5" t="s">
        <v>1948</v>
      </c>
      <c r="P57" s="5" t="s">
        <v>1948</v>
      </c>
      <c r="Q57" s="5" t="s">
        <v>1936</v>
      </c>
      <c r="R57" s="5" t="s">
        <v>1937</v>
      </c>
    </row>
    <row r="58" spans="1:18" ht="16.149999999999999">
      <c r="A58" s="5" t="s">
        <v>3749</v>
      </c>
      <c r="B58" s="5" t="s">
        <v>1080</v>
      </c>
      <c r="C58" s="5" t="s">
        <v>1940</v>
      </c>
      <c r="D58" s="5" t="s">
        <v>3750</v>
      </c>
      <c r="E58" s="5" t="s">
        <v>2810</v>
      </c>
      <c r="F58" s="5" t="s">
        <v>3751</v>
      </c>
      <c r="G58" s="5" t="s">
        <v>3593</v>
      </c>
      <c r="H58" s="5" t="s">
        <v>3752</v>
      </c>
      <c r="I58" t="s">
        <v>3550</v>
      </c>
      <c r="J58" s="5" t="s">
        <v>2422</v>
      </c>
      <c r="K58" t="s">
        <v>3550</v>
      </c>
      <c r="L58" s="5" t="s">
        <v>2099</v>
      </c>
      <c r="M58" s="5" t="s">
        <v>1934</v>
      </c>
      <c r="N58" s="5" t="s">
        <v>1948</v>
      </c>
      <c r="O58" s="5" t="s">
        <v>1948</v>
      </c>
      <c r="P58" s="5" t="s">
        <v>1948</v>
      </c>
      <c r="Q58" s="5" t="s">
        <v>1936</v>
      </c>
      <c r="R58" s="5" t="s">
        <v>1937</v>
      </c>
    </row>
    <row r="59" spans="1:18" ht="16.149999999999999">
      <c r="A59" s="5" t="s">
        <v>2867</v>
      </c>
      <c r="B59" s="5" t="s">
        <v>1084</v>
      </c>
      <c r="C59" s="5" t="s">
        <v>1940</v>
      </c>
      <c r="D59" s="5" t="s">
        <v>3753</v>
      </c>
      <c r="E59" s="5" t="s">
        <v>3754</v>
      </c>
      <c r="F59" s="5" t="s">
        <v>3755</v>
      </c>
      <c r="G59" s="5" t="s">
        <v>3593</v>
      </c>
      <c r="H59" s="5" t="s">
        <v>3756</v>
      </c>
      <c r="I59" t="s">
        <v>3550</v>
      </c>
      <c r="J59" s="5" t="s">
        <v>2142</v>
      </c>
      <c r="K59" t="s">
        <v>3550</v>
      </c>
      <c r="L59" s="5" t="s">
        <v>1933</v>
      </c>
      <c r="M59" s="5" t="s">
        <v>1934</v>
      </c>
      <c r="N59" s="5" t="s">
        <v>1948</v>
      </c>
      <c r="O59" s="5" t="s">
        <v>1935</v>
      </c>
      <c r="P59" s="5" t="s">
        <v>1935</v>
      </c>
      <c r="Q59" s="5" t="s">
        <v>2186</v>
      </c>
      <c r="R59" s="5" t="s">
        <v>1937</v>
      </c>
    </row>
    <row r="60" spans="1:18" ht="16.149999999999999">
      <c r="A60" s="5" t="s">
        <v>2874</v>
      </c>
      <c r="B60" s="5" t="s">
        <v>829</v>
      </c>
      <c r="C60" s="5" t="s">
        <v>2681</v>
      </c>
      <c r="D60" s="5" t="s">
        <v>3757</v>
      </c>
      <c r="E60" s="5" t="s">
        <v>3758</v>
      </c>
      <c r="F60" s="5" t="s">
        <v>3759</v>
      </c>
      <c r="G60" s="5" t="s">
        <v>2027</v>
      </c>
      <c r="H60" s="5" t="s">
        <v>2141</v>
      </c>
      <c r="I60" t="s">
        <v>3550</v>
      </c>
      <c r="J60" s="5" t="s">
        <v>2842</v>
      </c>
      <c r="K60" t="s">
        <v>3550</v>
      </c>
      <c r="L60" s="5" t="s">
        <v>1933</v>
      </c>
      <c r="M60" s="5" t="s">
        <v>1934</v>
      </c>
      <c r="N60" s="5" t="s">
        <v>1948</v>
      </c>
      <c r="O60" s="5" t="s">
        <v>2210</v>
      </c>
      <c r="P60" s="5" t="s">
        <v>2210</v>
      </c>
      <c r="Q60" s="5" t="s">
        <v>1936</v>
      </c>
      <c r="R60" s="5" t="s">
        <v>1937</v>
      </c>
    </row>
    <row r="61" spans="1:18" ht="16.149999999999999">
      <c r="A61" s="5" t="s">
        <v>3760</v>
      </c>
      <c r="B61" s="5" t="s">
        <v>1096</v>
      </c>
      <c r="C61" s="5" t="s">
        <v>3009</v>
      </c>
      <c r="D61" s="5" t="s">
        <v>3761</v>
      </c>
      <c r="E61" s="5" t="s">
        <v>3678</v>
      </c>
      <c r="F61" s="5" t="s">
        <v>3762</v>
      </c>
      <c r="G61" s="5" t="s">
        <v>2027</v>
      </c>
      <c r="H61" s="5" t="s">
        <v>3763</v>
      </c>
      <c r="I61" t="s">
        <v>3550</v>
      </c>
      <c r="J61" s="5" t="s">
        <v>1956</v>
      </c>
      <c r="K61" t="s">
        <v>3550</v>
      </c>
      <c r="L61" s="5" t="s">
        <v>2099</v>
      </c>
      <c r="M61" s="5" t="s">
        <v>1934</v>
      </c>
      <c r="N61" s="5" t="s">
        <v>1935</v>
      </c>
      <c r="O61" s="5" t="s">
        <v>1935</v>
      </c>
      <c r="P61" s="5" t="s">
        <v>1935</v>
      </c>
      <c r="Q61" s="5" t="s">
        <v>1936</v>
      </c>
      <c r="R61" s="5" t="s">
        <v>1937</v>
      </c>
    </row>
    <row r="62" spans="1:18" ht="16.149999999999999">
      <c r="A62" s="5" t="s">
        <v>3764</v>
      </c>
      <c r="B62" s="5" t="s">
        <v>1099</v>
      </c>
      <c r="C62" s="5" t="s">
        <v>2671</v>
      </c>
      <c r="D62" s="5" t="s">
        <v>3765</v>
      </c>
      <c r="E62" s="5" t="s">
        <v>3766</v>
      </c>
      <c r="F62" s="5" t="s">
        <v>3767</v>
      </c>
      <c r="G62" s="5" t="s">
        <v>1929</v>
      </c>
      <c r="H62" s="5" t="s">
        <v>3638</v>
      </c>
      <c r="I62" t="s">
        <v>3550</v>
      </c>
      <c r="J62" s="5" t="s">
        <v>1994</v>
      </c>
      <c r="K62" t="s">
        <v>3550</v>
      </c>
      <c r="L62" s="5" t="s">
        <v>2099</v>
      </c>
      <c r="M62" s="5" t="s">
        <v>1934</v>
      </c>
      <c r="N62" s="5" t="s">
        <v>1948</v>
      </c>
      <c r="O62" s="5" t="s">
        <v>1987</v>
      </c>
      <c r="P62" s="5" t="s">
        <v>1987</v>
      </c>
      <c r="Q62" s="5" t="s">
        <v>1936</v>
      </c>
      <c r="R62" s="5" t="s">
        <v>1937</v>
      </c>
    </row>
    <row r="63" spans="1:18">
      <c r="A63" s="5" t="s">
        <v>3768</v>
      </c>
      <c r="B63" s="5" t="s">
        <v>1141</v>
      </c>
      <c r="C63" s="5" t="s">
        <v>3009</v>
      </c>
      <c r="D63" s="5" t="s">
        <v>3769</v>
      </c>
      <c r="E63" s="5" t="s">
        <v>3770</v>
      </c>
      <c r="F63" s="5" t="s">
        <v>3771</v>
      </c>
      <c r="G63" s="5" t="s">
        <v>3593</v>
      </c>
      <c r="H63" s="5" t="s">
        <v>3213</v>
      </c>
      <c r="I63" s="5" t="s">
        <v>3772</v>
      </c>
      <c r="J63" s="5" t="s">
        <v>3773</v>
      </c>
      <c r="K63" s="5" t="s">
        <v>3772</v>
      </c>
      <c r="L63" s="5" t="s">
        <v>2099</v>
      </c>
      <c r="M63" s="5" t="s">
        <v>1934</v>
      </c>
      <c r="N63" s="5" t="s">
        <v>1948</v>
      </c>
      <c r="O63" s="5" t="s">
        <v>1948</v>
      </c>
      <c r="P63" s="5" t="s">
        <v>1948</v>
      </c>
      <c r="Q63" s="5"/>
      <c r="R63" s="5" t="s">
        <v>1937</v>
      </c>
    </row>
    <row r="64" spans="1:18" ht="16.149999999999999">
      <c r="A64" s="5" t="s">
        <v>2932</v>
      </c>
      <c r="B64" s="5" t="s">
        <v>1166</v>
      </c>
      <c r="C64" s="5" t="s">
        <v>1940</v>
      </c>
      <c r="D64" s="5" t="s">
        <v>3774</v>
      </c>
      <c r="E64" s="5" t="s">
        <v>3775</v>
      </c>
      <c r="F64" s="5" t="s">
        <v>3776</v>
      </c>
      <c r="G64" s="5" t="s">
        <v>2027</v>
      </c>
      <c r="H64" s="5" t="s">
        <v>1985</v>
      </c>
      <c r="I64" t="s">
        <v>3550</v>
      </c>
      <c r="J64" s="5" t="s">
        <v>2587</v>
      </c>
      <c r="K64" t="s">
        <v>3550</v>
      </c>
      <c r="L64" s="5" t="s">
        <v>1965</v>
      </c>
      <c r="M64" s="5" t="s">
        <v>1934</v>
      </c>
      <c r="N64" s="5" t="s">
        <v>1948</v>
      </c>
      <c r="O64" s="5" t="s">
        <v>1948</v>
      </c>
      <c r="P64" s="5" t="s">
        <v>1948</v>
      </c>
      <c r="Q64" s="5" t="s">
        <v>1936</v>
      </c>
      <c r="R64" s="5" t="s">
        <v>1937</v>
      </c>
    </row>
    <row r="65" spans="1:18" ht="16.149999999999999">
      <c r="A65" s="5" t="s">
        <v>3777</v>
      </c>
      <c r="B65" s="5" t="s">
        <v>1176</v>
      </c>
      <c r="C65" s="5" t="s">
        <v>1940</v>
      </c>
      <c r="D65" s="5" t="s">
        <v>3778</v>
      </c>
      <c r="E65" s="5" t="s">
        <v>3779</v>
      </c>
      <c r="F65" s="5" t="s">
        <v>3780</v>
      </c>
      <c r="G65" s="5" t="s">
        <v>2027</v>
      </c>
      <c r="H65" s="5" t="s">
        <v>2060</v>
      </c>
      <c r="I65" t="s">
        <v>3550</v>
      </c>
      <c r="J65" s="5" t="s">
        <v>2055</v>
      </c>
      <c r="K65" t="s">
        <v>3550</v>
      </c>
      <c r="L65" s="5" t="s">
        <v>1947</v>
      </c>
      <c r="M65" s="5" t="s">
        <v>1934</v>
      </c>
      <c r="N65" s="5" t="s">
        <v>1948</v>
      </c>
      <c r="O65" s="5" t="s">
        <v>1948</v>
      </c>
      <c r="P65" s="5" t="s">
        <v>1948</v>
      </c>
      <c r="Q65" s="5" t="s">
        <v>1936</v>
      </c>
      <c r="R65" s="5" t="s">
        <v>1937</v>
      </c>
    </row>
    <row r="66" spans="1:18" ht="16.149999999999999">
      <c r="A66" s="5" t="s">
        <v>2964</v>
      </c>
      <c r="B66" s="5" t="s">
        <v>1194</v>
      </c>
      <c r="C66" s="5" t="s">
        <v>2365</v>
      </c>
      <c r="D66" s="5" t="s">
        <v>3781</v>
      </c>
      <c r="E66" s="5" t="s">
        <v>3782</v>
      </c>
      <c r="F66" s="5" t="s">
        <v>3783</v>
      </c>
      <c r="G66" s="5" t="s">
        <v>2130</v>
      </c>
      <c r="H66" s="5" t="s">
        <v>3784</v>
      </c>
      <c r="I66" s="5" t="s">
        <v>3785</v>
      </c>
      <c r="J66" s="5" t="s">
        <v>2404</v>
      </c>
      <c r="K66" t="s">
        <v>3550</v>
      </c>
      <c r="L66" s="5" t="s">
        <v>1957</v>
      </c>
      <c r="M66" s="5" t="s">
        <v>1934</v>
      </c>
      <c r="N66" s="5" t="s">
        <v>1949</v>
      </c>
      <c r="O66" s="5" t="s">
        <v>1948</v>
      </c>
      <c r="P66" s="5" t="s">
        <v>1987</v>
      </c>
      <c r="Q66" s="5"/>
      <c r="R66" s="5" t="s">
        <v>1937</v>
      </c>
    </row>
    <row r="67" spans="1:18" ht="16.149999999999999">
      <c r="A67" s="5" t="s">
        <v>3786</v>
      </c>
      <c r="B67" s="5" t="s">
        <v>1207</v>
      </c>
      <c r="C67" s="5" t="s">
        <v>2187</v>
      </c>
      <c r="D67" s="5" t="s">
        <v>3668</v>
      </c>
      <c r="E67" s="5" t="s">
        <v>3787</v>
      </c>
      <c r="F67" s="5" t="s">
        <v>3788</v>
      </c>
      <c r="G67" s="5" t="s">
        <v>1929</v>
      </c>
      <c r="H67" s="5" t="s">
        <v>3789</v>
      </c>
      <c r="I67" t="s">
        <v>3550</v>
      </c>
      <c r="J67" s="5" t="s">
        <v>1956</v>
      </c>
      <c r="K67" t="s">
        <v>3550</v>
      </c>
      <c r="L67" s="5" t="s">
        <v>1965</v>
      </c>
      <c r="M67" s="5" t="s">
        <v>1934</v>
      </c>
      <c r="N67" s="5" t="s">
        <v>1948</v>
      </c>
      <c r="O67" s="5" t="s">
        <v>1948</v>
      </c>
      <c r="P67" s="5" t="s">
        <v>1948</v>
      </c>
      <c r="Q67" s="5" t="s">
        <v>1936</v>
      </c>
      <c r="R67" s="5" t="s">
        <v>1937</v>
      </c>
    </row>
    <row r="68" spans="1:18" ht="16.149999999999999">
      <c r="A68" s="5" t="s">
        <v>3790</v>
      </c>
      <c r="B68" s="5" t="s">
        <v>1213</v>
      </c>
      <c r="C68" s="5" t="s">
        <v>1940</v>
      </c>
      <c r="D68" s="5" t="s">
        <v>3791</v>
      </c>
      <c r="E68" s="5" t="s">
        <v>3792</v>
      </c>
      <c r="F68" s="5" t="s">
        <v>3793</v>
      </c>
      <c r="G68" s="5" t="s">
        <v>1929</v>
      </c>
      <c r="H68" s="5" t="s">
        <v>3794</v>
      </c>
      <c r="I68" t="s">
        <v>3550</v>
      </c>
      <c r="J68" s="5" t="s">
        <v>2449</v>
      </c>
      <c r="K68" t="s">
        <v>3550</v>
      </c>
      <c r="L68" s="5" t="s">
        <v>1965</v>
      </c>
      <c r="M68" s="5" t="s">
        <v>1934</v>
      </c>
      <c r="N68" s="5" t="s">
        <v>1949</v>
      </c>
      <c r="O68" s="5" t="s">
        <v>1948</v>
      </c>
      <c r="P68" s="5" t="s">
        <v>1948</v>
      </c>
      <c r="Q68" s="5" t="s">
        <v>1936</v>
      </c>
      <c r="R68" s="5" t="s">
        <v>1937</v>
      </c>
    </row>
    <row r="69" spans="1:18" ht="16.149999999999999">
      <c r="A69" s="5" t="s">
        <v>2979</v>
      </c>
      <c r="B69" s="5" t="s">
        <v>1220</v>
      </c>
      <c r="C69" s="5" t="s">
        <v>3729</v>
      </c>
      <c r="D69" s="5" t="s">
        <v>3795</v>
      </c>
      <c r="E69" s="5" t="s">
        <v>3796</v>
      </c>
      <c r="F69" s="5" t="s">
        <v>3797</v>
      </c>
      <c r="G69" s="5" t="s">
        <v>3798</v>
      </c>
      <c r="H69" s="5" t="s">
        <v>3799</v>
      </c>
      <c r="I69" t="s">
        <v>3550</v>
      </c>
      <c r="J69" s="5" t="s">
        <v>2156</v>
      </c>
      <c r="K69" t="s">
        <v>3550</v>
      </c>
      <c r="L69" s="5" t="s">
        <v>2099</v>
      </c>
      <c r="M69" s="5" t="s">
        <v>1934</v>
      </c>
      <c r="N69" s="5" t="s">
        <v>1949</v>
      </c>
      <c r="O69" s="5" t="s">
        <v>1948</v>
      </c>
      <c r="P69" s="5" t="s">
        <v>1948</v>
      </c>
      <c r="Q69" s="5" t="s">
        <v>1936</v>
      </c>
      <c r="R69" s="5" t="s">
        <v>1937</v>
      </c>
    </row>
    <row r="70" spans="1:18" ht="16.149999999999999">
      <c r="A70" s="5" t="s">
        <v>3800</v>
      </c>
      <c r="B70" s="5" t="s">
        <v>1227</v>
      </c>
      <c r="C70" s="5" t="s">
        <v>3729</v>
      </c>
      <c r="D70" s="5" t="s">
        <v>3801</v>
      </c>
      <c r="E70" s="5" t="s">
        <v>3802</v>
      </c>
      <c r="F70" s="5" t="s">
        <v>3803</v>
      </c>
      <c r="G70" s="5" t="s">
        <v>1929</v>
      </c>
      <c r="H70" s="5" t="s">
        <v>3804</v>
      </c>
      <c r="I70" t="s">
        <v>3550</v>
      </c>
      <c r="J70" s="5" t="s">
        <v>2107</v>
      </c>
      <c r="K70" t="s">
        <v>3550</v>
      </c>
      <c r="L70" s="5" t="s">
        <v>2099</v>
      </c>
      <c r="M70" s="5" t="s">
        <v>1934</v>
      </c>
      <c r="N70" s="5" t="s">
        <v>1948</v>
      </c>
      <c r="O70" s="5" t="s">
        <v>2210</v>
      </c>
      <c r="P70" s="5" t="s">
        <v>2210</v>
      </c>
      <c r="Q70" s="5" t="s">
        <v>1936</v>
      </c>
      <c r="R70" s="5" t="s">
        <v>1937</v>
      </c>
    </row>
    <row r="71" spans="1:18" ht="16.149999999999999">
      <c r="A71" s="5" t="s">
        <v>2985</v>
      </c>
      <c r="B71" s="5" t="s">
        <v>1234</v>
      </c>
      <c r="C71" s="5" t="s">
        <v>2671</v>
      </c>
      <c r="D71" s="5" t="s">
        <v>3805</v>
      </c>
      <c r="E71" s="5" t="s">
        <v>3678</v>
      </c>
      <c r="F71" s="5" t="s">
        <v>3806</v>
      </c>
      <c r="G71" s="5" t="s">
        <v>3587</v>
      </c>
      <c r="H71" s="5" t="s">
        <v>3807</v>
      </c>
      <c r="I71" t="s">
        <v>3550</v>
      </c>
      <c r="J71" s="5" t="s">
        <v>2422</v>
      </c>
      <c r="K71" t="s">
        <v>3550</v>
      </c>
      <c r="L71" s="5" t="s">
        <v>2018</v>
      </c>
      <c r="M71" s="5" t="s">
        <v>1934</v>
      </c>
      <c r="N71" s="5" t="s">
        <v>1949</v>
      </c>
      <c r="O71" s="5" t="s">
        <v>1987</v>
      </c>
      <c r="P71" s="5" t="s">
        <v>1987</v>
      </c>
      <c r="Q71" s="5" t="s">
        <v>1936</v>
      </c>
      <c r="R71" s="5" t="s">
        <v>1937</v>
      </c>
    </row>
    <row r="72" spans="1:18" ht="16.149999999999999">
      <c r="A72" s="5" t="s">
        <v>3808</v>
      </c>
      <c r="B72" s="5" t="s">
        <v>1240</v>
      </c>
      <c r="C72" s="5" t="s">
        <v>3809</v>
      </c>
      <c r="D72" s="5" t="s">
        <v>3810</v>
      </c>
      <c r="E72" s="5" t="s">
        <v>3811</v>
      </c>
      <c r="F72" s="5" t="s">
        <v>3812</v>
      </c>
      <c r="G72" s="5" t="s">
        <v>1929</v>
      </c>
      <c r="H72" s="5" t="s">
        <v>3813</v>
      </c>
      <c r="I72" t="s">
        <v>3550</v>
      </c>
      <c r="J72" s="5" t="s">
        <v>2107</v>
      </c>
      <c r="K72" t="s">
        <v>3550</v>
      </c>
      <c r="L72" s="5" t="s">
        <v>1957</v>
      </c>
      <c r="M72" s="5" t="s">
        <v>1934</v>
      </c>
      <c r="N72" s="5" t="s">
        <v>1948</v>
      </c>
      <c r="O72" s="5" t="s">
        <v>1948</v>
      </c>
      <c r="P72" s="5" t="s">
        <v>1948</v>
      </c>
      <c r="Q72" s="5" t="s">
        <v>1936</v>
      </c>
      <c r="R72" s="5" t="s">
        <v>1937</v>
      </c>
    </row>
    <row r="73" spans="1:18" ht="16.149999999999999">
      <c r="A73" s="5" t="s">
        <v>3814</v>
      </c>
      <c r="B73" s="5" t="s">
        <v>1253</v>
      </c>
      <c r="C73" s="5" t="s">
        <v>2671</v>
      </c>
      <c r="D73" s="5" t="s">
        <v>3815</v>
      </c>
      <c r="E73" s="5" t="s">
        <v>3816</v>
      </c>
      <c r="F73" s="5" t="s">
        <v>3817</v>
      </c>
      <c r="G73" s="5" t="s">
        <v>3587</v>
      </c>
      <c r="H73" s="5" t="s">
        <v>1932</v>
      </c>
      <c r="I73" t="s">
        <v>3550</v>
      </c>
      <c r="J73" s="5" t="s">
        <v>2626</v>
      </c>
      <c r="K73" t="s">
        <v>3550</v>
      </c>
      <c r="L73" s="5" t="s">
        <v>1957</v>
      </c>
      <c r="M73" s="5" t="s">
        <v>1934</v>
      </c>
      <c r="N73" s="5" t="s">
        <v>1949</v>
      </c>
      <c r="O73" s="5" t="s">
        <v>1948</v>
      </c>
      <c r="P73" s="5" t="s">
        <v>1948</v>
      </c>
      <c r="Q73" s="5" t="s">
        <v>1936</v>
      </c>
      <c r="R73" s="5" t="s">
        <v>1937</v>
      </c>
    </row>
    <row r="74" spans="1:18" ht="16.149999999999999">
      <c r="A74" s="5" t="s">
        <v>3043</v>
      </c>
      <c r="B74" s="5" t="s">
        <v>1298</v>
      </c>
      <c r="C74" s="5" t="s">
        <v>2671</v>
      </c>
      <c r="D74" s="5" t="s">
        <v>3818</v>
      </c>
      <c r="E74" s="5" t="s">
        <v>3819</v>
      </c>
      <c r="F74" s="5" t="s">
        <v>3820</v>
      </c>
      <c r="G74" s="5" t="s">
        <v>2027</v>
      </c>
      <c r="H74" s="5" t="s">
        <v>3821</v>
      </c>
      <c r="I74" t="s">
        <v>3550</v>
      </c>
      <c r="J74" s="5" t="s">
        <v>2180</v>
      </c>
      <c r="K74" t="s">
        <v>3550</v>
      </c>
      <c r="L74" s="5" t="s">
        <v>1933</v>
      </c>
      <c r="M74" s="5" t="s">
        <v>1934</v>
      </c>
      <c r="N74" s="5" t="s">
        <v>1948</v>
      </c>
      <c r="O74" s="5" t="s">
        <v>2210</v>
      </c>
      <c r="P74" s="5" t="s">
        <v>1948</v>
      </c>
      <c r="Q74" s="5" t="s">
        <v>1936</v>
      </c>
      <c r="R74" s="5" t="s">
        <v>1937</v>
      </c>
    </row>
    <row r="75" spans="1:18" ht="16.149999999999999">
      <c r="A75" s="5" t="s">
        <v>3062</v>
      </c>
      <c r="B75" s="5" t="s">
        <v>1327</v>
      </c>
      <c r="C75" s="5" t="s">
        <v>2671</v>
      </c>
      <c r="D75" s="5" t="s">
        <v>3822</v>
      </c>
      <c r="E75" s="5" t="s">
        <v>3823</v>
      </c>
      <c r="F75" s="5" t="s">
        <v>3824</v>
      </c>
      <c r="G75" s="5" t="s">
        <v>3593</v>
      </c>
      <c r="H75" s="5" t="s">
        <v>3825</v>
      </c>
      <c r="I75" t="s">
        <v>3550</v>
      </c>
      <c r="J75" s="5" t="s">
        <v>2060</v>
      </c>
      <c r="K75" t="s">
        <v>3550</v>
      </c>
      <c r="L75" s="5" t="s">
        <v>1947</v>
      </c>
      <c r="M75" s="5" t="s">
        <v>1934</v>
      </c>
      <c r="N75" s="5" t="s">
        <v>1949</v>
      </c>
      <c r="O75" s="5" t="s">
        <v>1949</v>
      </c>
      <c r="P75" s="5" t="s">
        <v>1948</v>
      </c>
      <c r="Q75" s="5"/>
      <c r="R75" s="5" t="s">
        <v>1937</v>
      </c>
    </row>
    <row r="76" spans="1:18" ht="16.149999999999999">
      <c r="A76" s="5" t="s">
        <v>3826</v>
      </c>
      <c r="B76" s="5" t="s">
        <v>1341</v>
      </c>
      <c r="C76" s="5" t="s">
        <v>1925</v>
      </c>
      <c r="D76" s="5" t="s">
        <v>3827</v>
      </c>
      <c r="E76" s="5" t="s">
        <v>3678</v>
      </c>
      <c r="F76" s="5" t="s">
        <v>3828</v>
      </c>
      <c r="G76" s="5" t="s">
        <v>2027</v>
      </c>
      <c r="H76" s="5" t="s">
        <v>3738</v>
      </c>
      <c r="I76" t="s">
        <v>3550</v>
      </c>
      <c r="J76" s="5" t="s">
        <v>1956</v>
      </c>
      <c r="K76" t="s">
        <v>3550</v>
      </c>
      <c r="L76" s="5" t="s">
        <v>1965</v>
      </c>
      <c r="M76" s="5" t="s">
        <v>1934</v>
      </c>
      <c r="N76" s="5" t="s">
        <v>1935</v>
      </c>
      <c r="O76" s="5" t="s">
        <v>1935</v>
      </c>
      <c r="P76" s="5" t="s">
        <v>1935</v>
      </c>
      <c r="Q76" s="5" t="s">
        <v>1936</v>
      </c>
      <c r="R76" s="5" t="s">
        <v>1937</v>
      </c>
    </row>
    <row r="77" spans="1:18" ht="16.149999999999999">
      <c r="A77" s="5" t="s">
        <v>3829</v>
      </c>
      <c r="B77" s="5" t="s">
        <v>1470</v>
      </c>
      <c r="C77" s="5" t="s">
        <v>3009</v>
      </c>
      <c r="D77" s="5" t="s">
        <v>3830</v>
      </c>
      <c r="E77" s="5" t="s">
        <v>3831</v>
      </c>
      <c r="F77" s="5" t="s">
        <v>3832</v>
      </c>
      <c r="G77" s="5" t="s">
        <v>2130</v>
      </c>
      <c r="H77" s="5" t="s">
        <v>2142</v>
      </c>
      <c r="I77" t="s">
        <v>3550</v>
      </c>
      <c r="J77" s="5" t="s">
        <v>2055</v>
      </c>
      <c r="K77" t="s">
        <v>3550</v>
      </c>
      <c r="L77" s="5" t="s">
        <v>1957</v>
      </c>
      <c r="M77" s="5" t="s">
        <v>1934</v>
      </c>
      <c r="N77" s="5" t="s">
        <v>1948</v>
      </c>
      <c r="O77" s="5" t="s">
        <v>1948</v>
      </c>
      <c r="P77" s="5" t="s">
        <v>1948</v>
      </c>
      <c r="Q77" s="5" t="s">
        <v>2186</v>
      </c>
      <c r="R77" s="5" t="s">
        <v>1937</v>
      </c>
    </row>
    <row r="78" spans="1:18" ht="16.149999999999999">
      <c r="A78" s="5" t="s">
        <v>3212</v>
      </c>
      <c r="B78" s="5" t="s">
        <v>1477</v>
      </c>
      <c r="C78" s="5" t="s">
        <v>1967</v>
      </c>
      <c r="D78" s="5" t="s">
        <v>2031</v>
      </c>
      <c r="E78" s="5" t="s">
        <v>3563</v>
      </c>
      <c r="F78" s="5" t="s">
        <v>3833</v>
      </c>
      <c r="G78" s="5" t="s">
        <v>1929</v>
      </c>
      <c r="H78" s="5" t="s">
        <v>2035</v>
      </c>
      <c r="I78" t="s">
        <v>3550</v>
      </c>
      <c r="J78" s="5" t="s">
        <v>2055</v>
      </c>
      <c r="K78" t="s">
        <v>3550</v>
      </c>
      <c r="L78" s="5" t="s">
        <v>1965</v>
      </c>
      <c r="M78" s="5" t="s">
        <v>1934</v>
      </c>
      <c r="N78" s="5" t="s">
        <v>1948</v>
      </c>
      <c r="O78" s="5" t="s">
        <v>1935</v>
      </c>
      <c r="P78" s="5" t="s">
        <v>1935</v>
      </c>
      <c r="Q78" s="5" t="s">
        <v>1936</v>
      </c>
      <c r="R78" s="5" t="s">
        <v>1937</v>
      </c>
    </row>
    <row r="79" spans="1:18" ht="16.149999999999999">
      <c r="A79" s="5" t="s">
        <v>3834</v>
      </c>
      <c r="B79" s="5" t="s">
        <v>1480</v>
      </c>
      <c r="C79" s="5" t="s">
        <v>3009</v>
      </c>
      <c r="D79" s="5" t="s">
        <v>3835</v>
      </c>
      <c r="E79" s="5" t="s">
        <v>3836</v>
      </c>
      <c r="F79" s="5" t="s">
        <v>3837</v>
      </c>
      <c r="G79" s="5" t="s">
        <v>3587</v>
      </c>
      <c r="H79" s="5" t="s">
        <v>2581</v>
      </c>
      <c r="I79" t="s">
        <v>3550</v>
      </c>
      <c r="J79" s="5" t="s">
        <v>2006</v>
      </c>
      <c r="K79" t="s">
        <v>3550</v>
      </c>
      <c r="L79" s="5" t="s">
        <v>2099</v>
      </c>
      <c r="M79" s="5" t="s">
        <v>1934</v>
      </c>
      <c r="N79" s="5" t="s">
        <v>1948</v>
      </c>
      <c r="O79" s="5" t="s">
        <v>1948</v>
      </c>
      <c r="P79" s="5" t="s">
        <v>1948</v>
      </c>
      <c r="Q79" s="5" t="s">
        <v>1936</v>
      </c>
      <c r="R79" s="5" t="s">
        <v>1937</v>
      </c>
    </row>
    <row r="80" spans="1:18" ht="16.149999999999999">
      <c r="A80" s="5" t="s">
        <v>3838</v>
      </c>
      <c r="B80" s="5" t="s">
        <v>1540</v>
      </c>
      <c r="C80" s="5" t="s">
        <v>2671</v>
      </c>
      <c r="D80" s="5" t="s">
        <v>3839</v>
      </c>
      <c r="E80" s="5" t="s">
        <v>3831</v>
      </c>
      <c r="F80" s="5" t="s">
        <v>3840</v>
      </c>
      <c r="G80" s="5" t="s">
        <v>3593</v>
      </c>
      <c r="H80" s="5" t="s">
        <v>2569</v>
      </c>
      <c r="I80" t="s">
        <v>3550</v>
      </c>
      <c r="J80" s="5" t="s">
        <v>2251</v>
      </c>
      <c r="K80" t="s">
        <v>3550</v>
      </c>
      <c r="L80" s="5" t="s">
        <v>1965</v>
      </c>
      <c r="M80" s="5" t="s">
        <v>1934</v>
      </c>
      <c r="N80" s="5" t="s">
        <v>2210</v>
      </c>
      <c r="O80" s="5" t="s">
        <v>1935</v>
      </c>
      <c r="P80" s="5" t="s">
        <v>2210</v>
      </c>
      <c r="Q80" s="5" t="s">
        <v>2186</v>
      </c>
      <c r="R80" s="5" t="s">
        <v>1937</v>
      </c>
    </row>
    <row r="81" spans="1:18" ht="16.149999999999999">
      <c r="A81" s="5" t="s">
        <v>3841</v>
      </c>
      <c r="B81" s="5" t="s">
        <v>1550</v>
      </c>
      <c r="C81" s="5" t="s">
        <v>1940</v>
      </c>
      <c r="D81" s="5" t="s">
        <v>3842</v>
      </c>
      <c r="E81" s="5" t="s">
        <v>3843</v>
      </c>
      <c r="F81" s="5" t="s">
        <v>3844</v>
      </c>
      <c r="G81" s="5" t="s">
        <v>1929</v>
      </c>
      <c r="H81" s="5" t="s">
        <v>3845</v>
      </c>
      <c r="I81" t="s">
        <v>3550</v>
      </c>
      <c r="J81" s="5" t="s">
        <v>1955</v>
      </c>
      <c r="K81" t="s">
        <v>3550</v>
      </c>
      <c r="L81" s="5" t="s">
        <v>2099</v>
      </c>
      <c r="M81" s="5" t="s">
        <v>1934</v>
      </c>
      <c r="N81" s="5" t="s">
        <v>1948</v>
      </c>
      <c r="O81" s="5" t="s">
        <v>1948</v>
      </c>
      <c r="P81" s="5" t="s">
        <v>1948</v>
      </c>
      <c r="Q81" s="5" t="s">
        <v>1936</v>
      </c>
      <c r="R81" s="5" t="s">
        <v>1937</v>
      </c>
    </row>
    <row r="82" spans="1:18" ht="16.149999999999999">
      <c r="A82" s="5" t="s">
        <v>3846</v>
      </c>
      <c r="B82" s="5" t="s">
        <v>1553</v>
      </c>
      <c r="C82" s="5" t="s">
        <v>3009</v>
      </c>
      <c r="D82" s="5" t="s">
        <v>3847</v>
      </c>
      <c r="E82" s="5" t="s">
        <v>3848</v>
      </c>
      <c r="F82" s="5" t="s">
        <v>3849</v>
      </c>
      <c r="G82" s="5" t="s">
        <v>2027</v>
      </c>
      <c r="H82" s="5" t="s">
        <v>3850</v>
      </c>
      <c r="I82" t="s">
        <v>3550</v>
      </c>
      <c r="J82" s="5" t="s">
        <v>2142</v>
      </c>
      <c r="K82" t="s">
        <v>3550</v>
      </c>
      <c r="L82" s="5" t="s">
        <v>1957</v>
      </c>
      <c r="M82" s="5" t="s">
        <v>1934</v>
      </c>
      <c r="N82" s="5" t="s">
        <v>1948</v>
      </c>
      <c r="O82" s="5" t="s">
        <v>1948</v>
      </c>
      <c r="P82" s="5" t="s">
        <v>1948</v>
      </c>
      <c r="Q82" s="5" t="s">
        <v>1936</v>
      </c>
      <c r="R82" s="5" t="s">
        <v>1937</v>
      </c>
    </row>
    <row r="83" spans="1:18" ht="16.149999999999999">
      <c r="A83" s="5" t="s">
        <v>3336</v>
      </c>
      <c r="B83" s="5" t="s">
        <v>1640</v>
      </c>
      <c r="C83" s="5" t="s">
        <v>1940</v>
      </c>
      <c r="D83" s="5" t="s">
        <v>2933</v>
      </c>
      <c r="E83" s="5" t="s">
        <v>3606</v>
      </c>
      <c r="F83" s="5" t="s">
        <v>3851</v>
      </c>
      <c r="G83" s="5" t="s">
        <v>1929</v>
      </c>
      <c r="H83" s="5" t="s">
        <v>3852</v>
      </c>
      <c r="I83" t="s">
        <v>3550</v>
      </c>
      <c r="J83" s="5" t="s">
        <v>1934</v>
      </c>
      <c r="K83" t="s">
        <v>3550</v>
      </c>
      <c r="L83" s="5" t="s">
        <v>1947</v>
      </c>
      <c r="M83" s="5" t="s">
        <v>1934</v>
      </c>
      <c r="N83" s="5" t="s">
        <v>1948</v>
      </c>
      <c r="O83" s="5" t="s">
        <v>1948</v>
      </c>
      <c r="P83" s="5" t="s">
        <v>1948</v>
      </c>
      <c r="Q83" s="5" t="s">
        <v>1936</v>
      </c>
      <c r="R83" s="5" t="s">
        <v>1937</v>
      </c>
    </row>
    <row r="84" spans="1:18" ht="16.149999999999999">
      <c r="A84" s="5" t="s">
        <v>3374</v>
      </c>
      <c r="B84" s="5" t="s">
        <v>1677</v>
      </c>
      <c r="C84" s="5" t="s">
        <v>3375</v>
      </c>
      <c r="D84" s="5" t="s">
        <v>3376</v>
      </c>
      <c r="E84" s="5"/>
      <c r="F84" s="5"/>
      <c r="G84" s="5"/>
      <c r="H84" s="5"/>
      <c r="I84" s="5"/>
      <c r="J84" s="5" t="s">
        <v>2231</v>
      </c>
      <c r="K84" t="s">
        <v>3550</v>
      </c>
      <c r="L84" s="5"/>
      <c r="M84" s="5"/>
      <c r="N84" s="5" t="s">
        <v>1948</v>
      </c>
      <c r="O84" s="5" t="s">
        <v>1948</v>
      </c>
      <c r="P84" s="5" t="s">
        <v>1948</v>
      </c>
      <c r="Q84" s="5"/>
      <c r="R84" s="5" t="s">
        <v>1937</v>
      </c>
    </row>
    <row r="85" spans="1:18" ht="16.149999999999999">
      <c r="A85" s="5" t="s">
        <v>3853</v>
      </c>
      <c r="B85" s="5" t="s">
        <v>1693</v>
      </c>
      <c r="C85" s="5" t="s">
        <v>2187</v>
      </c>
      <c r="D85" s="5" t="s">
        <v>3854</v>
      </c>
      <c r="E85" s="5" t="s">
        <v>3678</v>
      </c>
      <c r="F85" s="5" t="s">
        <v>3855</v>
      </c>
      <c r="G85" s="5" t="s">
        <v>3587</v>
      </c>
      <c r="H85" s="5" t="s">
        <v>3856</v>
      </c>
      <c r="I85" t="s">
        <v>3550</v>
      </c>
      <c r="J85" s="5" t="s">
        <v>3857</v>
      </c>
      <c r="K85" t="s">
        <v>3550</v>
      </c>
      <c r="L85" s="5" t="s">
        <v>1957</v>
      </c>
      <c r="M85" s="5" t="s">
        <v>1934</v>
      </c>
      <c r="N85" s="5" t="s">
        <v>1949</v>
      </c>
      <c r="O85" s="5" t="s">
        <v>1948</v>
      </c>
      <c r="P85" s="5" t="s">
        <v>1948</v>
      </c>
      <c r="Q85" s="5" t="s">
        <v>1936</v>
      </c>
      <c r="R85" s="5" t="s">
        <v>1937</v>
      </c>
    </row>
    <row r="86" spans="1:18" ht="16.149999999999999">
      <c r="A86" s="5" t="s">
        <v>3394</v>
      </c>
      <c r="B86" s="5" t="s">
        <v>1696</v>
      </c>
      <c r="C86" s="5" t="s">
        <v>2175</v>
      </c>
      <c r="D86" s="5" t="s">
        <v>3858</v>
      </c>
      <c r="E86" s="5" t="s">
        <v>3859</v>
      </c>
      <c r="F86" s="5" t="s">
        <v>3860</v>
      </c>
      <c r="G86" s="5" t="s">
        <v>3593</v>
      </c>
      <c r="H86" s="5" t="s">
        <v>3861</v>
      </c>
      <c r="I86" t="s">
        <v>3550</v>
      </c>
      <c r="J86" s="5" t="s">
        <v>1955</v>
      </c>
      <c r="K86" t="s">
        <v>3550</v>
      </c>
      <c r="L86" s="5" t="s">
        <v>1957</v>
      </c>
      <c r="M86" s="5" t="s">
        <v>1934</v>
      </c>
      <c r="N86" s="5" t="s">
        <v>1949</v>
      </c>
      <c r="O86" s="5" t="s">
        <v>1987</v>
      </c>
      <c r="P86" s="5" t="s">
        <v>1987</v>
      </c>
      <c r="Q86" s="5"/>
      <c r="R86" s="5" t="s">
        <v>1937</v>
      </c>
    </row>
    <row r="87" spans="1:18" ht="16.149999999999999">
      <c r="A87" s="5" t="s">
        <v>3408</v>
      </c>
      <c r="B87" s="5" t="s">
        <v>1732</v>
      </c>
      <c r="C87" s="5" t="s">
        <v>1940</v>
      </c>
      <c r="D87" s="5" t="s">
        <v>3862</v>
      </c>
      <c r="E87" s="5" t="s">
        <v>3863</v>
      </c>
      <c r="F87" s="5" t="s">
        <v>3864</v>
      </c>
      <c r="G87" s="5" t="s">
        <v>1929</v>
      </c>
      <c r="H87" s="5" t="s">
        <v>3865</v>
      </c>
      <c r="I87" t="s">
        <v>3550</v>
      </c>
      <c r="J87" s="5" t="s">
        <v>2156</v>
      </c>
      <c r="K87" t="s">
        <v>3550</v>
      </c>
      <c r="L87" s="5" t="s">
        <v>2018</v>
      </c>
      <c r="M87" s="5" t="s">
        <v>1934</v>
      </c>
      <c r="N87" s="5" t="s">
        <v>1949</v>
      </c>
      <c r="O87" s="5" t="s">
        <v>1949</v>
      </c>
      <c r="P87" s="5" t="s">
        <v>1949</v>
      </c>
      <c r="Q87" s="5" t="s">
        <v>1936</v>
      </c>
      <c r="R87" s="5" t="s">
        <v>1937</v>
      </c>
    </row>
    <row r="88" spans="1:18" ht="16.149999999999999">
      <c r="A88" s="5" t="s">
        <v>3866</v>
      </c>
      <c r="B88" s="5" t="s">
        <v>1736</v>
      </c>
      <c r="C88" s="5" t="s">
        <v>3009</v>
      </c>
      <c r="D88" s="5" t="s">
        <v>3867</v>
      </c>
      <c r="E88" s="5" t="s">
        <v>3868</v>
      </c>
      <c r="F88" s="5" t="s">
        <v>3869</v>
      </c>
      <c r="G88" s="5" t="s">
        <v>1929</v>
      </c>
      <c r="H88" s="5" t="s">
        <v>1994</v>
      </c>
      <c r="I88" t="s">
        <v>3550</v>
      </c>
      <c r="J88" s="5" t="s">
        <v>2092</v>
      </c>
      <c r="K88" t="s">
        <v>3550</v>
      </c>
      <c r="L88" s="5" t="s">
        <v>1947</v>
      </c>
      <c r="M88" s="5" t="s">
        <v>1934</v>
      </c>
      <c r="N88" s="5" t="s">
        <v>1948</v>
      </c>
      <c r="O88" s="5" t="s">
        <v>1948</v>
      </c>
      <c r="P88" s="5" t="s">
        <v>1948</v>
      </c>
      <c r="Q88" s="5" t="s">
        <v>1936</v>
      </c>
      <c r="R88" s="5" t="s">
        <v>1937</v>
      </c>
    </row>
    <row r="89" spans="1:18" ht="16.149999999999999">
      <c r="A89" s="5" t="s">
        <v>3442</v>
      </c>
      <c r="B89" s="5" t="s">
        <v>1778</v>
      </c>
      <c r="C89" s="5" t="s">
        <v>1925</v>
      </c>
      <c r="D89" s="5" t="s">
        <v>3870</v>
      </c>
      <c r="E89" s="5" t="s">
        <v>3871</v>
      </c>
      <c r="F89" s="5" t="s">
        <v>3872</v>
      </c>
      <c r="G89" s="5" t="s">
        <v>1929</v>
      </c>
      <c r="H89" s="5" t="s">
        <v>3873</v>
      </c>
      <c r="I89" t="s">
        <v>3550</v>
      </c>
      <c r="J89" s="5" t="s">
        <v>2156</v>
      </c>
      <c r="K89" t="s">
        <v>3550</v>
      </c>
      <c r="L89" s="5" t="s">
        <v>1957</v>
      </c>
      <c r="M89" s="5" t="s">
        <v>1934</v>
      </c>
      <c r="N89" s="5" t="s">
        <v>1935</v>
      </c>
      <c r="O89" s="5" t="s">
        <v>1948</v>
      </c>
      <c r="P89" s="5" t="s">
        <v>1948</v>
      </c>
      <c r="Q89" s="5"/>
      <c r="R89" s="5" t="s">
        <v>1937</v>
      </c>
    </row>
    <row r="90" spans="1:18" ht="16.149999999999999">
      <c r="A90" s="5" t="s">
        <v>3442</v>
      </c>
      <c r="B90" s="5" t="s">
        <v>1778</v>
      </c>
      <c r="C90" s="5" t="s">
        <v>1925</v>
      </c>
      <c r="D90" s="5" t="s">
        <v>3870</v>
      </c>
      <c r="E90" s="5" t="s">
        <v>3871</v>
      </c>
      <c r="F90" s="5" t="s">
        <v>3872</v>
      </c>
      <c r="G90" s="5" t="s">
        <v>1929</v>
      </c>
      <c r="H90" s="5" t="s">
        <v>3873</v>
      </c>
      <c r="I90" t="s">
        <v>3550</v>
      </c>
      <c r="J90" s="5" t="s">
        <v>2156</v>
      </c>
      <c r="K90" t="s">
        <v>3550</v>
      </c>
      <c r="L90" s="5" t="s">
        <v>1957</v>
      </c>
      <c r="M90" s="5" t="s">
        <v>1934</v>
      </c>
      <c r="N90" s="5" t="s">
        <v>1935</v>
      </c>
      <c r="O90" s="5" t="s">
        <v>1948</v>
      </c>
      <c r="P90" s="5" t="s">
        <v>1948</v>
      </c>
      <c r="Q90" s="5"/>
      <c r="R90" s="5" t="s">
        <v>2196</v>
      </c>
    </row>
    <row r="91" spans="1:18" ht="16.149999999999999">
      <c r="A91" s="5" t="s">
        <v>3442</v>
      </c>
      <c r="B91" s="5" t="s">
        <v>1778</v>
      </c>
      <c r="C91" s="5" t="s">
        <v>1940</v>
      </c>
      <c r="D91" s="5" t="s">
        <v>3874</v>
      </c>
      <c r="E91" s="5" t="s">
        <v>3875</v>
      </c>
      <c r="F91" s="5" t="s">
        <v>3876</v>
      </c>
      <c r="G91" s="5" t="s">
        <v>2027</v>
      </c>
      <c r="H91" s="5" t="s">
        <v>3877</v>
      </c>
      <c r="I91" t="s">
        <v>3550</v>
      </c>
      <c r="J91" s="5" t="s">
        <v>3878</v>
      </c>
      <c r="K91" t="s">
        <v>3550</v>
      </c>
      <c r="L91" s="5" t="s">
        <v>1957</v>
      </c>
      <c r="M91" s="5" t="s">
        <v>1934</v>
      </c>
      <c r="N91" s="5" t="s">
        <v>1948</v>
      </c>
      <c r="O91" s="5" t="s">
        <v>1948</v>
      </c>
      <c r="P91" s="5" t="s">
        <v>1948</v>
      </c>
      <c r="Q91" s="5"/>
      <c r="R91" s="8" t="s">
        <v>3879</v>
      </c>
    </row>
    <row r="92" spans="1:18" ht="16.149999999999999">
      <c r="A92" s="5" t="s">
        <v>3442</v>
      </c>
      <c r="B92" s="5" t="s">
        <v>1778</v>
      </c>
      <c r="C92" s="5" t="s">
        <v>1940</v>
      </c>
      <c r="D92" s="5" t="s">
        <v>3874</v>
      </c>
      <c r="E92" s="5" t="s">
        <v>3875</v>
      </c>
      <c r="F92" s="5" t="s">
        <v>3876</v>
      </c>
      <c r="G92" s="5" t="s">
        <v>2027</v>
      </c>
      <c r="H92" s="5" t="s">
        <v>3877</v>
      </c>
      <c r="I92" t="s">
        <v>3550</v>
      </c>
      <c r="J92" s="5" t="s">
        <v>3221</v>
      </c>
      <c r="K92" t="s">
        <v>3550</v>
      </c>
      <c r="L92" s="5" t="s">
        <v>1957</v>
      </c>
      <c r="M92" s="5" t="s">
        <v>1934</v>
      </c>
      <c r="N92" s="5" t="s">
        <v>1948</v>
      </c>
      <c r="O92" s="5" t="s">
        <v>1948</v>
      </c>
      <c r="P92" s="5" t="s">
        <v>1948</v>
      </c>
      <c r="Q92" s="5"/>
      <c r="R92" s="8" t="s">
        <v>3879</v>
      </c>
    </row>
    <row r="93" spans="1:18" ht="16.149999999999999">
      <c r="A93" s="5" t="s">
        <v>3442</v>
      </c>
      <c r="B93" s="5" t="s">
        <v>1778</v>
      </c>
      <c r="C93" s="5" t="s">
        <v>1940</v>
      </c>
      <c r="D93" s="5" t="s">
        <v>3874</v>
      </c>
      <c r="E93" s="5" t="s">
        <v>3875</v>
      </c>
      <c r="F93" s="5" t="s">
        <v>3876</v>
      </c>
      <c r="G93" s="5" t="s">
        <v>2027</v>
      </c>
      <c r="H93" s="5" t="s">
        <v>3877</v>
      </c>
      <c r="I93" t="s">
        <v>3550</v>
      </c>
      <c r="J93" s="5" t="s">
        <v>3221</v>
      </c>
      <c r="K93" t="s">
        <v>3550</v>
      </c>
      <c r="L93" s="5" t="s">
        <v>1957</v>
      </c>
      <c r="M93" s="5" t="s">
        <v>1934</v>
      </c>
      <c r="N93" s="5" t="s">
        <v>1948</v>
      </c>
      <c r="O93" s="5" t="s">
        <v>1948</v>
      </c>
      <c r="P93" s="5" t="s">
        <v>1948</v>
      </c>
      <c r="Q93" s="5"/>
      <c r="R93" s="8" t="s">
        <v>3879</v>
      </c>
    </row>
    <row r="94" spans="1:18" ht="16.149999999999999">
      <c r="A94" s="5" t="s">
        <v>3442</v>
      </c>
      <c r="B94" s="5" t="s">
        <v>1778</v>
      </c>
      <c r="C94" s="5" t="s">
        <v>1940</v>
      </c>
      <c r="D94" s="5" t="s">
        <v>3874</v>
      </c>
      <c r="E94" s="5" t="s">
        <v>3875</v>
      </c>
      <c r="F94" s="5" t="s">
        <v>3876</v>
      </c>
      <c r="G94" s="5" t="s">
        <v>2027</v>
      </c>
      <c r="H94" s="5" t="s">
        <v>3877</v>
      </c>
      <c r="I94" t="s">
        <v>3550</v>
      </c>
      <c r="J94" s="5" t="s">
        <v>2848</v>
      </c>
      <c r="K94" t="s">
        <v>3550</v>
      </c>
      <c r="L94" s="5" t="s">
        <v>1957</v>
      </c>
      <c r="M94" s="5" t="s">
        <v>1934</v>
      </c>
      <c r="N94" s="5" t="s">
        <v>1948</v>
      </c>
      <c r="O94" s="5" t="s">
        <v>1948</v>
      </c>
      <c r="P94" s="5" t="s">
        <v>1948</v>
      </c>
      <c r="Q94" s="5"/>
      <c r="R94" s="8" t="s">
        <v>3879</v>
      </c>
    </row>
    <row r="95" spans="1:18" ht="16.149999999999999">
      <c r="A95" s="5" t="s">
        <v>3442</v>
      </c>
      <c r="B95" s="5" t="s">
        <v>1778</v>
      </c>
      <c r="C95" s="5" t="s">
        <v>1940</v>
      </c>
      <c r="D95" s="5" t="s">
        <v>3874</v>
      </c>
      <c r="E95" s="5" t="s">
        <v>3875</v>
      </c>
      <c r="F95" s="5" t="s">
        <v>3876</v>
      </c>
      <c r="G95" s="5" t="s">
        <v>2027</v>
      </c>
      <c r="H95" s="5" t="s">
        <v>3880</v>
      </c>
      <c r="I95" t="s">
        <v>3550</v>
      </c>
      <c r="J95" s="5" t="s">
        <v>2156</v>
      </c>
      <c r="K95" t="s">
        <v>3550</v>
      </c>
      <c r="L95" s="5" t="s">
        <v>1957</v>
      </c>
      <c r="M95" s="5" t="s">
        <v>1934</v>
      </c>
      <c r="N95" s="5" t="s">
        <v>1948</v>
      </c>
      <c r="O95" s="5" t="s">
        <v>1948</v>
      </c>
      <c r="P95" s="5" t="s">
        <v>1948</v>
      </c>
      <c r="Q95" s="5"/>
      <c r="R95" s="8" t="s">
        <v>3661</v>
      </c>
    </row>
    <row r="96" spans="1:18" ht="16.149999999999999">
      <c r="A96" s="5" t="s">
        <v>3450</v>
      </c>
      <c r="B96" s="5" t="s">
        <v>1785</v>
      </c>
      <c r="C96" s="5" t="s">
        <v>3161</v>
      </c>
      <c r="D96" s="5" t="s">
        <v>3376</v>
      </c>
      <c r="E96" s="5"/>
      <c r="F96" s="5"/>
      <c r="G96" s="5"/>
      <c r="H96" s="5"/>
      <c r="I96" s="5"/>
      <c r="J96" s="5" t="s">
        <v>1994</v>
      </c>
      <c r="K96" t="s">
        <v>3550</v>
      </c>
      <c r="L96" s="5"/>
      <c r="M96" s="5"/>
      <c r="N96" s="5" t="s">
        <v>1949</v>
      </c>
      <c r="O96" s="5" t="s">
        <v>1949</v>
      </c>
      <c r="P96" s="5" t="s">
        <v>1949</v>
      </c>
      <c r="Q96" s="5"/>
      <c r="R96" s="5" t="s">
        <v>1937</v>
      </c>
    </row>
    <row r="97" spans="1:18" ht="16.149999999999999">
      <c r="A97" s="5" t="s">
        <v>3465</v>
      </c>
      <c r="B97" s="5" t="s">
        <v>1804</v>
      </c>
      <c r="C97" s="5" t="s">
        <v>3009</v>
      </c>
      <c r="D97" s="5" t="s">
        <v>3881</v>
      </c>
      <c r="E97" s="5" t="s">
        <v>3882</v>
      </c>
      <c r="F97" s="5" t="s">
        <v>3883</v>
      </c>
      <c r="G97" s="5" t="s">
        <v>3593</v>
      </c>
      <c r="H97" s="5" t="s">
        <v>1964</v>
      </c>
      <c r="I97" t="s">
        <v>3550</v>
      </c>
      <c r="J97" s="5" t="s">
        <v>2055</v>
      </c>
      <c r="K97" t="s">
        <v>3550</v>
      </c>
      <c r="L97" s="5" t="s">
        <v>1933</v>
      </c>
      <c r="M97" s="5" t="s">
        <v>1934</v>
      </c>
      <c r="N97" s="5" t="s">
        <v>2210</v>
      </c>
      <c r="O97" s="5" t="s">
        <v>1935</v>
      </c>
      <c r="P97" s="5" t="s">
        <v>1935</v>
      </c>
      <c r="Q97" s="5" t="s">
        <v>2186</v>
      </c>
      <c r="R97" s="5" t="s">
        <v>1937</v>
      </c>
    </row>
    <row r="98" spans="1:18" ht="16.149999999999999">
      <c r="A98" s="5" t="s">
        <v>3884</v>
      </c>
      <c r="B98" s="5" t="s">
        <v>1817</v>
      </c>
      <c r="C98" s="5" t="s">
        <v>3009</v>
      </c>
      <c r="D98" s="5" t="s">
        <v>3885</v>
      </c>
      <c r="E98" s="5" t="s">
        <v>3886</v>
      </c>
      <c r="F98" s="5" t="s">
        <v>3887</v>
      </c>
      <c r="G98" s="5" t="s">
        <v>1929</v>
      </c>
      <c r="H98" s="5" t="s">
        <v>3888</v>
      </c>
      <c r="I98" t="s">
        <v>3550</v>
      </c>
      <c r="J98" s="5" t="s">
        <v>2091</v>
      </c>
      <c r="K98" t="s">
        <v>3550</v>
      </c>
      <c r="L98" s="5" t="s">
        <v>1933</v>
      </c>
      <c r="M98" s="5" t="s">
        <v>1934</v>
      </c>
      <c r="N98" s="5" t="s">
        <v>1948</v>
      </c>
      <c r="O98" s="5" t="s">
        <v>1935</v>
      </c>
      <c r="P98" s="5" t="s">
        <v>1935</v>
      </c>
      <c r="Q98" s="5" t="s">
        <v>1936</v>
      </c>
      <c r="R98" s="5" t="s">
        <v>1937</v>
      </c>
    </row>
    <row r="99" spans="1:18" ht="16.149999999999999">
      <c r="A99" s="5" t="s">
        <v>3478</v>
      </c>
      <c r="B99" s="5" t="s">
        <v>1836</v>
      </c>
      <c r="C99" s="5" t="s">
        <v>3009</v>
      </c>
      <c r="D99" s="5" t="s">
        <v>3889</v>
      </c>
      <c r="E99" s="5" t="s">
        <v>3890</v>
      </c>
      <c r="F99" s="5" t="s">
        <v>3891</v>
      </c>
      <c r="G99" s="5" t="s">
        <v>1929</v>
      </c>
      <c r="H99" s="5" t="s">
        <v>3892</v>
      </c>
      <c r="I99" t="s">
        <v>3550</v>
      </c>
      <c r="J99" s="5" t="s">
        <v>2072</v>
      </c>
      <c r="K99" t="s">
        <v>3550</v>
      </c>
      <c r="L99" s="5" t="s">
        <v>2099</v>
      </c>
      <c r="M99" s="5" t="s">
        <v>1934</v>
      </c>
      <c r="N99" s="5"/>
      <c r="O99" s="5"/>
      <c r="P99" s="5" t="s">
        <v>2210</v>
      </c>
      <c r="Q99" s="5"/>
      <c r="R99" s="5" t="s">
        <v>1937</v>
      </c>
    </row>
    <row r="100" spans="1:18" ht="16.149999999999999">
      <c r="A100" s="5" t="s">
        <v>3478</v>
      </c>
      <c r="B100" s="5" t="s">
        <v>1836</v>
      </c>
      <c r="C100" s="5" t="s">
        <v>1996</v>
      </c>
      <c r="D100" s="5" t="s">
        <v>2652</v>
      </c>
      <c r="E100" s="5" t="s">
        <v>3893</v>
      </c>
      <c r="F100" s="5" t="s">
        <v>3894</v>
      </c>
      <c r="G100" s="5" t="s">
        <v>3593</v>
      </c>
      <c r="H100" s="5" t="s">
        <v>3895</v>
      </c>
      <c r="I100" t="s">
        <v>3550</v>
      </c>
      <c r="J100" s="5" t="s">
        <v>2202</v>
      </c>
      <c r="K100" t="s">
        <v>3550</v>
      </c>
      <c r="L100" s="5" t="s">
        <v>1957</v>
      </c>
      <c r="M100" s="5" t="s">
        <v>1934</v>
      </c>
      <c r="N100" s="5"/>
      <c r="O100" s="5"/>
      <c r="P100" s="5" t="s">
        <v>2210</v>
      </c>
      <c r="Q100" s="5" t="s">
        <v>2186</v>
      </c>
      <c r="R100" s="5" t="s">
        <v>1937</v>
      </c>
    </row>
    <row r="101" spans="1:18" ht="16.149999999999999">
      <c r="A101" s="5" t="s">
        <v>3478</v>
      </c>
      <c r="B101" s="5" t="s">
        <v>1836</v>
      </c>
      <c r="C101" s="5" t="s">
        <v>1967</v>
      </c>
      <c r="D101" s="5" t="s">
        <v>3896</v>
      </c>
      <c r="E101" s="5" t="s">
        <v>3893</v>
      </c>
      <c r="F101" s="5" t="s">
        <v>3894</v>
      </c>
      <c r="G101" s="5" t="s">
        <v>3593</v>
      </c>
      <c r="H101" s="5" t="s">
        <v>3897</v>
      </c>
      <c r="I101" t="s">
        <v>3550</v>
      </c>
      <c r="J101" s="5" t="s">
        <v>2107</v>
      </c>
      <c r="K101" t="s">
        <v>3550</v>
      </c>
      <c r="L101" s="5" t="s">
        <v>2099</v>
      </c>
      <c r="M101" s="5" t="s">
        <v>1934</v>
      </c>
      <c r="N101" s="5"/>
      <c r="O101" s="5"/>
      <c r="P101" s="5" t="s">
        <v>2210</v>
      </c>
      <c r="Q101" s="5"/>
      <c r="R101" s="5" t="s">
        <v>1937</v>
      </c>
    </row>
    <row r="102" spans="1:18" ht="16.149999999999999">
      <c r="A102" s="5" t="s">
        <v>3478</v>
      </c>
      <c r="B102" s="5" t="s">
        <v>1836</v>
      </c>
      <c r="C102" s="5" t="s">
        <v>1940</v>
      </c>
      <c r="D102" s="5" t="s">
        <v>3479</v>
      </c>
      <c r="E102" s="5" t="s">
        <v>3480</v>
      </c>
      <c r="F102" s="5" t="s">
        <v>3481</v>
      </c>
      <c r="G102" s="5" t="s">
        <v>3593</v>
      </c>
      <c r="H102" s="5" t="s">
        <v>3898</v>
      </c>
      <c r="I102" t="s">
        <v>3550</v>
      </c>
      <c r="J102" s="5" t="s">
        <v>2072</v>
      </c>
      <c r="K102" t="s">
        <v>3550</v>
      </c>
      <c r="L102" s="5" t="s">
        <v>1957</v>
      </c>
      <c r="M102" s="5" t="s">
        <v>1934</v>
      </c>
      <c r="N102" s="5"/>
      <c r="O102" s="5"/>
      <c r="P102" s="5" t="s">
        <v>2210</v>
      </c>
      <c r="Q102" s="5" t="s">
        <v>2186</v>
      </c>
      <c r="R102" s="5" t="s">
        <v>2196</v>
      </c>
    </row>
    <row r="103" spans="1:18" ht="16.149999999999999">
      <c r="A103" s="5" t="s">
        <v>3478</v>
      </c>
      <c r="B103" s="5" t="s">
        <v>1836</v>
      </c>
      <c r="C103" s="5" t="s">
        <v>1940</v>
      </c>
      <c r="D103" s="5" t="s">
        <v>3479</v>
      </c>
      <c r="E103" s="5" t="s">
        <v>3480</v>
      </c>
      <c r="F103" s="5" t="s">
        <v>3481</v>
      </c>
      <c r="G103" s="5" t="s">
        <v>3593</v>
      </c>
      <c r="H103" s="5" t="s">
        <v>3898</v>
      </c>
      <c r="I103" t="s">
        <v>3550</v>
      </c>
      <c r="J103" s="5" t="s">
        <v>1932</v>
      </c>
      <c r="K103" t="s">
        <v>3550</v>
      </c>
      <c r="L103" s="5" t="s">
        <v>2099</v>
      </c>
      <c r="M103" s="5" t="s">
        <v>1934</v>
      </c>
      <c r="N103" s="5" t="s">
        <v>2210</v>
      </c>
      <c r="O103" s="5" t="s">
        <v>2210</v>
      </c>
      <c r="P103" s="5" t="s">
        <v>2210</v>
      </c>
      <c r="Q103" s="5" t="s">
        <v>2186</v>
      </c>
      <c r="R103" s="5" t="s">
        <v>1937</v>
      </c>
    </row>
    <row r="104" spans="1:18" ht="16.149999999999999">
      <c r="A104" s="5" t="s">
        <v>3482</v>
      </c>
      <c r="B104" s="5" t="s">
        <v>1829</v>
      </c>
      <c r="C104" s="5" t="s">
        <v>3009</v>
      </c>
      <c r="D104" s="5" t="s">
        <v>3889</v>
      </c>
      <c r="E104" s="5" t="s">
        <v>3890</v>
      </c>
      <c r="F104" s="5" t="s">
        <v>3899</v>
      </c>
      <c r="G104" s="5" t="s">
        <v>1929</v>
      </c>
      <c r="H104" s="5" t="s">
        <v>3900</v>
      </c>
      <c r="I104" t="s">
        <v>3550</v>
      </c>
      <c r="J104" s="5" t="s">
        <v>2072</v>
      </c>
      <c r="K104" t="s">
        <v>3550</v>
      </c>
      <c r="L104" s="5" t="s">
        <v>2099</v>
      </c>
      <c r="M104" s="5" t="s">
        <v>1934</v>
      </c>
      <c r="N104" s="5"/>
      <c r="O104" s="5"/>
      <c r="P104" s="5" t="s">
        <v>2210</v>
      </c>
      <c r="Q104" s="5"/>
      <c r="R104" s="5" t="s">
        <v>1937</v>
      </c>
    </row>
    <row r="105" spans="1:18" ht="16.149999999999999">
      <c r="A105" s="5" t="s">
        <v>3478</v>
      </c>
      <c r="B105" s="5" t="s">
        <v>1836</v>
      </c>
      <c r="C105" s="5" t="s">
        <v>2062</v>
      </c>
      <c r="D105" s="5" t="s">
        <v>3901</v>
      </c>
      <c r="E105" s="5" t="s">
        <v>3480</v>
      </c>
      <c r="F105" s="5" t="s">
        <v>3481</v>
      </c>
      <c r="G105" s="5" t="s">
        <v>1929</v>
      </c>
      <c r="H105" s="5" t="s">
        <v>3527</v>
      </c>
      <c r="I105" t="s">
        <v>3550</v>
      </c>
      <c r="J105" s="5" t="s">
        <v>2348</v>
      </c>
      <c r="K105" t="s">
        <v>3550</v>
      </c>
      <c r="L105" s="5" t="s">
        <v>2099</v>
      </c>
      <c r="M105" s="5" t="s">
        <v>1934</v>
      </c>
      <c r="N105" s="5"/>
      <c r="O105" s="5"/>
      <c r="P105" s="5" t="s">
        <v>2210</v>
      </c>
      <c r="Q105" s="5"/>
      <c r="R105" s="5" t="s">
        <v>1937</v>
      </c>
    </row>
    <row r="106" spans="1:18" ht="16.149999999999999">
      <c r="A106" s="5" t="s">
        <v>3482</v>
      </c>
      <c r="B106" s="5" t="s">
        <v>1829</v>
      </c>
      <c r="C106" s="5" t="s">
        <v>1940</v>
      </c>
      <c r="D106" s="5" t="s">
        <v>3479</v>
      </c>
      <c r="E106" s="5" t="s">
        <v>3480</v>
      </c>
      <c r="F106" s="5" t="s">
        <v>3481</v>
      </c>
      <c r="G106" s="5" t="s">
        <v>3593</v>
      </c>
      <c r="H106" s="5" t="s">
        <v>3898</v>
      </c>
      <c r="I106" t="s">
        <v>3550</v>
      </c>
      <c r="J106" s="5" t="s">
        <v>2072</v>
      </c>
      <c r="K106" t="s">
        <v>3550</v>
      </c>
      <c r="L106" s="5" t="s">
        <v>1957</v>
      </c>
      <c r="M106" s="5" t="s">
        <v>1934</v>
      </c>
      <c r="N106" s="5"/>
      <c r="O106" s="5"/>
      <c r="P106" s="5" t="s">
        <v>2210</v>
      </c>
      <c r="Q106" s="5" t="s">
        <v>2186</v>
      </c>
      <c r="R106" s="5" t="s">
        <v>2196</v>
      </c>
    </row>
    <row r="107" spans="1:18" ht="16.149999999999999">
      <c r="A107" s="5" t="s">
        <v>3482</v>
      </c>
      <c r="B107" s="5" t="s">
        <v>1829</v>
      </c>
      <c r="C107" s="5" t="s">
        <v>1940</v>
      </c>
      <c r="D107" s="5" t="s">
        <v>3479</v>
      </c>
      <c r="E107" s="5" t="s">
        <v>3480</v>
      </c>
      <c r="F107" s="5" t="s">
        <v>3481</v>
      </c>
      <c r="G107" s="5" t="s">
        <v>3593</v>
      </c>
      <c r="H107" s="5" t="s">
        <v>3898</v>
      </c>
      <c r="I107" t="s">
        <v>3550</v>
      </c>
      <c r="J107" s="5" t="s">
        <v>1932</v>
      </c>
      <c r="K107" t="s">
        <v>3550</v>
      </c>
      <c r="L107" s="5" t="s">
        <v>2099</v>
      </c>
      <c r="M107" s="5" t="s">
        <v>1934</v>
      </c>
      <c r="N107" s="5" t="s">
        <v>2210</v>
      </c>
      <c r="O107" s="5" t="s">
        <v>2210</v>
      </c>
      <c r="P107" s="5" t="s">
        <v>2210</v>
      </c>
      <c r="Q107" s="5" t="s">
        <v>2186</v>
      </c>
      <c r="R107" s="5" t="s">
        <v>1937</v>
      </c>
    </row>
    <row r="108" spans="1:18" ht="16.149999999999999">
      <c r="A108" s="5" t="s">
        <v>3483</v>
      </c>
      <c r="B108" s="5" t="s">
        <v>1833</v>
      </c>
      <c r="C108" s="5" t="s">
        <v>1996</v>
      </c>
      <c r="D108" s="5" t="s">
        <v>2652</v>
      </c>
      <c r="E108" s="5" t="s">
        <v>3893</v>
      </c>
      <c r="F108" s="5" t="s">
        <v>3894</v>
      </c>
      <c r="G108" s="5" t="s">
        <v>1929</v>
      </c>
      <c r="H108" s="5" t="s">
        <v>3902</v>
      </c>
      <c r="I108" t="s">
        <v>3550</v>
      </c>
      <c r="J108" s="5" t="s">
        <v>2202</v>
      </c>
      <c r="K108" t="s">
        <v>3550</v>
      </c>
      <c r="L108" s="5" t="s">
        <v>1957</v>
      </c>
      <c r="M108" s="5" t="s">
        <v>1934</v>
      </c>
      <c r="N108" s="5" t="s">
        <v>2210</v>
      </c>
      <c r="O108" s="5" t="s">
        <v>2210</v>
      </c>
      <c r="P108" s="5" t="s">
        <v>2210</v>
      </c>
      <c r="Q108" s="5"/>
      <c r="R108" s="5" t="s">
        <v>1937</v>
      </c>
    </row>
    <row r="109" spans="1:18" ht="16.149999999999999">
      <c r="A109" s="5" t="s">
        <v>3483</v>
      </c>
      <c r="B109" s="5" t="s">
        <v>1833</v>
      </c>
      <c r="C109" s="5" t="s">
        <v>1967</v>
      </c>
      <c r="D109" s="5" t="s">
        <v>3896</v>
      </c>
      <c r="E109" s="5" t="s">
        <v>3893</v>
      </c>
      <c r="F109" s="5" t="s">
        <v>3894</v>
      </c>
      <c r="G109" s="5" t="s">
        <v>1929</v>
      </c>
      <c r="H109" s="5" t="s">
        <v>3903</v>
      </c>
      <c r="I109" t="s">
        <v>3550</v>
      </c>
      <c r="J109" s="5" t="s">
        <v>2643</v>
      </c>
      <c r="K109" t="s">
        <v>3550</v>
      </c>
      <c r="L109" s="5" t="s">
        <v>2099</v>
      </c>
      <c r="M109" s="5" t="s">
        <v>1934</v>
      </c>
      <c r="N109" s="5"/>
      <c r="O109" s="5"/>
      <c r="P109" s="5" t="s">
        <v>2210</v>
      </c>
      <c r="Q109" s="5"/>
      <c r="R109" s="5" t="s">
        <v>1937</v>
      </c>
    </row>
    <row r="110" spans="1:18" ht="16.149999999999999">
      <c r="A110" s="5" t="s">
        <v>3483</v>
      </c>
      <c r="B110" s="5" t="s">
        <v>1833</v>
      </c>
      <c r="C110" s="5" t="s">
        <v>1940</v>
      </c>
      <c r="D110" s="5" t="s">
        <v>3479</v>
      </c>
      <c r="E110" s="5" t="s">
        <v>3480</v>
      </c>
      <c r="F110" s="5" t="s">
        <v>3481</v>
      </c>
      <c r="G110" s="5" t="s">
        <v>2130</v>
      </c>
      <c r="H110" s="5" t="s">
        <v>3898</v>
      </c>
      <c r="I110" t="s">
        <v>3550</v>
      </c>
      <c r="J110" s="5" t="s">
        <v>2072</v>
      </c>
      <c r="K110" t="s">
        <v>3550</v>
      </c>
      <c r="L110" s="5" t="s">
        <v>1957</v>
      </c>
      <c r="M110" s="5" t="s">
        <v>1934</v>
      </c>
      <c r="N110" s="5" t="s">
        <v>2210</v>
      </c>
      <c r="O110" s="5" t="s">
        <v>2210</v>
      </c>
      <c r="P110" s="5" t="s">
        <v>2210</v>
      </c>
      <c r="Q110" s="5" t="s">
        <v>1936</v>
      </c>
      <c r="R110" s="5" t="s">
        <v>2196</v>
      </c>
    </row>
    <row r="111" spans="1:18" ht="16.149999999999999">
      <c r="A111" s="5" t="s">
        <v>3483</v>
      </c>
      <c r="B111" s="5" t="s">
        <v>1833</v>
      </c>
      <c r="C111" s="5" t="s">
        <v>1940</v>
      </c>
      <c r="D111" s="5" t="s">
        <v>3479</v>
      </c>
      <c r="E111" s="5" t="s">
        <v>3480</v>
      </c>
      <c r="F111" s="5" t="s">
        <v>3481</v>
      </c>
      <c r="G111" s="5" t="s">
        <v>3593</v>
      </c>
      <c r="H111" s="5" t="s">
        <v>3898</v>
      </c>
      <c r="I111" t="s">
        <v>3550</v>
      </c>
      <c r="J111" s="5" t="s">
        <v>1932</v>
      </c>
      <c r="K111" t="s">
        <v>3550</v>
      </c>
      <c r="L111" s="5" t="s">
        <v>2099</v>
      </c>
      <c r="M111" s="5" t="s">
        <v>1934</v>
      </c>
      <c r="N111" s="5" t="s">
        <v>2210</v>
      </c>
      <c r="O111" s="5" t="s">
        <v>2210</v>
      </c>
      <c r="P111" s="5" t="s">
        <v>2210</v>
      </c>
      <c r="Q111" s="5" t="s">
        <v>1936</v>
      </c>
      <c r="R111" s="5" t="s">
        <v>1937</v>
      </c>
    </row>
    <row r="112" spans="1:18" ht="16.149999999999999">
      <c r="A112" s="5" t="s">
        <v>3482</v>
      </c>
      <c r="B112" s="5" t="s">
        <v>1829</v>
      </c>
      <c r="C112" s="5" t="s">
        <v>2062</v>
      </c>
      <c r="D112" s="5" t="s">
        <v>3904</v>
      </c>
      <c r="E112" s="5" t="s">
        <v>3890</v>
      </c>
      <c r="F112" s="5" t="s">
        <v>3899</v>
      </c>
      <c r="G112" s="5" t="s">
        <v>3593</v>
      </c>
      <c r="H112" s="5" t="s">
        <v>3905</v>
      </c>
      <c r="I112" t="s">
        <v>3550</v>
      </c>
      <c r="J112" s="5" t="s">
        <v>1932</v>
      </c>
      <c r="K112" t="s">
        <v>3550</v>
      </c>
      <c r="L112" s="5" t="s">
        <v>2099</v>
      </c>
      <c r="M112" s="5" t="s">
        <v>1934</v>
      </c>
      <c r="N112" s="5"/>
      <c r="O112" s="5"/>
      <c r="P112" s="5" t="s">
        <v>2210</v>
      </c>
      <c r="Q112" s="5" t="s">
        <v>2186</v>
      </c>
      <c r="R112" s="5" t="s">
        <v>1937</v>
      </c>
    </row>
    <row r="113" spans="1:18" ht="16.149999999999999">
      <c r="A113" s="5" t="s">
        <v>3906</v>
      </c>
      <c r="B113" s="5" t="s">
        <v>1869</v>
      </c>
      <c r="C113" s="5" t="s">
        <v>2671</v>
      </c>
      <c r="D113" s="5" t="s">
        <v>3907</v>
      </c>
      <c r="E113" s="5" t="s">
        <v>3908</v>
      </c>
      <c r="F113" s="5" t="s">
        <v>3909</v>
      </c>
      <c r="G113" s="5" t="s">
        <v>1929</v>
      </c>
      <c r="H113" s="5" t="s">
        <v>2156</v>
      </c>
      <c r="I113" t="s">
        <v>3550</v>
      </c>
      <c r="J113" s="5" t="s">
        <v>2072</v>
      </c>
      <c r="K113" t="s">
        <v>3550</v>
      </c>
      <c r="L113" s="5" t="s">
        <v>1947</v>
      </c>
      <c r="M113" s="5" t="s">
        <v>1934</v>
      </c>
      <c r="N113" s="5" t="s">
        <v>1949</v>
      </c>
      <c r="O113" s="5" t="s">
        <v>1949</v>
      </c>
      <c r="P113" s="5" t="s">
        <v>1949</v>
      </c>
      <c r="Q113" s="5" t="s">
        <v>1936</v>
      </c>
      <c r="R113" s="5" t="s">
        <v>1937</v>
      </c>
    </row>
    <row r="114" spans="1:18" ht="16.149999999999999">
      <c r="A114" s="5" t="s">
        <v>3910</v>
      </c>
      <c r="B114" s="5" t="s">
        <v>1872</v>
      </c>
      <c r="C114" s="5" t="s">
        <v>1925</v>
      </c>
      <c r="D114" s="5" t="s">
        <v>3911</v>
      </c>
      <c r="E114" s="5" t="s">
        <v>3645</v>
      </c>
      <c r="F114" s="5" t="s">
        <v>3912</v>
      </c>
      <c r="G114" s="5" t="s">
        <v>2027</v>
      </c>
      <c r="H114" s="5" t="s">
        <v>3913</v>
      </c>
      <c r="I114" t="s">
        <v>3550</v>
      </c>
      <c r="J114" s="5" t="s">
        <v>2180</v>
      </c>
      <c r="K114" t="s">
        <v>3550</v>
      </c>
      <c r="L114" s="5" t="s">
        <v>1933</v>
      </c>
      <c r="M114" s="5" t="s">
        <v>1934</v>
      </c>
      <c r="N114" s="5" t="s">
        <v>1948</v>
      </c>
      <c r="O114" s="5" t="s">
        <v>1935</v>
      </c>
      <c r="P114" s="5" t="s">
        <v>1935</v>
      </c>
      <c r="Q114" s="5" t="s">
        <v>1936</v>
      </c>
      <c r="R114" s="5" t="s">
        <v>1937</v>
      </c>
    </row>
    <row r="115" spans="1:18" ht="16.149999999999999">
      <c r="A115" s="5" t="s">
        <v>3506</v>
      </c>
      <c r="B115" s="5" t="s">
        <v>1875</v>
      </c>
      <c r="C115" s="5" t="s">
        <v>1925</v>
      </c>
      <c r="D115" s="5" t="s">
        <v>3507</v>
      </c>
      <c r="E115" s="5" t="s">
        <v>2025</v>
      </c>
      <c r="F115" s="5" t="s">
        <v>3508</v>
      </c>
      <c r="G115" s="5" t="s">
        <v>1929</v>
      </c>
      <c r="H115" s="5" t="s">
        <v>2141</v>
      </c>
      <c r="I115" t="s">
        <v>3550</v>
      </c>
      <c r="J115" s="5" t="s">
        <v>1972</v>
      </c>
      <c r="K115" t="s">
        <v>3550</v>
      </c>
      <c r="L115" s="5" t="s">
        <v>1947</v>
      </c>
      <c r="M115" s="5" t="s">
        <v>1934</v>
      </c>
      <c r="N115" s="5" t="s">
        <v>1949</v>
      </c>
      <c r="O115" s="5" t="s">
        <v>1987</v>
      </c>
      <c r="P115" s="5" t="s">
        <v>1948</v>
      </c>
      <c r="Q115" s="5" t="s">
        <v>1936</v>
      </c>
      <c r="R115" s="5" t="s">
        <v>1937</v>
      </c>
    </row>
    <row r="116" spans="1:18" ht="16.149999999999999">
      <c r="A116" s="5" t="s">
        <v>3518</v>
      </c>
      <c r="B116" s="5" t="s">
        <v>1885</v>
      </c>
      <c r="C116" s="5" t="s">
        <v>1940</v>
      </c>
      <c r="D116" s="5" t="s">
        <v>3914</v>
      </c>
      <c r="E116" s="5" t="s">
        <v>3915</v>
      </c>
      <c r="F116" s="5" t="s">
        <v>3916</v>
      </c>
      <c r="G116" s="5" t="s">
        <v>1929</v>
      </c>
      <c r="H116" s="5" t="s">
        <v>3917</v>
      </c>
      <c r="I116" t="s">
        <v>3550</v>
      </c>
      <c r="J116" s="5" t="s">
        <v>1972</v>
      </c>
      <c r="K116" t="s">
        <v>3550</v>
      </c>
      <c r="L116" s="5" t="s">
        <v>2099</v>
      </c>
      <c r="M116" s="5" t="s">
        <v>1934</v>
      </c>
      <c r="N116" s="5" t="s">
        <v>1948</v>
      </c>
      <c r="O116" s="5" t="s">
        <v>1948</v>
      </c>
      <c r="P116" s="5" t="s">
        <v>1948</v>
      </c>
      <c r="Q116" s="5" t="s">
        <v>1936</v>
      </c>
      <c r="R116" s="5" t="s">
        <v>1937</v>
      </c>
    </row>
    <row r="117" spans="1:18" ht="16.149999999999999">
      <c r="A117" s="5" t="s">
        <v>3536</v>
      </c>
      <c r="B117" s="5" t="s">
        <v>1905</v>
      </c>
      <c r="C117" s="5" t="s">
        <v>1959</v>
      </c>
      <c r="D117" s="5" t="s">
        <v>3918</v>
      </c>
      <c r="E117" s="5" t="s">
        <v>3919</v>
      </c>
      <c r="F117" s="5" t="s">
        <v>3539</v>
      </c>
      <c r="G117" s="5" t="s">
        <v>3593</v>
      </c>
      <c r="H117" s="5" t="s">
        <v>3920</v>
      </c>
      <c r="I117" t="s">
        <v>3550</v>
      </c>
      <c r="J117" s="5" t="s">
        <v>2156</v>
      </c>
      <c r="K117" t="s">
        <v>3550</v>
      </c>
      <c r="L117" s="5" t="s">
        <v>1957</v>
      </c>
      <c r="M117" s="5" t="s">
        <v>1934</v>
      </c>
      <c r="N117" s="5" t="s">
        <v>1949</v>
      </c>
      <c r="O117" s="5" t="s">
        <v>1948</v>
      </c>
      <c r="P117" s="5" t="s">
        <v>1948</v>
      </c>
      <c r="Q117" s="5"/>
      <c r="R117" s="5" t="s">
        <v>1937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65880-8DDF-43B9-8E59-A519B713E9DA}">
  <dimension ref="A1:F30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RowHeight="14.45"/>
  <cols>
    <col min="1" max="1" width="75.7109375" bestFit="1" customWidth="1"/>
    <col min="2" max="2" width="10.28515625" bestFit="1" customWidth="1"/>
    <col min="3" max="3" width="255.7109375" bestFit="1" customWidth="1"/>
    <col min="4" max="4" width="9.42578125" bestFit="1" customWidth="1"/>
    <col min="5" max="5" width="82.7109375" bestFit="1" customWidth="1"/>
    <col min="6" max="6" width="61.28515625" bestFit="1" customWidth="1"/>
  </cols>
  <sheetData>
    <row r="1" spans="1:6" s="3" customFormat="1">
      <c r="A1" s="7" t="s">
        <v>0</v>
      </c>
      <c r="B1" s="7" t="s">
        <v>1</v>
      </c>
      <c r="C1" s="7" t="s">
        <v>3921</v>
      </c>
      <c r="D1" s="7" t="s">
        <v>3922</v>
      </c>
      <c r="E1" s="7" t="s">
        <v>3923</v>
      </c>
      <c r="F1" s="7" t="s">
        <v>3924</v>
      </c>
    </row>
    <row r="2" spans="1:6">
      <c r="A2" s="9" t="s">
        <v>1938</v>
      </c>
      <c r="B2" s="9" t="s">
        <v>24</v>
      </c>
      <c r="C2" s="9" t="s">
        <v>3925</v>
      </c>
      <c r="D2" s="9" t="s">
        <v>3926</v>
      </c>
      <c r="E2" s="9" t="s">
        <v>3927</v>
      </c>
      <c r="F2" s="9" t="s">
        <v>3928</v>
      </c>
    </row>
    <row r="3" spans="1:6">
      <c r="A3" s="9" t="s">
        <v>1939</v>
      </c>
      <c r="B3" s="9" t="s">
        <v>28</v>
      </c>
      <c r="C3" s="9" t="s">
        <v>3929</v>
      </c>
      <c r="D3" s="9" t="s">
        <v>3926</v>
      </c>
      <c r="E3" s="9" t="s">
        <v>3930</v>
      </c>
      <c r="F3" s="9" t="s">
        <v>3928</v>
      </c>
    </row>
    <row r="4" spans="1:6">
      <c r="A4" s="9" t="s">
        <v>3545</v>
      </c>
      <c r="B4" s="9" t="s">
        <v>35</v>
      </c>
      <c r="C4" s="9" t="s">
        <v>3931</v>
      </c>
      <c r="D4" s="9"/>
      <c r="E4" s="9" t="s">
        <v>3932</v>
      </c>
      <c r="F4" s="9" t="s">
        <v>3928</v>
      </c>
    </row>
    <row r="5" spans="1:6">
      <c r="A5" s="9" t="s">
        <v>1958</v>
      </c>
      <c r="B5" s="9" t="s">
        <v>44</v>
      </c>
      <c r="C5" s="9" t="s">
        <v>3933</v>
      </c>
      <c r="D5" s="9" t="s">
        <v>3926</v>
      </c>
      <c r="E5" s="9" t="s">
        <v>3934</v>
      </c>
      <c r="F5" s="9" t="s">
        <v>3935</v>
      </c>
    </row>
    <row r="6" spans="1:6">
      <c r="A6" s="9" t="s">
        <v>3551</v>
      </c>
      <c r="B6" s="9" t="s">
        <v>50</v>
      </c>
      <c r="C6" s="9" t="s">
        <v>3936</v>
      </c>
      <c r="D6" s="9" t="s">
        <v>3926</v>
      </c>
      <c r="E6" s="9" t="s">
        <v>3937</v>
      </c>
      <c r="F6" s="9" t="s">
        <v>3938</v>
      </c>
    </row>
    <row r="7" spans="1:6">
      <c r="A7" s="9" t="s">
        <v>3551</v>
      </c>
      <c r="B7" s="9" t="s">
        <v>50</v>
      </c>
      <c r="C7" s="9" t="s">
        <v>3936</v>
      </c>
      <c r="D7" s="9" t="s">
        <v>3926</v>
      </c>
      <c r="E7" s="9" t="s">
        <v>3927</v>
      </c>
      <c r="F7" s="9" t="s">
        <v>3928</v>
      </c>
    </row>
    <row r="8" spans="1:6">
      <c r="A8" s="9" t="s">
        <v>1966</v>
      </c>
      <c r="B8" s="9" t="s">
        <v>56</v>
      </c>
      <c r="C8" s="9" t="s">
        <v>3939</v>
      </c>
      <c r="D8" s="9" t="s">
        <v>3926</v>
      </c>
      <c r="E8" s="9" t="s">
        <v>3927</v>
      </c>
      <c r="F8" s="9" t="s">
        <v>3928</v>
      </c>
    </row>
    <row r="9" spans="1:6">
      <c r="A9" s="9" t="s">
        <v>3940</v>
      </c>
      <c r="B9" s="9" t="s">
        <v>61</v>
      </c>
      <c r="C9" s="9" t="s">
        <v>3941</v>
      </c>
      <c r="D9" s="9" t="s">
        <v>3926</v>
      </c>
      <c r="E9" s="9" t="s">
        <v>3927</v>
      </c>
      <c r="F9" s="9" t="s">
        <v>3928</v>
      </c>
    </row>
    <row r="10" spans="1:6">
      <c r="A10" s="9" t="s">
        <v>1981</v>
      </c>
      <c r="B10" s="9" t="s">
        <v>68</v>
      </c>
      <c r="C10" s="9" t="s">
        <v>3942</v>
      </c>
      <c r="D10" s="9" t="s">
        <v>3926</v>
      </c>
      <c r="E10" s="9" t="s">
        <v>3934</v>
      </c>
      <c r="F10" s="9" t="s">
        <v>3935</v>
      </c>
    </row>
    <row r="11" spans="1:6">
      <c r="A11" s="9" t="s">
        <v>1988</v>
      </c>
      <c r="B11" s="9" t="s">
        <v>72</v>
      </c>
      <c r="C11" s="9" t="s">
        <v>3943</v>
      </c>
      <c r="D11" s="9" t="s">
        <v>3944</v>
      </c>
      <c r="E11" s="9" t="s">
        <v>3945</v>
      </c>
      <c r="F11" s="9" t="s">
        <v>3946</v>
      </c>
    </row>
    <row r="12" spans="1:6">
      <c r="A12" s="9" t="s">
        <v>3565</v>
      </c>
      <c r="B12" s="9" t="s">
        <v>82</v>
      </c>
      <c r="C12" s="9" t="s">
        <v>3947</v>
      </c>
      <c r="D12" s="9" t="s">
        <v>3926</v>
      </c>
      <c r="E12" s="9" t="s">
        <v>3948</v>
      </c>
      <c r="F12" s="9" t="s">
        <v>3928</v>
      </c>
    </row>
    <row r="13" spans="1:6">
      <c r="A13" s="9" t="s">
        <v>3949</v>
      </c>
      <c r="B13" s="9" t="s">
        <v>86</v>
      </c>
      <c r="C13" s="9" t="s">
        <v>3950</v>
      </c>
      <c r="D13" s="9" t="s">
        <v>3926</v>
      </c>
      <c r="E13" s="9" t="s">
        <v>3927</v>
      </c>
      <c r="F13" s="9" t="s">
        <v>3928</v>
      </c>
    </row>
    <row r="14" spans="1:6">
      <c r="A14" s="9" t="s">
        <v>2013</v>
      </c>
      <c r="B14" s="9" t="s">
        <v>95</v>
      </c>
      <c r="C14" s="9" t="s">
        <v>3951</v>
      </c>
      <c r="D14" s="9" t="s">
        <v>3926</v>
      </c>
      <c r="E14" s="9" t="s">
        <v>3927</v>
      </c>
      <c r="F14" s="9" t="s">
        <v>3928</v>
      </c>
    </row>
    <row r="15" spans="1:6">
      <c r="A15" s="9" t="s">
        <v>2023</v>
      </c>
      <c r="B15" s="9" t="s">
        <v>102</v>
      </c>
      <c r="C15" s="9" t="s">
        <v>3952</v>
      </c>
      <c r="D15" s="9" t="s">
        <v>3926</v>
      </c>
      <c r="E15" s="9" t="s">
        <v>3932</v>
      </c>
      <c r="F15" s="9" t="s">
        <v>3928</v>
      </c>
    </row>
    <row r="16" spans="1:6">
      <c r="A16" s="9" t="s">
        <v>3569</v>
      </c>
      <c r="B16" s="9" t="s">
        <v>111</v>
      </c>
      <c r="C16" s="9" t="s">
        <v>3953</v>
      </c>
      <c r="D16" s="9" t="s">
        <v>3926</v>
      </c>
      <c r="E16" s="9" t="s">
        <v>3930</v>
      </c>
      <c r="F16" s="9" t="s">
        <v>3928</v>
      </c>
    </row>
    <row r="17" spans="1:6">
      <c r="A17" s="9" t="s">
        <v>3954</v>
      </c>
      <c r="B17" s="9" t="s">
        <v>125</v>
      </c>
      <c r="C17" s="9" t="s">
        <v>3955</v>
      </c>
      <c r="D17" s="9" t="s">
        <v>3926</v>
      </c>
      <c r="E17" s="9" t="s">
        <v>3927</v>
      </c>
      <c r="F17" s="9" t="s">
        <v>3928</v>
      </c>
    </row>
    <row r="18" spans="1:6">
      <c r="A18" s="9" t="s">
        <v>3956</v>
      </c>
      <c r="B18" s="9" t="s">
        <v>137</v>
      </c>
      <c r="C18" s="9" t="s">
        <v>3957</v>
      </c>
      <c r="D18" s="9" t="s">
        <v>3926</v>
      </c>
      <c r="E18" s="9" t="s">
        <v>3927</v>
      </c>
      <c r="F18" s="9" t="s">
        <v>3928</v>
      </c>
    </row>
    <row r="19" spans="1:6">
      <c r="A19" s="9" t="s">
        <v>3958</v>
      </c>
      <c r="B19" s="9" t="s">
        <v>140</v>
      </c>
      <c r="C19" s="9" t="s">
        <v>3957</v>
      </c>
      <c r="D19" s="9" t="s">
        <v>3926</v>
      </c>
      <c r="E19" s="9" t="s">
        <v>3927</v>
      </c>
      <c r="F19" s="9" t="s">
        <v>3928</v>
      </c>
    </row>
    <row r="20" spans="1:6">
      <c r="A20" s="9" t="s">
        <v>3579</v>
      </c>
      <c r="B20" s="9" t="s">
        <v>147</v>
      </c>
      <c r="C20" s="9" t="s">
        <v>3959</v>
      </c>
      <c r="D20" s="9" t="s">
        <v>3926</v>
      </c>
      <c r="E20" s="9" t="s">
        <v>3932</v>
      </c>
      <c r="F20" s="9" t="s">
        <v>3928</v>
      </c>
    </row>
    <row r="21" spans="1:6">
      <c r="A21" s="9" t="s">
        <v>2073</v>
      </c>
      <c r="B21" s="9" t="s">
        <v>155</v>
      </c>
      <c r="C21" s="9" t="s">
        <v>3925</v>
      </c>
      <c r="D21" s="9" t="s">
        <v>3926</v>
      </c>
      <c r="E21" s="9" t="s">
        <v>3927</v>
      </c>
      <c r="F21" s="9" t="s">
        <v>3928</v>
      </c>
    </row>
    <row r="22" spans="1:6">
      <c r="A22" s="9" t="s">
        <v>2082</v>
      </c>
      <c r="B22" s="9" t="s">
        <v>165</v>
      </c>
      <c r="C22" s="9" t="s">
        <v>3960</v>
      </c>
      <c r="D22" s="9" t="s">
        <v>3926</v>
      </c>
      <c r="E22" s="9" t="s">
        <v>3930</v>
      </c>
      <c r="F22" s="9" t="s">
        <v>3928</v>
      </c>
    </row>
    <row r="23" spans="1:6">
      <c r="A23" s="9" t="s">
        <v>3961</v>
      </c>
      <c r="B23" s="9" t="s">
        <v>169</v>
      </c>
      <c r="C23" s="9" t="s">
        <v>3962</v>
      </c>
      <c r="D23" s="9" t="s">
        <v>3926</v>
      </c>
      <c r="E23" s="9" t="s">
        <v>3932</v>
      </c>
      <c r="F23" s="9" t="s">
        <v>3928</v>
      </c>
    </row>
    <row r="24" spans="1:6">
      <c r="A24" s="9" t="s">
        <v>2100</v>
      </c>
      <c r="B24" s="9" t="s">
        <v>183</v>
      </c>
      <c r="C24" s="9" t="s">
        <v>3963</v>
      </c>
      <c r="D24" s="9" t="s">
        <v>3926</v>
      </c>
      <c r="E24" s="9" t="s">
        <v>3964</v>
      </c>
      <c r="F24" s="9" t="s">
        <v>3946</v>
      </c>
    </row>
    <row r="25" spans="1:6">
      <c r="A25" s="9" t="s">
        <v>3965</v>
      </c>
      <c r="B25" s="9" t="s">
        <v>193</v>
      </c>
      <c r="C25" s="9" t="s">
        <v>3966</v>
      </c>
      <c r="D25" s="9" t="s">
        <v>3926</v>
      </c>
      <c r="E25" s="9" t="s">
        <v>3967</v>
      </c>
      <c r="F25" s="9" t="s">
        <v>3928</v>
      </c>
    </row>
    <row r="26" spans="1:6">
      <c r="A26" s="9" t="s">
        <v>2108</v>
      </c>
      <c r="B26" s="9" t="s">
        <v>196</v>
      </c>
      <c r="C26" s="9" t="s">
        <v>3968</v>
      </c>
      <c r="D26" s="9" t="s">
        <v>3926</v>
      </c>
      <c r="E26" s="9" t="s">
        <v>3927</v>
      </c>
      <c r="F26" s="9" t="s">
        <v>3928</v>
      </c>
    </row>
    <row r="27" spans="1:6">
      <c r="A27" s="9" t="s">
        <v>3969</v>
      </c>
      <c r="B27" s="9" t="s">
        <v>210</v>
      </c>
      <c r="C27" s="9" t="s">
        <v>3970</v>
      </c>
      <c r="D27" s="9" t="s">
        <v>3926</v>
      </c>
      <c r="E27" s="9" t="s">
        <v>3932</v>
      </c>
      <c r="F27" s="9" t="s">
        <v>3928</v>
      </c>
    </row>
    <row r="28" spans="1:6">
      <c r="A28" s="9" t="s">
        <v>2127</v>
      </c>
      <c r="B28" s="9" t="s">
        <v>213</v>
      </c>
      <c r="C28" s="9" t="s">
        <v>3971</v>
      </c>
      <c r="D28" s="9" t="s">
        <v>3972</v>
      </c>
      <c r="E28" s="9" t="s">
        <v>3937</v>
      </c>
      <c r="F28" s="9" t="s">
        <v>3938</v>
      </c>
    </row>
    <row r="29" spans="1:6">
      <c r="A29" s="9" t="s">
        <v>2127</v>
      </c>
      <c r="B29" s="9" t="s">
        <v>213</v>
      </c>
      <c r="C29" s="9" t="s">
        <v>3971</v>
      </c>
      <c r="D29" s="9" t="s">
        <v>3926</v>
      </c>
      <c r="E29" s="9" t="s">
        <v>3927</v>
      </c>
      <c r="F29" s="9" t="s">
        <v>3928</v>
      </c>
    </row>
    <row r="30" spans="1:6">
      <c r="A30" s="9" t="s">
        <v>2127</v>
      </c>
      <c r="B30" s="9" t="s">
        <v>213</v>
      </c>
      <c r="C30" s="9" t="s">
        <v>3971</v>
      </c>
      <c r="D30" s="9" t="s">
        <v>3973</v>
      </c>
      <c r="E30" s="9" t="s">
        <v>3974</v>
      </c>
      <c r="F30" s="9" t="s">
        <v>3938</v>
      </c>
    </row>
    <row r="31" spans="1:6">
      <c r="A31" s="9" t="s">
        <v>2157</v>
      </c>
      <c r="B31" s="9" t="s">
        <v>240</v>
      </c>
      <c r="C31" s="9" t="s">
        <v>3975</v>
      </c>
      <c r="D31" s="9" t="s">
        <v>3926</v>
      </c>
      <c r="E31" s="9" t="s">
        <v>3976</v>
      </c>
      <c r="F31" s="9" t="s">
        <v>3928</v>
      </c>
    </row>
    <row r="32" spans="1:6">
      <c r="A32" s="9" t="s">
        <v>2157</v>
      </c>
      <c r="B32" s="9" t="s">
        <v>240</v>
      </c>
      <c r="C32" s="9" t="s">
        <v>3975</v>
      </c>
      <c r="D32" s="9" t="s">
        <v>3926</v>
      </c>
      <c r="E32" s="9" t="s">
        <v>3974</v>
      </c>
      <c r="F32" s="9" t="s">
        <v>3938</v>
      </c>
    </row>
    <row r="33" spans="1:6">
      <c r="A33" s="9" t="s">
        <v>3977</v>
      </c>
      <c r="B33" s="9" t="s">
        <v>245</v>
      </c>
      <c r="C33" s="9" t="s">
        <v>3978</v>
      </c>
      <c r="D33" s="9" t="s">
        <v>3926</v>
      </c>
      <c r="E33" s="9" t="s">
        <v>3932</v>
      </c>
      <c r="F33" s="9" t="s">
        <v>3928</v>
      </c>
    </row>
    <row r="34" spans="1:6">
      <c r="A34" s="9" t="s">
        <v>2168</v>
      </c>
      <c r="B34" s="9" t="s">
        <v>252</v>
      </c>
      <c r="C34" s="9" t="s">
        <v>3979</v>
      </c>
      <c r="D34" s="9" t="s">
        <v>3926</v>
      </c>
      <c r="E34" s="9" t="s">
        <v>3980</v>
      </c>
      <c r="F34" s="9" t="s">
        <v>3938</v>
      </c>
    </row>
    <row r="35" spans="1:6">
      <c r="A35" s="9" t="s">
        <v>2168</v>
      </c>
      <c r="B35" s="9" t="s">
        <v>252</v>
      </c>
      <c r="C35" s="9" t="s">
        <v>3979</v>
      </c>
      <c r="D35" s="9" t="s">
        <v>3926</v>
      </c>
      <c r="E35" s="9" t="s">
        <v>3967</v>
      </c>
      <c r="F35" s="9" t="s">
        <v>3928</v>
      </c>
    </row>
    <row r="36" spans="1:6">
      <c r="A36" s="9" t="s">
        <v>2174</v>
      </c>
      <c r="B36" s="9" t="s">
        <v>257</v>
      </c>
      <c r="C36" s="9" t="s">
        <v>3981</v>
      </c>
      <c r="D36" s="9" t="s">
        <v>3926</v>
      </c>
      <c r="E36" s="9" t="s">
        <v>3967</v>
      </c>
      <c r="F36" s="9" t="s">
        <v>3928</v>
      </c>
    </row>
    <row r="37" spans="1:6">
      <c r="A37" s="9" t="s">
        <v>2181</v>
      </c>
      <c r="B37" s="9" t="s">
        <v>261</v>
      </c>
      <c r="C37" s="9" t="s">
        <v>3982</v>
      </c>
      <c r="D37" s="9" t="s">
        <v>3944</v>
      </c>
      <c r="E37" s="9" t="s">
        <v>3964</v>
      </c>
      <c r="F37" s="9" t="s">
        <v>3946</v>
      </c>
    </row>
    <row r="38" spans="1:6">
      <c r="A38" s="9" t="s">
        <v>3983</v>
      </c>
      <c r="B38" s="9" t="s">
        <v>265</v>
      </c>
      <c r="C38" s="9" t="s">
        <v>3984</v>
      </c>
      <c r="D38" s="9" t="s">
        <v>3926</v>
      </c>
      <c r="E38" s="9" t="s">
        <v>3932</v>
      </c>
      <c r="F38" s="9" t="s">
        <v>3928</v>
      </c>
    </row>
    <row r="39" spans="1:6">
      <c r="A39" s="9" t="s">
        <v>3985</v>
      </c>
      <c r="B39" s="9" t="s">
        <v>268</v>
      </c>
      <c r="C39" s="9" t="s">
        <v>3986</v>
      </c>
      <c r="D39" s="9" t="s">
        <v>3926</v>
      </c>
      <c r="E39" s="9" t="s">
        <v>3927</v>
      </c>
      <c r="F39" s="9" t="s">
        <v>3928</v>
      </c>
    </row>
    <row r="40" spans="1:6">
      <c r="A40" s="9" t="s">
        <v>3987</v>
      </c>
      <c r="B40" s="9" t="s">
        <v>271</v>
      </c>
      <c r="C40" s="9" t="s">
        <v>3988</v>
      </c>
      <c r="D40" s="9" t="s">
        <v>3926</v>
      </c>
      <c r="E40" s="9" t="s">
        <v>3932</v>
      </c>
      <c r="F40" s="9" t="s">
        <v>3928</v>
      </c>
    </row>
    <row r="41" spans="1:6">
      <c r="A41" s="9" t="s">
        <v>2197</v>
      </c>
      <c r="B41" s="9" t="s">
        <v>274</v>
      </c>
      <c r="C41" s="9" t="s">
        <v>3989</v>
      </c>
      <c r="D41" s="9" t="s">
        <v>3926</v>
      </c>
      <c r="E41" s="9" t="s">
        <v>3927</v>
      </c>
      <c r="F41" s="9" t="s">
        <v>3928</v>
      </c>
    </row>
    <row r="42" spans="1:6">
      <c r="A42" s="9" t="s">
        <v>3990</v>
      </c>
      <c r="B42" s="9" t="s">
        <v>278</v>
      </c>
      <c r="C42" s="9" t="s">
        <v>3991</v>
      </c>
      <c r="D42" s="9" t="s">
        <v>3926</v>
      </c>
      <c r="E42" s="9" t="s">
        <v>3932</v>
      </c>
      <c r="F42" s="9" t="s">
        <v>3928</v>
      </c>
    </row>
    <row r="43" spans="1:6">
      <c r="A43" s="9" t="s">
        <v>3992</v>
      </c>
      <c r="B43" s="9" t="s">
        <v>282</v>
      </c>
      <c r="C43" s="9" t="s">
        <v>3993</v>
      </c>
      <c r="D43" s="9" t="s">
        <v>3926</v>
      </c>
      <c r="E43" s="9" t="s">
        <v>3932</v>
      </c>
      <c r="F43" s="9" t="s">
        <v>3928</v>
      </c>
    </row>
    <row r="44" spans="1:6">
      <c r="A44" s="9" t="s">
        <v>2203</v>
      </c>
      <c r="B44" s="9" t="s">
        <v>286</v>
      </c>
      <c r="C44" s="9" t="s">
        <v>3994</v>
      </c>
      <c r="D44" s="9" t="s">
        <v>3926</v>
      </c>
      <c r="E44" s="9" t="s">
        <v>3948</v>
      </c>
      <c r="F44" s="9" t="s">
        <v>3928</v>
      </c>
    </row>
    <row r="45" spans="1:6">
      <c r="A45" s="9" t="s">
        <v>2203</v>
      </c>
      <c r="B45" s="9" t="s">
        <v>286</v>
      </c>
      <c r="C45" s="9" t="s">
        <v>3994</v>
      </c>
      <c r="D45" s="9" t="s">
        <v>3973</v>
      </c>
      <c r="E45" s="9" t="s">
        <v>3937</v>
      </c>
      <c r="F45" s="9" t="s">
        <v>3938</v>
      </c>
    </row>
    <row r="46" spans="1:6">
      <c r="A46" s="9" t="s">
        <v>2203</v>
      </c>
      <c r="B46" s="9" t="s">
        <v>286</v>
      </c>
      <c r="C46" s="9" t="s">
        <v>3994</v>
      </c>
      <c r="D46" s="9" t="s">
        <v>3972</v>
      </c>
      <c r="E46" s="9" t="s">
        <v>3980</v>
      </c>
      <c r="F46" s="9" t="s">
        <v>3938</v>
      </c>
    </row>
    <row r="47" spans="1:6">
      <c r="A47" s="9" t="s">
        <v>2221</v>
      </c>
      <c r="B47" s="9" t="s">
        <v>296</v>
      </c>
      <c r="C47" s="9" t="s">
        <v>3995</v>
      </c>
      <c r="D47" s="9"/>
      <c r="E47" s="9" t="s">
        <v>3996</v>
      </c>
      <c r="F47" s="9" t="s">
        <v>3946</v>
      </c>
    </row>
    <row r="48" spans="1:6">
      <c r="A48" s="9" t="s">
        <v>3997</v>
      </c>
      <c r="B48" s="9" t="s">
        <v>304</v>
      </c>
      <c r="C48" s="9" t="s">
        <v>3998</v>
      </c>
      <c r="D48" s="9" t="s">
        <v>3926</v>
      </c>
      <c r="E48" s="9" t="s">
        <v>3927</v>
      </c>
      <c r="F48" s="9" t="s">
        <v>3928</v>
      </c>
    </row>
    <row r="49" spans="1:6">
      <c r="A49" s="9" t="s">
        <v>3999</v>
      </c>
      <c r="B49" s="9" t="s">
        <v>307</v>
      </c>
      <c r="C49" s="9" t="s">
        <v>4000</v>
      </c>
      <c r="D49" s="9" t="s">
        <v>3926</v>
      </c>
      <c r="E49" s="9" t="s">
        <v>3932</v>
      </c>
      <c r="F49" s="9" t="s">
        <v>3928</v>
      </c>
    </row>
    <row r="50" spans="1:6">
      <c r="A50" s="9" t="s">
        <v>4001</v>
      </c>
      <c r="B50" s="9" t="s">
        <v>310</v>
      </c>
      <c r="C50" s="9" t="s">
        <v>4002</v>
      </c>
      <c r="D50" s="9" t="s">
        <v>3926</v>
      </c>
      <c r="E50" s="9" t="s">
        <v>3967</v>
      </c>
      <c r="F50" s="9" t="s">
        <v>3928</v>
      </c>
    </row>
    <row r="51" spans="1:6">
      <c r="A51" s="9" t="s">
        <v>2235</v>
      </c>
      <c r="B51" s="9" t="s">
        <v>316</v>
      </c>
      <c r="C51" s="9" t="s">
        <v>4003</v>
      </c>
      <c r="D51" s="9" t="s">
        <v>3973</v>
      </c>
      <c r="E51" s="9" t="s">
        <v>3934</v>
      </c>
      <c r="F51" s="9" t="s">
        <v>3935</v>
      </c>
    </row>
    <row r="52" spans="1:6">
      <c r="A52" s="9" t="s">
        <v>2241</v>
      </c>
      <c r="B52" s="9" t="s">
        <v>320</v>
      </c>
      <c r="C52" s="9" t="s">
        <v>4004</v>
      </c>
      <c r="D52" s="9" t="s">
        <v>3973</v>
      </c>
      <c r="E52" s="9" t="s">
        <v>3980</v>
      </c>
      <c r="F52" s="9" t="s">
        <v>3938</v>
      </c>
    </row>
    <row r="53" spans="1:6">
      <c r="A53" s="9" t="s">
        <v>2241</v>
      </c>
      <c r="B53" s="9" t="s">
        <v>320</v>
      </c>
      <c r="C53" s="9" t="s">
        <v>4004</v>
      </c>
      <c r="D53" s="9" t="s">
        <v>3926</v>
      </c>
      <c r="E53" s="9" t="s">
        <v>3932</v>
      </c>
      <c r="F53" s="9" t="s">
        <v>3928</v>
      </c>
    </row>
    <row r="54" spans="1:6">
      <c r="A54" s="9" t="s">
        <v>2241</v>
      </c>
      <c r="B54" s="9" t="s">
        <v>320</v>
      </c>
      <c r="C54" s="9" t="s">
        <v>4004</v>
      </c>
      <c r="D54" s="9" t="s">
        <v>3972</v>
      </c>
      <c r="E54" s="9" t="s">
        <v>3937</v>
      </c>
      <c r="F54" s="9" t="s">
        <v>3938</v>
      </c>
    </row>
    <row r="55" spans="1:6">
      <c r="A55" s="9" t="s">
        <v>4005</v>
      </c>
      <c r="B55" s="9"/>
      <c r="C55" s="9" t="s">
        <v>4006</v>
      </c>
      <c r="D55" s="9" t="s">
        <v>3926</v>
      </c>
      <c r="E55" s="9" t="s">
        <v>3927</v>
      </c>
      <c r="F55" s="9" t="s">
        <v>3928</v>
      </c>
    </row>
    <row r="56" spans="1:6">
      <c r="A56" s="9" t="s">
        <v>2246</v>
      </c>
      <c r="B56" s="9" t="s">
        <v>326</v>
      </c>
      <c r="C56" s="9" t="s">
        <v>4007</v>
      </c>
      <c r="D56" s="9" t="s">
        <v>3926</v>
      </c>
      <c r="E56" s="9" t="s">
        <v>4008</v>
      </c>
      <c r="F56" s="9" t="s">
        <v>3946</v>
      </c>
    </row>
    <row r="57" spans="1:6">
      <c r="A57" s="9" t="s">
        <v>4009</v>
      </c>
      <c r="B57" s="9" t="s">
        <v>330</v>
      </c>
      <c r="C57" s="9" t="s">
        <v>4010</v>
      </c>
      <c r="D57" s="9" t="s">
        <v>3926</v>
      </c>
      <c r="E57" s="9" t="s">
        <v>3927</v>
      </c>
      <c r="F57" s="9" t="s">
        <v>3928</v>
      </c>
    </row>
    <row r="58" spans="1:6">
      <c r="A58" s="9" t="s">
        <v>2252</v>
      </c>
      <c r="B58" s="9" t="s">
        <v>333</v>
      </c>
      <c r="C58" s="9" t="s">
        <v>4011</v>
      </c>
      <c r="D58" s="9" t="s">
        <v>3926</v>
      </c>
      <c r="E58" s="9" t="s">
        <v>3932</v>
      </c>
      <c r="F58" s="9" t="s">
        <v>3928</v>
      </c>
    </row>
    <row r="59" spans="1:6">
      <c r="A59" s="9" t="s">
        <v>4012</v>
      </c>
      <c r="B59" s="9" t="s">
        <v>337</v>
      </c>
      <c r="C59" s="9" t="s">
        <v>4013</v>
      </c>
      <c r="D59" s="9" t="s">
        <v>3926</v>
      </c>
      <c r="E59" s="9" t="s">
        <v>3927</v>
      </c>
      <c r="F59" s="9" t="s">
        <v>3928</v>
      </c>
    </row>
    <row r="60" spans="1:6">
      <c r="A60" s="9" t="s">
        <v>2257</v>
      </c>
      <c r="B60" s="9" t="s">
        <v>341</v>
      </c>
      <c r="C60" s="9" t="s">
        <v>4014</v>
      </c>
      <c r="D60" s="9" t="s">
        <v>3926</v>
      </c>
      <c r="E60" s="9" t="s">
        <v>3932</v>
      </c>
      <c r="F60" s="9" t="s">
        <v>3928</v>
      </c>
    </row>
    <row r="61" spans="1:6">
      <c r="A61" s="9" t="s">
        <v>2261</v>
      </c>
      <c r="B61" s="9" t="s">
        <v>345</v>
      </c>
      <c r="C61" s="9" t="s">
        <v>4015</v>
      </c>
      <c r="D61" s="9" t="s">
        <v>3926</v>
      </c>
      <c r="E61" s="9" t="s">
        <v>3927</v>
      </c>
      <c r="F61" s="9" t="s">
        <v>3928</v>
      </c>
    </row>
    <row r="62" spans="1:6">
      <c r="A62" s="9" t="s">
        <v>4016</v>
      </c>
      <c r="B62" s="9" t="s">
        <v>350</v>
      </c>
      <c r="C62" s="9" t="s">
        <v>4017</v>
      </c>
      <c r="D62" s="9" t="s">
        <v>3926</v>
      </c>
      <c r="E62" s="9" t="s">
        <v>3927</v>
      </c>
      <c r="F62" s="9" t="s">
        <v>3928</v>
      </c>
    </row>
    <row r="63" spans="1:6">
      <c r="A63" s="9" t="s">
        <v>3615</v>
      </c>
      <c r="B63" s="9" t="s">
        <v>359</v>
      </c>
      <c r="C63" s="9" t="s">
        <v>4018</v>
      </c>
      <c r="D63" s="9" t="s">
        <v>3926</v>
      </c>
      <c r="E63" s="9" t="s">
        <v>3964</v>
      </c>
      <c r="F63" s="9" t="s">
        <v>3935</v>
      </c>
    </row>
    <row r="64" spans="1:6">
      <c r="A64" s="9" t="s">
        <v>2273</v>
      </c>
      <c r="B64" s="9" t="s">
        <v>363</v>
      </c>
      <c r="C64" s="9" t="s">
        <v>4019</v>
      </c>
      <c r="D64" s="9" t="s">
        <v>3926</v>
      </c>
      <c r="E64" s="9" t="s">
        <v>3930</v>
      </c>
      <c r="F64" s="9" t="s">
        <v>3928</v>
      </c>
    </row>
    <row r="65" spans="1:6">
      <c r="A65" s="9" t="s">
        <v>4020</v>
      </c>
      <c r="B65" s="9" t="s">
        <v>370</v>
      </c>
      <c r="C65" s="9" t="s">
        <v>4021</v>
      </c>
      <c r="D65" s="9" t="s">
        <v>3926</v>
      </c>
      <c r="E65" s="9" t="s">
        <v>3927</v>
      </c>
      <c r="F65" s="9" t="s">
        <v>3928</v>
      </c>
    </row>
    <row r="66" spans="1:6">
      <c r="A66" s="9" t="s">
        <v>4022</v>
      </c>
      <c r="B66" s="9" t="s">
        <v>378</v>
      </c>
      <c r="C66" s="9" t="s">
        <v>4023</v>
      </c>
      <c r="D66" s="9" t="s">
        <v>3926</v>
      </c>
      <c r="E66" s="9" t="s">
        <v>3927</v>
      </c>
      <c r="F66" s="9" t="s">
        <v>3928</v>
      </c>
    </row>
    <row r="67" spans="1:6">
      <c r="A67" s="9" t="s">
        <v>2286</v>
      </c>
      <c r="B67" s="9" t="s">
        <v>382</v>
      </c>
      <c r="C67" s="9" t="s">
        <v>4024</v>
      </c>
      <c r="D67" s="9" t="s">
        <v>3926</v>
      </c>
      <c r="E67" s="9" t="s">
        <v>3948</v>
      </c>
      <c r="F67" s="9" t="s">
        <v>3928</v>
      </c>
    </row>
    <row r="68" spans="1:6">
      <c r="A68" s="9" t="s">
        <v>2320</v>
      </c>
      <c r="B68" s="9" t="s">
        <v>409</v>
      </c>
      <c r="C68" s="9" t="s">
        <v>4025</v>
      </c>
      <c r="D68" s="9" t="s">
        <v>3926</v>
      </c>
      <c r="E68" s="9" t="s">
        <v>3945</v>
      </c>
      <c r="F68" s="9" t="s">
        <v>3946</v>
      </c>
    </row>
    <row r="69" spans="1:6">
      <c r="A69" s="9" t="s">
        <v>3626</v>
      </c>
      <c r="B69" s="9" t="s">
        <v>422</v>
      </c>
      <c r="C69" s="9" t="s">
        <v>4026</v>
      </c>
      <c r="D69" s="9" t="s">
        <v>3926</v>
      </c>
      <c r="E69" s="9" t="s">
        <v>4008</v>
      </c>
      <c r="F69" s="9" t="s">
        <v>3946</v>
      </c>
    </row>
    <row r="70" spans="1:6">
      <c r="A70" s="9" t="s">
        <v>2330</v>
      </c>
      <c r="B70" s="9" t="s">
        <v>426</v>
      </c>
      <c r="C70" s="9" t="s">
        <v>4027</v>
      </c>
      <c r="D70" s="9" t="s">
        <v>3926</v>
      </c>
      <c r="E70" s="9" t="s">
        <v>3930</v>
      </c>
      <c r="F70" s="9" t="s">
        <v>3928</v>
      </c>
    </row>
    <row r="71" spans="1:6">
      <c r="A71" s="9" t="s">
        <v>2330</v>
      </c>
      <c r="B71" s="9" t="s">
        <v>426</v>
      </c>
      <c r="C71" s="9" t="s">
        <v>4027</v>
      </c>
      <c r="D71" s="9" t="s">
        <v>3973</v>
      </c>
      <c r="E71" s="9" t="s">
        <v>3937</v>
      </c>
      <c r="F71" s="9" t="s">
        <v>3938</v>
      </c>
    </row>
    <row r="72" spans="1:6">
      <c r="A72" s="9" t="s">
        <v>2340</v>
      </c>
      <c r="B72" s="9" t="s">
        <v>433</v>
      </c>
      <c r="C72" s="9" t="s">
        <v>4028</v>
      </c>
      <c r="D72" s="9" t="s">
        <v>3926</v>
      </c>
      <c r="E72" s="9" t="s">
        <v>3932</v>
      </c>
      <c r="F72" s="9" t="s">
        <v>3928</v>
      </c>
    </row>
    <row r="73" spans="1:6">
      <c r="A73" s="9" t="s">
        <v>2340</v>
      </c>
      <c r="B73" s="9" t="s">
        <v>433</v>
      </c>
      <c r="C73" s="9" t="s">
        <v>4028</v>
      </c>
      <c r="D73" s="9" t="s">
        <v>3926</v>
      </c>
      <c r="E73" s="9" t="s">
        <v>3980</v>
      </c>
      <c r="F73" s="9" t="s">
        <v>3938</v>
      </c>
    </row>
    <row r="74" spans="1:6">
      <c r="A74" s="9" t="s">
        <v>2344</v>
      </c>
      <c r="B74" s="9" t="s">
        <v>437</v>
      </c>
      <c r="C74" s="9" t="s">
        <v>4029</v>
      </c>
      <c r="D74" s="9" t="s">
        <v>3926</v>
      </c>
      <c r="E74" s="9" t="s">
        <v>3945</v>
      </c>
      <c r="F74" s="9" t="s">
        <v>3946</v>
      </c>
    </row>
    <row r="75" spans="1:6">
      <c r="A75" s="9" t="s">
        <v>2364</v>
      </c>
      <c r="B75" s="9" t="s">
        <v>452</v>
      </c>
      <c r="C75" s="9" t="s">
        <v>4030</v>
      </c>
      <c r="D75" s="9" t="s">
        <v>3926</v>
      </c>
      <c r="E75" s="9" t="s">
        <v>3927</v>
      </c>
      <c r="F75" s="9" t="s">
        <v>3928</v>
      </c>
    </row>
    <row r="76" spans="1:6">
      <c r="A76" s="9" t="s">
        <v>2364</v>
      </c>
      <c r="B76" s="9" t="s">
        <v>452</v>
      </c>
      <c r="C76" s="9" t="s">
        <v>4030</v>
      </c>
      <c r="D76" s="9" t="s">
        <v>3926</v>
      </c>
      <c r="E76" s="9" t="s">
        <v>3937</v>
      </c>
      <c r="F76" s="9" t="s">
        <v>3938</v>
      </c>
    </row>
    <row r="77" spans="1:6">
      <c r="A77" s="9" t="s">
        <v>2369</v>
      </c>
      <c r="B77" s="9" t="s">
        <v>457</v>
      </c>
      <c r="C77" s="9" t="s">
        <v>4031</v>
      </c>
      <c r="D77" s="9" t="s">
        <v>3926</v>
      </c>
      <c r="E77" s="9" t="s">
        <v>3927</v>
      </c>
      <c r="F77" s="9" t="s">
        <v>3928</v>
      </c>
    </row>
    <row r="78" spans="1:6">
      <c r="A78" s="9" t="s">
        <v>2369</v>
      </c>
      <c r="B78" s="9" t="s">
        <v>457</v>
      </c>
      <c r="C78" s="9" t="s">
        <v>4031</v>
      </c>
      <c r="D78" s="9" t="s">
        <v>3926</v>
      </c>
      <c r="E78" s="9" t="s">
        <v>3937</v>
      </c>
      <c r="F78" s="9" t="s">
        <v>3938</v>
      </c>
    </row>
    <row r="79" spans="1:6">
      <c r="A79" s="9" t="s">
        <v>2373</v>
      </c>
      <c r="B79" s="9" t="s">
        <v>471</v>
      </c>
      <c r="C79" s="9" t="s">
        <v>4032</v>
      </c>
      <c r="D79" s="9" t="s">
        <v>3926</v>
      </c>
      <c r="E79" s="9" t="s">
        <v>3927</v>
      </c>
      <c r="F79" s="9" t="s">
        <v>3928</v>
      </c>
    </row>
    <row r="80" spans="1:6">
      <c r="A80" s="9" t="s">
        <v>4033</v>
      </c>
      <c r="B80" s="9" t="s">
        <v>480</v>
      </c>
      <c r="C80" s="9" t="s">
        <v>4021</v>
      </c>
      <c r="D80" s="9" t="s">
        <v>3926</v>
      </c>
      <c r="E80" s="9" t="s">
        <v>3927</v>
      </c>
      <c r="F80" s="9" t="s">
        <v>3928</v>
      </c>
    </row>
    <row r="81" spans="1:6">
      <c r="A81" s="9" t="s">
        <v>4034</v>
      </c>
      <c r="B81" s="9" t="s">
        <v>477</v>
      </c>
      <c r="C81" s="9" t="s">
        <v>4021</v>
      </c>
      <c r="D81" s="9" t="s">
        <v>3926</v>
      </c>
      <c r="E81" s="9" t="s">
        <v>3927</v>
      </c>
      <c r="F81" s="9" t="s">
        <v>3928</v>
      </c>
    </row>
    <row r="82" spans="1:6">
      <c r="A82" s="9" t="s">
        <v>4035</v>
      </c>
      <c r="B82" s="9" t="s">
        <v>483</v>
      </c>
      <c r="C82" s="9" t="s">
        <v>4036</v>
      </c>
      <c r="D82" s="9" t="s">
        <v>3926</v>
      </c>
      <c r="E82" s="9" t="s">
        <v>3927</v>
      </c>
      <c r="F82" s="9" t="s">
        <v>3928</v>
      </c>
    </row>
    <row r="83" spans="1:6">
      <c r="A83" s="9" t="s">
        <v>2383</v>
      </c>
      <c r="B83" s="9" t="s">
        <v>490</v>
      </c>
      <c r="C83" s="9" t="s">
        <v>4037</v>
      </c>
      <c r="D83" s="9" t="s">
        <v>3926</v>
      </c>
      <c r="E83" s="9" t="s">
        <v>3945</v>
      </c>
      <c r="F83" s="9" t="s">
        <v>3935</v>
      </c>
    </row>
    <row r="84" spans="1:6">
      <c r="A84" s="9" t="s">
        <v>2383</v>
      </c>
      <c r="B84" s="9" t="s">
        <v>490</v>
      </c>
      <c r="C84" s="9" t="s">
        <v>4037</v>
      </c>
      <c r="D84" s="9" t="s">
        <v>3926</v>
      </c>
      <c r="E84" s="9" t="s">
        <v>3974</v>
      </c>
      <c r="F84" s="9" t="s">
        <v>3935</v>
      </c>
    </row>
    <row r="85" spans="1:6">
      <c r="A85" s="9" t="s">
        <v>2383</v>
      </c>
      <c r="B85" s="9" t="s">
        <v>490</v>
      </c>
      <c r="C85" s="9" t="s">
        <v>4037</v>
      </c>
      <c r="D85" s="9" t="s">
        <v>3926</v>
      </c>
      <c r="E85" s="9" t="s">
        <v>3932</v>
      </c>
      <c r="F85" s="9" t="s">
        <v>3928</v>
      </c>
    </row>
    <row r="86" spans="1:6">
      <c r="A86" s="9" t="s">
        <v>4038</v>
      </c>
      <c r="B86" s="9" t="s">
        <v>494</v>
      </c>
      <c r="C86" s="9" t="s">
        <v>4039</v>
      </c>
      <c r="D86" s="9" t="s">
        <v>3926</v>
      </c>
      <c r="E86" s="9" t="s">
        <v>3967</v>
      </c>
      <c r="F86" s="9" t="s">
        <v>3928</v>
      </c>
    </row>
    <row r="87" spans="1:6">
      <c r="A87" s="9" t="s">
        <v>4040</v>
      </c>
      <c r="B87" s="9" t="s">
        <v>503</v>
      </c>
      <c r="C87" s="9" t="s">
        <v>4041</v>
      </c>
      <c r="D87" s="9" t="s">
        <v>3926</v>
      </c>
      <c r="E87" s="9" t="s">
        <v>3927</v>
      </c>
      <c r="F87" s="9" t="s">
        <v>3928</v>
      </c>
    </row>
    <row r="88" spans="1:6">
      <c r="A88" s="9" t="s">
        <v>4042</v>
      </c>
      <c r="B88" s="9" t="s">
        <v>507</v>
      </c>
      <c r="C88" s="9" t="s">
        <v>4041</v>
      </c>
      <c r="D88" s="9" t="s">
        <v>3926</v>
      </c>
      <c r="E88" s="9" t="s">
        <v>3927</v>
      </c>
      <c r="F88" s="9" t="s">
        <v>3928</v>
      </c>
    </row>
    <row r="89" spans="1:6">
      <c r="A89" s="9" t="s">
        <v>4043</v>
      </c>
      <c r="B89" s="9" t="s">
        <v>510</v>
      </c>
      <c r="C89" s="9" t="s">
        <v>4041</v>
      </c>
      <c r="D89" s="9" t="s">
        <v>3926</v>
      </c>
      <c r="E89" s="9" t="s">
        <v>3927</v>
      </c>
      <c r="F89" s="9" t="s">
        <v>3928</v>
      </c>
    </row>
    <row r="90" spans="1:6">
      <c r="A90" s="9" t="s">
        <v>3650</v>
      </c>
      <c r="B90" s="9" t="s">
        <v>513</v>
      </c>
      <c r="C90" s="9" t="s">
        <v>4044</v>
      </c>
      <c r="D90" s="9" t="s">
        <v>3926</v>
      </c>
      <c r="E90" s="9" t="s">
        <v>3945</v>
      </c>
      <c r="F90" s="9" t="s">
        <v>3946</v>
      </c>
    </row>
    <row r="91" spans="1:6">
      <c r="A91" s="9" t="s">
        <v>2413</v>
      </c>
      <c r="B91" s="9" t="s">
        <v>536</v>
      </c>
      <c r="C91" s="9" t="s">
        <v>4045</v>
      </c>
      <c r="D91" s="9" t="s">
        <v>3926</v>
      </c>
      <c r="E91" s="9" t="s">
        <v>3937</v>
      </c>
      <c r="F91" s="9" t="s">
        <v>3938</v>
      </c>
    </row>
    <row r="92" spans="1:6">
      <c r="A92" s="9" t="s">
        <v>2413</v>
      </c>
      <c r="B92" s="9" t="s">
        <v>536</v>
      </c>
      <c r="C92" s="9" t="s">
        <v>4045</v>
      </c>
      <c r="D92" s="9" t="s">
        <v>3926</v>
      </c>
      <c r="E92" s="9" t="s">
        <v>3927</v>
      </c>
      <c r="F92" s="9" t="s">
        <v>3928</v>
      </c>
    </row>
    <row r="93" spans="1:6">
      <c r="A93" s="9" t="s">
        <v>2417</v>
      </c>
      <c r="B93" s="9" t="s">
        <v>540</v>
      </c>
      <c r="C93" s="9" t="s">
        <v>4046</v>
      </c>
      <c r="D93" s="9" t="s">
        <v>3973</v>
      </c>
      <c r="E93" s="9" t="s">
        <v>3945</v>
      </c>
      <c r="F93" s="9" t="s">
        <v>3946</v>
      </c>
    </row>
    <row r="94" spans="1:6">
      <c r="A94" s="9" t="s">
        <v>2417</v>
      </c>
      <c r="B94" s="9" t="s">
        <v>540</v>
      </c>
      <c r="C94" s="9" t="s">
        <v>4046</v>
      </c>
      <c r="D94" s="9" t="s">
        <v>3972</v>
      </c>
      <c r="E94" s="9" t="s">
        <v>3964</v>
      </c>
      <c r="F94" s="9" t="s">
        <v>3946</v>
      </c>
    </row>
    <row r="95" spans="1:6">
      <c r="A95" s="9" t="s">
        <v>4047</v>
      </c>
      <c r="B95" s="9" t="s">
        <v>544</v>
      </c>
      <c r="C95" s="9" t="s">
        <v>4048</v>
      </c>
      <c r="D95" s="9" t="s">
        <v>3926</v>
      </c>
      <c r="E95" s="9" t="s">
        <v>3932</v>
      </c>
      <c r="F95" s="9" t="s">
        <v>3928</v>
      </c>
    </row>
    <row r="96" spans="1:6">
      <c r="A96" s="9" t="s">
        <v>4049</v>
      </c>
      <c r="B96" s="9"/>
      <c r="C96" s="9" t="s">
        <v>4050</v>
      </c>
      <c r="D96" s="9" t="s">
        <v>3926</v>
      </c>
      <c r="E96" s="9" t="s">
        <v>3967</v>
      </c>
      <c r="F96" s="9" t="s">
        <v>3928</v>
      </c>
    </row>
    <row r="97" spans="1:6">
      <c r="A97" s="9" t="s">
        <v>4051</v>
      </c>
      <c r="B97" s="9" t="s">
        <v>553</v>
      </c>
      <c r="C97" s="9" t="s">
        <v>4052</v>
      </c>
      <c r="D97" s="9" t="s">
        <v>3926</v>
      </c>
      <c r="E97" s="9" t="s">
        <v>3927</v>
      </c>
      <c r="F97" s="9" t="s">
        <v>3928</v>
      </c>
    </row>
    <row r="98" spans="1:6">
      <c r="A98" s="9" t="s">
        <v>4053</v>
      </c>
      <c r="B98" s="9" t="s">
        <v>559</v>
      </c>
      <c r="C98" s="9" t="s">
        <v>4054</v>
      </c>
      <c r="D98" s="9" t="s">
        <v>3926</v>
      </c>
      <c r="E98" s="9" t="s">
        <v>3948</v>
      </c>
      <c r="F98" s="9" t="s">
        <v>3928</v>
      </c>
    </row>
    <row r="99" spans="1:6">
      <c r="A99" s="9" t="s">
        <v>4055</v>
      </c>
      <c r="B99" s="9" t="s">
        <v>562</v>
      </c>
      <c r="C99" s="9" t="s">
        <v>4056</v>
      </c>
      <c r="D99" s="9" t="s">
        <v>3926</v>
      </c>
      <c r="E99" s="9" t="s">
        <v>3930</v>
      </c>
      <c r="F99" s="9" t="s">
        <v>3928</v>
      </c>
    </row>
    <row r="100" spans="1:6">
      <c r="A100" s="9" t="s">
        <v>2435</v>
      </c>
      <c r="B100" s="9" t="s">
        <v>565</v>
      </c>
      <c r="C100" s="9" t="s">
        <v>4057</v>
      </c>
      <c r="D100" s="9" t="s">
        <v>3926</v>
      </c>
      <c r="E100" s="9" t="s">
        <v>3927</v>
      </c>
      <c r="F100" s="9" t="s">
        <v>3928</v>
      </c>
    </row>
    <row r="101" spans="1:6">
      <c r="A101" s="9" t="s">
        <v>2435</v>
      </c>
      <c r="B101" s="9" t="s">
        <v>565</v>
      </c>
      <c r="C101" s="9" t="s">
        <v>4057</v>
      </c>
      <c r="D101" s="9" t="s">
        <v>3926</v>
      </c>
      <c r="E101" s="9" t="s">
        <v>3937</v>
      </c>
      <c r="F101" s="9" t="s">
        <v>3938</v>
      </c>
    </row>
    <row r="102" spans="1:6">
      <c r="A102" s="9" t="s">
        <v>2440</v>
      </c>
      <c r="B102" s="9" t="s">
        <v>573</v>
      </c>
      <c r="C102" s="9" t="s">
        <v>4058</v>
      </c>
      <c r="D102" s="9" t="s">
        <v>3926</v>
      </c>
      <c r="E102" s="9" t="s">
        <v>3927</v>
      </c>
      <c r="F102" s="9" t="s">
        <v>3928</v>
      </c>
    </row>
    <row r="103" spans="1:6">
      <c r="A103" s="9" t="s">
        <v>3662</v>
      </c>
      <c r="B103" s="9" t="s">
        <v>582</v>
      </c>
      <c r="C103" s="9" t="s">
        <v>4059</v>
      </c>
      <c r="D103" s="9" t="s">
        <v>3926</v>
      </c>
      <c r="E103" s="9" t="s">
        <v>3934</v>
      </c>
      <c r="F103" s="9" t="s">
        <v>3935</v>
      </c>
    </row>
    <row r="104" spans="1:6">
      <c r="A104" s="9" t="s">
        <v>2483</v>
      </c>
      <c r="B104" s="9" t="s">
        <v>611</v>
      </c>
      <c r="C104" s="9" t="s">
        <v>4060</v>
      </c>
      <c r="D104" s="9" t="s">
        <v>3926</v>
      </c>
      <c r="E104" s="9" t="s">
        <v>3996</v>
      </c>
      <c r="F104" s="9" t="s">
        <v>3946</v>
      </c>
    </row>
    <row r="105" spans="1:6">
      <c r="A105" s="9" t="s">
        <v>2494</v>
      </c>
      <c r="B105" s="9" t="s">
        <v>618</v>
      </c>
      <c r="C105" s="9" t="s">
        <v>4061</v>
      </c>
      <c r="D105" s="9" t="s">
        <v>3926</v>
      </c>
      <c r="E105" s="9" t="s">
        <v>3932</v>
      </c>
      <c r="F105" s="9" t="s">
        <v>3928</v>
      </c>
    </row>
    <row r="106" spans="1:6">
      <c r="A106" s="9" t="s">
        <v>2498</v>
      </c>
      <c r="B106" s="9" t="s">
        <v>621</v>
      </c>
      <c r="C106" s="9" t="s">
        <v>4062</v>
      </c>
      <c r="D106" s="9" t="s">
        <v>3926</v>
      </c>
      <c r="E106" s="9" t="s">
        <v>3930</v>
      </c>
      <c r="F106" s="9" t="s">
        <v>3928</v>
      </c>
    </row>
    <row r="107" spans="1:6">
      <c r="A107" s="9" t="s">
        <v>4063</v>
      </c>
      <c r="B107" s="9" t="s">
        <v>631</v>
      </c>
      <c r="C107" s="9" t="s">
        <v>4064</v>
      </c>
      <c r="D107" s="9" t="s">
        <v>3926</v>
      </c>
      <c r="E107" s="9" t="s">
        <v>3932</v>
      </c>
      <c r="F107" s="9" t="s">
        <v>3928</v>
      </c>
    </row>
    <row r="108" spans="1:6">
      <c r="A108" s="9" t="s">
        <v>4065</v>
      </c>
      <c r="B108" s="9" t="s">
        <v>634</v>
      </c>
      <c r="C108" s="9" t="s">
        <v>4066</v>
      </c>
      <c r="D108" s="9" t="s">
        <v>3926</v>
      </c>
      <c r="E108" s="9" t="s">
        <v>3927</v>
      </c>
      <c r="F108" s="9" t="s">
        <v>3928</v>
      </c>
    </row>
    <row r="109" spans="1:6">
      <c r="A109" s="9" t="s">
        <v>2509</v>
      </c>
      <c r="B109" s="9" t="s">
        <v>644</v>
      </c>
      <c r="C109" s="9" t="s">
        <v>4067</v>
      </c>
      <c r="D109" s="9" t="s">
        <v>3926</v>
      </c>
      <c r="E109" s="9" t="s">
        <v>3930</v>
      </c>
      <c r="F109" s="9" t="s">
        <v>3928</v>
      </c>
    </row>
    <row r="110" spans="1:6">
      <c r="A110" s="9" t="s">
        <v>4068</v>
      </c>
      <c r="B110" s="9" t="s">
        <v>647</v>
      </c>
      <c r="C110" s="9" t="s">
        <v>4069</v>
      </c>
      <c r="D110" s="9" t="s">
        <v>3926</v>
      </c>
      <c r="E110" s="9" t="s">
        <v>3927</v>
      </c>
      <c r="F110" s="9" t="s">
        <v>3928</v>
      </c>
    </row>
    <row r="111" spans="1:6">
      <c r="A111" s="9" t="s">
        <v>4070</v>
      </c>
      <c r="B111" s="9" t="s">
        <v>650</v>
      </c>
      <c r="C111" s="9" t="s">
        <v>3955</v>
      </c>
      <c r="D111" s="9" t="s">
        <v>3926</v>
      </c>
      <c r="E111" s="9" t="s">
        <v>3927</v>
      </c>
      <c r="F111" s="9" t="s">
        <v>3928</v>
      </c>
    </row>
    <row r="112" spans="1:6">
      <c r="A112" s="9" t="s">
        <v>2512</v>
      </c>
      <c r="B112" s="9" t="s">
        <v>653</v>
      </c>
      <c r="C112" s="9" t="s">
        <v>4071</v>
      </c>
      <c r="D112" s="9" t="s">
        <v>3926</v>
      </c>
      <c r="E112" s="9" t="s">
        <v>3945</v>
      </c>
      <c r="F112" s="9" t="s">
        <v>3935</v>
      </c>
    </row>
    <row r="113" spans="1:6">
      <c r="A113" s="9" t="s">
        <v>2518</v>
      </c>
      <c r="B113" s="9" t="s">
        <v>657</v>
      </c>
      <c r="C113" s="9" t="s">
        <v>4072</v>
      </c>
      <c r="D113" s="9" t="s">
        <v>3926</v>
      </c>
      <c r="E113" s="9" t="s">
        <v>3927</v>
      </c>
      <c r="F113" s="9" t="s">
        <v>3928</v>
      </c>
    </row>
    <row r="114" spans="1:6">
      <c r="A114" s="9" t="s">
        <v>2527</v>
      </c>
      <c r="B114" s="9" t="s">
        <v>663</v>
      </c>
      <c r="C114" s="9" t="s">
        <v>4073</v>
      </c>
      <c r="D114" s="9" t="s">
        <v>3926</v>
      </c>
      <c r="E114" s="9" t="s">
        <v>3945</v>
      </c>
      <c r="F114" s="9" t="s">
        <v>3935</v>
      </c>
    </row>
    <row r="115" spans="1:6">
      <c r="A115" s="9" t="s">
        <v>2532</v>
      </c>
      <c r="B115" s="9" t="s">
        <v>671</v>
      </c>
      <c r="C115" s="9" t="s">
        <v>4074</v>
      </c>
      <c r="D115" s="9" t="s">
        <v>3926</v>
      </c>
      <c r="E115" s="9" t="s">
        <v>3927</v>
      </c>
      <c r="F115" s="9" t="s">
        <v>3928</v>
      </c>
    </row>
    <row r="116" spans="1:6">
      <c r="A116" s="9" t="s">
        <v>4075</v>
      </c>
      <c r="B116" s="9" t="s">
        <v>674</v>
      </c>
      <c r="C116" s="9" t="s">
        <v>4076</v>
      </c>
      <c r="D116" s="9" t="s">
        <v>3926</v>
      </c>
      <c r="E116" s="9" t="s">
        <v>3927</v>
      </c>
      <c r="F116" s="9" t="s">
        <v>3928</v>
      </c>
    </row>
    <row r="117" spans="1:6">
      <c r="A117" s="9" t="s">
        <v>4077</v>
      </c>
      <c r="B117" s="9" t="s">
        <v>677</v>
      </c>
      <c r="C117" s="9" t="s">
        <v>4078</v>
      </c>
      <c r="D117" s="9" t="s">
        <v>3926</v>
      </c>
      <c r="E117" s="9" t="s">
        <v>3932</v>
      </c>
      <c r="F117" s="9" t="s">
        <v>3928</v>
      </c>
    </row>
    <row r="118" spans="1:6">
      <c r="A118" s="9" t="s">
        <v>4079</v>
      </c>
      <c r="B118" s="9" t="s">
        <v>683</v>
      </c>
      <c r="C118" s="9" t="s">
        <v>4080</v>
      </c>
      <c r="D118" s="9" t="s">
        <v>3926</v>
      </c>
      <c r="E118" s="9" t="s">
        <v>3932</v>
      </c>
      <c r="F118" s="9" t="s">
        <v>3928</v>
      </c>
    </row>
    <row r="119" spans="1:6">
      <c r="A119" s="9" t="s">
        <v>4081</v>
      </c>
      <c r="B119" s="9" t="s">
        <v>686</v>
      </c>
      <c r="C119" s="9" t="s">
        <v>4082</v>
      </c>
      <c r="D119" s="9" t="s">
        <v>3926</v>
      </c>
      <c r="E119" s="9" t="s">
        <v>3932</v>
      </c>
      <c r="F119" s="9" t="s">
        <v>3928</v>
      </c>
    </row>
    <row r="120" spans="1:6">
      <c r="A120" s="9" t="s">
        <v>2538</v>
      </c>
      <c r="B120" s="9" t="s">
        <v>689</v>
      </c>
      <c r="C120" s="9" t="s">
        <v>4083</v>
      </c>
      <c r="D120" s="9" t="s">
        <v>3926</v>
      </c>
      <c r="E120" s="9" t="s">
        <v>3932</v>
      </c>
      <c r="F120" s="9" t="s">
        <v>3928</v>
      </c>
    </row>
    <row r="121" spans="1:6">
      <c r="A121" s="9" t="s">
        <v>4084</v>
      </c>
      <c r="B121" s="9" t="s">
        <v>695</v>
      </c>
      <c r="C121" s="9" t="s">
        <v>4085</v>
      </c>
      <c r="D121" s="9" t="s">
        <v>3926</v>
      </c>
      <c r="E121" s="9" t="s">
        <v>3932</v>
      </c>
      <c r="F121" s="9" t="s">
        <v>3928</v>
      </c>
    </row>
    <row r="122" spans="1:6">
      <c r="A122" s="9" t="s">
        <v>4086</v>
      </c>
      <c r="B122" s="9" t="s">
        <v>692</v>
      </c>
      <c r="C122" s="9" t="s">
        <v>4087</v>
      </c>
      <c r="D122" s="9" t="s">
        <v>3926</v>
      </c>
      <c r="E122" s="9" t="s">
        <v>3930</v>
      </c>
      <c r="F122" s="9" t="s">
        <v>3928</v>
      </c>
    </row>
    <row r="123" spans="1:6">
      <c r="A123" s="9" t="s">
        <v>2547</v>
      </c>
      <c r="B123" s="9" t="s">
        <v>701</v>
      </c>
      <c r="C123" s="9" t="s">
        <v>4088</v>
      </c>
      <c r="D123" s="9" t="s">
        <v>3926</v>
      </c>
      <c r="E123" s="9" t="s">
        <v>4008</v>
      </c>
      <c r="F123" s="9" t="s">
        <v>3946</v>
      </c>
    </row>
    <row r="124" spans="1:6">
      <c r="A124" s="9" t="s">
        <v>2542</v>
      </c>
      <c r="B124" s="9" t="s">
        <v>698</v>
      </c>
      <c r="C124" s="9" t="s">
        <v>4089</v>
      </c>
      <c r="D124" s="9" t="s">
        <v>3926</v>
      </c>
      <c r="E124" s="9" t="s">
        <v>4008</v>
      </c>
      <c r="F124" s="9" t="s">
        <v>3946</v>
      </c>
    </row>
    <row r="125" spans="1:6">
      <c r="A125" s="9" t="s">
        <v>2551</v>
      </c>
      <c r="B125" s="9" t="s">
        <v>704</v>
      </c>
      <c r="C125" s="9" t="s">
        <v>4090</v>
      </c>
      <c r="D125" s="9" t="s">
        <v>3972</v>
      </c>
      <c r="E125" s="9" t="s">
        <v>4091</v>
      </c>
      <c r="F125" s="9" t="s">
        <v>3935</v>
      </c>
    </row>
    <row r="126" spans="1:6">
      <c r="A126" s="9" t="s">
        <v>2551</v>
      </c>
      <c r="B126" s="9" t="s">
        <v>704</v>
      </c>
      <c r="C126" s="9" t="s">
        <v>4090</v>
      </c>
      <c r="D126" s="9" t="s">
        <v>3973</v>
      </c>
      <c r="E126" s="9" t="s">
        <v>3934</v>
      </c>
      <c r="F126" s="9" t="s">
        <v>3935</v>
      </c>
    </row>
    <row r="127" spans="1:6">
      <c r="A127" s="9" t="s">
        <v>2551</v>
      </c>
      <c r="B127" s="9" t="s">
        <v>704</v>
      </c>
      <c r="C127" s="9" t="s">
        <v>4090</v>
      </c>
      <c r="D127" s="9" t="s">
        <v>3926</v>
      </c>
      <c r="E127" s="9" t="s">
        <v>3930</v>
      </c>
      <c r="F127" s="9" t="s">
        <v>3928</v>
      </c>
    </row>
    <row r="128" spans="1:6">
      <c r="A128" s="9" t="s">
        <v>2555</v>
      </c>
      <c r="B128" s="9" t="s">
        <v>709</v>
      </c>
      <c r="C128" s="9" t="s">
        <v>4092</v>
      </c>
      <c r="D128" s="9" t="s">
        <v>3944</v>
      </c>
      <c r="E128" s="9" t="s">
        <v>3945</v>
      </c>
      <c r="F128" s="9" t="s">
        <v>3946</v>
      </c>
    </row>
    <row r="129" spans="1:6">
      <c r="A129" s="9" t="s">
        <v>2578</v>
      </c>
      <c r="B129" s="9" t="s">
        <v>728</v>
      </c>
      <c r="C129" s="9" t="s">
        <v>4093</v>
      </c>
      <c r="D129" s="9" t="s">
        <v>3926</v>
      </c>
      <c r="E129" s="9" t="s">
        <v>3980</v>
      </c>
      <c r="F129" s="9" t="s">
        <v>3938</v>
      </c>
    </row>
    <row r="130" spans="1:6">
      <c r="A130" s="9" t="s">
        <v>2578</v>
      </c>
      <c r="B130" s="9" t="s">
        <v>728</v>
      </c>
      <c r="C130" s="9" t="s">
        <v>4093</v>
      </c>
      <c r="D130" s="9" t="s">
        <v>3926</v>
      </c>
      <c r="E130" s="9" t="s">
        <v>3932</v>
      </c>
      <c r="F130" s="9" t="s">
        <v>3928</v>
      </c>
    </row>
    <row r="131" spans="1:6">
      <c r="A131" s="9" t="s">
        <v>2582</v>
      </c>
      <c r="B131" s="9" t="s">
        <v>732</v>
      </c>
      <c r="C131" s="9" t="s">
        <v>4094</v>
      </c>
      <c r="D131" s="9" t="s">
        <v>3926</v>
      </c>
      <c r="E131" s="9" t="s">
        <v>3932</v>
      </c>
      <c r="F131" s="9" t="s">
        <v>3928</v>
      </c>
    </row>
    <row r="132" spans="1:6">
      <c r="A132" s="9" t="s">
        <v>2585</v>
      </c>
      <c r="B132" s="9" t="s">
        <v>738</v>
      </c>
      <c r="C132" s="9" t="s">
        <v>4095</v>
      </c>
      <c r="D132" s="9" t="s">
        <v>3926</v>
      </c>
      <c r="E132" s="9" t="s">
        <v>3932</v>
      </c>
      <c r="F132" s="9" t="s">
        <v>3928</v>
      </c>
    </row>
    <row r="133" spans="1:6">
      <c r="A133" s="9" t="s">
        <v>3695</v>
      </c>
      <c r="B133" s="9"/>
      <c r="C133" s="9" t="s">
        <v>4096</v>
      </c>
      <c r="D133" s="9" t="s">
        <v>3926</v>
      </c>
      <c r="E133" s="9" t="s">
        <v>3945</v>
      </c>
      <c r="F133" s="9" t="s">
        <v>3935</v>
      </c>
    </row>
    <row r="134" spans="1:6">
      <c r="A134" s="9" t="s">
        <v>2588</v>
      </c>
      <c r="B134" s="9" t="s">
        <v>744</v>
      </c>
      <c r="C134" s="9" t="s">
        <v>4097</v>
      </c>
      <c r="D134" s="9" t="s">
        <v>3926</v>
      </c>
      <c r="E134" s="9" t="s">
        <v>3927</v>
      </c>
      <c r="F134" s="9" t="s">
        <v>3928</v>
      </c>
    </row>
    <row r="135" spans="1:6">
      <c r="A135" s="9" t="s">
        <v>4098</v>
      </c>
      <c r="B135" s="9" t="s">
        <v>750</v>
      </c>
      <c r="C135" s="9" t="s">
        <v>3955</v>
      </c>
      <c r="D135" s="9" t="s">
        <v>3926</v>
      </c>
      <c r="E135" s="9" t="s">
        <v>3927</v>
      </c>
      <c r="F135" s="9" t="s">
        <v>3928</v>
      </c>
    </row>
    <row r="136" spans="1:6">
      <c r="A136" s="9" t="s">
        <v>4099</v>
      </c>
      <c r="B136" s="9" t="s">
        <v>754</v>
      </c>
      <c r="C136" s="9" t="s">
        <v>4100</v>
      </c>
      <c r="D136" s="9" t="s">
        <v>3926</v>
      </c>
      <c r="E136" s="9" t="s">
        <v>3927</v>
      </c>
      <c r="F136" s="9" t="s">
        <v>3928</v>
      </c>
    </row>
    <row r="137" spans="1:6">
      <c r="A137" s="9" t="s">
        <v>2599</v>
      </c>
      <c r="B137" s="9" t="s">
        <v>771</v>
      </c>
      <c r="C137" s="9" t="s">
        <v>4101</v>
      </c>
      <c r="D137" s="9" t="s">
        <v>3926</v>
      </c>
      <c r="E137" s="9" t="s">
        <v>3927</v>
      </c>
      <c r="F137" s="9" t="s">
        <v>3928</v>
      </c>
    </row>
    <row r="138" spans="1:6">
      <c r="A138" s="9" t="s">
        <v>2604</v>
      </c>
      <c r="B138" s="9" t="s">
        <v>775</v>
      </c>
      <c r="C138" s="9" t="s">
        <v>4102</v>
      </c>
      <c r="D138" s="9" t="s">
        <v>3926</v>
      </c>
      <c r="E138" s="9" t="s">
        <v>3930</v>
      </c>
      <c r="F138" s="9" t="s">
        <v>3928</v>
      </c>
    </row>
    <row r="139" spans="1:6">
      <c r="A139" s="9" t="s">
        <v>4103</v>
      </c>
      <c r="B139" s="9" t="s">
        <v>782</v>
      </c>
      <c r="C139" s="9" t="s">
        <v>4072</v>
      </c>
      <c r="D139" s="9" t="s">
        <v>3926</v>
      </c>
      <c r="E139" s="9" t="s">
        <v>3927</v>
      </c>
      <c r="F139" s="9" t="s">
        <v>3928</v>
      </c>
    </row>
    <row r="140" spans="1:6">
      <c r="A140" s="9" t="s">
        <v>4104</v>
      </c>
      <c r="B140" s="9" t="s">
        <v>785</v>
      </c>
      <c r="C140" s="9" t="s">
        <v>4105</v>
      </c>
      <c r="D140" s="9" t="s">
        <v>3926</v>
      </c>
      <c r="E140" s="9" t="s">
        <v>3932</v>
      </c>
      <c r="F140" s="9" t="s">
        <v>3928</v>
      </c>
    </row>
    <row r="141" spans="1:6">
      <c r="A141" s="9" t="s">
        <v>2640</v>
      </c>
      <c r="B141" s="9" t="s">
        <v>815</v>
      </c>
      <c r="C141" s="9" t="s">
        <v>4106</v>
      </c>
      <c r="D141" s="9" t="s">
        <v>3926</v>
      </c>
      <c r="E141" s="9" t="s">
        <v>3927</v>
      </c>
      <c r="F141" s="9" t="s">
        <v>3928</v>
      </c>
    </row>
    <row r="142" spans="1:6">
      <c r="A142" s="9" t="s">
        <v>4107</v>
      </c>
      <c r="B142" s="9" t="s">
        <v>818</v>
      </c>
      <c r="C142" s="9" t="s">
        <v>4106</v>
      </c>
      <c r="D142" s="9" t="s">
        <v>3926</v>
      </c>
      <c r="E142" s="9" t="s">
        <v>3927</v>
      </c>
      <c r="F142" s="9" t="s">
        <v>3928</v>
      </c>
    </row>
    <row r="143" spans="1:6">
      <c r="A143" s="9" t="s">
        <v>4108</v>
      </c>
      <c r="B143" s="9" t="s">
        <v>829</v>
      </c>
      <c r="C143" s="9" t="s">
        <v>4109</v>
      </c>
      <c r="D143" s="9" t="s">
        <v>3926</v>
      </c>
      <c r="E143" s="9" t="s">
        <v>3932</v>
      </c>
      <c r="F143" s="9" t="s">
        <v>3928</v>
      </c>
    </row>
    <row r="144" spans="1:6">
      <c r="A144" s="9" t="s">
        <v>2651</v>
      </c>
      <c r="B144" s="9" t="s">
        <v>832</v>
      </c>
      <c r="C144" s="9" t="s">
        <v>4110</v>
      </c>
      <c r="D144" s="9" t="s">
        <v>3926</v>
      </c>
      <c r="E144" s="9" t="s">
        <v>3927</v>
      </c>
      <c r="F144" s="9" t="s">
        <v>3928</v>
      </c>
    </row>
    <row r="145" spans="1:6">
      <c r="A145" s="9" t="s">
        <v>2654</v>
      </c>
      <c r="B145" s="9" t="s">
        <v>835</v>
      </c>
      <c r="C145" s="9" t="s">
        <v>4111</v>
      </c>
      <c r="D145" s="9" t="s">
        <v>3926</v>
      </c>
      <c r="E145" s="9" t="s">
        <v>3945</v>
      </c>
      <c r="F145" s="9" t="s">
        <v>3946</v>
      </c>
    </row>
    <row r="146" spans="1:6">
      <c r="A146" s="9" t="s">
        <v>4112</v>
      </c>
      <c r="B146" s="9" t="s">
        <v>846</v>
      </c>
      <c r="C146" s="9" t="s">
        <v>4113</v>
      </c>
      <c r="D146" s="9" t="s">
        <v>3926</v>
      </c>
      <c r="E146" s="9" t="s">
        <v>3932</v>
      </c>
      <c r="F146" s="9" t="s">
        <v>3928</v>
      </c>
    </row>
    <row r="147" spans="1:6">
      <c r="A147" s="9" t="s">
        <v>2670</v>
      </c>
      <c r="B147" s="9" t="s">
        <v>855</v>
      </c>
      <c r="C147" s="9" t="s">
        <v>4106</v>
      </c>
      <c r="D147" s="9" t="s">
        <v>3926</v>
      </c>
      <c r="E147" s="9" t="s">
        <v>3927</v>
      </c>
      <c r="F147" s="9" t="s">
        <v>3928</v>
      </c>
    </row>
    <row r="148" spans="1:6">
      <c r="A148" s="9" t="s">
        <v>2693</v>
      </c>
      <c r="B148" s="9" t="s">
        <v>871</v>
      </c>
      <c r="C148" s="9" t="s">
        <v>4114</v>
      </c>
      <c r="D148" s="9" t="s">
        <v>3926</v>
      </c>
      <c r="E148" s="9" t="s">
        <v>3927</v>
      </c>
      <c r="F148" s="9" t="s">
        <v>3928</v>
      </c>
    </row>
    <row r="149" spans="1:6">
      <c r="A149" s="9" t="s">
        <v>3712</v>
      </c>
      <c r="B149" s="9" t="s">
        <v>874</v>
      </c>
      <c r="C149" s="9" t="s">
        <v>4115</v>
      </c>
      <c r="D149" s="9" t="s">
        <v>3926</v>
      </c>
      <c r="E149" s="9" t="s">
        <v>3932</v>
      </c>
      <c r="F149" s="9" t="s">
        <v>3928</v>
      </c>
    </row>
    <row r="150" spans="1:6">
      <c r="A150" s="9" t="s">
        <v>2704</v>
      </c>
      <c r="B150" s="9" t="s">
        <v>890</v>
      </c>
      <c r="C150" s="9" t="s">
        <v>4116</v>
      </c>
      <c r="D150" s="9" t="s">
        <v>3972</v>
      </c>
      <c r="E150" s="9" t="s">
        <v>3996</v>
      </c>
      <c r="F150" s="9" t="s">
        <v>3946</v>
      </c>
    </row>
    <row r="151" spans="1:6">
      <c r="A151" s="9" t="s">
        <v>2723</v>
      </c>
      <c r="B151" s="9" t="s">
        <v>913</v>
      </c>
      <c r="C151" s="9" t="s">
        <v>4117</v>
      </c>
      <c r="D151" s="9" t="s">
        <v>3926</v>
      </c>
      <c r="E151" s="9" t="s">
        <v>3927</v>
      </c>
      <c r="F151" s="9" t="s">
        <v>3928</v>
      </c>
    </row>
    <row r="152" spans="1:6">
      <c r="A152" s="9" t="s">
        <v>4118</v>
      </c>
      <c r="B152" s="9" t="s">
        <v>917</v>
      </c>
      <c r="C152" s="9" t="s">
        <v>3968</v>
      </c>
      <c r="D152" s="9" t="s">
        <v>3926</v>
      </c>
      <c r="E152" s="9" t="s">
        <v>3927</v>
      </c>
      <c r="F152" s="9" t="s">
        <v>3928</v>
      </c>
    </row>
    <row r="153" spans="1:6">
      <c r="A153" s="9" t="s">
        <v>2731</v>
      </c>
      <c r="B153" s="9" t="s">
        <v>923</v>
      </c>
      <c r="C153" s="9" t="s">
        <v>4119</v>
      </c>
      <c r="D153" s="9" t="s">
        <v>3926</v>
      </c>
      <c r="E153" s="9" t="s">
        <v>3974</v>
      </c>
      <c r="F153" s="9" t="s">
        <v>3946</v>
      </c>
    </row>
    <row r="154" spans="1:6">
      <c r="A154" s="9" t="s">
        <v>4120</v>
      </c>
      <c r="B154" s="9" t="s">
        <v>927</v>
      </c>
      <c r="C154" s="9" t="s">
        <v>4121</v>
      </c>
      <c r="D154" s="9" t="s">
        <v>3972</v>
      </c>
      <c r="E154" s="9" t="s">
        <v>3964</v>
      </c>
      <c r="F154" s="9" t="s">
        <v>3946</v>
      </c>
    </row>
    <row r="155" spans="1:6">
      <c r="A155" s="9" t="s">
        <v>2754</v>
      </c>
      <c r="B155" s="9" t="s">
        <v>949</v>
      </c>
      <c r="C155" s="9" t="s">
        <v>3925</v>
      </c>
      <c r="D155" s="9" t="s">
        <v>3926</v>
      </c>
      <c r="E155" s="9" t="s">
        <v>3927</v>
      </c>
      <c r="F155" s="9" t="s">
        <v>3928</v>
      </c>
    </row>
    <row r="156" spans="1:6">
      <c r="A156" s="9" t="s">
        <v>2758</v>
      </c>
      <c r="B156" s="9" t="s">
        <v>952</v>
      </c>
      <c r="C156" s="9" t="s">
        <v>3925</v>
      </c>
      <c r="D156" s="9" t="s">
        <v>3926</v>
      </c>
      <c r="E156" s="9" t="s">
        <v>3927</v>
      </c>
      <c r="F156" s="9" t="s">
        <v>3928</v>
      </c>
    </row>
    <row r="157" spans="1:6">
      <c r="A157" s="9" t="s">
        <v>2783</v>
      </c>
      <c r="B157" s="9" t="s">
        <v>970</v>
      </c>
      <c r="C157" s="9" t="s">
        <v>4122</v>
      </c>
      <c r="D157" s="9" t="s">
        <v>3926</v>
      </c>
      <c r="E157" s="9" t="s">
        <v>3932</v>
      </c>
      <c r="F157" s="9" t="s">
        <v>3928</v>
      </c>
    </row>
    <row r="158" spans="1:6">
      <c r="A158" s="9" t="s">
        <v>4123</v>
      </c>
      <c r="B158" s="9" t="s">
        <v>973</v>
      </c>
      <c r="C158" s="9" t="s">
        <v>4124</v>
      </c>
      <c r="D158" s="9" t="s">
        <v>3926</v>
      </c>
      <c r="E158" s="9" t="s">
        <v>3930</v>
      </c>
      <c r="F158" s="9" t="s">
        <v>3928</v>
      </c>
    </row>
    <row r="159" spans="1:6">
      <c r="A159" s="9" t="s">
        <v>2790</v>
      </c>
      <c r="B159" s="9" t="s">
        <v>979</v>
      </c>
      <c r="C159" s="9" t="s">
        <v>4125</v>
      </c>
      <c r="D159" s="9" t="s">
        <v>3972</v>
      </c>
      <c r="E159" s="9" t="s">
        <v>3964</v>
      </c>
      <c r="F159" s="9" t="s">
        <v>3946</v>
      </c>
    </row>
    <row r="160" spans="1:6">
      <c r="A160" s="9" t="s">
        <v>2795</v>
      </c>
      <c r="B160" s="9" t="s">
        <v>986</v>
      </c>
      <c r="C160" s="9" t="s">
        <v>4126</v>
      </c>
      <c r="D160" s="9" t="s">
        <v>3926</v>
      </c>
      <c r="E160" s="9" t="s">
        <v>3930</v>
      </c>
      <c r="F160" s="9" t="s">
        <v>3928</v>
      </c>
    </row>
    <row r="161" spans="1:6">
      <c r="A161" s="9" t="s">
        <v>4127</v>
      </c>
      <c r="B161" s="9" t="s">
        <v>995</v>
      </c>
      <c r="C161" s="9" t="s">
        <v>4128</v>
      </c>
      <c r="D161" s="9" t="s">
        <v>3926</v>
      </c>
      <c r="E161" s="9" t="s">
        <v>3932</v>
      </c>
      <c r="F161" s="9" t="s">
        <v>3928</v>
      </c>
    </row>
    <row r="162" spans="1:6">
      <c r="A162" s="9" t="s">
        <v>2807</v>
      </c>
      <c r="B162" s="9" t="s">
        <v>1001</v>
      </c>
      <c r="C162" s="9" t="s">
        <v>4129</v>
      </c>
      <c r="D162" s="9" t="s">
        <v>3926</v>
      </c>
      <c r="E162" s="9" t="s">
        <v>3932</v>
      </c>
      <c r="F162" s="9" t="s">
        <v>3928</v>
      </c>
    </row>
    <row r="163" spans="1:6">
      <c r="A163" s="9" t="s">
        <v>2813</v>
      </c>
      <c r="B163" s="9" t="s">
        <v>1004</v>
      </c>
      <c r="C163" s="9" t="s">
        <v>4130</v>
      </c>
      <c r="D163" s="9" t="s">
        <v>3926</v>
      </c>
      <c r="E163" s="9" t="s">
        <v>3927</v>
      </c>
      <c r="F163" s="9" t="s">
        <v>3928</v>
      </c>
    </row>
    <row r="164" spans="1:6">
      <c r="A164" s="9" t="s">
        <v>2823</v>
      </c>
      <c r="B164" s="9" t="s">
        <v>1013</v>
      </c>
      <c r="C164" s="9" t="s">
        <v>4131</v>
      </c>
      <c r="D164" s="9" t="s">
        <v>3926</v>
      </c>
      <c r="E164" s="9" t="s">
        <v>3932</v>
      </c>
      <c r="F164" s="9" t="s">
        <v>3928</v>
      </c>
    </row>
    <row r="165" spans="1:6">
      <c r="A165" s="9" t="s">
        <v>2826</v>
      </c>
      <c r="B165" s="9" t="s">
        <v>1016</v>
      </c>
      <c r="C165" s="9" t="s">
        <v>4132</v>
      </c>
      <c r="D165" s="9" t="s">
        <v>3926</v>
      </c>
      <c r="E165" s="9" t="s">
        <v>3932</v>
      </c>
      <c r="F165" s="9" t="s">
        <v>3928</v>
      </c>
    </row>
    <row r="166" spans="1:6">
      <c r="A166" s="9" t="s">
        <v>4133</v>
      </c>
      <c r="B166" s="9" t="s">
        <v>1019</v>
      </c>
      <c r="C166" s="9" t="s">
        <v>3955</v>
      </c>
      <c r="D166" s="9" t="s">
        <v>3926</v>
      </c>
      <c r="E166" s="9" t="s">
        <v>3927</v>
      </c>
      <c r="F166" s="9" t="s">
        <v>3928</v>
      </c>
    </row>
    <row r="167" spans="1:6">
      <c r="A167" s="9" t="s">
        <v>4134</v>
      </c>
      <c r="B167" s="9" t="s">
        <v>1028</v>
      </c>
      <c r="C167" s="9" t="s">
        <v>3955</v>
      </c>
      <c r="D167" s="9" t="s">
        <v>3926</v>
      </c>
      <c r="E167" s="9" t="s">
        <v>3927</v>
      </c>
      <c r="F167" s="9" t="s">
        <v>3928</v>
      </c>
    </row>
    <row r="168" spans="1:6">
      <c r="A168" s="9" t="s">
        <v>2836</v>
      </c>
      <c r="B168" s="9" t="s">
        <v>1031</v>
      </c>
      <c r="C168" s="9" t="s">
        <v>4135</v>
      </c>
      <c r="D168" s="9" t="s">
        <v>3926</v>
      </c>
      <c r="E168" s="9" t="s">
        <v>4008</v>
      </c>
      <c r="F168" s="9" t="s">
        <v>3946</v>
      </c>
    </row>
    <row r="169" spans="1:6">
      <c r="A169" s="9" t="s">
        <v>2839</v>
      </c>
      <c r="B169" s="9" t="s">
        <v>1034</v>
      </c>
      <c r="C169" s="9" t="s">
        <v>4136</v>
      </c>
      <c r="D169" s="9" t="s">
        <v>3926</v>
      </c>
      <c r="E169" s="9" t="s">
        <v>3932</v>
      </c>
      <c r="F169" s="9" t="s">
        <v>3928</v>
      </c>
    </row>
    <row r="170" spans="1:6">
      <c r="A170" s="9" t="s">
        <v>4137</v>
      </c>
      <c r="B170" s="9" t="s">
        <v>1037</v>
      </c>
      <c r="C170" s="9" t="s">
        <v>4138</v>
      </c>
      <c r="D170" s="9" t="s">
        <v>3926</v>
      </c>
      <c r="E170" s="9" t="s">
        <v>3930</v>
      </c>
      <c r="F170" s="9" t="s">
        <v>3928</v>
      </c>
    </row>
    <row r="171" spans="1:6">
      <c r="A171" s="9" t="s">
        <v>4139</v>
      </c>
      <c r="B171" s="9" t="s">
        <v>1041</v>
      </c>
      <c r="C171" s="9" t="s">
        <v>4140</v>
      </c>
      <c r="D171" s="9" t="s">
        <v>3926</v>
      </c>
      <c r="E171" s="9" t="s">
        <v>3932</v>
      </c>
      <c r="F171" s="9" t="s">
        <v>3928</v>
      </c>
    </row>
    <row r="172" spans="1:6">
      <c r="A172" s="9" t="s">
        <v>4141</v>
      </c>
      <c r="B172" s="9" t="s">
        <v>1044</v>
      </c>
      <c r="C172" s="9" t="s">
        <v>4142</v>
      </c>
      <c r="D172" s="9" t="s">
        <v>3926</v>
      </c>
      <c r="E172" s="9" t="s">
        <v>3930</v>
      </c>
      <c r="F172" s="9" t="s">
        <v>3928</v>
      </c>
    </row>
    <row r="173" spans="1:6">
      <c r="A173" s="9" t="s">
        <v>4143</v>
      </c>
      <c r="B173" s="9" t="s">
        <v>1047</v>
      </c>
      <c r="C173" s="9" t="s">
        <v>3925</v>
      </c>
      <c r="D173" s="9" t="s">
        <v>3926</v>
      </c>
      <c r="E173" s="9" t="s">
        <v>3927</v>
      </c>
      <c r="F173" s="9" t="s">
        <v>3928</v>
      </c>
    </row>
    <row r="174" spans="1:6">
      <c r="A174" s="9" t="s">
        <v>4144</v>
      </c>
      <c r="B174" s="9" t="s">
        <v>1050</v>
      </c>
      <c r="C174" s="9" t="s">
        <v>3925</v>
      </c>
      <c r="D174" s="9" t="s">
        <v>3926</v>
      </c>
      <c r="E174" s="9" t="s">
        <v>3927</v>
      </c>
      <c r="F174" s="9" t="s">
        <v>3928</v>
      </c>
    </row>
    <row r="175" spans="1:6">
      <c r="A175" s="9" t="s">
        <v>4145</v>
      </c>
      <c r="B175" s="9" t="s">
        <v>1056</v>
      </c>
      <c r="C175" s="9" t="s">
        <v>4146</v>
      </c>
      <c r="D175" s="9" t="s">
        <v>3926</v>
      </c>
      <c r="E175" s="9" t="s">
        <v>3932</v>
      </c>
      <c r="F175" s="9" t="s">
        <v>3928</v>
      </c>
    </row>
    <row r="176" spans="1:6">
      <c r="A176" s="9" t="s">
        <v>2846</v>
      </c>
      <c r="B176" s="9" t="s">
        <v>1059</v>
      </c>
      <c r="C176" s="9" t="s">
        <v>4147</v>
      </c>
      <c r="D176" s="9" t="s">
        <v>3926</v>
      </c>
      <c r="E176" s="9" t="s">
        <v>3974</v>
      </c>
      <c r="F176" s="9" t="s">
        <v>3938</v>
      </c>
    </row>
    <row r="177" spans="1:6">
      <c r="A177" s="9" t="s">
        <v>2846</v>
      </c>
      <c r="B177" s="9" t="s">
        <v>1059</v>
      </c>
      <c r="C177" s="9" t="s">
        <v>4147</v>
      </c>
      <c r="D177" s="9" t="s">
        <v>3926</v>
      </c>
      <c r="E177" s="9" t="s">
        <v>3976</v>
      </c>
      <c r="F177" s="9" t="s">
        <v>3928</v>
      </c>
    </row>
    <row r="178" spans="1:6">
      <c r="A178" s="9" t="s">
        <v>4148</v>
      </c>
      <c r="B178" s="9" t="s">
        <v>1063</v>
      </c>
      <c r="C178" s="9" t="s">
        <v>4149</v>
      </c>
      <c r="D178" s="9" t="s">
        <v>3926</v>
      </c>
      <c r="E178" s="9" t="s">
        <v>3932</v>
      </c>
      <c r="F178" s="9" t="s">
        <v>3928</v>
      </c>
    </row>
    <row r="179" spans="1:6">
      <c r="A179" s="9" t="s">
        <v>2849</v>
      </c>
      <c r="B179" s="9" t="s">
        <v>1066</v>
      </c>
      <c r="C179" s="9" t="s">
        <v>4150</v>
      </c>
      <c r="D179" s="9" t="s">
        <v>3926</v>
      </c>
      <c r="E179" s="9" t="s">
        <v>3945</v>
      </c>
      <c r="F179" s="9" t="s">
        <v>3946</v>
      </c>
    </row>
    <row r="180" spans="1:6">
      <c r="A180" s="9" t="s">
        <v>2858</v>
      </c>
      <c r="B180" s="9" t="s">
        <v>1073</v>
      </c>
      <c r="C180" s="9" t="s">
        <v>4151</v>
      </c>
      <c r="D180" s="9"/>
      <c r="E180" s="9" t="s">
        <v>3996</v>
      </c>
      <c r="F180" s="9" t="s">
        <v>3946</v>
      </c>
    </row>
    <row r="181" spans="1:6">
      <c r="A181" s="9" t="s">
        <v>3749</v>
      </c>
      <c r="B181" s="9" t="s">
        <v>1080</v>
      </c>
      <c r="C181" s="9" t="s">
        <v>4152</v>
      </c>
      <c r="D181" s="9" t="s">
        <v>3926</v>
      </c>
      <c r="E181" s="9" t="s">
        <v>4008</v>
      </c>
      <c r="F181" s="9" t="s">
        <v>3946</v>
      </c>
    </row>
    <row r="182" spans="1:6">
      <c r="A182" s="9" t="s">
        <v>2867</v>
      </c>
      <c r="B182" s="9" t="s">
        <v>1084</v>
      </c>
      <c r="C182" s="9" t="s">
        <v>4153</v>
      </c>
      <c r="D182" s="9" t="s">
        <v>3926</v>
      </c>
      <c r="E182" s="9" t="s">
        <v>4008</v>
      </c>
      <c r="F182" s="9" t="s">
        <v>3946</v>
      </c>
    </row>
    <row r="183" spans="1:6">
      <c r="A183" s="9" t="s">
        <v>4154</v>
      </c>
      <c r="B183" s="9" t="s">
        <v>1091</v>
      </c>
      <c r="C183" s="9" t="s">
        <v>4155</v>
      </c>
      <c r="D183" s="9" t="s">
        <v>3926</v>
      </c>
      <c r="E183" s="9" t="s">
        <v>3932</v>
      </c>
      <c r="F183" s="9" t="s">
        <v>3928</v>
      </c>
    </row>
    <row r="184" spans="1:6">
      <c r="A184" s="9" t="s">
        <v>2874</v>
      </c>
      <c r="B184" s="9" t="s">
        <v>829</v>
      </c>
      <c r="C184" s="9" t="s">
        <v>4156</v>
      </c>
      <c r="D184" s="9" t="s">
        <v>3926</v>
      </c>
      <c r="E184" s="9" t="s">
        <v>4008</v>
      </c>
      <c r="F184" s="9" t="s">
        <v>3946</v>
      </c>
    </row>
    <row r="185" spans="1:6">
      <c r="A185" s="9" t="s">
        <v>3764</v>
      </c>
      <c r="B185" s="9" t="s">
        <v>1099</v>
      </c>
      <c r="C185" s="9" t="s">
        <v>4157</v>
      </c>
      <c r="D185" s="9" t="s">
        <v>3926</v>
      </c>
      <c r="E185" s="9" t="s">
        <v>3934</v>
      </c>
      <c r="F185" s="9" t="s">
        <v>3935</v>
      </c>
    </row>
    <row r="186" spans="1:6">
      <c r="A186" s="9" t="s">
        <v>4158</v>
      </c>
      <c r="B186" s="9" t="s">
        <v>1112</v>
      </c>
      <c r="C186" s="9" t="s">
        <v>4159</v>
      </c>
      <c r="D186" s="9" t="s">
        <v>3926</v>
      </c>
      <c r="E186" s="9" t="s">
        <v>3932</v>
      </c>
      <c r="F186" s="9" t="s">
        <v>3928</v>
      </c>
    </row>
    <row r="187" spans="1:6">
      <c r="A187" s="9" t="s">
        <v>2892</v>
      </c>
      <c r="B187" s="9" t="s">
        <v>1121</v>
      </c>
      <c r="C187" s="9" t="s">
        <v>4160</v>
      </c>
      <c r="D187" s="9" t="s">
        <v>3926</v>
      </c>
      <c r="E187" s="9" t="s">
        <v>3930</v>
      </c>
      <c r="F187" s="9" t="s">
        <v>3928</v>
      </c>
    </row>
    <row r="188" spans="1:6">
      <c r="A188" s="9" t="s">
        <v>2899</v>
      </c>
      <c r="B188" s="9" t="s">
        <v>1127</v>
      </c>
      <c r="C188" s="9" t="s">
        <v>4106</v>
      </c>
      <c r="D188" s="9" t="s">
        <v>3926</v>
      </c>
      <c r="E188" s="9" t="s">
        <v>3927</v>
      </c>
      <c r="F188" s="9" t="s">
        <v>3928</v>
      </c>
    </row>
    <row r="189" spans="1:6">
      <c r="A189" s="9" t="s">
        <v>2903</v>
      </c>
      <c r="B189" s="9" t="s">
        <v>1130</v>
      </c>
      <c r="C189" s="9" t="s">
        <v>4161</v>
      </c>
      <c r="D189" s="9" t="s">
        <v>3926</v>
      </c>
      <c r="E189" s="9" t="s">
        <v>3930</v>
      </c>
      <c r="F189" s="9" t="s">
        <v>3928</v>
      </c>
    </row>
    <row r="190" spans="1:6">
      <c r="A190" s="9" t="s">
        <v>4162</v>
      </c>
      <c r="B190" s="9" t="s">
        <v>1137</v>
      </c>
      <c r="C190" s="9" t="s">
        <v>4163</v>
      </c>
      <c r="D190" s="9" t="s">
        <v>3926</v>
      </c>
      <c r="E190" s="9" t="s">
        <v>3932</v>
      </c>
      <c r="F190" s="9" t="s">
        <v>3928</v>
      </c>
    </row>
    <row r="191" spans="1:6">
      <c r="A191" s="9" t="s">
        <v>3768</v>
      </c>
      <c r="B191" s="9" t="s">
        <v>1141</v>
      </c>
      <c r="C191" s="9" t="s">
        <v>4164</v>
      </c>
      <c r="D191" s="9" t="s">
        <v>3972</v>
      </c>
      <c r="E191" s="9" t="s">
        <v>3964</v>
      </c>
      <c r="F191" s="9" t="s">
        <v>3946</v>
      </c>
    </row>
    <row r="192" spans="1:6">
      <c r="A192" s="9" t="s">
        <v>2911</v>
      </c>
      <c r="B192" s="9" t="s">
        <v>1148</v>
      </c>
      <c r="C192" s="9" t="s">
        <v>4165</v>
      </c>
      <c r="D192" s="9" t="s">
        <v>3926</v>
      </c>
      <c r="E192" s="9" t="s">
        <v>3930</v>
      </c>
      <c r="F192" s="9" t="s">
        <v>3928</v>
      </c>
    </row>
    <row r="193" spans="1:6">
      <c r="A193" s="9" t="s">
        <v>2932</v>
      </c>
      <c r="B193" s="9" t="s">
        <v>1166</v>
      </c>
      <c r="C193" s="9" t="s">
        <v>4166</v>
      </c>
      <c r="D193" s="9" t="s">
        <v>3926</v>
      </c>
      <c r="E193" s="9" t="s">
        <v>3927</v>
      </c>
      <c r="F193" s="9" t="s">
        <v>3928</v>
      </c>
    </row>
    <row r="194" spans="1:6">
      <c r="A194" s="9" t="s">
        <v>2941</v>
      </c>
      <c r="B194" s="9" t="s">
        <v>1172</v>
      </c>
      <c r="C194" s="9" t="s">
        <v>4167</v>
      </c>
      <c r="D194" s="9" t="s">
        <v>3926</v>
      </c>
      <c r="E194" s="9" t="s">
        <v>3930</v>
      </c>
      <c r="F194" s="9" t="s">
        <v>3928</v>
      </c>
    </row>
    <row r="195" spans="1:6">
      <c r="A195" s="9" t="s">
        <v>3777</v>
      </c>
      <c r="B195" s="9" t="s">
        <v>1176</v>
      </c>
      <c r="C195" s="9" t="s">
        <v>4168</v>
      </c>
      <c r="D195" s="9" t="s">
        <v>3926</v>
      </c>
      <c r="E195" s="9" t="s">
        <v>3927</v>
      </c>
      <c r="F195" s="9" t="s">
        <v>3928</v>
      </c>
    </row>
    <row r="196" spans="1:6">
      <c r="A196" s="9" t="s">
        <v>2970</v>
      </c>
      <c r="B196" s="9" t="s">
        <v>1198</v>
      </c>
      <c r="C196" s="9" t="s">
        <v>4169</v>
      </c>
      <c r="D196" s="9" t="s">
        <v>3926</v>
      </c>
      <c r="E196" s="9" t="s">
        <v>3930</v>
      </c>
      <c r="F196" s="9" t="s">
        <v>3928</v>
      </c>
    </row>
    <row r="197" spans="1:6">
      <c r="A197" s="9" t="s">
        <v>2975</v>
      </c>
      <c r="B197" s="9" t="s">
        <v>1204</v>
      </c>
      <c r="C197" s="9" t="s">
        <v>4170</v>
      </c>
      <c r="D197" s="9" t="s">
        <v>3926</v>
      </c>
      <c r="E197" s="9" t="s">
        <v>3927</v>
      </c>
      <c r="F197" s="9" t="s">
        <v>3928</v>
      </c>
    </row>
    <row r="198" spans="1:6">
      <c r="A198" s="9" t="s">
        <v>4171</v>
      </c>
      <c r="B198" s="9" t="s">
        <v>1210</v>
      </c>
      <c r="C198" s="9" t="s">
        <v>4172</v>
      </c>
      <c r="D198" s="9" t="s">
        <v>3926</v>
      </c>
      <c r="E198" s="9" t="s">
        <v>3927</v>
      </c>
      <c r="F198" s="9" t="s">
        <v>3928</v>
      </c>
    </row>
    <row r="199" spans="1:6">
      <c r="A199" s="9" t="s">
        <v>3790</v>
      </c>
      <c r="B199" s="9" t="s">
        <v>1213</v>
      </c>
      <c r="C199" s="9" t="s">
        <v>4173</v>
      </c>
      <c r="D199" s="9" t="s">
        <v>3926</v>
      </c>
      <c r="E199" s="9" t="s">
        <v>3927</v>
      </c>
      <c r="F199" s="9" t="s">
        <v>3928</v>
      </c>
    </row>
    <row r="200" spans="1:6">
      <c r="A200" s="9" t="s">
        <v>3790</v>
      </c>
      <c r="B200" s="9" t="s">
        <v>1213</v>
      </c>
      <c r="C200" s="9" t="s">
        <v>4173</v>
      </c>
      <c r="D200" s="9" t="s">
        <v>3926</v>
      </c>
      <c r="E200" s="9" t="s">
        <v>3937</v>
      </c>
      <c r="F200" s="9" t="s">
        <v>3938</v>
      </c>
    </row>
    <row r="201" spans="1:6">
      <c r="A201" s="9" t="s">
        <v>2979</v>
      </c>
      <c r="B201" s="9" t="s">
        <v>1220</v>
      </c>
      <c r="C201" s="9" t="s">
        <v>4174</v>
      </c>
      <c r="D201" s="9" t="s">
        <v>3926</v>
      </c>
      <c r="E201" s="9" t="s">
        <v>3934</v>
      </c>
      <c r="F201" s="9" t="s">
        <v>3935</v>
      </c>
    </row>
    <row r="202" spans="1:6">
      <c r="A202" s="9" t="s">
        <v>3800</v>
      </c>
      <c r="B202" s="9" t="s">
        <v>1227</v>
      </c>
      <c r="C202" s="9" t="s">
        <v>4175</v>
      </c>
      <c r="D202" s="9" t="s">
        <v>3926</v>
      </c>
      <c r="E202" s="9" t="s">
        <v>3934</v>
      </c>
      <c r="F202" s="9" t="s">
        <v>3935</v>
      </c>
    </row>
    <row r="203" spans="1:6">
      <c r="A203" s="9" t="s">
        <v>2985</v>
      </c>
      <c r="B203" s="9" t="s">
        <v>1234</v>
      </c>
      <c r="C203" s="9" t="s">
        <v>4176</v>
      </c>
      <c r="D203" s="9" t="s">
        <v>3926</v>
      </c>
      <c r="E203" s="9" t="s">
        <v>3974</v>
      </c>
      <c r="F203" s="9" t="s">
        <v>3938</v>
      </c>
    </row>
    <row r="204" spans="1:6">
      <c r="A204" s="9" t="s">
        <v>2985</v>
      </c>
      <c r="B204" s="9" t="s">
        <v>1234</v>
      </c>
      <c r="C204" s="9" t="s">
        <v>4176</v>
      </c>
      <c r="D204" s="9" t="s">
        <v>3926</v>
      </c>
      <c r="E204" s="9" t="s">
        <v>3976</v>
      </c>
      <c r="F204" s="9" t="s">
        <v>3928</v>
      </c>
    </row>
    <row r="205" spans="1:6">
      <c r="A205" s="9" t="s">
        <v>3814</v>
      </c>
      <c r="B205" s="9" t="s">
        <v>1253</v>
      </c>
      <c r="C205" s="9" t="s">
        <v>4177</v>
      </c>
      <c r="D205" s="9" t="s">
        <v>3926</v>
      </c>
      <c r="E205" s="9" t="s">
        <v>3927</v>
      </c>
      <c r="F205" s="9" t="s">
        <v>3928</v>
      </c>
    </row>
    <row r="206" spans="1:6">
      <c r="A206" s="9" t="s">
        <v>3814</v>
      </c>
      <c r="B206" s="9" t="s">
        <v>1253</v>
      </c>
      <c r="C206" s="9" t="s">
        <v>4177</v>
      </c>
      <c r="D206" s="9" t="s">
        <v>3926</v>
      </c>
      <c r="E206" s="9" t="s">
        <v>3937</v>
      </c>
      <c r="F206" s="9" t="s">
        <v>3938</v>
      </c>
    </row>
    <row r="207" spans="1:6">
      <c r="A207" s="9" t="s">
        <v>4178</v>
      </c>
      <c r="B207" s="9" t="s">
        <v>1257</v>
      </c>
      <c r="C207" s="9" t="s">
        <v>4179</v>
      </c>
      <c r="D207" s="9" t="s">
        <v>3926</v>
      </c>
      <c r="E207" s="9" t="s">
        <v>3932</v>
      </c>
      <c r="F207" s="9" t="s">
        <v>3928</v>
      </c>
    </row>
    <row r="208" spans="1:6">
      <c r="A208" s="9" t="s">
        <v>3002</v>
      </c>
      <c r="B208" s="9" t="s">
        <v>1260</v>
      </c>
      <c r="C208" s="9" t="s">
        <v>4180</v>
      </c>
      <c r="D208" s="9" t="s">
        <v>3926</v>
      </c>
      <c r="E208" s="9" t="s">
        <v>3930</v>
      </c>
      <c r="F208" s="9" t="s">
        <v>3928</v>
      </c>
    </row>
    <row r="209" spans="1:6">
      <c r="A209" s="9" t="s">
        <v>3008</v>
      </c>
      <c r="B209" s="9" t="s">
        <v>1264</v>
      </c>
      <c r="C209" s="9" t="s">
        <v>4181</v>
      </c>
      <c r="D209" s="9" t="s">
        <v>3926</v>
      </c>
      <c r="E209" s="9" t="s">
        <v>3934</v>
      </c>
      <c r="F209" s="9" t="s">
        <v>3935</v>
      </c>
    </row>
    <row r="210" spans="1:6">
      <c r="A210" s="9" t="s">
        <v>3014</v>
      </c>
      <c r="B210" s="9" t="s">
        <v>1271</v>
      </c>
      <c r="C210" s="9" t="s">
        <v>4182</v>
      </c>
      <c r="D210" s="9" t="s">
        <v>3926</v>
      </c>
      <c r="E210" s="9" t="s">
        <v>3930</v>
      </c>
      <c r="F210" s="9" t="s">
        <v>3928</v>
      </c>
    </row>
    <row r="211" spans="1:6">
      <c r="A211" s="9" t="s">
        <v>4183</v>
      </c>
      <c r="B211" s="9" t="s">
        <v>1268</v>
      </c>
      <c r="C211" s="9" t="s">
        <v>4182</v>
      </c>
      <c r="D211" s="9" t="s">
        <v>3926</v>
      </c>
      <c r="E211" s="9" t="s">
        <v>3930</v>
      </c>
      <c r="F211" s="9" t="s">
        <v>3928</v>
      </c>
    </row>
    <row r="212" spans="1:6">
      <c r="A212" s="9" t="s">
        <v>3018</v>
      </c>
      <c r="B212" s="9" t="s">
        <v>1274</v>
      </c>
      <c r="C212" s="9" t="s">
        <v>4182</v>
      </c>
      <c r="D212" s="9" t="s">
        <v>3926</v>
      </c>
      <c r="E212" s="9" t="s">
        <v>3930</v>
      </c>
      <c r="F212" s="9" t="s">
        <v>3928</v>
      </c>
    </row>
    <row r="213" spans="1:6">
      <c r="A213" s="9" t="s">
        <v>3019</v>
      </c>
      <c r="B213" s="9" t="s">
        <v>1277</v>
      </c>
      <c r="C213" s="9" t="s">
        <v>4184</v>
      </c>
      <c r="D213" s="9" t="s">
        <v>3926</v>
      </c>
      <c r="E213" s="9" t="s">
        <v>3930</v>
      </c>
      <c r="F213" s="9" t="s">
        <v>3928</v>
      </c>
    </row>
    <row r="214" spans="1:6">
      <c r="A214" s="9" t="s">
        <v>3023</v>
      </c>
      <c r="B214" s="9" t="s">
        <v>1280</v>
      </c>
      <c r="C214" s="9" t="s">
        <v>4185</v>
      </c>
      <c r="D214" s="9" t="s">
        <v>3926</v>
      </c>
      <c r="E214" s="9" t="s">
        <v>3927</v>
      </c>
      <c r="F214" s="9" t="s">
        <v>3928</v>
      </c>
    </row>
    <row r="215" spans="1:6">
      <c r="A215" s="9" t="s">
        <v>3039</v>
      </c>
      <c r="B215" s="9" t="s">
        <v>1292</v>
      </c>
      <c r="C215" s="9" t="s">
        <v>4186</v>
      </c>
      <c r="D215" s="9" t="s">
        <v>3926</v>
      </c>
      <c r="E215" s="9" t="s">
        <v>3927</v>
      </c>
      <c r="F215" s="9" t="s">
        <v>3928</v>
      </c>
    </row>
    <row r="216" spans="1:6">
      <c r="A216" s="9" t="s">
        <v>3043</v>
      </c>
      <c r="B216" s="9" t="s">
        <v>1298</v>
      </c>
      <c r="C216" s="9" t="s">
        <v>4187</v>
      </c>
      <c r="D216" s="9" t="s">
        <v>3926</v>
      </c>
      <c r="E216" s="9" t="s">
        <v>3930</v>
      </c>
      <c r="F216" s="9" t="s">
        <v>3928</v>
      </c>
    </row>
    <row r="217" spans="1:6">
      <c r="A217" s="9" t="s">
        <v>3043</v>
      </c>
      <c r="B217" s="9" t="s">
        <v>1298</v>
      </c>
      <c r="C217" s="9" t="s">
        <v>4187</v>
      </c>
      <c r="D217" s="9" t="s">
        <v>3926</v>
      </c>
      <c r="E217" s="9" t="s">
        <v>3937</v>
      </c>
      <c r="F217" s="9" t="s">
        <v>3938</v>
      </c>
    </row>
    <row r="218" spans="1:6">
      <c r="A218" s="9" t="s">
        <v>4188</v>
      </c>
      <c r="B218" s="9" t="s">
        <v>1305</v>
      </c>
      <c r="C218" s="9" t="s">
        <v>4189</v>
      </c>
      <c r="D218" s="9" t="s">
        <v>3926</v>
      </c>
      <c r="E218" s="9" t="s">
        <v>3932</v>
      </c>
      <c r="F218" s="9" t="s">
        <v>3928</v>
      </c>
    </row>
    <row r="219" spans="1:6">
      <c r="A219" s="9" t="s">
        <v>4190</v>
      </c>
      <c r="B219" s="9"/>
      <c r="C219" s="9" t="s">
        <v>4191</v>
      </c>
      <c r="D219" s="9" t="s">
        <v>3926</v>
      </c>
      <c r="E219" s="9" t="s">
        <v>3967</v>
      </c>
      <c r="F219" s="9" t="s">
        <v>3928</v>
      </c>
    </row>
    <row r="220" spans="1:6">
      <c r="A220" s="9" t="s">
        <v>4192</v>
      </c>
      <c r="B220" s="9" t="s">
        <v>1310</v>
      </c>
      <c r="C220" s="9" t="s">
        <v>4193</v>
      </c>
      <c r="D220" s="9" t="s">
        <v>3926</v>
      </c>
      <c r="E220" s="9" t="s">
        <v>3967</v>
      </c>
      <c r="F220" s="9" t="s">
        <v>3928</v>
      </c>
    </row>
    <row r="221" spans="1:6">
      <c r="A221" s="9" t="s">
        <v>3062</v>
      </c>
      <c r="B221" s="9" t="s">
        <v>1327</v>
      </c>
      <c r="C221" s="9" t="s">
        <v>4194</v>
      </c>
      <c r="D221" s="9" t="s">
        <v>3944</v>
      </c>
      <c r="E221" s="9" t="s">
        <v>3945</v>
      </c>
      <c r="F221" s="9" t="s">
        <v>3946</v>
      </c>
    </row>
    <row r="222" spans="1:6">
      <c r="A222" s="9" t="s">
        <v>3066</v>
      </c>
      <c r="B222" s="9" t="s">
        <v>1335</v>
      </c>
      <c r="C222" s="9" t="s">
        <v>4058</v>
      </c>
      <c r="D222" s="9" t="s">
        <v>3926</v>
      </c>
      <c r="E222" s="9" t="s">
        <v>3927</v>
      </c>
      <c r="F222" s="9" t="s">
        <v>3928</v>
      </c>
    </row>
    <row r="223" spans="1:6">
      <c r="A223" s="9" t="s">
        <v>4195</v>
      </c>
      <c r="B223" s="9" t="s">
        <v>1344</v>
      </c>
      <c r="C223" s="9" t="s">
        <v>4196</v>
      </c>
      <c r="D223" s="9" t="s">
        <v>3926</v>
      </c>
      <c r="E223" s="9" t="s">
        <v>3932</v>
      </c>
      <c r="F223" s="9" t="s">
        <v>3928</v>
      </c>
    </row>
    <row r="224" spans="1:6">
      <c r="A224" s="9" t="s">
        <v>4197</v>
      </c>
      <c r="B224" s="9" t="s">
        <v>1347</v>
      </c>
      <c r="C224" s="9" t="s">
        <v>4198</v>
      </c>
      <c r="D224" s="9" t="s">
        <v>3926</v>
      </c>
      <c r="E224" s="9" t="s">
        <v>3932</v>
      </c>
      <c r="F224" s="9" t="s">
        <v>3928</v>
      </c>
    </row>
    <row r="225" spans="1:6">
      <c r="A225" s="9" t="s">
        <v>4199</v>
      </c>
      <c r="B225" s="9" t="s">
        <v>1350</v>
      </c>
      <c r="C225" s="9" t="s">
        <v>4200</v>
      </c>
      <c r="D225" s="9" t="s">
        <v>3926</v>
      </c>
      <c r="E225" s="9" t="s">
        <v>3932</v>
      </c>
      <c r="F225" s="9" t="s">
        <v>3928</v>
      </c>
    </row>
    <row r="226" spans="1:6">
      <c r="A226" s="9" t="s">
        <v>4201</v>
      </c>
      <c r="B226" s="9" t="s">
        <v>1353</v>
      </c>
      <c r="C226" s="9" t="s">
        <v>4202</v>
      </c>
      <c r="D226" s="9" t="s">
        <v>3926</v>
      </c>
      <c r="E226" s="9" t="s">
        <v>3932</v>
      </c>
      <c r="F226" s="9" t="s">
        <v>3928</v>
      </c>
    </row>
    <row r="227" spans="1:6">
      <c r="A227" s="9" t="s">
        <v>4203</v>
      </c>
      <c r="B227" s="9" t="s">
        <v>1356</v>
      </c>
      <c r="C227" s="9" t="s">
        <v>4204</v>
      </c>
      <c r="D227" s="9" t="s">
        <v>3926</v>
      </c>
      <c r="E227" s="9" t="s">
        <v>3932</v>
      </c>
      <c r="F227" s="9" t="s">
        <v>3928</v>
      </c>
    </row>
    <row r="228" spans="1:6">
      <c r="A228" s="9" t="s">
        <v>4205</v>
      </c>
      <c r="B228" s="9" t="s">
        <v>1359</v>
      </c>
      <c r="C228" s="9" t="s">
        <v>4206</v>
      </c>
      <c r="D228" s="9" t="s">
        <v>3926</v>
      </c>
      <c r="E228" s="9" t="s">
        <v>3932</v>
      </c>
      <c r="F228" s="9" t="s">
        <v>3928</v>
      </c>
    </row>
    <row r="229" spans="1:6">
      <c r="A229" s="9" t="s">
        <v>4207</v>
      </c>
      <c r="B229" s="9" t="s">
        <v>1362</v>
      </c>
      <c r="C229" s="9" t="s">
        <v>4208</v>
      </c>
      <c r="D229" s="9" t="s">
        <v>3926</v>
      </c>
      <c r="E229" s="9" t="s">
        <v>3932</v>
      </c>
      <c r="F229" s="9" t="s">
        <v>3928</v>
      </c>
    </row>
    <row r="230" spans="1:6">
      <c r="A230" s="9" t="s">
        <v>4209</v>
      </c>
      <c r="B230" s="9" t="s">
        <v>1365</v>
      </c>
      <c r="C230" s="9" t="s">
        <v>4210</v>
      </c>
      <c r="D230" s="9" t="s">
        <v>3926</v>
      </c>
      <c r="E230" s="9" t="s">
        <v>3932</v>
      </c>
      <c r="F230" s="9" t="s">
        <v>3928</v>
      </c>
    </row>
    <row r="231" spans="1:6">
      <c r="A231" s="9" t="s">
        <v>4211</v>
      </c>
      <c r="B231" s="9" t="s">
        <v>1368</v>
      </c>
      <c r="C231" s="9" t="s">
        <v>3955</v>
      </c>
      <c r="D231" s="9" t="s">
        <v>3926</v>
      </c>
      <c r="E231" s="9" t="s">
        <v>3927</v>
      </c>
      <c r="F231" s="9" t="s">
        <v>3928</v>
      </c>
    </row>
    <row r="232" spans="1:6">
      <c r="A232" s="9" t="s">
        <v>3076</v>
      </c>
      <c r="B232" s="9" t="s">
        <v>1377</v>
      </c>
      <c r="C232" s="9" t="s">
        <v>3955</v>
      </c>
      <c r="D232" s="9" t="s">
        <v>3926</v>
      </c>
      <c r="E232" s="9" t="s">
        <v>3927</v>
      </c>
      <c r="F232" s="9" t="s">
        <v>3928</v>
      </c>
    </row>
    <row r="233" spans="1:6">
      <c r="A233" s="9" t="s">
        <v>3081</v>
      </c>
      <c r="B233" s="9" t="s">
        <v>1380</v>
      </c>
      <c r="C233" s="9" t="s">
        <v>4212</v>
      </c>
      <c r="D233" s="9" t="s">
        <v>3926</v>
      </c>
      <c r="E233" s="9" t="s">
        <v>3927</v>
      </c>
      <c r="F233" s="9" t="s">
        <v>3928</v>
      </c>
    </row>
    <row r="234" spans="1:6">
      <c r="A234" s="9" t="s">
        <v>3083</v>
      </c>
      <c r="B234" s="9" t="s">
        <v>1383</v>
      </c>
      <c r="C234" s="9" t="s">
        <v>4213</v>
      </c>
      <c r="D234" s="9" t="s">
        <v>3926</v>
      </c>
      <c r="E234" s="9" t="s">
        <v>3930</v>
      </c>
      <c r="F234" s="9" t="s">
        <v>3928</v>
      </c>
    </row>
    <row r="235" spans="1:6">
      <c r="A235" s="9" t="s">
        <v>3101</v>
      </c>
      <c r="B235" s="9" t="s">
        <v>1398</v>
      </c>
      <c r="C235" s="9" t="s">
        <v>4214</v>
      </c>
      <c r="D235" s="9" t="s">
        <v>3926</v>
      </c>
      <c r="E235" s="9" t="s">
        <v>3930</v>
      </c>
      <c r="F235" s="9" t="s">
        <v>3928</v>
      </c>
    </row>
    <row r="236" spans="1:6">
      <c r="A236" s="9" t="s">
        <v>4215</v>
      </c>
      <c r="B236" s="9" t="s">
        <v>1401</v>
      </c>
      <c r="C236" s="9" t="s">
        <v>4216</v>
      </c>
      <c r="D236" s="9" t="s">
        <v>3926</v>
      </c>
      <c r="E236" s="9" t="s">
        <v>3930</v>
      </c>
      <c r="F236" s="9" t="s">
        <v>3928</v>
      </c>
    </row>
    <row r="237" spans="1:6">
      <c r="A237" s="9" t="s">
        <v>3108</v>
      </c>
      <c r="B237" s="9" t="s">
        <v>1407</v>
      </c>
      <c r="C237" s="9" t="s">
        <v>4217</v>
      </c>
      <c r="D237" s="9" t="s">
        <v>3926</v>
      </c>
      <c r="E237" s="9" t="s">
        <v>3927</v>
      </c>
      <c r="F237" s="9" t="s">
        <v>3928</v>
      </c>
    </row>
    <row r="238" spans="1:6">
      <c r="A238" s="9" t="s">
        <v>3111</v>
      </c>
      <c r="B238" s="9" t="s">
        <v>1410</v>
      </c>
      <c r="C238" s="9" t="s">
        <v>4218</v>
      </c>
      <c r="D238" s="9" t="s">
        <v>3926</v>
      </c>
      <c r="E238" s="9" t="s">
        <v>4008</v>
      </c>
      <c r="F238" s="9" t="s">
        <v>3946</v>
      </c>
    </row>
    <row r="239" spans="1:6">
      <c r="A239" s="9" t="s">
        <v>3114</v>
      </c>
      <c r="B239" s="9" t="s">
        <v>1413</v>
      </c>
      <c r="C239" s="9" t="s">
        <v>3955</v>
      </c>
      <c r="D239" s="9" t="s">
        <v>3926</v>
      </c>
      <c r="E239" s="9" t="s">
        <v>3927</v>
      </c>
      <c r="F239" s="9" t="s">
        <v>3928</v>
      </c>
    </row>
    <row r="240" spans="1:6">
      <c r="A240" s="9" t="s">
        <v>4219</v>
      </c>
      <c r="B240" s="9" t="s">
        <v>1416</v>
      </c>
      <c r="C240" s="9" t="s">
        <v>4220</v>
      </c>
      <c r="D240" s="9" t="s">
        <v>3926</v>
      </c>
      <c r="E240" s="9" t="s">
        <v>3927</v>
      </c>
      <c r="F240" s="9" t="s">
        <v>3928</v>
      </c>
    </row>
    <row r="241" spans="1:6">
      <c r="A241" s="9" t="s">
        <v>3120</v>
      </c>
      <c r="B241" s="9" t="s">
        <v>1422</v>
      </c>
      <c r="C241" s="9" t="s">
        <v>4221</v>
      </c>
      <c r="D241" s="9" t="s">
        <v>3926</v>
      </c>
      <c r="E241" s="9" t="s">
        <v>3945</v>
      </c>
      <c r="F241" s="9" t="s">
        <v>3946</v>
      </c>
    </row>
    <row r="242" spans="1:6">
      <c r="A242" s="9" t="s">
        <v>3123</v>
      </c>
      <c r="B242" s="9" t="s">
        <v>1428</v>
      </c>
      <c r="C242" s="9" t="s">
        <v>4222</v>
      </c>
      <c r="D242" s="9" t="s">
        <v>3926</v>
      </c>
      <c r="E242" s="9" t="s">
        <v>3974</v>
      </c>
      <c r="F242" s="9" t="s">
        <v>3935</v>
      </c>
    </row>
    <row r="243" spans="1:6">
      <c r="A243" s="9" t="s">
        <v>3127</v>
      </c>
      <c r="B243" s="9" t="s">
        <v>1432</v>
      </c>
      <c r="C243" s="9"/>
      <c r="D243" s="9" t="s">
        <v>3973</v>
      </c>
      <c r="E243" s="9" t="s">
        <v>4008</v>
      </c>
      <c r="F243" s="9" t="s">
        <v>3946</v>
      </c>
    </row>
    <row r="244" spans="1:6">
      <c r="A244" s="9" t="s">
        <v>3171</v>
      </c>
      <c r="B244" s="9" t="s">
        <v>1441</v>
      </c>
      <c r="C244" s="9"/>
      <c r="D244" s="9" t="s">
        <v>3944</v>
      </c>
      <c r="E244" s="9" t="s">
        <v>4008</v>
      </c>
      <c r="F244" s="9" t="s">
        <v>3946</v>
      </c>
    </row>
    <row r="245" spans="1:6">
      <c r="A245" s="9" t="s">
        <v>4223</v>
      </c>
      <c r="B245" s="9" t="s">
        <v>1449</v>
      </c>
      <c r="C245" s="9" t="s">
        <v>4224</v>
      </c>
      <c r="D245" s="9" t="s">
        <v>3926</v>
      </c>
      <c r="E245" s="9" t="s">
        <v>3927</v>
      </c>
      <c r="F245" s="9" t="s">
        <v>3928</v>
      </c>
    </row>
    <row r="246" spans="1:6">
      <c r="A246" s="9" t="s">
        <v>3196</v>
      </c>
      <c r="B246" s="9" t="s">
        <v>1456</v>
      </c>
      <c r="C246" s="9" t="s">
        <v>4225</v>
      </c>
      <c r="D246" s="9" t="s">
        <v>3926</v>
      </c>
      <c r="E246" s="9" t="s">
        <v>3934</v>
      </c>
      <c r="F246" s="9" t="s">
        <v>3935</v>
      </c>
    </row>
    <row r="247" spans="1:6">
      <c r="A247" s="9" t="s">
        <v>3196</v>
      </c>
      <c r="B247" s="9" t="s">
        <v>1456</v>
      </c>
      <c r="C247" s="9" t="s">
        <v>4225</v>
      </c>
      <c r="D247" s="9" t="s">
        <v>3926</v>
      </c>
      <c r="E247" s="9" t="s">
        <v>3927</v>
      </c>
      <c r="F247" s="9" t="s">
        <v>3928</v>
      </c>
    </row>
    <row r="248" spans="1:6">
      <c r="A248" s="9" t="s">
        <v>3829</v>
      </c>
      <c r="B248" s="9" t="s">
        <v>1470</v>
      </c>
      <c r="C248" s="9" t="s">
        <v>4226</v>
      </c>
      <c r="D248" s="9" t="s">
        <v>3926</v>
      </c>
      <c r="E248" s="9" t="s">
        <v>4008</v>
      </c>
      <c r="F248" s="9" t="s">
        <v>3946</v>
      </c>
    </row>
    <row r="249" spans="1:6">
      <c r="A249" s="9" t="s">
        <v>3212</v>
      </c>
      <c r="B249" s="9" t="s">
        <v>1477</v>
      </c>
      <c r="C249" s="9" t="s">
        <v>4227</v>
      </c>
      <c r="D249" s="9" t="s">
        <v>3926</v>
      </c>
      <c r="E249" s="9" t="s">
        <v>3927</v>
      </c>
      <c r="F249" s="9" t="s">
        <v>3928</v>
      </c>
    </row>
    <row r="250" spans="1:6">
      <c r="A250" s="9" t="s">
        <v>4228</v>
      </c>
      <c r="B250" s="9" t="s">
        <v>1492</v>
      </c>
      <c r="C250" s="9" t="s">
        <v>4229</v>
      </c>
      <c r="D250" s="9" t="s">
        <v>3926</v>
      </c>
      <c r="E250" s="9" t="s">
        <v>3932</v>
      </c>
      <c r="F250" s="9" t="s">
        <v>3928</v>
      </c>
    </row>
    <row r="251" spans="1:6">
      <c r="A251" s="9" t="s">
        <v>3229</v>
      </c>
      <c r="B251" s="9" t="s">
        <v>1504</v>
      </c>
      <c r="C251" s="9" t="s">
        <v>4230</v>
      </c>
      <c r="D251" s="9" t="s">
        <v>3926</v>
      </c>
      <c r="E251" s="9" t="s">
        <v>3930</v>
      </c>
      <c r="F251" s="9" t="s">
        <v>3928</v>
      </c>
    </row>
    <row r="252" spans="1:6">
      <c r="A252" s="9" t="s">
        <v>3838</v>
      </c>
      <c r="B252" s="9" t="s">
        <v>1540</v>
      </c>
      <c r="C252" s="9" t="s">
        <v>4231</v>
      </c>
      <c r="D252" s="9" t="s">
        <v>3926</v>
      </c>
      <c r="E252" s="9" t="s">
        <v>4008</v>
      </c>
      <c r="F252" s="9" t="s">
        <v>3946</v>
      </c>
    </row>
    <row r="253" spans="1:6">
      <c r="A253" s="9" t="s">
        <v>3846</v>
      </c>
      <c r="B253" s="9" t="s">
        <v>1553</v>
      </c>
      <c r="C253" s="9" t="s">
        <v>4232</v>
      </c>
      <c r="D253" s="9" t="s">
        <v>3926</v>
      </c>
      <c r="E253" s="9" t="s">
        <v>3932</v>
      </c>
      <c r="F253" s="9" t="s">
        <v>3928</v>
      </c>
    </row>
    <row r="254" spans="1:6">
      <c r="A254" s="9" t="s">
        <v>3274</v>
      </c>
      <c r="B254" s="9" t="s">
        <v>1566</v>
      </c>
      <c r="C254" s="9" t="s">
        <v>3925</v>
      </c>
      <c r="D254" s="9" t="s">
        <v>3926</v>
      </c>
      <c r="E254" s="9" t="s">
        <v>3927</v>
      </c>
      <c r="F254" s="9" t="s">
        <v>3928</v>
      </c>
    </row>
    <row r="255" spans="1:6">
      <c r="A255" s="9" t="s">
        <v>4233</v>
      </c>
      <c r="B255" s="9" t="s">
        <v>1575</v>
      </c>
      <c r="C255" s="9" t="s">
        <v>4234</v>
      </c>
      <c r="D255" s="9" t="s">
        <v>3926</v>
      </c>
      <c r="E255" s="9" t="s">
        <v>3980</v>
      </c>
      <c r="F255" s="9" t="s">
        <v>3938</v>
      </c>
    </row>
    <row r="256" spans="1:6">
      <c r="A256" s="9" t="s">
        <v>4233</v>
      </c>
      <c r="B256" s="9" t="s">
        <v>1575</v>
      </c>
      <c r="C256" s="9" t="s">
        <v>4234</v>
      </c>
      <c r="D256" s="9" t="s">
        <v>3926</v>
      </c>
      <c r="E256" s="9" t="s">
        <v>3932</v>
      </c>
      <c r="F256" s="9" t="s">
        <v>3928</v>
      </c>
    </row>
    <row r="257" spans="1:6">
      <c r="A257" s="9" t="s">
        <v>4235</v>
      </c>
      <c r="B257" s="9"/>
      <c r="C257" s="9" t="s">
        <v>4236</v>
      </c>
      <c r="D257" s="9" t="s">
        <v>3926</v>
      </c>
      <c r="E257" s="9" t="s">
        <v>3932</v>
      </c>
      <c r="F257" s="9" t="s">
        <v>3928</v>
      </c>
    </row>
    <row r="258" spans="1:6">
      <c r="A258" s="9" t="s">
        <v>3293</v>
      </c>
      <c r="B258" s="9" t="s">
        <v>1598</v>
      </c>
      <c r="C258" s="9" t="s">
        <v>4237</v>
      </c>
      <c r="D258" s="9" t="s">
        <v>3926</v>
      </c>
      <c r="E258" s="9" t="s">
        <v>3927</v>
      </c>
      <c r="F258" s="9" t="s">
        <v>3928</v>
      </c>
    </row>
    <row r="259" spans="1:6">
      <c r="A259" s="9" t="s">
        <v>3298</v>
      </c>
      <c r="B259" s="9" t="s">
        <v>1601</v>
      </c>
      <c r="C259" s="9" t="s">
        <v>4237</v>
      </c>
      <c r="D259" s="9" t="s">
        <v>3926</v>
      </c>
      <c r="E259" s="9" t="s">
        <v>3927</v>
      </c>
      <c r="F259" s="9" t="s">
        <v>3928</v>
      </c>
    </row>
    <row r="260" spans="1:6">
      <c r="A260" s="9" t="s">
        <v>4238</v>
      </c>
      <c r="B260" s="9" t="s">
        <v>1604</v>
      </c>
      <c r="C260" s="9" t="s">
        <v>4239</v>
      </c>
      <c r="D260" s="9" t="s">
        <v>3926</v>
      </c>
      <c r="E260" s="9" t="s">
        <v>3932</v>
      </c>
      <c r="F260" s="9" t="s">
        <v>3928</v>
      </c>
    </row>
    <row r="261" spans="1:6">
      <c r="A261" s="9" t="s">
        <v>3304</v>
      </c>
      <c r="B261" s="9" t="s">
        <v>1613</v>
      </c>
      <c r="C261" s="9" t="s">
        <v>4240</v>
      </c>
      <c r="D261" s="9" t="s">
        <v>3926</v>
      </c>
      <c r="E261" s="9" t="s">
        <v>3927</v>
      </c>
      <c r="F261" s="9" t="s">
        <v>3928</v>
      </c>
    </row>
    <row r="262" spans="1:6">
      <c r="A262" s="9" t="s">
        <v>4241</v>
      </c>
      <c r="B262" s="9" t="s">
        <v>1655</v>
      </c>
      <c r="C262" s="9" t="s">
        <v>3955</v>
      </c>
      <c r="D262" s="9" t="s">
        <v>3926</v>
      </c>
      <c r="E262" s="9" t="s">
        <v>3927</v>
      </c>
      <c r="F262" s="9" t="s">
        <v>3928</v>
      </c>
    </row>
    <row r="263" spans="1:6">
      <c r="A263" s="9" t="s">
        <v>3353</v>
      </c>
      <c r="B263" s="9" t="s">
        <v>1658</v>
      </c>
      <c r="C263" s="9" t="s">
        <v>4242</v>
      </c>
      <c r="D263" s="9" t="s">
        <v>3926</v>
      </c>
      <c r="E263" s="9" t="s">
        <v>4008</v>
      </c>
      <c r="F263" s="9" t="s">
        <v>3946</v>
      </c>
    </row>
    <row r="264" spans="1:6">
      <c r="A264" s="9" t="s">
        <v>4243</v>
      </c>
      <c r="B264" s="9" t="s">
        <v>1664</v>
      </c>
      <c r="C264" s="9" t="s">
        <v>4036</v>
      </c>
      <c r="D264" s="9" t="s">
        <v>3926</v>
      </c>
      <c r="E264" s="9" t="s">
        <v>3927</v>
      </c>
      <c r="F264" s="9" t="s">
        <v>3928</v>
      </c>
    </row>
    <row r="265" spans="1:6">
      <c r="A265" s="9" t="s">
        <v>3366</v>
      </c>
      <c r="B265" s="9" t="s">
        <v>1674</v>
      </c>
      <c r="C265" s="9" t="s">
        <v>4244</v>
      </c>
      <c r="D265" s="9" t="s">
        <v>3926</v>
      </c>
      <c r="E265" s="9" t="s">
        <v>3930</v>
      </c>
      <c r="F265" s="9" t="s">
        <v>3928</v>
      </c>
    </row>
    <row r="266" spans="1:6">
      <c r="A266" s="9" t="s">
        <v>3370</v>
      </c>
      <c r="B266" s="9" t="s">
        <v>1671</v>
      </c>
      <c r="C266" s="9" t="s">
        <v>4245</v>
      </c>
      <c r="D266" s="9" t="s">
        <v>3926</v>
      </c>
      <c r="E266" s="9" t="s">
        <v>3945</v>
      </c>
      <c r="F266" s="9" t="s">
        <v>3946</v>
      </c>
    </row>
    <row r="267" spans="1:6">
      <c r="A267" s="9" t="s">
        <v>3374</v>
      </c>
      <c r="B267" s="9" t="s">
        <v>1677</v>
      </c>
      <c r="C267" s="9" t="s">
        <v>4246</v>
      </c>
      <c r="D267" s="9" t="s">
        <v>3926</v>
      </c>
      <c r="E267" s="9" t="s">
        <v>3945</v>
      </c>
      <c r="F267" s="9" t="s">
        <v>3946</v>
      </c>
    </row>
    <row r="268" spans="1:6">
      <c r="A268" s="9" t="s">
        <v>3394</v>
      </c>
      <c r="B268" s="9" t="s">
        <v>1696</v>
      </c>
      <c r="C268" s="9" t="s">
        <v>4247</v>
      </c>
      <c r="D268" s="9" t="s">
        <v>3926</v>
      </c>
      <c r="E268" s="9" t="s">
        <v>3996</v>
      </c>
      <c r="F268" s="9" t="s">
        <v>3946</v>
      </c>
    </row>
    <row r="269" spans="1:6">
      <c r="A269" s="9" t="s">
        <v>4248</v>
      </c>
      <c r="B269" s="9" t="s">
        <v>829</v>
      </c>
      <c r="C269" s="9" t="s">
        <v>4249</v>
      </c>
      <c r="D269" s="9" t="s">
        <v>3926</v>
      </c>
      <c r="E269" s="9" t="s">
        <v>4008</v>
      </c>
      <c r="F269" s="9" t="s">
        <v>3946</v>
      </c>
    </row>
    <row r="270" spans="1:6">
      <c r="A270" s="9" t="s">
        <v>4250</v>
      </c>
      <c r="B270" s="9" t="s">
        <v>1702</v>
      </c>
      <c r="C270" s="9" t="s">
        <v>4251</v>
      </c>
      <c r="D270" s="9" t="s">
        <v>3926</v>
      </c>
      <c r="E270" s="9" t="s">
        <v>4008</v>
      </c>
      <c r="F270" s="9" t="s">
        <v>3946</v>
      </c>
    </row>
    <row r="271" spans="1:6">
      <c r="A271" s="9" t="s">
        <v>4252</v>
      </c>
      <c r="B271" s="9" t="s">
        <v>1705</v>
      </c>
      <c r="C271" s="9" t="s">
        <v>4251</v>
      </c>
      <c r="D271" s="9" t="s">
        <v>3926</v>
      </c>
      <c r="E271" s="9" t="s">
        <v>4008</v>
      </c>
      <c r="F271" s="9" t="s">
        <v>3946</v>
      </c>
    </row>
    <row r="272" spans="1:6">
      <c r="A272" s="9" t="s">
        <v>4253</v>
      </c>
      <c r="B272" s="9" t="s">
        <v>1708</v>
      </c>
      <c r="C272" s="9" t="s">
        <v>4249</v>
      </c>
      <c r="D272" s="9" t="s">
        <v>3926</v>
      </c>
      <c r="E272" s="9" t="s">
        <v>4008</v>
      </c>
      <c r="F272" s="9" t="s">
        <v>3946</v>
      </c>
    </row>
    <row r="273" spans="1:6">
      <c r="A273" s="9" t="s">
        <v>4254</v>
      </c>
      <c r="B273" s="9" t="s">
        <v>1711</v>
      </c>
      <c r="C273" s="9" t="s">
        <v>4249</v>
      </c>
      <c r="D273" s="9" t="s">
        <v>3926</v>
      </c>
      <c r="E273" s="9" t="s">
        <v>4008</v>
      </c>
      <c r="F273" s="9" t="s">
        <v>3946</v>
      </c>
    </row>
    <row r="274" spans="1:6">
      <c r="A274" s="9" t="s">
        <v>4255</v>
      </c>
      <c r="B274" s="9" t="s">
        <v>1714</v>
      </c>
      <c r="C274" s="9" t="s">
        <v>4249</v>
      </c>
      <c r="D274" s="9" t="s">
        <v>3926</v>
      </c>
      <c r="E274" s="9" t="s">
        <v>4008</v>
      </c>
      <c r="F274" s="9" t="s">
        <v>3946</v>
      </c>
    </row>
    <row r="275" spans="1:6">
      <c r="A275" s="9" t="s">
        <v>4256</v>
      </c>
      <c r="B275" s="9" t="s">
        <v>1717</v>
      </c>
      <c r="C275" s="9" t="s">
        <v>4257</v>
      </c>
      <c r="D275" s="9" t="s">
        <v>3926</v>
      </c>
      <c r="E275" s="9" t="s">
        <v>4008</v>
      </c>
      <c r="F275" s="9" t="s">
        <v>3946</v>
      </c>
    </row>
    <row r="276" spans="1:6">
      <c r="A276" s="9" t="s">
        <v>4258</v>
      </c>
      <c r="B276" s="9" t="s">
        <v>1720</v>
      </c>
      <c r="C276" s="9" t="s">
        <v>4249</v>
      </c>
      <c r="D276" s="9" t="s">
        <v>3926</v>
      </c>
      <c r="E276" s="9" t="s">
        <v>4008</v>
      </c>
      <c r="F276" s="9" t="s">
        <v>3946</v>
      </c>
    </row>
    <row r="277" spans="1:6">
      <c r="A277" s="9" t="s">
        <v>3408</v>
      </c>
      <c r="B277" s="9" t="s">
        <v>1732</v>
      </c>
      <c r="C277" s="9" t="s">
        <v>4259</v>
      </c>
      <c r="D277" s="9" t="s">
        <v>3926</v>
      </c>
      <c r="E277" s="9" t="s">
        <v>4008</v>
      </c>
      <c r="F277" s="9" t="s">
        <v>3946</v>
      </c>
    </row>
    <row r="278" spans="1:6">
      <c r="A278" s="9" t="s">
        <v>4260</v>
      </c>
      <c r="B278" s="9" t="s">
        <v>1739</v>
      </c>
      <c r="C278" s="9" t="s">
        <v>4261</v>
      </c>
      <c r="D278" s="9" t="s">
        <v>3926</v>
      </c>
      <c r="E278" s="9" t="s">
        <v>3932</v>
      </c>
      <c r="F278" s="9" t="s">
        <v>3928</v>
      </c>
    </row>
    <row r="279" spans="1:6">
      <c r="A279" s="9" t="s">
        <v>4262</v>
      </c>
      <c r="B279" s="9" t="s">
        <v>1754</v>
      </c>
      <c r="C279" s="9" t="s">
        <v>4263</v>
      </c>
      <c r="D279" s="9" t="s">
        <v>3926</v>
      </c>
      <c r="E279" s="9" t="s">
        <v>3927</v>
      </c>
      <c r="F279" s="9" t="s">
        <v>3928</v>
      </c>
    </row>
    <row r="280" spans="1:6">
      <c r="A280" s="9" t="s">
        <v>4264</v>
      </c>
      <c r="B280" s="9" t="s">
        <v>1757</v>
      </c>
      <c r="C280" s="9" t="s">
        <v>3955</v>
      </c>
      <c r="D280" s="9" t="s">
        <v>3926</v>
      </c>
      <c r="E280" s="9" t="s">
        <v>3927</v>
      </c>
      <c r="F280" s="9" t="s">
        <v>3928</v>
      </c>
    </row>
    <row r="281" spans="1:6">
      <c r="A281" s="9" t="s">
        <v>3425</v>
      </c>
      <c r="B281" s="9" t="s">
        <v>1760</v>
      </c>
      <c r="C281" s="9" t="s">
        <v>4265</v>
      </c>
      <c r="D281" s="9" t="s">
        <v>3926</v>
      </c>
      <c r="E281" s="9" t="s">
        <v>3937</v>
      </c>
      <c r="F281" s="9" t="s">
        <v>3938</v>
      </c>
    </row>
    <row r="282" spans="1:6">
      <c r="A282" s="9" t="s">
        <v>3425</v>
      </c>
      <c r="B282" s="9" t="s">
        <v>1760</v>
      </c>
      <c r="C282" s="9" t="s">
        <v>4265</v>
      </c>
      <c r="D282" s="9" t="s">
        <v>3926</v>
      </c>
      <c r="E282" s="9" t="s">
        <v>3927</v>
      </c>
      <c r="F282" s="9" t="s">
        <v>3928</v>
      </c>
    </row>
    <row r="283" spans="1:6">
      <c r="A283" s="9" t="s">
        <v>3434</v>
      </c>
      <c r="B283" s="9" t="s">
        <v>1768</v>
      </c>
      <c r="C283" s="9" t="s">
        <v>4266</v>
      </c>
      <c r="D283" s="9" t="s">
        <v>3926</v>
      </c>
      <c r="E283" s="9" t="s">
        <v>3996</v>
      </c>
      <c r="F283" s="9" t="s">
        <v>3946</v>
      </c>
    </row>
    <row r="284" spans="1:6">
      <c r="A284" s="9" t="s">
        <v>3438</v>
      </c>
      <c r="B284" s="9" t="s">
        <v>1772</v>
      </c>
      <c r="C284" s="9" t="s">
        <v>4267</v>
      </c>
      <c r="D284" s="9" t="s">
        <v>3926</v>
      </c>
      <c r="E284" s="9" t="s">
        <v>3927</v>
      </c>
      <c r="F284" s="9" t="s">
        <v>3928</v>
      </c>
    </row>
    <row r="285" spans="1:6">
      <c r="A285" s="9" t="s">
        <v>4268</v>
      </c>
      <c r="B285" s="9" t="s">
        <v>1775</v>
      </c>
      <c r="C285" s="9" t="s">
        <v>4036</v>
      </c>
      <c r="D285" s="9" t="s">
        <v>3926</v>
      </c>
      <c r="E285" s="9" t="s">
        <v>3927</v>
      </c>
      <c r="F285" s="9" t="s">
        <v>3928</v>
      </c>
    </row>
    <row r="286" spans="1:6">
      <c r="A286" s="9" t="s">
        <v>3442</v>
      </c>
      <c r="B286" s="9" t="s">
        <v>1778</v>
      </c>
      <c r="C286" s="9" t="s">
        <v>4269</v>
      </c>
      <c r="D286" s="9" t="s">
        <v>3926</v>
      </c>
      <c r="E286" s="9" t="s">
        <v>4008</v>
      </c>
      <c r="F286" s="9" t="s">
        <v>3946</v>
      </c>
    </row>
    <row r="287" spans="1:6">
      <c r="A287" s="9" t="s">
        <v>3445</v>
      </c>
      <c r="B287" s="9" t="s">
        <v>1782</v>
      </c>
      <c r="C287" s="9" t="s">
        <v>4270</v>
      </c>
      <c r="D287" s="9" t="s">
        <v>3926</v>
      </c>
      <c r="E287" s="9" t="s">
        <v>3930</v>
      </c>
      <c r="F287" s="9" t="s">
        <v>3928</v>
      </c>
    </row>
    <row r="288" spans="1:6">
      <c r="A288" s="9" t="s">
        <v>3450</v>
      </c>
      <c r="B288" s="9" t="s">
        <v>1785</v>
      </c>
      <c r="C288" s="9" t="s">
        <v>4271</v>
      </c>
      <c r="D288" s="9" t="s">
        <v>3944</v>
      </c>
      <c r="E288" s="9" t="s">
        <v>3964</v>
      </c>
      <c r="F288" s="9" t="s">
        <v>3946</v>
      </c>
    </row>
    <row r="289" spans="1:6">
      <c r="A289" s="9" t="s">
        <v>4272</v>
      </c>
      <c r="B289" s="9" t="s">
        <v>1792</v>
      </c>
      <c r="C289" s="9" t="s">
        <v>4273</v>
      </c>
      <c r="D289" s="9" t="s">
        <v>3926</v>
      </c>
      <c r="E289" s="9" t="s">
        <v>3932</v>
      </c>
      <c r="F289" s="9" t="s">
        <v>3928</v>
      </c>
    </row>
    <row r="290" spans="1:6">
      <c r="A290" s="9" t="s">
        <v>3459</v>
      </c>
      <c r="B290" s="9" t="s">
        <v>1798</v>
      </c>
      <c r="C290" s="9" t="s">
        <v>4274</v>
      </c>
      <c r="D290" s="9" t="s">
        <v>3926</v>
      </c>
      <c r="E290" s="9" t="s">
        <v>3927</v>
      </c>
      <c r="F290" s="9" t="s">
        <v>3928</v>
      </c>
    </row>
    <row r="291" spans="1:6">
      <c r="A291" s="9" t="s">
        <v>3465</v>
      </c>
      <c r="B291" s="9" t="s">
        <v>1804</v>
      </c>
      <c r="C291" s="9" t="s">
        <v>4275</v>
      </c>
      <c r="D291" s="9" t="s">
        <v>3926</v>
      </c>
      <c r="E291" s="9" t="s">
        <v>3945</v>
      </c>
      <c r="F291" s="9" t="s">
        <v>3946</v>
      </c>
    </row>
    <row r="292" spans="1:6">
      <c r="A292" s="9" t="s">
        <v>3475</v>
      </c>
      <c r="B292" s="9" t="s">
        <v>1826</v>
      </c>
      <c r="C292" s="9" t="s">
        <v>4276</v>
      </c>
      <c r="D292" s="9" t="s">
        <v>3926</v>
      </c>
      <c r="E292" s="9" t="s">
        <v>3930</v>
      </c>
      <c r="F292" s="9" t="s">
        <v>3928</v>
      </c>
    </row>
    <row r="293" spans="1:6">
      <c r="A293" s="9" t="s">
        <v>3482</v>
      </c>
      <c r="B293" s="9" t="s">
        <v>1829</v>
      </c>
      <c r="C293" s="9" t="s">
        <v>4277</v>
      </c>
      <c r="D293" s="9"/>
      <c r="E293" s="9" t="s">
        <v>4008</v>
      </c>
      <c r="F293" s="9" t="s">
        <v>3946</v>
      </c>
    </row>
    <row r="294" spans="1:6">
      <c r="A294" s="9" t="s">
        <v>3483</v>
      </c>
      <c r="B294" s="9" t="s">
        <v>1833</v>
      </c>
      <c r="C294" s="9" t="s">
        <v>4277</v>
      </c>
      <c r="D294" s="9"/>
      <c r="E294" s="9" t="s">
        <v>4008</v>
      </c>
      <c r="F294" s="9" t="s">
        <v>3946</v>
      </c>
    </row>
    <row r="295" spans="1:6">
      <c r="A295" s="9" t="s">
        <v>3478</v>
      </c>
      <c r="B295" s="9" t="s">
        <v>1836</v>
      </c>
      <c r="C295" s="9" t="s">
        <v>4277</v>
      </c>
      <c r="D295" s="9"/>
      <c r="E295" s="9" t="s">
        <v>4008</v>
      </c>
      <c r="F295" s="9" t="s">
        <v>3946</v>
      </c>
    </row>
    <row r="296" spans="1:6">
      <c r="A296" s="9" t="s">
        <v>4278</v>
      </c>
      <c r="B296" s="9" t="s">
        <v>1839</v>
      </c>
      <c r="C296" s="9" t="s">
        <v>4279</v>
      </c>
      <c r="D296" s="9" t="s">
        <v>3973</v>
      </c>
      <c r="E296" s="9" t="s">
        <v>4008</v>
      </c>
      <c r="F296" s="9" t="s">
        <v>3946</v>
      </c>
    </row>
    <row r="297" spans="1:6">
      <c r="A297" s="9" t="s">
        <v>3489</v>
      </c>
      <c r="B297" s="9" t="s">
        <v>1847</v>
      </c>
      <c r="C297" s="9" t="s">
        <v>4280</v>
      </c>
      <c r="D297" s="9" t="s">
        <v>3926</v>
      </c>
      <c r="E297" s="9" t="s">
        <v>3930</v>
      </c>
      <c r="F297" s="9" t="s">
        <v>3928</v>
      </c>
    </row>
    <row r="298" spans="1:6">
      <c r="A298" s="9" t="s">
        <v>4281</v>
      </c>
      <c r="B298" s="9" t="s">
        <v>1855</v>
      </c>
      <c r="C298" s="9" t="s">
        <v>4282</v>
      </c>
      <c r="D298" s="9" t="s">
        <v>3926</v>
      </c>
      <c r="E298" s="9" t="s">
        <v>4008</v>
      </c>
      <c r="F298" s="9" t="s">
        <v>3946</v>
      </c>
    </row>
    <row r="299" spans="1:6">
      <c r="A299" s="9" t="s">
        <v>3506</v>
      </c>
      <c r="B299" s="9" t="s">
        <v>1875</v>
      </c>
      <c r="C299" s="9" t="s">
        <v>4283</v>
      </c>
      <c r="D299" s="9" t="s">
        <v>3926</v>
      </c>
      <c r="E299" s="9" t="s">
        <v>3980</v>
      </c>
      <c r="F299" s="9" t="s">
        <v>3938</v>
      </c>
    </row>
    <row r="300" spans="1:6">
      <c r="A300" s="9" t="s">
        <v>3506</v>
      </c>
      <c r="B300" s="9" t="s">
        <v>1875</v>
      </c>
      <c r="C300" s="9" t="s">
        <v>4283</v>
      </c>
      <c r="D300" s="9" t="s">
        <v>3926</v>
      </c>
      <c r="E300" s="9" t="s">
        <v>3967</v>
      </c>
      <c r="F300" s="9" t="s">
        <v>3928</v>
      </c>
    </row>
    <row r="301" spans="1:6">
      <c r="A301" s="9" t="s">
        <v>3513</v>
      </c>
      <c r="B301" s="9" t="s">
        <v>1882</v>
      </c>
      <c r="C301" s="9" t="s">
        <v>4284</v>
      </c>
      <c r="D301" s="9" t="s">
        <v>3926</v>
      </c>
      <c r="E301" s="9" t="s">
        <v>3927</v>
      </c>
      <c r="F301" s="9" t="s">
        <v>3928</v>
      </c>
    </row>
    <row r="302" spans="1:6">
      <c r="A302" s="9" t="s">
        <v>3518</v>
      </c>
      <c r="B302" s="9" t="s">
        <v>1885</v>
      </c>
      <c r="C302" s="9" t="s">
        <v>4285</v>
      </c>
      <c r="D302" s="9" t="s">
        <v>3926</v>
      </c>
      <c r="E302" s="9" t="s">
        <v>3934</v>
      </c>
      <c r="F302" s="9" t="s">
        <v>3935</v>
      </c>
    </row>
    <row r="303" spans="1:6">
      <c r="A303" s="9" t="s">
        <v>3522</v>
      </c>
      <c r="B303" s="9" t="s">
        <v>1889</v>
      </c>
      <c r="C303" s="9" t="s">
        <v>4286</v>
      </c>
      <c r="D303" s="9" t="s">
        <v>3926</v>
      </c>
      <c r="E303" s="9" t="s">
        <v>4008</v>
      </c>
      <c r="F303" s="9" t="s">
        <v>3946</v>
      </c>
    </row>
    <row r="304" spans="1:6">
      <c r="A304" s="9" t="s">
        <v>3522</v>
      </c>
      <c r="B304" s="9" t="s">
        <v>1889</v>
      </c>
      <c r="C304" s="9" t="s">
        <v>4286</v>
      </c>
      <c r="D304" s="9" t="s">
        <v>3926</v>
      </c>
      <c r="E304" s="9" t="s">
        <v>3934</v>
      </c>
      <c r="F304" s="9" t="s">
        <v>3935</v>
      </c>
    </row>
    <row r="305" spans="1:6">
      <c r="A305" s="9" t="s">
        <v>3522</v>
      </c>
      <c r="B305" s="9" t="s">
        <v>1889</v>
      </c>
      <c r="C305" s="9" t="s">
        <v>4286</v>
      </c>
      <c r="D305" s="9" t="s">
        <v>3926</v>
      </c>
      <c r="E305" s="9" t="s">
        <v>4287</v>
      </c>
      <c r="F305" s="9" t="s">
        <v>3928</v>
      </c>
    </row>
    <row r="306" spans="1:6">
      <c r="A306" s="9" t="s">
        <v>3522</v>
      </c>
      <c r="B306" s="9" t="s">
        <v>1889</v>
      </c>
      <c r="C306" s="9" t="s">
        <v>4286</v>
      </c>
      <c r="D306" s="9" t="s">
        <v>3926</v>
      </c>
      <c r="E306" s="9" t="s">
        <v>3927</v>
      </c>
      <c r="F306" s="9" t="s">
        <v>3928</v>
      </c>
    </row>
    <row r="307" spans="1:6">
      <c r="A307" s="9" t="s">
        <v>3535</v>
      </c>
      <c r="B307" s="9" t="s">
        <v>1902</v>
      </c>
      <c r="C307" s="9" t="s">
        <v>4288</v>
      </c>
      <c r="D307" s="9" t="s">
        <v>3926</v>
      </c>
      <c r="E307" s="9" t="s">
        <v>3927</v>
      </c>
      <c r="F307" s="9" t="s">
        <v>3928</v>
      </c>
    </row>
    <row r="308" spans="1:6">
      <c r="A308" s="9" t="s">
        <v>3536</v>
      </c>
      <c r="B308" s="9" t="s">
        <v>1905</v>
      </c>
      <c r="C308" s="9" t="s">
        <v>4289</v>
      </c>
      <c r="D308" s="9"/>
      <c r="E308" s="9" t="s">
        <v>3996</v>
      </c>
      <c r="F308" s="9" t="s">
        <v>3946</v>
      </c>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02B5B-D22B-4507-810B-16D4B3366D55}">
  <dimension ref="A1:X15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RowHeight="14.45"/>
  <cols>
    <col min="1" max="1" width="75.7109375" bestFit="1" customWidth="1"/>
    <col min="2" max="2" width="10.28515625" bestFit="1" customWidth="1"/>
    <col min="3" max="3" width="12.7109375" customWidth="1"/>
    <col min="4" max="4" width="62.85546875" bestFit="1" customWidth="1"/>
    <col min="5" max="5" width="255.7109375" bestFit="1" customWidth="1"/>
    <col min="6" max="6" width="18.42578125" bestFit="1" customWidth="1"/>
    <col min="7" max="7" width="68.5703125" bestFit="1" customWidth="1"/>
    <col min="8" max="8" width="18.140625" bestFit="1" customWidth="1"/>
    <col min="9" max="9" width="38.140625" bestFit="1" customWidth="1"/>
    <col min="10" max="10" width="145" bestFit="1" customWidth="1"/>
    <col min="11" max="11" width="19.85546875" bestFit="1" customWidth="1"/>
    <col min="12" max="12" width="16.85546875" bestFit="1" customWidth="1"/>
    <col min="13" max="13" width="18" bestFit="1" customWidth="1"/>
    <col min="14" max="14" width="15.7109375" bestFit="1" customWidth="1"/>
    <col min="15" max="15" width="20.28515625" customWidth="1"/>
    <col min="16" max="16" width="19.42578125" bestFit="1" customWidth="1"/>
    <col min="17" max="17" width="255.7109375" bestFit="1" customWidth="1"/>
    <col min="18" max="18" width="255.7109375" style="12" bestFit="1" customWidth="1"/>
    <col min="19" max="19" width="8.140625" bestFit="1" customWidth="1"/>
    <col min="20" max="20" width="22.42578125" bestFit="1" customWidth="1"/>
    <col min="21" max="21" width="9.140625" bestFit="1" customWidth="1"/>
    <col min="22" max="22" width="22.42578125" bestFit="1" customWidth="1"/>
    <col min="23" max="23" width="9.140625" bestFit="1" customWidth="1"/>
    <col min="24" max="24" width="22.42578125" bestFit="1" customWidth="1"/>
  </cols>
  <sheetData>
    <row r="1" spans="1:24" s="3" customFormat="1">
      <c r="A1" s="7" t="s">
        <v>0</v>
      </c>
      <c r="B1" s="7" t="s">
        <v>1</v>
      </c>
      <c r="C1" s="7" t="s">
        <v>4290</v>
      </c>
      <c r="D1" s="7" t="s">
        <v>4291</v>
      </c>
      <c r="E1" s="7" t="s">
        <v>4292</v>
      </c>
      <c r="F1" s="7" t="s">
        <v>4293</v>
      </c>
      <c r="G1" s="7" t="s">
        <v>4294</v>
      </c>
      <c r="H1" s="7" t="s">
        <v>4295</v>
      </c>
      <c r="I1" s="7" t="s">
        <v>4296</v>
      </c>
      <c r="J1" s="7" t="s">
        <v>4297</v>
      </c>
      <c r="K1" s="7" t="s">
        <v>4298</v>
      </c>
      <c r="L1" s="7" t="s">
        <v>4299</v>
      </c>
      <c r="M1" s="7" t="s">
        <v>4300</v>
      </c>
      <c r="N1" s="7" t="s">
        <v>4301</v>
      </c>
      <c r="O1" s="7" t="s">
        <v>4302</v>
      </c>
      <c r="P1" s="7" t="s">
        <v>4303</v>
      </c>
      <c r="Q1" s="7" t="s">
        <v>4304</v>
      </c>
      <c r="R1" s="10" t="s">
        <v>4305</v>
      </c>
      <c r="S1" s="7" t="s">
        <v>4306</v>
      </c>
      <c r="T1" s="7" t="s">
        <v>4307</v>
      </c>
      <c r="U1" s="7" t="s">
        <v>4308</v>
      </c>
      <c r="V1" s="7" t="s">
        <v>4309</v>
      </c>
      <c r="W1" s="7" t="s">
        <v>4310</v>
      </c>
      <c r="X1" s="7" t="s">
        <v>4311</v>
      </c>
    </row>
    <row r="2" spans="1:24">
      <c r="A2" s="9" t="s">
        <v>1939</v>
      </c>
      <c r="B2" s="9" t="s">
        <v>28</v>
      </c>
      <c r="C2" s="9" t="s">
        <v>3973</v>
      </c>
      <c r="D2" s="9" t="s">
        <v>1925</v>
      </c>
      <c r="E2" s="9" t="s">
        <v>4312</v>
      </c>
      <c r="F2" s="9" t="s">
        <v>4313</v>
      </c>
      <c r="G2" s="9" t="s">
        <v>4314</v>
      </c>
      <c r="H2" s="9" t="s">
        <v>3973</v>
      </c>
      <c r="I2" s="9" t="s">
        <v>4315</v>
      </c>
      <c r="J2" s="9" t="s">
        <v>4316</v>
      </c>
      <c r="K2" s="9" t="s">
        <v>4317</v>
      </c>
      <c r="L2" s="9" t="s">
        <v>4318</v>
      </c>
      <c r="M2" s="9" t="s">
        <v>22</v>
      </c>
      <c r="N2" s="9" t="s">
        <v>4319</v>
      </c>
      <c r="O2" s="9" t="s">
        <v>4320</v>
      </c>
      <c r="P2" s="9" t="s">
        <v>22</v>
      </c>
      <c r="Q2" s="9" t="s">
        <v>4321</v>
      </c>
      <c r="R2" s="11"/>
      <c r="S2" s="9" t="s">
        <v>4322</v>
      </c>
      <c r="T2" s="9" t="s">
        <v>4323</v>
      </c>
      <c r="U2" s="9" t="s">
        <v>3703</v>
      </c>
      <c r="V2" s="9" t="s">
        <v>4323</v>
      </c>
      <c r="W2" s="9" t="s">
        <v>2202</v>
      </c>
      <c r="X2" s="9" t="s">
        <v>4323</v>
      </c>
    </row>
    <row r="3" spans="1:24" ht="16.149999999999999">
      <c r="A3" s="9" t="s">
        <v>3545</v>
      </c>
      <c r="B3" s="9" t="s">
        <v>35</v>
      </c>
      <c r="C3" s="9" t="s">
        <v>3972</v>
      </c>
      <c r="D3" s="9" t="s">
        <v>3009</v>
      </c>
      <c r="E3" s="9" t="s">
        <v>4324</v>
      </c>
      <c r="F3" s="9" t="s">
        <v>4313</v>
      </c>
      <c r="G3" s="9" t="s">
        <v>4325</v>
      </c>
      <c r="H3" s="9" t="s">
        <v>3972</v>
      </c>
      <c r="I3" s="9"/>
      <c r="J3" s="9" t="s">
        <v>4326</v>
      </c>
      <c r="K3" s="9"/>
      <c r="L3" s="9"/>
      <c r="M3" s="9" t="s">
        <v>22</v>
      </c>
      <c r="N3" s="9" t="s">
        <v>4327</v>
      </c>
      <c r="O3" t="s">
        <v>4328</v>
      </c>
      <c r="P3" s="9" t="s">
        <v>22</v>
      </c>
      <c r="Q3" s="9" t="s">
        <v>4329</v>
      </c>
      <c r="R3" s="11"/>
      <c r="S3" s="9" t="s">
        <v>2116</v>
      </c>
      <c r="T3" t="s">
        <v>4330</v>
      </c>
      <c r="U3" s="9" t="s">
        <v>2156</v>
      </c>
      <c r="V3" t="s">
        <v>4330</v>
      </c>
      <c r="W3" s="9" t="s">
        <v>2001</v>
      </c>
      <c r="X3" t="s">
        <v>4330</v>
      </c>
    </row>
    <row r="4" spans="1:24" ht="43.15">
      <c r="A4" s="9" t="s">
        <v>1988</v>
      </c>
      <c r="B4" s="9" t="s">
        <v>72</v>
      </c>
      <c r="C4" s="9" t="s">
        <v>3973</v>
      </c>
      <c r="D4" s="9" t="s">
        <v>4331</v>
      </c>
      <c r="E4" s="9" t="s">
        <v>4332</v>
      </c>
      <c r="F4" s="9" t="s">
        <v>4313</v>
      </c>
      <c r="G4" s="9" t="s">
        <v>4333</v>
      </c>
      <c r="H4" s="9" t="s">
        <v>3973</v>
      </c>
      <c r="I4" s="9" t="s">
        <v>4334</v>
      </c>
      <c r="J4" s="9" t="s">
        <v>4335</v>
      </c>
      <c r="K4" s="9" t="s">
        <v>4336</v>
      </c>
      <c r="L4" s="9" t="s">
        <v>4318</v>
      </c>
      <c r="M4" s="9" t="s">
        <v>22</v>
      </c>
      <c r="N4" s="9"/>
      <c r="O4" s="9"/>
      <c r="P4" s="9" t="s">
        <v>22</v>
      </c>
      <c r="Q4" s="9" t="s">
        <v>4337</v>
      </c>
      <c r="R4" s="11" t="s">
        <v>4338</v>
      </c>
      <c r="S4" s="9"/>
      <c r="T4" s="9" t="s">
        <v>4323</v>
      </c>
      <c r="U4" s="9"/>
      <c r="V4" s="9" t="s">
        <v>4323</v>
      </c>
      <c r="W4" s="9"/>
      <c r="X4" s="9" t="s">
        <v>4323</v>
      </c>
    </row>
    <row r="5" spans="1:24" ht="16.149999999999999">
      <c r="A5" s="9" t="s">
        <v>1988</v>
      </c>
      <c r="B5" s="9" t="s">
        <v>72</v>
      </c>
      <c r="C5" s="9" t="s">
        <v>3972</v>
      </c>
      <c r="D5" s="9" t="s">
        <v>4331</v>
      </c>
      <c r="E5" s="9" t="s">
        <v>4332</v>
      </c>
      <c r="F5" s="9" t="s">
        <v>4313</v>
      </c>
      <c r="G5" s="9" t="s">
        <v>4333</v>
      </c>
      <c r="H5" s="9" t="s">
        <v>3973</v>
      </c>
      <c r="I5" s="9" t="s">
        <v>4334</v>
      </c>
      <c r="J5" s="9" t="s">
        <v>4335</v>
      </c>
      <c r="K5" s="9"/>
      <c r="L5" s="9"/>
      <c r="M5" s="9" t="s">
        <v>22</v>
      </c>
      <c r="N5" s="9" t="s">
        <v>4339</v>
      </c>
      <c r="O5" t="s">
        <v>4328</v>
      </c>
      <c r="P5" s="9" t="s">
        <v>22</v>
      </c>
      <c r="Q5" s="9" t="s">
        <v>4337</v>
      </c>
      <c r="R5" s="11" t="s">
        <v>4340</v>
      </c>
      <c r="S5" s="9"/>
      <c r="T5" s="9"/>
      <c r="U5" s="9"/>
      <c r="V5" s="9"/>
      <c r="W5" s="9"/>
      <c r="X5" s="9"/>
    </row>
    <row r="6" spans="1:24" ht="16.149999999999999">
      <c r="A6" s="9" t="s">
        <v>3565</v>
      </c>
      <c r="B6" s="9" t="s">
        <v>82</v>
      </c>
      <c r="C6" s="9" t="s">
        <v>3972</v>
      </c>
      <c r="D6" s="9" t="s">
        <v>3009</v>
      </c>
      <c r="E6" s="9" t="s">
        <v>4341</v>
      </c>
      <c r="F6" s="9" t="s">
        <v>4313</v>
      </c>
      <c r="G6" s="9" t="s">
        <v>4342</v>
      </c>
      <c r="H6" s="9" t="s">
        <v>3972</v>
      </c>
      <c r="I6" s="9"/>
      <c r="J6" s="9" t="s">
        <v>4343</v>
      </c>
      <c r="K6" s="9"/>
      <c r="L6" s="9"/>
      <c r="M6" s="9" t="s">
        <v>22</v>
      </c>
      <c r="N6" s="9" t="s">
        <v>4344</v>
      </c>
      <c r="O6" t="s">
        <v>4328</v>
      </c>
      <c r="P6" s="9" t="s">
        <v>22</v>
      </c>
      <c r="Q6" s="9" t="s">
        <v>4345</v>
      </c>
      <c r="R6" s="11"/>
      <c r="S6" s="9" t="s">
        <v>1934</v>
      </c>
      <c r="T6" t="s">
        <v>4330</v>
      </c>
      <c r="U6" s="9" t="s">
        <v>1972</v>
      </c>
      <c r="V6" t="s">
        <v>4330</v>
      </c>
      <c r="W6" s="9" t="s">
        <v>2006</v>
      </c>
      <c r="X6" t="s">
        <v>4330</v>
      </c>
    </row>
    <row r="7" spans="1:24">
      <c r="A7" s="9" t="s">
        <v>3565</v>
      </c>
      <c r="B7" s="9" t="s">
        <v>82</v>
      </c>
      <c r="C7" s="9" t="s">
        <v>3973</v>
      </c>
      <c r="D7" s="9" t="s">
        <v>4346</v>
      </c>
      <c r="E7" s="9" t="s">
        <v>4347</v>
      </c>
      <c r="F7" s="9" t="s">
        <v>4313</v>
      </c>
      <c r="G7" s="9" t="s">
        <v>4348</v>
      </c>
      <c r="H7" s="9" t="s">
        <v>3973</v>
      </c>
      <c r="I7" s="9" t="s">
        <v>4349</v>
      </c>
      <c r="J7" s="9" t="s">
        <v>4350</v>
      </c>
      <c r="K7" s="9" t="s">
        <v>4351</v>
      </c>
      <c r="L7" s="9" t="s">
        <v>4318</v>
      </c>
      <c r="M7" s="9" t="s">
        <v>22</v>
      </c>
      <c r="N7" s="9" t="s">
        <v>4352</v>
      </c>
      <c r="O7" s="9" t="s">
        <v>4320</v>
      </c>
      <c r="P7" s="9" t="s">
        <v>22</v>
      </c>
      <c r="Q7" s="9" t="s">
        <v>4321</v>
      </c>
      <c r="R7" s="11"/>
      <c r="S7" s="9" t="s">
        <v>2848</v>
      </c>
      <c r="T7" s="9" t="s">
        <v>4323</v>
      </c>
      <c r="U7" s="9" t="s">
        <v>2504</v>
      </c>
      <c r="V7" s="9" t="s">
        <v>4323</v>
      </c>
      <c r="W7" s="9" t="s">
        <v>1932</v>
      </c>
      <c r="X7" s="9" t="s">
        <v>4323</v>
      </c>
    </row>
    <row r="8" spans="1:24">
      <c r="A8" s="9" t="s">
        <v>2023</v>
      </c>
      <c r="B8" s="9" t="s">
        <v>102</v>
      </c>
      <c r="C8" s="9" t="s">
        <v>3973</v>
      </c>
      <c r="D8" s="9" t="s">
        <v>1925</v>
      </c>
      <c r="E8" s="9" t="s">
        <v>4353</v>
      </c>
      <c r="F8" s="9" t="s">
        <v>4313</v>
      </c>
      <c r="G8" s="9" t="s">
        <v>4354</v>
      </c>
      <c r="H8" s="9" t="s">
        <v>3973</v>
      </c>
      <c r="I8" s="9" t="s">
        <v>4355</v>
      </c>
      <c r="J8" s="9" t="s">
        <v>4356</v>
      </c>
      <c r="K8" s="9" t="s">
        <v>3789</v>
      </c>
      <c r="L8" s="9" t="s">
        <v>4318</v>
      </c>
      <c r="M8" s="9" t="s">
        <v>22</v>
      </c>
      <c r="N8" s="9" t="s">
        <v>4357</v>
      </c>
      <c r="O8" s="9" t="s">
        <v>4320</v>
      </c>
      <c r="P8" s="9" t="s">
        <v>22</v>
      </c>
      <c r="Q8" s="9" t="s">
        <v>4321</v>
      </c>
      <c r="R8" s="11"/>
      <c r="S8" s="9" t="s">
        <v>2072</v>
      </c>
      <c r="T8" s="9" t="s">
        <v>4323</v>
      </c>
      <c r="U8" s="9" t="s">
        <v>1956</v>
      </c>
      <c r="V8" s="9" t="s">
        <v>4323</v>
      </c>
      <c r="W8" s="9" t="s">
        <v>1994</v>
      </c>
      <c r="X8" s="9" t="s">
        <v>4323</v>
      </c>
    </row>
    <row r="9" spans="1:24" ht="16.149999999999999">
      <c r="A9" s="9" t="s">
        <v>2023</v>
      </c>
      <c r="B9" s="9" t="s">
        <v>102</v>
      </c>
      <c r="C9" s="9" t="s">
        <v>3972</v>
      </c>
      <c r="D9" s="9" t="s">
        <v>1925</v>
      </c>
      <c r="E9" s="9" t="s">
        <v>4353</v>
      </c>
      <c r="F9" s="9" t="s">
        <v>4313</v>
      </c>
      <c r="G9" s="9" t="s">
        <v>4354</v>
      </c>
      <c r="H9" s="9" t="s">
        <v>3973</v>
      </c>
      <c r="I9" s="9" t="s">
        <v>4315</v>
      </c>
      <c r="J9" s="9" t="s">
        <v>4356</v>
      </c>
      <c r="K9" s="9"/>
      <c r="L9" s="9"/>
      <c r="M9" s="9" t="s">
        <v>22</v>
      </c>
      <c r="N9" s="9" t="s">
        <v>4358</v>
      </c>
      <c r="O9" t="s">
        <v>4328</v>
      </c>
      <c r="P9" s="9" t="s">
        <v>22</v>
      </c>
      <c r="Q9" s="9" t="s">
        <v>4321</v>
      </c>
      <c r="R9" s="11"/>
      <c r="S9" s="9" t="s">
        <v>1956</v>
      </c>
      <c r="T9" t="s">
        <v>4330</v>
      </c>
      <c r="U9" s="9" t="s">
        <v>1994</v>
      </c>
      <c r="V9" t="s">
        <v>4330</v>
      </c>
      <c r="W9" s="9" t="s">
        <v>2610</v>
      </c>
      <c r="X9" t="s">
        <v>4330</v>
      </c>
    </row>
    <row r="10" spans="1:24">
      <c r="A10" s="9" t="s">
        <v>3579</v>
      </c>
      <c r="B10" s="9" t="s">
        <v>147</v>
      </c>
      <c r="C10" s="9" t="s">
        <v>3973</v>
      </c>
      <c r="D10" s="9" t="s">
        <v>2169</v>
      </c>
      <c r="E10" s="9" t="s">
        <v>4359</v>
      </c>
      <c r="F10" s="9" t="s">
        <v>4313</v>
      </c>
      <c r="G10" s="9" t="s">
        <v>4360</v>
      </c>
      <c r="H10" s="9" t="s">
        <v>3973</v>
      </c>
      <c r="I10" s="9" t="s">
        <v>4315</v>
      </c>
      <c r="J10" s="9" t="s">
        <v>4361</v>
      </c>
      <c r="K10" s="9" t="s">
        <v>4362</v>
      </c>
      <c r="L10" s="9" t="s">
        <v>4318</v>
      </c>
      <c r="M10" s="9" t="s">
        <v>22</v>
      </c>
      <c r="N10" s="9" t="s">
        <v>4363</v>
      </c>
      <c r="O10" s="9" t="s">
        <v>4320</v>
      </c>
      <c r="P10" s="9" t="s">
        <v>22</v>
      </c>
      <c r="Q10" s="9" t="s">
        <v>4321</v>
      </c>
      <c r="R10" s="11"/>
      <c r="S10" s="9" t="s">
        <v>4364</v>
      </c>
      <c r="T10" s="9" t="s">
        <v>4323</v>
      </c>
      <c r="U10" s="9" t="s">
        <v>3555</v>
      </c>
      <c r="V10" s="9" t="s">
        <v>4323</v>
      </c>
      <c r="W10" s="9" t="s">
        <v>2848</v>
      </c>
      <c r="X10" s="9" t="s">
        <v>4323</v>
      </c>
    </row>
    <row r="11" spans="1:24" ht="16.149999999999999">
      <c r="A11" s="9" t="s">
        <v>3961</v>
      </c>
      <c r="B11" s="9" t="s">
        <v>169</v>
      </c>
      <c r="C11" s="9" t="s">
        <v>3972</v>
      </c>
      <c r="D11" s="9" t="s">
        <v>1925</v>
      </c>
      <c r="E11" s="9" t="s">
        <v>4365</v>
      </c>
      <c r="F11" s="9" t="s">
        <v>4313</v>
      </c>
      <c r="G11" s="9" t="s">
        <v>4366</v>
      </c>
      <c r="H11" s="9" t="s">
        <v>3973</v>
      </c>
      <c r="I11" s="9" t="s">
        <v>4315</v>
      </c>
      <c r="J11" s="9" t="s">
        <v>4367</v>
      </c>
      <c r="K11" s="9"/>
      <c r="L11" s="9"/>
      <c r="M11" s="9" t="s">
        <v>22</v>
      </c>
      <c r="N11" s="9" t="s">
        <v>4368</v>
      </c>
      <c r="O11" t="s">
        <v>4328</v>
      </c>
      <c r="P11" s="9" t="s">
        <v>22</v>
      </c>
      <c r="Q11" s="9" t="s">
        <v>4321</v>
      </c>
      <c r="R11" s="11"/>
      <c r="S11" s="9" t="s">
        <v>2018</v>
      </c>
      <c r="T11" t="s">
        <v>4330</v>
      </c>
      <c r="U11" s="9" t="s">
        <v>1934</v>
      </c>
      <c r="V11" t="s">
        <v>4330</v>
      </c>
      <c r="W11" s="9" t="s">
        <v>1972</v>
      </c>
      <c r="X11" t="s">
        <v>4330</v>
      </c>
    </row>
    <row r="12" spans="1:24">
      <c r="A12" s="9" t="s">
        <v>3961</v>
      </c>
      <c r="B12" s="9" t="s">
        <v>169</v>
      </c>
      <c r="C12" s="9" t="s">
        <v>3973</v>
      </c>
      <c r="D12" s="9" t="s">
        <v>1925</v>
      </c>
      <c r="E12" s="9" t="s">
        <v>4365</v>
      </c>
      <c r="F12" s="9" t="s">
        <v>4313</v>
      </c>
      <c r="G12" s="9" t="s">
        <v>4366</v>
      </c>
      <c r="H12" s="9" t="s">
        <v>3973</v>
      </c>
      <c r="I12" s="9" t="s">
        <v>4315</v>
      </c>
      <c r="J12" s="9" t="s">
        <v>4367</v>
      </c>
      <c r="K12" s="9" t="s">
        <v>2028</v>
      </c>
      <c r="L12" s="9" t="s">
        <v>4318</v>
      </c>
      <c r="M12" s="9" t="s">
        <v>22</v>
      </c>
      <c r="N12" s="9" t="s">
        <v>4369</v>
      </c>
      <c r="O12" s="9" t="s">
        <v>4320</v>
      </c>
      <c r="P12" s="9" t="s">
        <v>22</v>
      </c>
      <c r="Q12" s="9" t="s">
        <v>4321</v>
      </c>
      <c r="R12" s="11"/>
      <c r="S12" s="9" t="s">
        <v>1957</v>
      </c>
      <c r="T12" s="9" t="s">
        <v>4323</v>
      </c>
      <c r="U12" s="9" t="s">
        <v>2018</v>
      </c>
      <c r="V12" s="9" t="s">
        <v>4323</v>
      </c>
      <c r="W12" s="9" t="s">
        <v>1934</v>
      </c>
      <c r="X12" s="9" t="s">
        <v>4323</v>
      </c>
    </row>
    <row r="13" spans="1:24" ht="57.6">
      <c r="A13" s="9" t="s">
        <v>2100</v>
      </c>
      <c r="B13" s="9" t="s">
        <v>183</v>
      </c>
      <c r="C13" s="9" t="s">
        <v>3973</v>
      </c>
      <c r="D13" s="9" t="s">
        <v>3215</v>
      </c>
      <c r="E13" s="9" t="s">
        <v>4370</v>
      </c>
      <c r="F13" s="9" t="s">
        <v>4313</v>
      </c>
      <c r="G13" s="9" t="s">
        <v>4371</v>
      </c>
      <c r="H13" s="9" t="s">
        <v>3973</v>
      </c>
      <c r="I13" s="9"/>
      <c r="J13" s="9"/>
      <c r="K13" s="9" t="s">
        <v>4372</v>
      </c>
      <c r="L13" s="9" t="s">
        <v>4318</v>
      </c>
      <c r="M13" s="9" t="s">
        <v>22</v>
      </c>
      <c r="N13" s="9"/>
      <c r="O13" s="9"/>
      <c r="P13" s="9" t="s">
        <v>22</v>
      </c>
      <c r="Q13" s="9" t="s">
        <v>4373</v>
      </c>
      <c r="R13" s="11" t="s">
        <v>4374</v>
      </c>
      <c r="S13" s="9"/>
      <c r="T13" s="9"/>
      <c r="U13" s="9"/>
      <c r="V13" s="9"/>
      <c r="W13" s="9"/>
      <c r="X13" s="9"/>
    </row>
    <row r="14" spans="1:24" ht="28.9">
      <c r="A14" s="9" t="s">
        <v>2100</v>
      </c>
      <c r="B14" s="9" t="s">
        <v>183</v>
      </c>
      <c r="C14" s="9" t="s">
        <v>3972</v>
      </c>
      <c r="D14" s="9" t="s">
        <v>3009</v>
      </c>
      <c r="E14" s="9" t="s">
        <v>4375</v>
      </c>
      <c r="F14" s="9"/>
      <c r="G14" s="9"/>
      <c r="H14" s="9"/>
      <c r="I14" s="9"/>
      <c r="J14" s="9"/>
      <c r="K14" s="9"/>
      <c r="L14" s="9"/>
      <c r="M14" s="9"/>
      <c r="N14" s="9" t="s">
        <v>4376</v>
      </c>
      <c r="O14" t="s">
        <v>4328</v>
      </c>
      <c r="P14" s="9"/>
      <c r="Q14" s="9" t="s">
        <v>4377</v>
      </c>
      <c r="R14" s="11" t="s">
        <v>4378</v>
      </c>
      <c r="S14" s="9"/>
      <c r="T14" s="9"/>
      <c r="U14" s="9"/>
      <c r="V14" s="9"/>
      <c r="W14" s="9"/>
      <c r="X14" s="9"/>
    </row>
    <row r="15" spans="1:24">
      <c r="A15" s="9" t="s">
        <v>3965</v>
      </c>
      <c r="B15" s="9" t="s">
        <v>193</v>
      </c>
      <c r="C15" s="9" t="s">
        <v>3972</v>
      </c>
      <c r="D15" s="9" t="s">
        <v>3009</v>
      </c>
      <c r="E15" s="9" t="s">
        <v>4379</v>
      </c>
      <c r="F15" s="9" t="s">
        <v>4313</v>
      </c>
      <c r="G15" s="9" t="s">
        <v>4371</v>
      </c>
      <c r="H15" s="9" t="s">
        <v>3972</v>
      </c>
      <c r="I15" s="9" t="s">
        <v>4380</v>
      </c>
      <c r="J15" s="9" t="s">
        <v>4381</v>
      </c>
      <c r="K15" s="9"/>
      <c r="L15" s="9"/>
      <c r="M15" s="9" t="s">
        <v>22</v>
      </c>
      <c r="N15" s="9" t="s">
        <v>2861</v>
      </c>
      <c r="O15" s="9" t="s">
        <v>4382</v>
      </c>
      <c r="P15" s="9" t="s">
        <v>22</v>
      </c>
      <c r="Q15" s="9" t="s">
        <v>4383</v>
      </c>
      <c r="R15" s="11"/>
      <c r="S15" s="9" t="s">
        <v>2048</v>
      </c>
      <c r="T15" s="9" t="s">
        <v>4384</v>
      </c>
      <c r="U15" s="9" t="s">
        <v>2493</v>
      </c>
      <c r="V15" s="9" t="s">
        <v>4384</v>
      </c>
      <c r="W15" s="9" t="s">
        <v>4385</v>
      </c>
      <c r="X15" s="9" t="s">
        <v>4384</v>
      </c>
    </row>
    <row r="16" spans="1:24" ht="16.149999999999999">
      <c r="A16" s="9" t="s">
        <v>3969</v>
      </c>
      <c r="B16" s="9" t="s">
        <v>210</v>
      </c>
      <c r="C16" s="9" t="s">
        <v>3972</v>
      </c>
      <c r="D16" s="9" t="s">
        <v>1967</v>
      </c>
      <c r="E16" s="9" t="s">
        <v>4386</v>
      </c>
      <c r="F16" s="9" t="s">
        <v>4313</v>
      </c>
      <c r="G16" s="9" t="s">
        <v>4387</v>
      </c>
      <c r="H16" s="9" t="s">
        <v>3973</v>
      </c>
      <c r="I16" s="9" t="s">
        <v>4315</v>
      </c>
      <c r="J16" s="9" t="s">
        <v>2372</v>
      </c>
      <c r="K16" s="9"/>
      <c r="L16" s="9"/>
      <c r="M16" s="9" t="s">
        <v>22</v>
      </c>
      <c r="N16" s="9" t="s">
        <v>4388</v>
      </c>
      <c r="O16" t="s">
        <v>4328</v>
      </c>
      <c r="P16" s="9" t="s">
        <v>22</v>
      </c>
      <c r="Q16" s="9" t="s">
        <v>4321</v>
      </c>
      <c r="R16" s="11"/>
      <c r="S16" s="9" t="s">
        <v>2107</v>
      </c>
      <c r="T16" t="s">
        <v>4330</v>
      </c>
      <c r="U16" s="9" t="s">
        <v>2076</v>
      </c>
      <c r="V16" t="s">
        <v>4330</v>
      </c>
      <c r="W16" s="9" t="s">
        <v>2142</v>
      </c>
      <c r="X16" t="s">
        <v>4330</v>
      </c>
    </row>
    <row r="17" spans="1:24">
      <c r="A17" s="9" t="s">
        <v>3969</v>
      </c>
      <c r="B17" s="9" t="s">
        <v>210</v>
      </c>
      <c r="C17" s="9" t="s">
        <v>3973</v>
      </c>
      <c r="D17" s="9" t="s">
        <v>1967</v>
      </c>
      <c r="E17" s="9" t="s">
        <v>4386</v>
      </c>
      <c r="F17" s="9" t="s">
        <v>4313</v>
      </c>
      <c r="G17" s="9" t="s">
        <v>4387</v>
      </c>
      <c r="H17" s="9" t="s">
        <v>3973</v>
      </c>
      <c r="I17" s="9" t="s">
        <v>4315</v>
      </c>
      <c r="J17" s="9" t="s">
        <v>2372</v>
      </c>
      <c r="K17" s="9" t="s">
        <v>2022</v>
      </c>
      <c r="L17" s="9" t="s">
        <v>4318</v>
      </c>
      <c r="M17" s="9" t="s">
        <v>22</v>
      </c>
      <c r="N17" s="9" t="s">
        <v>4389</v>
      </c>
      <c r="O17" s="9" t="s">
        <v>4320</v>
      </c>
      <c r="P17" s="9" t="s">
        <v>22</v>
      </c>
      <c r="Q17" s="9" t="s">
        <v>4321</v>
      </c>
      <c r="R17" s="11"/>
      <c r="S17" s="9" t="s">
        <v>1947</v>
      </c>
      <c r="T17" s="9" t="s">
        <v>4323</v>
      </c>
      <c r="U17" s="9" t="s">
        <v>2107</v>
      </c>
      <c r="V17" s="9" t="s">
        <v>4323</v>
      </c>
      <c r="W17" s="9" t="s">
        <v>2076</v>
      </c>
      <c r="X17" s="9" t="s">
        <v>4323</v>
      </c>
    </row>
    <row r="18" spans="1:24" ht="16.149999999999999">
      <c r="A18" s="9" t="s">
        <v>2168</v>
      </c>
      <c r="B18" s="9" t="s">
        <v>252</v>
      </c>
      <c r="C18" s="9" t="s">
        <v>3972</v>
      </c>
      <c r="D18" s="9" t="s">
        <v>2062</v>
      </c>
      <c r="E18" s="9" t="s">
        <v>4390</v>
      </c>
      <c r="F18" s="9" t="s">
        <v>4313</v>
      </c>
      <c r="G18" s="9" t="s">
        <v>4371</v>
      </c>
      <c r="H18" s="9" t="s">
        <v>3972</v>
      </c>
      <c r="I18" s="9"/>
      <c r="J18" s="9" t="s">
        <v>4391</v>
      </c>
      <c r="K18" s="9"/>
      <c r="L18" s="9"/>
      <c r="M18" s="9" t="s">
        <v>22</v>
      </c>
      <c r="N18" s="9" t="s">
        <v>4327</v>
      </c>
      <c r="O18" t="s">
        <v>4328</v>
      </c>
      <c r="P18" s="9" t="s">
        <v>22</v>
      </c>
      <c r="Q18" s="9" t="s">
        <v>4392</v>
      </c>
      <c r="R18" s="11"/>
      <c r="S18" s="9" t="s">
        <v>4393</v>
      </c>
      <c r="T18" t="s">
        <v>4330</v>
      </c>
      <c r="U18" s="9" t="s">
        <v>2865</v>
      </c>
      <c r="V18" t="s">
        <v>4330</v>
      </c>
      <c r="W18" s="9" t="s">
        <v>2306</v>
      </c>
      <c r="X18" t="s">
        <v>4330</v>
      </c>
    </row>
    <row r="19" spans="1:24">
      <c r="A19" s="9" t="s">
        <v>2168</v>
      </c>
      <c r="B19" s="9" t="s">
        <v>252</v>
      </c>
      <c r="C19" s="9" t="s">
        <v>3973</v>
      </c>
      <c r="D19" s="9" t="s">
        <v>2062</v>
      </c>
      <c r="E19" s="9" t="s">
        <v>4390</v>
      </c>
      <c r="F19" s="9" t="s">
        <v>4313</v>
      </c>
      <c r="G19" s="9" t="s">
        <v>4371</v>
      </c>
      <c r="H19" s="9" t="s">
        <v>3972</v>
      </c>
      <c r="I19" s="9" t="s">
        <v>4380</v>
      </c>
      <c r="J19" s="9" t="s">
        <v>4394</v>
      </c>
      <c r="K19" s="9" t="s">
        <v>4395</v>
      </c>
      <c r="L19" s="9" t="s">
        <v>4318</v>
      </c>
      <c r="M19" s="9" t="s">
        <v>22</v>
      </c>
      <c r="N19" s="9" t="s">
        <v>4396</v>
      </c>
      <c r="O19" s="9" t="s">
        <v>4320</v>
      </c>
      <c r="P19" s="9" t="s">
        <v>22</v>
      </c>
      <c r="Q19" s="9" t="s">
        <v>4397</v>
      </c>
      <c r="R19" s="11"/>
      <c r="S19" s="9" t="s">
        <v>1965</v>
      </c>
      <c r="T19" s="9" t="s">
        <v>4323</v>
      </c>
      <c r="U19" s="9" t="s">
        <v>1957</v>
      </c>
      <c r="V19" s="9" t="s">
        <v>4323</v>
      </c>
      <c r="W19" s="9" t="s">
        <v>2018</v>
      </c>
      <c r="X19" s="9" t="s">
        <v>4323</v>
      </c>
    </row>
    <row r="20" spans="1:24">
      <c r="A20" s="9" t="s">
        <v>2168</v>
      </c>
      <c r="B20" s="9" t="s">
        <v>252</v>
      </c>
      <c r="C20" s="9" t="s">
        <v>3973</v>
      </c>
      <c r="D20" s="9" t="s">
        <v>2062</v>
      </c>
      <c r="E20" s="9" t="s">
        <v>4390</v>
      </c>
      <c r="F20" s="9" t="s">
        <v>4313</v>
      </c>
      <c r="G20" s="9" t="s">
        <v>4371</v>
      </c>
      <c r="H20" s="9" t="s">
        <v>3972</v>
      </c>
      <c r="I20" s="9" t="s">
        <v>4380</v>
      </c>
      <c r="J20" s="9" t="s">
        <v>4394</v>
      </c>
      <c r="K20" s="9" t="s">
        <v>2220</v>
      </c>
      <c r="L20" s="9" t="s">
        <v>4318</v>
      </c>
      <c r="M20" s="9" t="s">
        <v>22</v>
      </c>
      <c r="N20" s="9" t="s">
        <v>4398</v>
      </c>
      <c r="O20" s="9" t="s">
        <v>4320</v>
      </c>
      <c r="P20" s="9" t="s">
        <v>22</v>
      </c>
      <c r="Q20" s="9" t="s">
        <v>4397</v>
      </c>
      <c r="R20" s="11"/>
      <c r="S20" s="9" t="s">
        <v>1957</v>
      </c>
      <c r="T20" s="9" t="s">
        <v>4323</v>
      </c>
      <c r="U20" s="9" t="s">
        <v>2018</v>
      </c>
      <c r="V20" s="9" t="s">
        <v>4323</v>
      </c>
      <c r="W20" s="9" t="s">
        <v>1934</v>
      </c>
      <c r="X20" s="9" t="s">
        <v>4323</v>
      </c>
    </row>
    <row r="21" spans="1:24" ht="16.149999999999999">
      <c r="A21" s="9" t="s">
        <v>2168</v>
      </c>
      <c r="B21" s="9" t="s">
        <v>252</v>
      </c>
      <c r="C21" s="9" t="s">
        <v>3972</v>
      </c>
      <c r="D21" s="9" t="s">
        <v>2062</v>
      </c>
      <c r="E21" s="9" t="s">
        <v>4390</v>
      </c>
      <c r="F21" s="9" t="s">
        <v>4313</v>
      </c>
      <c r="G21" s="9" t="s">
        <v>4371</v>
      </c>
      <c r="H21" s="9" t="s">
        <v>3972</v>
      </c>
      <c r="I21" s="9"/>
      <c r="J21" s="9" t="s">
        <v>4391</v>
      </c>
      <c r="K21" s="9"/>
      <c r="L21" s="9"/>
      <c r="M21" s="9" t="s">
        <v>22</v>
      </c>
      <c r="N21" s="9" t="s">
        <v>4399</v>
      </c>
      <c r="O21" t="s">
        <v>4328</v>
      </c>
      <c r="P21" s="9" t="s">
        <v>22</v>
      </c>
      <c r="Q21" s="9" t="s">
        <v>4392</v>
      </c>
      <c r="R21" s="11"/>
      <c r="S21" s="9" t="s">
        <v>4400</v>
      </c>
      <c r="T21" t="s">
        <v>4330</v>
      </c>
      <c r="U21" s="9" t="s">
        <v>4401</v>
      </c>
      <c r="V21" t="s">
        <v>4330</v>
      </c>
      <c r="W21" s="9" t="s">
        <v>2838</v>
      </c>
      <c r="X21" t="s">
        <v>4330</v>
      </c>
    </row>
    <row r="22" spans="1:24" ht="16.149999999999999">
      <c r="A22" s="9" t="s">
        <v>2174</v>
      </c>
      <c r="B22" s="9" t="s">
        <v>257</v>
      </c>
      <c r="C22" s="9" t="s">
        <v>3972</v>
      </c>
      <c r="D22" s="9" t="s">
        <v>1959</v>
      </c>
      <c r="E22" s="9" t="s">
        <v>4402</v>
      </c>
      <c r="F22" s="9" t="s">
        <v>4313</v>
      </c>
      <c r="G22" s="9" t="s">
        <v>4371</v>
      </c>
      <c r="H22" s="9" t="s">
        <v>3972</v>
      </c>
      <c r="I22" s="9" t="s">
        <v>4380</v>
      </c>
      <c r="J22" s="9" t="s">
        <v>4403</v>
      </c>
      <c r="K22" s="9"/>
      <c r="L22" s="9"/>
      <c r="M22" s="9" t="s">
        <v>22</v>
      </c>
      <c r="N22" s="9" t="s">
        <v>4404</v>
      </c>
      <c r="O22" t="s">
        <v>4328</v>
      </c>
      <c r="P22" s="9" t="s">
        <v>22</v>
      </c>
      <c r="Q22" s="9" t="s">
        <v>4405</v>
      </c>
      <c r="R22" s="11"/>
      <c r="S22" s="9" t="s">
        <v>1994</v>
      </c>
      <c r="T22" t="s">
        <v>4330</v>
      </c>
      <c r="U22" s="9" t="s">
        <v>2610</v>
      </c>
      <c r="V22" t="s">
        <v>4330</v>
      </c>
      <c r="W22" s="9" t="s">
        <v>2098</v>
      </c>
      <c r="X22" t="s">
        <v>4330</v>
      </c>
    </row>
    <row r="23" spans="1:24">
      <c r="A23" s="9" t="s">
        <v>2174</v>
      </c>
      <c r="B23" s="9" t="s">
        <v>257</v>
      </c>
      <c r="C23" s="9" t="s">
        <v>3973</v>
      </c>
      <c r="D23" s="9" t="s">
        <v>1959</v>
      </c>
      <c r="E23" s="9" t="s">
        <v>4402</v>
      </c>
      <c r="F23" s="9" t="s">
        <v>4313</v>
      </c>
      <c r="G23" s="9" t="s">
        <v>4371</v>
      </c>
      <c r="H23" s="9" t="s">
        <v>3972</v>
      </c>
      <c r="I23" s="9" t="s">
        <v>4380</v>
      </c>
      <c r="J23" s="9" t="s">
        <v>4403</v>
      </c>
      <c r="K23" s="9" t="s">
        <v>4406</v>
      </c>
      <c r="L23" s="9" t="s">
        <v>4318</v>
      </c>
      <c r="M23" s="9" t="s">
        <v>22</v>
      </c>
      <c r="N23" s="9" t="s">
        <v>4407</v>
      </c>
      <c r="O23" s="9" t="s">
        <v>4320</v>
      </c>
      <c r="P23" s="9" t="s">
        <v>22</v>
      </c>
      <c r="Q23" s="9" t="s">
        <v>4405</v>
      </c>
      <c r="R23" s="11"/>
      <c r="S23" s="9" t="s">
        <v>1956</v>
      </c>
      <c r="T23" s="9" t="s">
        <v>4323</v>
      </c>
      <c r="U23" s="9" t="s">
        <v>1994</v>
      </c>
      <c r="V23" s="9" t="s">
        <v>4323</v>
      </c>
      <c r="W23" s="9" t="s">
        <v>2610</v>
      </c>
      <c r="X23" s="9" t="s">
        <v>4323</v>
      </c>
    </row>
    <row r="24" spans="1:24" ht="43.15">
      <c r="A24" s="9" t="s">
        <v>2181</v>
      </c>
      <c r="B24" s="9" t="s">
        <v>261</v>
      </c>
      <c r="C24" s="9" t="s">
        <v>3972</v>
      </c>
      <c r="D24" s="9" t="s">
        <v>4408</v>
      </c>
      <c r="E24" s="9" t="s">
        <v>4409</v>
      </c>
      <c r="F24" s="9" t="s">
        <v>4313</v>
      </c>
      <c r="G24" s="9" t="s">
        <v>4410</v>
      </c>
      <c r="H24" s="9" t="s">
        <v>3972</v>
      </c>
      <c r="I24" s="9"/>
      <c r="J24" s="9" t="s">
        <v>4411</v>
      </c>
      <c r="K24" s="9"/>
      <c r="L24" s="9"/>
      <c r="M24" s="9" t="s">
        <v>21</v>
      </c>
      <c r="N24" s="9" t="s">
        <v>2017</v>
      </c>
      <c r="O24" t="s">
        <v>4328</v>
      </c>
      <c r="P24" s="9" t="s">
        <v>21</v>
      </c>
      <c r="Q24" s="9" t="s">
        <v>4412</v>
      </c>
      <c r="R24" s="11" t="s">
        <v>4413</v>
      </c>
      <c r="S24" s="9"/>
      <c r="T24" s="9"/>
      <c r="U24" s="9"/>
      <c r="V24" s="9"/>
      <c r="W24" s="9"/>
      <c r="X24" s="9"/>
    </row>
    <row r="25" spans="1:24" ht="43.15">
      <c r="A25" s="9" t="s">
        <v>2181</v>
      </c>
      <c r="B25" s="9" t="s">
        <v>261</v>
      </c>
      <c r="C25" s="9" t="s">
        <v>3973</v>
      </c>
      <c r="D25" s="9" t="s">
        <v>2204</v>
      </c>
      <c r="E25" s="9" t="s">
        <v>4414</v>
      </c>
      <c r="F25" s="9" t="s">
        <v>4313</v>
      </c>
      <c r="G25" s="9" t="s">
        <v>4415</v>
      </c>
      <c r="H25" s="9" t="s">
        <v>3973</v>
      </c>
      <c r="I25" s="9" t="s">
        <v>4416</v>
      </c>
      <c r="J25" s="9" t="s">
        <v>4417</v>
      </c>
      <c r="K25" s="9" t="s">
        <v>1955</v>
      </c>
      <c r="L25" s="9" t="s">
        <v>4318</v>
      </c>
      <c r="M25" s="9" t="s">
        <v>21</v>
      </c>
      <c r="N25" s="9"/>
      <c r="O25" s="9"/>
      <c r="P25" s="9" t="s">
        <v>21</v>
      </c>
      <c r="Q25" s="9" t="s">
        <v>4418</v>
      </c>
      <c r="R25" s="11" t="s">
        <v>4419</v>
      </c>
      <c r="S25" s="9"/>
      <c r="T25" s="9"/>
      <c r="U25" s="9"/>
      <c r="V25" s="9"/>
      <c r="W25" s="9"/>
      <c r="X25" s="9"/>
    </row>
    <row r="26" spans="1:24">
      <c r="A26" s="9" t="s">
        <v>3990</v>
      </c>
      <c r="B26" s="9" t="s">
        <v>278</v>
      </c>
      <c r="C26" s="9" t="s">
        <v>3973</v>
      </c>
      <c r="D26" s="9" t="s">
        <v>3009</v>
      </c>
      <c r="E26" s="9" t="s">
        <v>4420</v>
      </c>
      <c r="F26" s="9" t="s">
        <v>4313</v>
      </c>
      <c r="G26" s="9" t="s">
        <v>4421</v>
      </c>
      <c r="H26" s="9" t="s">
        <v>3973</v>
      </c>
      <c r="I26" s="9" t="s">
        <v>4422</v>
      </c>
      <c r="J26" s="9" t="s">
        <v>4423</v>
      </c>
      <c r="K26" s="9" t="s">
        <v>4393</v>
      </c>
      <c r="L26" s="9" t="s">
        <v>4318</v>
      </c>
      <c r="M26" s="9" t="s">
        <v>22</v>
      </c>
      <c r="N26" s="9" t="s">
        <v>4424</v>
      </c>
      <c r="O26" s="9" t="s">
        <v>4320</v>
      </c>
      <c r="P26" s="9" t="s">
        <v>22</v>
      </c>
      <c r="Q26" s="9" t="s">
        <v>4321</v>
      </c>
      <c r="R26" s="11"/>
      <c r="S26" s="9" t="s">
        <v>2076</v>
      </c>
      <c r="T26" s="9" t="s">
        <v>4323</v>
      </c>
      <c r="U26" s="9" t="s">
        <v>2142</v>
      </c>
      <c r="V26" s="9" t="s">
        <v>4323</v>
      </c>
      <c r="W26" s="9" t="s">
        <v>2180</v>
      </c>
      <c r="X26" s="9" t="s">
        <v>4323</v>
      </c>
    </row>
    <row r="27" spans="1:24">
      <c r="A27" s="9" t="s">
        <v>3992</v>
      </c>
      <c r="B27" s="9" t="s">
        <v>282</v>
      </c>
      <c r="C27" s="9" t="s">
        <v>3973</v>
      </c>
      <c r="D27" s="9" t="s">
        <v>2681</v>
      </c>
      <c r="E27" s="9" t="s">
        <v>4425</v>
      </c>
      <c r="F27" s="9" t="s">
        <v>4313</v>
      </c>
      <c r="G27" s="9" t="s">
        <v>4426</v>
      </c>
      <c r="H27" s="9" t="s">
        <v>3973</v>
      </c>
      <c r="I27" s="9" t="s">
        <v>4427</v>
      </c>
      <c r="J27" s="9" t="s">
        <v>4428</v>
      </c>
      <c r="K27" s="9" t="s">
        <v>3671</v>
      </c>
      <c r="L27" s="9" t="s">
        <v>4318</v>
      </c>
      <c r="M27" s="9" t="s">
        <v>22</v>
      </c>
      <c r="N27" s="9" t="s">
        <v>4429</v>
      </c>
      <c r="O27" s="9" t="s">
        <v>4320</v>
      </c>
      <c r="P27" s="9" t="s">
        <v>22</v>
      </c>
      <c r="Q27" s="9" t="s">
        <v>4321</v>
      </c>
      <c r="R27" s="11"/>
      <c r="S27" s="9" t="s">
        <v>2404</v>
      </c>
      <c r="T27" s="9" t="s">
        <v>4323</v>
      </c>
      <c r="U27" s="9" t="s">
        <v>1955</v>
      </c>
      <c r="V27" s="9" t="s">
        <v>4323</v>
      </c>
      <c r="W27" s="9" t="s">
        <v>2072</v>
      </c>
      <c r="X27" s="9" t="s">
        <v>4323</v>
      </c>
    </row>
    <row r="28" spans="1:24" ht="16.149999999999999">
      <c r="A28" s="9" t="s">
        <v>2203</v>
      </c>
      <c r="B28" s="9" t="s">
        <v>286</v>
      </c>
      <c r="C28" s="9" t="s">
        <v>3972</v>
      </c>
      <c r="D28" s="9" t="s">
        <v>3009</v>
      </c>
      <c r="E28" s="9" t="s">
        <v>4430</v>
      </c>
      <c r="F28" s="9" t="s">
        <v>4313</v>
      </c>
      <c r="G28" s="9" t="s">
        <v>4431</v>
      </c>
      <c r="H28" s="9" t="s">
        <v>3972</v>
      </c>
      <c r="I28" s="9" t="s">
        <v>4380</v>
      </c>
      <c r="J28" s="9" t="s">
        <v>4432</v>
      </c>
      <c r="K28" s="9"/>
      <c r="L28" s="9"/>
      <c r="M28" s="9" t="s">
        <v>22</v>
      </c>
      <c r="N28" s="9" t="s">
        <v>4433</v>
      </c>
      <c r="O28" t="s">
        <v>4328</v>
      </c>
      <c r="P28" s="9" t="s">
        <v>22</v>
      </c>
      <c r="Q28" s="9" t="s">
        <v>4434</v>
      </c>
      <c r="R28" s="11"/>
      <c r="S28" s="9" t="s">
        <v>2231</v>
      </c>
      <c r="T28" t="s">
        <v>4330</v>
      </c>
      <c r="U28" s="9" t="s">
        <v>1946</v>
      </c>
      <c r="V28" t="s">
        <v>4330</v>
      </c>
      <c r="W28" s="9" t="s">
        <v>2048</v>
      </c>
      <c r="X28" t="s">
        <v>4330</v>
      </c>
    </row>
    <row r="29" spans="1:24">
      <c r="A29" s="9" t="s">
        <v>2221</v>
      </c>
      <c r="B29" s="9" t="s">
        <v>296</v>
      </c>
      <c r="C29" s="9" t="s">
        <v>3973</v>
      </c>
      <c r="D29" s="9" t="s">
        <v>1925</v>
      </c>
      <c r="E29" s="9" t="s">
        <v>4435</v>
      </c>
      <c r="F29" s="9" t="s">
        <v>4313</v>
      </c>
      <c r="G29" s="9" t="s">
        <v>4436</v>
      </c>
      <c r="H29" s="9" t="s">
        <v>3973</v>
      </c>
      <c r="I29" s="9" t="s">
        <v>4315</v>
      </c>
      <c r="J29" s="9" t="s">
        <v>4437</v>
      </c>
      <c r="K29" s="9" t="s">
        <v>2251</v>
      </c>
      <c r="L29" s="9" t="s">
        <v>4318</v>
      </c>
      <c r="M29" s="9"/>
      <c r="N29" s="9" t="s">
        <v>4438</v>
      </c>
      <c r="O29" s="9" t="s">
        <v>4320</v>
      </c>
      <c r="P29" s="9"/>
      <c r="Q29" s="9" t="s">
        <v>4439</v>
      </c>
      <c r="R29" s="11"/>
      <c r="S29" s="9" t="s">
        <v>4440</v>
      </c>
      <c r="T29" s="9" t="s">
        <v>4323</v>
      </c>
      <c r="U29" s="9" t="s">
        <v>4441</v>
      </c>
      <c r="V29" s="9" t="s">
        <v>4323</v>
      </c>
      <c r="W29" s="9" t="s">
        <v>2202</v>
      </c>
      <c r="X29" s="9" t="s">
        <v>4323</v>
      </c>
    </row>
    <row r="30" spans="1:24">
      <c r="A30" s="9" t="s">
        <v>3999</v>
      </c>
      <c r="B30" s="9" t="s">
        <v>307</v>
      </c>
      <c r="C30" s="9" t="s">
        <v>3973</v>
      </c>
      <c r="D30" s="9" t="s">
        <v>1925</v>
      </c>
      <c r="E30" s="9" t="s">
        <v>4442</v>
      </c>
      <c r="F30" s="9" t="s">
        <v>4313</v>
      </c>
      <c r="G30" s="9" t="s">
        <v>4443</v>
      </c>
      <c r="H30" s="9" t="s">
        <v>3973</v>
      </c>
      <c r="I30" s="9" t="s">
        <v>4444</v>
      </c>
      <c r="J30" s="9" t="s">
        <v>4445</v>
      </c>
      <c r="K30" s="9" t="s">
        <v>2245</v>
      </c>
      <c r="L30" s="9" t="s">
        <v>4318</v>
      </c>
      <c r="M30" s="9" t="s">
        <v>22</v>
      </c>
      <c r="N30" s="9" t="s">
        <v>4446</v>
      </c>
      <c r="O30" s="9" t="s">
        <v>4320</v>
      </c>
      <c r="P30" s="9" t="s">
        <v>22</v>
      </c>
      <c r="Q30" s="9" t="s">
        <v>4321</v>
      </c>
      <c r="R30" s="11"/>
      <c r="S30" s="9" t="s">
        <v>2107</v>
      </c>
      <c r="T30" s="9" t="s">
        <v>4323</v>
      </c>
      <c r="U30" s="9" t="s">
        <v>2076</v>
      </c>
      <c r="V30" s="9" t="s">
        <v>4323</v>
      </c>
      <c r="W30" s="9" t="s">
        <v>2142</v>
      </c>
      <c r="X30" s="9" t="s">
        <v>4323</v>
      </c>
    </row>
    <row r="31" spans="1:24" ht="16.149999999999999">
      <c r="A31" s="9" t="s">
        <v>3999</v>
      </c>
      <c r="B31" s="9" t="s">
        <v>307</v>
      </c>
      <c r="C31" s="9" t="s">
        <v>3972</v>
      </c>
      <c r="D31" s="9" t="s">
        <v>1925</v>
      </c>
      <c r="E31" s="9" t="s">
        <v>4442</v>
      </c>
      <c r="F31" s="9" t="s">
        <v>4313</v>
      </c>
      <c r="G31" s="9" t="s">
        <v>4443</v>
      </c>
      <c r="H31" s="9" t="s">
        <v>3973</v>
      </c>
      <c r="I31" s="9" t="s">
        <v>4444</v>
      </c>
      <c r="J31" s="9" t="s">
        <v>4445</v>
      </c>
      <c r="K31" s="9"/>
      <c r="L31" s="9"/>
      <c r="M31" s="9" t="s">
        <v>22</v>
      </c>
      <c r="N31" s="9" t="s">
        <v>4447</v>
      </c>
      <c r="O31" t="s">
        <v>4328</v>
      </c>
      <c r="P31" s="9" t="s">
        <v>22</v>
      </c>
      <c r="Q31" s="9" t="s">
        <v>4321</v>
      </c>
      <c r="R31" s="11"/>
      <c r="S31" s="9" t="s">
        <v>2076</v>
      </c>
      <c r="T31" t="s">
        <v>4330</v>
      </c>
      <c r="U31" s="9" t="s">
        <v>2142</v>
      </c>
      <c r="V31" t="s">
        <v>4330</v>
      </c>
      <c r="W31" s="9" t="s">
        <v>2180</v>
      </c>
      <c r="X31" t="s">
        <v>4330</v>
      </c>
    </row>
    <row r="32" spans="1:24" ht="16.149999999999999">
      <c r="A32" s="9" t="s">
        <v>4001</v>
      </c>
      <c r="B32" s="9" t="s">
        <v>310</v>
      </c>
      <c r="C32" s="9" t="s">
        <v>3972</v>
      </c>
      <c r="D32" s="9" t="s">
        <v>3009</v>
      </c>
      <c r="E32" s="9" t="s">
        <v>4448</v>
      </c>
      <c r="F32" s="9" t="s">
        <v>4313</v>
      </c>
      <c r="G32" s="9" t="s">
        <v>4449</v>
      </c>
      <c r="H32" s="9" t="s">
        <v>3972</v>
      </c>
      <c r="I32" s="9"/>
      <c r="J32" s="9" t="s">
        <v>4450</v>
      </c>
      <c r="K32" s="9"/>
      <c r="L32" s="9"/>
      <c r="M32" s="9" t="s">
        <v>22</v>
      </c>
      <c r="N32" s="9" t="s">
        <v>4451</v>
      </c>
      <c r="O32" t="s">
        <v>4328</v>
      </c>
      <c r="P32" s="9" t="s">
        <v>22</v>
      </c>
      <c r="Q32" s="9" t="s">
        <v>4321</v>
      </c>
      <c r="R32" s="11"/>
      <c r="S32" s="9" t="s">
        <v>4452</v>
      </c>
      <c r="T32" t="s">
        <v>4330</v>
      </c>
      <c r="U32" s="9" t="s">
        <v>4453</v>
      </c>
      <c r="V32" t="s">
        <v>4330</v>
      </c>
      <c r="W32" s="9" t="s">
        <v>4454</v>
      </c>
      <c r="X32" t="s">
        <v>4330</v>
      </c>
    </row>
    <row r="33" spans="1:24">
      <c r="A33" s="9" t="s">
        <v>4001</v>
      </c>
      <c r="B33" s="9" t="s">
        <v>310</v>
      </c>
      <c r="C33" s="9" t="s">
        <v>3973</v>
      </c>
      <c r="D33" s="9" t="s">
        <v>3009</v>
      </c>
      <c r="E33" s="9" t="s">
        <v>4448</v>
      </c>
      <c r="F33" s="9" t="s">
        <v>4313</v>
      </c>
      <c r="G33" s="9" t="s">
        <v>4449</v>
      </c>
      <c r="H33" s="9" t="s">
        <v>3972</v>
      </c>
      <c r="I33" s="9"/>
      <c r="J33" s="9" t="s">
        <v>4450</v>
      </c>
      <c r="K33" s="9" t="s">
        <v>4455</v>
      </c>
      <c r="L33" s="9" t="s">
        <v>4318</v>
      </c>
      <c r="M33" s="9" t="s">
        <v>22</v>
      </c>
      <c r="N33" s="9" t="s">
        <v>4456</v>
      </c>
      <c r="O33" s="9" t="s">
        <v>4320</v>
      </c>
      <c r="P33" s="9" t="s">
        <v>22</v>
      </c>
      <c r="Q33" s="9" t="s">
        <v>4321</v>
      </c>
      <c r="R33" s="11"/>
      <c r="S33" s="9" t="s">
        <v>4457</v>
      </c>
      <c r="T33" s="9" t="s">
        <v>4323</v>
      </c>
      <c r="U33" s="9" t="s">
        <v>4452</v>
      </c>
      <c r="V33" s="9" t="s">
        <v>4323</v>
      </c>
      <c r="W33" s="9" t="s">
        <v>4453</v>
      </c>
      <c r="X33" s="9" t="s">
        <v>4323</v>
      </c>
    </row>
    <row r="34" spans="1:24">
      <c r="A34" s="9" t="s">
        <v>2241</v>
      </c>
      <c r="B34" s="9" t="s">
        <v>320</v>
      </c>
      <c r="C34" s="9" t="s">
        <v>3973</v>
      </c>
      <c r="D34" s="9" t="s">
        <v>4458</v>
      </c>
      <c r="E34" s="9" t="s">
        <v>4459</v>
      </c>
      <c r="F34" s="9" t="s">
        <v>4313</v>
      </c>
      <c r="G34" s="9" t="s">
        <v>4460</v>
      </c>
      <c r="H34" s="9" t="s">
        <v>3973</v>
      </c>
      <c r="I34" s="9" t="s">
        <v>4349</v>
      </c>
      <c r="J34" s="9" t="s">
        <v>2244</v>
      </c>
      <c r="K34" s="9" t="s">
        <v>2422</v>
      </c>
      <c r="L34" s="9" t="s">
        <v>4318</v>
      </c>
      <c r="M34" s="9" t="s">
        <v>22</v>
      </c>
      <c r="N34" s="9" t="s">
        <v>2098</v>
      </c>
      <c r="O34" s="9" t="s">
        <v>4320</v>
      </c>
      <c r="P34" s="9" t="s">
        <v>22</v>
      </c>
      <c r="Q34" s="9" t="s">
        <v>4461</v>
      </c>
      <c r="R34" s="11"/>
      <c r="S34" s="9" t="s">
        <v>2156</v>
      </c>
      <c r="T34" s="9" t="s">
        <v>4323</v>
      </c>
      <c r="U34" s="9" t="s">
        <v>2001</v>
      </c>
      <c r="V34" s="9" t="s">
        <v>4323</v>
      </c>
      <c r="W34" s="9" t="s">
        <v>1985</v>
      </c>
      <c r="X34" s="9" t="s">
        <v>4323</v>
      </c>
    </row>
    <row r="35" spans="1:24">
      <c r="A35" s="9" t="s">
        <v>2252</v>
      </c>
      <c r="B35" s="9" t="s">
        <v>333</v>
      </c>
      <c r="C35" s="9" t="s">
        <v>3973</v>
      </c>
      <c r="D35" s="9" t="s">
        <v>1959</v>
      </c>
      <c r="E35" s="9" t="s">
        <v>4462</v>
      </c>
      <c r="F35" s="9" t="s">
        <v>4313</v>
      </c>
      <c r="G35" s="9" t="s">
        <v>4463</v>
      </c>
      <c r="H35" s="9" t="s">
        <v>3973</v>
      </c>
      <c r="I35" s="9" t="s">
        <v>4427</v>
      </c>
      <c r="J35" s="9" t="s">
        <v>4464</v>
      </c>
      <c r="K35" s="9" t="s">
        <v>4451</v>
      </c>
      <c r="L35" s="9" t="s">
        <v>4318</v>
      </c>
      <c r="M35" s="9" t="s">
        <v>22</v>
      </c>
      <c r="N35" s="9" t="s">
        <v>4465</v>
      </c>
      <c r="O35" s="9" t="s">
        <v>4320</v>
      </c>
      <c r="P35" s="9" t="s">
        <v>22</v>
      </c>
      <c r="Q35" s="9" t="s">
        <v>4321</v>
      </c>
      <c r="R35" s="11"/>
      <c r="S35" s="9" t="s">
        <v>3555</v>
      </c>
      <c r="T35" s="9" t="s">
        <v>4323</v>
      </c>
      <c r="U35" s="9" t="s">
        <v>2848</v>
      </c>
      <c r="V35" s="9" t="s">
        <v>4323</v>
      </c>
      <c r="W35" s="9" t="s">
        <v>2504</v>
      </c>
      <c r="X35" s="9" t="s">
        <v>4323</v>
      </c>
    </row>
    <row r="36" spans="1:24" ht="16.149999999999999">
      <c r="A36" s="9" t="s">
        <v>2257</v>
      </c>
      <c r="B36" s="9" t="s">
        <v>341</v>
      </c>
      <c r="C36" s="9" t="s">
        <v>3972</v>
      </c>
      <c r="D36" s="9" t="s">
        <v>2204</v>
      </c>
      <c r="E36" s="9" t="s">
        <v>4466</v>
      </c>
      <c r="F36" s="9" t="s">
        <v>4313</v>
      </c>
      <c r="G36" s="9" t="s">
        <v>4467</v>
      </c>
      <c r="H36" s="9" t="s">
        <v>3973</v>
      </c>
      <c r="I36" s="9" t="s">
        <v>4468</v>
      </c>
      <c r="J36" s="9" t="s">
        <v>3718</v>
      </c>
      <c r="K36" s="9"/>
      <c r="L36" s="9"/>
      <c r="M36" s="9" t="s">
        <v>22</v>
      </c>
      <c r="N36" s="9" t="s">
        <v>4469</v>
      </c>
      <c r="O36" t="s">
        <v>4328</v>
      </c>
      <c r="P36" s="9" t="s">
        <v>22</v>
      </c>
      <c r="Q36" s="9" t="s">
        <v>4321</v>
      </c>
      <c r="R36" s="11"/>
      <c r="S36" s="9" t="s">
        <v>3756</v>
      </c>
      <c r="T36" t="s">
        <v>4330</v>
      </c>
      <c r="U36" s="9" t="s">
        <v>3878</v>
      </c>
      <c r="V36" t="s">
        <v>4330</v>
      </c>
      <c r="W36" s="9" t="s">
        <v>1964</v>
      </c>
      <c r="X36" t="s">
        <v>4330</v>
      </c>
    </row>
    <row r="37" spans="1:24">
      <c r="A37" s="9" t="s">
        <v>2257</v>
      </c>
      <c r="B37" s="9" t="s">
        <v>341</v>
      </c>
      <c r="C37" s="9" t="s">
        <v>3973</v>
      </c>
      <c r="D37" s="9" t="s">
        <v>2204</v>
      </c>
      <c r="E37" s="9" t="s">
        <v>4466</v>
      </c>
      <c r="F37" s="9" t="s">
        <v>4313</v>
      </c>
      <c r="G37" s="9" t="s">
        <v>4467</v>
      </c>
      <c r="H37" s="9" t="s">
        <v>3973</v>
      </c>
      <c r="I37" s="9" t="s">
        <v>4468</v>
      </c>
      <c r="J37" s="9" t="s">
        <v>3718</v>
      </c>
      <c r="K37" s="9" t="s">
        <v>4470</v>
      </c>
      <c r="L37" s="9" t="s">
        <v>4318</v>
      </c>
      <c r="M37" s="9" t="s">
        <v>22</v>
      </c>
      <c r="N37" s="9" t="s">
        <v>4438</v>
      </c>
      <c r="O37" s="9" t="s">
        <v>4320</v>
      </c>
      <c r="P37" s="9" t="s">
        <v>22</v>
      </c>
      <c r="Q37" s="9" t="s">
        <v>4321</v>
      </c>
      <c r="R37" s="11"/>
      <c r="S37" s="9" t="s">
        <v>4322</v>
      </c>
      <c r="T37" s="9" t="s">
        <v>4323</v>
      </c>
      <c r="U37" s="9" t="s">
        <v>3703</v>
      </c>
      <c r="V37" s="9" t="s">
        <v>4323</v>
      </c>
      <c r="W37" s="9" t="s">
        <v>2202</v>
      </c>
      <c r="X37" s="9" t="s">
        <v>4323</v>
      </c>
    </row>
    <row r="38" spans="1:24" ht="16.149999999999999">
      <c r="A38" s="9" t="s">
        <v>3615</v>
      </c>
      <c r="B38" s="9" t="s">
        <v>359</v>
      </c>
      <c r="C38" s="9" t="s">
        <v>3972</v>
      </c>
      <c r="D38" s="9" t="s">
        <v>2062</v>
      </c>
      <c r="E38" s="9" t="s">
        <v>4390</v>
      </c>
      <c r="F38" s="9" t="s">
        <v>4313</v>
      </c>
      <c r="G38" s="9" t="s">
        <v>4371</v>
      </c>
      <c r="H38" s="9" t="s">
        <v>3972</v>
      </c>
      <c r="I38" s="9"/>
      <c r="J38" s="9" t="s">
        <v>4471</v>
      </c>
      <c r="K38" s="9"/>
      <c r="L38" s="9"/>
      <c r="M38" s="9" t="s">
        <v>22</v>
      </c>
      <c r="N38" s="9" t="s">
        <v>2029</v>
      </c>
      <c r="O38" t="s">
        <v>4328</v>
      </c>
      <c r="P38" s="9" t="s">
        <v>22</v>
      </c>
      <c r="Q38" s="9" t="s">
        <v>4472</v>
      </c>
      <c r="R38" s="11"/>
      <c r="S38" s="9" t="s">
        <v>2107</v>
      </c>
      <c r="T38" t="s">
        <v>4330</v>
      </c>
      <c r="U38" s="9" t="s">
        <v>2076</v>
      </c>
      <c r="V38" t="s">
        <v>4330</v>
      </c>
      <c r="W38" s="9" t="s">
        <v>2142</v>
      </c>
      <c r="X38" t="s">
        <v>4330</v>
      </c>
    </row>
    <row r="39" spans="1:24" ht="16.149999999999999">
      <c r="A39" s="9" t="s">
        <v>2286</v>
      </c>
      <c r="B39" s="9" t="s">
        <v>382</v>
      </c>
      <c r="C39" s="9" t="s">
        <v>3972</v>
      </c>
      <c r="D39" s="9" t="s">
        <v>3009</v>
      </c>
      <c r="E39" s="9" t="s">
        <v>4473</v>
      </c>
      <c r="F39" s="9" t="s">
        <v>4313</v>
      </c>
      <c r="G39" s="9" t="s">
        <v>4474</v>
      </c>
      <c r="H39" s="9" t="s">
        <v>3972</v>
      </c>
      <c r="I39" s="9" t="s">
        <v>4475</v>
      </c>
      <c r="J39" s="9" t="s">
        <v>4476</v>
      </c>
      <c r="K39" s="9"/>
      <c r="L39" s="9"/>
      <c r="M39" s="9" t="s">
        <v>22</v>
      </c>
      <c r="N39" s="9" t="s">
        <v>4477</v>
      </c>
      <c r="O39" t="s">
        <v>4328</v>
      </c>
      <c r="P39" s="9" t="s">
        <v>22</v>
      </c>
      <c r="Q39" s="9" t="s">
        <v>4478</v>
      </c>
      <c r="R39" s="11"/>
      <c r="S39" s="9" t="s">
        <v>1932</v>
      </c>
      <c r="T39" t="s">
        <v>4330</v>
      </c>
      <c r="U39" s="9" t="s">
        <v>2560</v>
      </c>
      <c r="V39" t="s">
        <v>4330</v>
      </c>
      <c r="W39" s="9" t="s">
        <v>2626</v>
      </c>
      <c r="X39" t="s">
        <v>4330</v>
      </c>
    </row>
    <row r="40" spans="1:24" ht="16.149999999999999">
      <c r="A40" s="9" t="s">
        <v>2320</v>
      </c>
      <c r="B40" s="9" t="s">
        <v>409</v>
      </c>
      <c r="C40" s="9" t="s">
        <v>3972</v>
      </c>
      <c r="D40" s="9" t="s">
        <v>2681</v>
      </c>
      <c r="E40" s="9" t="s">
        <v>4479</v>
      </c>
      <c r="F40" s="9" t="s">
        <v>4313</v>
      </c>
      <c r="G40" s="9" t="s">
        <v>4480</v>
      </c>
      <c r="H40" s="9" t="s">
        <v>3972</v>
      </c>
      <c r="I40" s="9"/>
      <c r="J40" s="9" t="s">
        <v>4481</v>
      </c>
      <c r="K40" s="9"/>
      <c r="L40" s="9"/>
      <c r="M40" s="9" t="s">
        <v>22</v>
      </c>
      <c r="N40" s="9" t="s">
        <v>4482</v>
      </c>
      <c r="O40" t="s">
        <v>4328</v>
      </c>
      <c r="P40" s="9" t="s">
        <v>22</v>
      </c>
      <c r="Q40" s="9" t="s">
        <v>4483</v>
      </c>
      <c r="R40" s="11"/>
      <c r="S40" s="9" t="s">
        <v>3789</v>
      </c>
      <c r="T40" t="s">
        <v>4330</v>
      </c>
      <c r="U40" s="9" t="s">
        <v>4484</v>
      </c>
      <c r="V40" t="s">
        <v>4330</v>
      </c>
      <c r="W40" s="9" t="s">
        <v>3671</v>
      </c>
      <c r="X40" t="s">
        <v>4330</v>
      </c>
    </row>
    <row r="41" spans="1:24">
      <c r="A41" s="9" t="s">
        <v>2320</v>
      </c>
      <c r="B41" s="9" t="s">
        <v>409</v>
      </c>
      <c r="C41" s="9" t="s">
        <v>3973</v>
      </c>
      <c r="D41" s="9" t="s">
        <v>1925</v>
      </c>
      <c r="E41" s="9" t="s">
        <v>4485</v>
      </c>
      <c r="F41" s="9" t="s">
        <v>4313</v>
      </c>
      <c r="G41" s="9" t="s">
        <v>4486</v>
      </c>
      <c r="H41" s="9" t="s">
        <v>3972</v>
      </c>
      <c r="I41" s="9" t="s">
        <v>4487</v>
      </c>
      <c r="J41" s="9" t="s">
        <v>3624</v>
      </c>
      <c r="K41" s="9" t="s">
        <v>2423</v>
      </c>
      <c r="L41" s="9" t="s">
        <v>4318</v>
      </c>
      <c r="M41" s="9" t="s">
        <v>22</v>
      </c>
      <c r="N41" s="9" t="s">
        <v>3599</v>
      </c>
      <c r="O41" s="9" t="s">
        <v>4320</v>
      </c>
      <c r="P41" s="9" t="s">
        <v>22</v>
      </c>
      <c r="Q41" s="9" t="s">
        <v>4488</v>
      </c>
      <c r="R41" s="11"/>
      <c r="S41" s="9" t="s">
        <v>2116</v>
      </c>
      <c r="T41" s="9" t="s">
        <v>4323</v>
      </c>
      <c r="U41" s="9" t="s">
        <v>2156</v>
      </c>
      <c r="V41" s="9" t="s">
        <v>4323</v>
      </c>
      <c r="W41" s="9" t="s">
        <v>2001</v>
      </c>
      <c r="X41" s="9" t="s">
        <v>4323</v>
      </c>
    </row>
    <row r="42" spans="1:24">
      <c r="A42" s="9" t="s">
        <v>2340</v>
      </c>
      <c r="B42" s="9" t="s">
        <v>433</v>
      </c>
      <c r="C42" s="9" t="s">
        <v>3973</v>
      </c>
      <c r="D42" s="9" t="s">
        <v>1925</v>
      </c>
      <c r="E42" s="9" t="s">
        <v>4489</v>
      </c>
      <c r="F42" s="9" t="s">
        <v>4313</v>
      </c>
      <c r="G42" s="9" t="s">
        <v>4490</v>
      </c>
      <c r="H42" s="9" t="s">
        <v>3973</v>
      </c>
      <c r="I42" s="9" t="s">
        <v>4315</v>
      </c>
      <c r="J42" s="9" t="s">
        <v>4491</v>
      </c>
      <c r="K42" s="9" t="s">
        <v>2081</v>
      </c>
      <c r="L42" s="9" t="s">
        <v>4318</v>
      </c>
      <c r="M42" s="9" t="s">
        <v>22</v>
      </c>
      <c r="N42" s="9" t="s">
        <v>2722</v>
      </c>
      <c r="O42" s="9" t="s">
        <v>4320</v>
      </c>
      <c r="P42" s="9" t="s">
        <v>22</v>
      </c>
      <c r="Q42" s="9" t="s">
        <v>4321</v>
      </c>
      <c r="R42" s="11"/>
      <c r="S42" s="9" t="s">
        <v>2018</v>
      </c>
      <c r="T42" s="9" t="s">
        <v>4323</v>
      </c>
      <c r="U42" s="9" t="s">
        <v>1934</v>
      </c>
      <c r="V42" s="9" t="s">
        <v>4323</v>
      </c>
      <c r="W42" s="9" t="s">
        <v>1972</v>
      </c>
      <c r="X42" s="9" t="s">
        <v>4323</v>
      </c>
    </row>
    <row r="43" spans="1:24" ht="16.149999999999999">
      <c r="A43" s="9" t="s">
        <v>2340</v>
      </c>
      <c r="B43" s="9" t="s">
        <v>433</v>
      </c>
      <c r="C43" s="9" t="s">
        <v>3972</v>
      </c>
      <c r="D43" s="9" t="s">
        <v>1925</v>
      </c>
      <c r="E43" s="9" t="s">
        <v>4489</v>
      </c>
      <c r="F43" s="9" t="s">
        <v>4313</v>
      </c>
      <c r="G43" s="9" t="s">
        <v>4490</v>
      </c>
      <c r="H43" s="9" t="s">
        <v>3973</v>
      </c>
      <c r="I43" s="9" t="s">
        <v>4315</v>
      </c>
      <c r="J43" s="9" t="s">
        <v>4491</v>
      </c>
      <c r="K43" s="9"/>
      <c r="L43" s="9"/>
      <c r="M43" s="9" t="s">
        <v>22</v>
      </c>
      <c r="N43" s="9" t="s">
        <v>2215</v>
      </c>
      <c r="O43" t="s">
        <v>4328</v>
      </c>
      <c r="P43" s="9" t="s">
        <v>22</v>
      </c>
      <c r="Q43" s="9" t="s">
        <v>4321</v>
      </c>
      <c r="R43" s="11"/>
      <c r="S43" s="9" t="s">
        <v>1934</v>
      </c>
      <c r="T43" t="s">
        <v>4330</v>
      </c>
      <c r="U43" s="9" t="s">
        <v>1972</v>
      </c>
      <c r="V43" t="s">
        <v>4330</v>
      </c>
      <c r="W43" s="9" t="s">
        <v>2006</v>
      </c>
      <c r="X43" t="s">
        <v>4330</v>
      </c>
    </row>
    <row r="44" spans="1:24">
      <c r="A44" s="9" t="s">
        <v>2344</v>
      </c>
      <c r="B44" s="9" t="s">
        <v>437</v>
      </c>
      <c r="C44" s="9" t="s">
        <v>3973</v>
      </c>
      <c r="D44" s="9" t="s">
        <v>1925</v>
      </c>
      <c r="E44" s="9" t="s">
        <v>4492</v>
      </c>
      <c r="F44" s="9" t="s">
        <v>4313</v>
      </c>
      <c r="G44" s="9" t="s">
        <v>4493</v>
      </c>
      <c r="H44" s="9" t="s">
        <v>3973</v>
      </c>
      <c r="I44" s="9" t="s">
        <v>4494</v>
      </c>
      <c r="J44" s="9" t="s">
        <v>4495</v>
      </c>
      <c r="K44" s="9" t="s">
        <v>2018</v>
      </c>
      <c r="L44" s="9" t="s">
        <v>4318</v>
      </c>
      <c r="M44" s="9" t="s">
        <v>22</v>
      </c>
      <c r="N44" s="9" t="s">
        <v>2055</v>
      </c>
      <c r="O44" s="9" t="s">
        <v>4320</v>
      </c>
      <c r="P44" s="9" t="s">
        <v>22</v>
      </c>
      <c r="Q44" s="9" t="s">
        <v>4496</v>
      </c>
      <c r="R44" s="11"/>
      <c r="S44" s="9" t="s">
        <v>2054</v>
      </c>
      <c r="T44" s="9" t="s">
        <v>4323</v>
      </c>
      <c r="U44" s="9" t="s">
        <v>2873</v>
      </c>
      <c r="V44" s="9" t="s">
        <v>4323</v>
      </c>
      <c r="W44" s="9" t="s">
        <v>4497</v>
      </c>
      <c r="X44" s="9" t="s">
        <v>4323</v>
      </c>
    </row>
    <row r="45" spans="1:24" ht="16.149999999999999">
      <c r="A45" s="9" t="s">
        <v>2383</v>
      </c>
      <c r="B45" s="9" t="s">
        <v>490</v>
      </c>
      <c r="C45" s="9" t="s">
        <v>3972</v>
      </c>
      <c r="D45" s="9" t="s">
        <v>1925</v>
      </c>
      <c r="E45" s="9" t="s">
        <v>4489</v>
      </c>
      <c r="F45" s="9" t="s">
        <v>4313</v>
      </c>
      <c r="G45" s="9" t="s">
        <v>4498</v>
      </c>
      <c r="H45" s="9" t="s">
        <v>3973</v>
      </c>
      <c r="I45" s="9" t="s">
        <v>4499</v>
      </c>
      <c r="J45" s="9" t="s">
        <v>4500</v>
      </c>
      <c r="K45" s="9"/>
      <c r="L45" s="9"/>
      <c r="M45" s="9" t="s">
        <v>22</v>
      </c>
      <c r="N45" s="9" t="s">
        <v>4501</v>
      </c>
      <c r="O45" t="s">
        <v>4328</v>
      </c>
      <c r="P45" s="9" t="s">
        <v>22</v>
      </c>
      <c r="Q45" s="9" t="s">
        <v>4321</v>
      </c>
      <c r="R45" s="11"/>
      <c r="S45" s="9" t="s">
        <v>2202</v>
      </c>
      <c r="T45" t="s">
        <v>4330</v>
      </c>
      <c r="U45" s="9" t="s">
        <v>2643</v>
      </c>
      <c r="V45" t="s">
        <v>4330</v>
      </c>
      <c r="W45" s="9" t="s">
        <v>2231</v>
      </c>
      <c r="X45" t="s">
        <v>4330</v>
      </c>
    </row>
    <row r="46" spans="1:24" ht="16.149999999999999">
      <c r="A46" s="9" t="s">
        <v>3650</v>
      </c>
      <c r="B46" s="9" t="s">
        <v>513</v>
      </c>
      <c r="C46" s="9" t="s">
        <v>3972</v>
      </c>
      <c r="D46" s="9" t="s">
        <v>4502</v>
      </c>
      <c r="E46" s="9" t="s">
        <v>4503</v>
      </c>
      <c r="F46" s="9" t="s">
        <v>4313</v>
      </c>
      <c r="G46" s="9" t="s">
        <v>4504</v>
      </c>
      <c r="H46" s="9" t="s">
        <v>3972</v>
      </c>
      <c r="I46" s="9"/>
      <c r="J46" s="9" t="s">
        <v>3654</v>
      </c>
      <c r="K46" s="9"/>
      <c r="L46" s="9"/>
      <c r="M46" s="9" t="s">
        <v>22</v>
      </c>
      <c r="N46" s="9" t="s">
        <v>2055</v>
      </c>
      <c r="O46" t="s">
        <v>4328</v>
      </c>
      <c r="P46" s="9" t="s">
        <v>22</v>
      </c>
      <c r="Q46" s="9" t="s">
        <v>4505</v>
      </c>
      <c r="R46" s="11" t="s">
        <v>4506</v>
      </c>
      <c r="S46" s="9"/>
      <c r="T46" s="9"/>
      <c r="U46" s="9"/>
      <c r="V46" s="9"/>
      <c r="W46" s="9"/>
      <c r="X46" s="9"/>
    </row>
    <row r="47" spans="1:24" ht="43.15">
      <c r="A47" s="9" t="s">
        <v>2417</v>
      </c>
      <c r="B47" s="9" t="s">
        <v>540</v>
      </c>
      <c r="C47" s="9" t="s">
        <v>3973</v>
      </c>
      <c r="D47" s="9" t="s">
        <v>2204</v>
      </c>
      <c r="E47" s="9" t="s">
        <v>4507</v>
      </c>
      <c r="F47" s="9"/>
      <c r="G47" s="9"/>
      <c r="H47" s="9"/>
      <c r="I47" s="9"/>
      <c r="J47" s="9" t="s">
        <v>4508</v>
      </c>
      <c r="K47" s="9" t="s">
        <v>4509</v>
      </c>
      <c r="L47" s="9" t="s">
        <v>4318</v>
      </c>
      <c r="M47" s="9"/>
      <c r="N47" s="9"/>
      <c r="O47" s="9"/>
      <c r="P47" s="9"/>
      <c r="Q47" s="9" t="s">
        <v>4510</v>
      </c>
      <c r="R47" s="11" t="s">
        <v>4511</v>
      </c>
      <c r="S47" s="9"/>
      <c r="T47" s="9"/>
      <c r="U47" s="9"/>
      <c r="V47" s="9"/>
      <c r="W47" s="9"/>
      <c r="X47" s="9"/>
    </row>
    <row r="48" spans="1:24" ht="43.15">
      <c r="A48" s="9" t="s">
        <v>2417</v>
      </c>
      <c r="B48" s="9" t="s">
        <v>540</v>
      </c>
      <c r="C48" s="9" t="s">
        <v>3972</v>
      </c>
      <c r="D48" s="9" t="s">
        <v>3009</v>
      </c>
      <c r="E48" s="9" t="s">
        <v>4430</v>
      </c>
      <c r="F48" s="9" t="s">
        <v>4313</v>
      </c>
      <c r="G48" s="9"/>
      <c r="H48" s="9"/>
      <c r="I48" s="9"/>
      <c r="J48" s="9"/>
      <c r="K48" s="9"/>
      <c r="L48" s="9"/>
      <c r="M48" s="9" t="s">
        <v>22</v>
      </c>
      <c r="N48" s="9" t="s">
        <v>4512</v>
      </c>
      <c r="O48" t="s">
        <v>4328</v>
      </c>
      <c r="P48" s="9" t="s">
        <v>22</v>
      </c>
      <c r="Q48" s="9" t="s">
        <v>4513</v>
      </c>
      <c r="R48" s="11" t="s">
        <v>4514</v>
      </c>
      <c r="S48" s="9"/>
      <c r="T48" s="9"/>
      <c r="U48" s="9"/>
      <c r="V48" s="9"/>
      <c r="W48" s="9"/>
      <c r="X48" s="9"/>
    </row>
    <row r="49" spans="1:24" ht="16.149999999999999">
      <c r="A49" s="9" t="s">
        <v>4049</v>
      </c>
      <c r="B49" s="9"/>
      <c r="C49" s="9" t="s">
        <v>3972</v>
      </c>
      <c r="D49" s="9" t="s">
        <v>3009</v>
      </c>
      <c r="E49" s="9" t="s">
        <v>4341</v>
      </c>
      <c r="F49" s="9" t="s">
        <v>4313</v>
      </c>
      <c r="G49" s="9" t="s">
        <v>4431</v>
      </c>
      <c r="H49" s="9" t="s">
        <v>3972</v>
      </c>
      <c r="I49" s="9" t="s">
        <v>4515</v>
      </c>
      <c r="J49" s="9" t="s">
        <v>4516</v>
      </c>
      <c r="K49" s="9"/>
      <c r="L49" s="9"/>
      <c r="M49" s="9" t="s">
        <v>22</v>
      </c>
      <c r="N49" s="9" t="s">
        <v>4517</v>
      </c>
      <c r="O49" t="s">
        <v>4328</v>
      </c>
      <c r="P49" s="9" t="s">
        <v>22</v>
      </c>
      <c r="Q49" s="9" t="s">
        <v>4518</v>
      </c>
      <c r="R49" s="11"/>
      <c r="S49" s="9" t="s">
        <v>2072</v>
      </c>
      <c r="T49" t="s">
        <v>4330</v>
      </c>
      <c r="U49" s="9" t="s">
        <v>1956</v>
      </c>
      <c r="V49" t="s">
        <v>4330</v>
      </c>
      <c r="W49" s="9" t="s">
        <v>1994</v>
      </c>
      <c r="X49" t="s">
        <v>4330</v>
      </c>
    </row>
    <row r="50" spans="1:24">
      <c r="A50" s="9" t="s">
        <v>2483</v>
      </c>
      <c r="B50" s="9" t="s">
        <v>611</v>
      </c>
      <c r="C50" s="9" t="s">
        <v>3973</v>
      </c>
      <c r="D50" s="9" t="s">
        <v>1925</v>
      </c>
      <c r="E50" s="9" t="s">
        <v>4519</v>
      </c>
      <c r="F50" s="9" t="s">
        <v>4313</v>
      </c>
      <c r="G50" s="9" t="s">
        <v>4520</v>
      </c>
      <c r="H50" s="9" t="s">
        <v>3973</v>
      </c>
      <c r="I50" s="9" t="s">
        <v>4521</v>
      </c>
      <c r="J50" s="9" t="s">
        <v>4522</v>
      </c>
      <c r="K50" s="9" t="s">
        <v>2430</v>
      </c>
      <c r="L50" s="9" t="s">
        <v>4318</v>
      </c>
      <c r="M50" s="9" t="s">
        <v>22</v>
      </c>
      <c r="N50" s="9" t="s">
        <v>3363</v>
      </c>
      <c r="O50" s="9" t="s">
        <v>4320</v>
      </c>
      <c r="P50" s="9" t="s">
        <v>22</v>
      </c>
      <c r="Q50" s="9" t="s">
        <v>4523</v>
      </c>
      <c r="R50" s="11"/>
      <c r="S50" s="9" t="s">
        <v>4524</v>
      </c>
      <c r="T50" s="9" t="s">
        <v>4323</v>
      </c>
      <c r="U50" s="9" t="s">
        <v>2717</v>
      </c>
      <c r="V50" s="9" t="s">
        <v>4323</v>
      </c>
      <c r="W50" s="9" t="s">
        <v>2116</v>
      </c>
      <c r="X50" s="9" t="s">
        <v>4323</v>
      </c>
    </row>
    <row r="51" spans="1:24">
      <c r="A51" s="9" t="s">
        <v>2494</v>
      </c>
      <c r="B51" s="9" t="s">
        <v>618</v>
      </c>
      <c r="C51" s="9" t="s">
        <v>3973</v>
      </c>
      <c r="D51" s="9" t="s">
        <v>1925</v>
      </c>
      <c r="E51" s="9" t="s">
        <v>4525</v>
      </c>
      <c r="F51" s="9" t="s">
        <v>4313</v>
      </c>
      <c r="G51" s="9" t="s">
        <v>4526</v>
      </c>
      <c r="H51" s="9" t="s">
        <v>3973</v>
      </c>
      <c r="I51" s="9" t="s">
        <v>4315</v>
      </c>
      <c r="J51" s="9" t="s">
        <v>2234</v>
      </c>
      <c r="K51" s="9" t="s">
        <v>3309</v>
      </c>
      <c r="L51" s="9" t="s">
        <v>4318</v>
      </c>
      <c r="M51" s="9" t="s">
        <v>22</v>
      </c>
      <c r="N51" s="9" t="s">
        <v>4527</v>
      </c>
      <c r="O51" s="9" t="s">
        <v>4320</v>
      </c>
      <c r="P51" s="9" t="s">
        <v>22</v>
      </c>
      <c r="Q51" s="9" t="s">
        <v>4321</v>
      </c>
      <c r="R51" s="11"/>
      <c r="S51" s="9" t="s">
        <v>2099</v>
      </c>
      <c r="T51" s="9" t="s">
        <v>4323</v>
      </c>
      <c r="U51" s="9" t="s">
        <v>1947</v>
      </c>
      <c r="V51" s="9" t="s">
        <v>4323</v>
      </c>
      <c r="W51" s="9" t="s">
        <v>2107</v>
      </c>
      <c r="X51" s="9" t="s">
        <v>4323</v>
      </c>
    </row>
    <row r="52" spans="1:24">
      <c r="A52" s="9" t="s">
        <v>2498</v>
      </c>
      <c r="B52" s="9" t="s">
        <v>621</v>
      </c>
      <c r="C52" s="9" t="s">
        <v>3973</v>
      </c>
      <c r="D52" s="9" t="s">
        <v>1925</v>
      </c>
      <c r="E52" s="9" t="s">
        <v>4528</v>
      </c>
      <c r="F52" s="9" t="s">
        <v>4313</v>
      </c>
      <c r="G52" s="9" t="s">
        <v>4529</v>
      </c>
      <c r="H52" s="9" t="s">
        <v>3973</v>
      </c>
      <c r="I52" s="9" t="s">
        <v>4315</v>
      </c>
      <c r="J52" s="9" t="s">
        <v>2234</v>
      </c>
      <c r="K52" s="9" t="s">
        <v>3389</v>
      </c>
      <c r="L52" s="9" t="s">
        <v>4318</v>
      </c>
      <c r="M52" s="9" t="s">
        <v>22</v>
      </c>
      <c r="N52" s="9" t="s">
        <v>4530</v>
      </c>
      <c r="O52" s="9" t="s">
        <v>4320</v>
      </c>
      <c r="P52" s="9" t="s">
        <v>22</v>
      </c>
      <c r="Q52" s="9" t="s">
        <v>4321</v>
      </c>
      <c r="R52" s="11"/>
      <c r="S52" s="9" t="s">
        <v>1933</v>
      </c>
      <c r="T52" s="9" t="s">
        <v>4323</v>
      </c>
      <c r="U52" s="9" t="s">
        <v>2099</v>
      </c>
      <c r="V52" s="9" t="s">
        <v>4323</v>
      </c>
      <c r="W52" s="9" t="s">
        <v>1947</v>
      </c>
      <c r="X52" s="9" t="s">
        <v>4323</v>
      </c>
    </row>
    <row r="53" spans="1:24">
      <c r="A53" s="9" t="s">
        <v>2509</v>
      </c>
      <c r="B53" s="9" t="s">
        <v>644</v>
      </c>
      <c r="C53" s="9" t="s">
        <v>3973</v>
      </c>
      <c r="D53" s="9" t="s">
        <v>1925</v>
      </c>
      <c r="E53" s="9" t="s">
        <v>4485</v>
      </c>
      <c r="F53" s="9" t="s">
        <v>4313</v>
      </c>
      <c r="G53" s="9" t="s">
        <v>4529</v>
      </c>
      <c r="H53" s="9" t="s">
        <v>3973</v>
      </c>
      <c r="I53" s="9" t="s">
        <v>4499</v>
      </c>
      <c r="J53" s="9" t="s">
        <v>2276</v>
      </c>
      <c r="K53" s="9" t="s">
        <v>4531</v>
      </c>
      <c r="L53" s="9" t="s">
        <v>4318</v>
      </c>
      <c r="M53" s="9" t="s">
        <v>22</v>
      </c>
      <c r="N53" s="9" t="s">
        <v>4532</v>
      </c>
      <c r="O53" s="9" t="s">
        <v>4320</v>
      </c>
      <c r="P53" s="9" t="s">
        <v>22</v>
      </c>
      <c r="Q53" s="9" t="s">
        <v>4321</v>
      </c>
      <c r="R53" s="11"/>
      <c r="S53" s="9" t="s">
        <v>3703</v>
      </c>
      <c r="T53" s="9" t="s">
        <v>4323</v>
      </c>
      <c r="U53" s="9" t="s">
        <v>2202</v>
      </c>
      <c r="V53" s="9" t="s">
        <v>4323</v>
      </c>
      <c r="W53" s="9" t="s">
        <v>2643</v>
      </c>
      <c r="X53" s="9" t="s">
        <v>4323</v>
      </c>
    </row>
    <row r="54" spans="1:24" ht="16.149999999999999">
      <c r="A54" s="9" t="s">
        <v>2512</v>
      </c>
      <c r="B54" s="9" t="s">
        <v>653</v>
      </c>
      <c r="C54" s="9" t="s">
        <v>3972</v>
      </c>
      <c r="D54" s="9" t="s">
        <v>4533</v>
      </c>
      <c r="E54" s="9" t="s">
        <v>4534</v>
      </c>
      <c r="F54" s="9" t="s">
        <v>4313</v>
      </c>
      <c r="G54" s="9" t="s">
        <v>4535</v>
      </c>
      <c r="H54" s="9" t="s">
        <v>3972</v>
      </c>
      <c r="I54" s="9"/>
      <c r="J54" s="9" t="s">
        <v>2234</v>
      </c>
      <c r="K54" s="9"/>
      <c r="L54" s="9"/>
      <c r="M54" s="9" t="s">
        <v>22</v>
      </c>
      <c r="N54" s="9" t="s">
        <v>2626</v>
      </c>
      <c r="O54" t="s">
        <v>4328</v>
      </c>
      <c r="P54" s="9" t="s">
        <v>22</v>
      </c>
      <c r="Q54" s="9" t="s">
        <v>4536</v>
      </c>
      <c r="R54" s="11"/>
      <c r="S54" s="9" t="s">
        <v>2072</v>
      </c>
      <c r="T54" t="s">
        <v>4330</v>
      </c>
      <c r="U54" s="9" t="s">
        <v>1956</v>
      </c>
      <c r="V54" t="s">
        <v>4330</v>
      </c>
      <c r="W54" s="9" t="s">
        <v>1994</v>
      </c>
      <c r="X54" t="s">
        <v>4330</v>
      </c>
    </row>
    <row r="55" spans="1:24" ht="16.149999999999999">
      <c r="A55" s="9" t="s">
        <v>2512</v>
      </c>
      <c r="B55" s="9" t="s">
        <v>653</v>
      </c>
      <c r="C55" s="9" t="s">
        <v>3972</v>
      </c>
      <c r="D55" s="9" t="s">
        <v>4533</v>
      </c>
      <c r="E55" s="9" t="s">
        <v>4534</v>
      </c>
      <c r="F55" s="9" t="s">
        <v>4313</v>
      </c>
      <c r="G55" s="9" t="s">
        <v>4535</v>
      </c>
      <c r="H55" s="9" t="s">
        <v>3972</v>
      </c>
      <c r="I55" s="9"/>
      <c r="J55" s="9" t="s">
        <v>2234</v>
      </c>
      <c r="K55" s="9"/>
      <c r="L55" s="9"/>
      <c r="M55" s="9" t="s">
        <v>22</v>
      </c>
      <c r="N55" s="9" t="s">
        <v>2055</v>
      </c>
      <c r="O55" t="s">
        <v>4328</v>
      </c>
      <c r="P55" s="9" t="s">
        <v>22</v>
      </c>
      <c r="Q55" s="9" t="s">
        <v>4537</v>
      </c>
      <c r="R55" s="11"/>
      <c r="S55" s="9"/>
      <c r="T55" s="9"/>
      <c r="U55" s="9"/>
      <c r="V55" s="9"/>
      <c r="W55" s="9"/>
      <c r="X55" s="9"/>
    </row>
    <row r="56" spans="1:24">
      <c r="A56" s="9" t="s">
        <v>2512</v>
      </c>
      <c r="B56" s="9" t="s">
        <v>653</v>
      </c>
      <c r="C56" s="9" t="s">
        <v>3973</v>
      </c>
      <c r="D56" s="9" t="s">
        <v>4538</v>
      </c>
      <c r="E56" s="9" t="s">
        <v>4539</v>
      </c>
      <c r="F56" s="9" t="s">
        <v>4313</v>
      </c>
      <c r="G56" s="9" t="s">
        <v>4540</v>
      </c>
      <c r="H56" s="9" t="s">
        <v>3973</v>
      </c>
      <c r="I56" s="9" t="s">
        <v>4541</v>
      </c>
      <c r="J56" s="9" t="s">
        <v>2516</v>
      </c>
      <c r="K56" s="9" t="s">
        <v>1955</v>
      </c>
      <c r="L56" s="9" t="s">
        <v>4318</v>
      </c>
      <c r="M56" s="9"/>
      <c r="N56" s="9" t="s">
        <v>2106</v>
      </c>
      <c r="O56" s="9" t="s">
        <v>4320</v>
      </c>
      <c r="P56" s="9"/>
      <c r="Q56" s="9" t="s">
        <v>4542</v>
      </c>
      <c r="R56" s="11"/>
      <c r="S56" s="9" t="s">
        <v>1955</v>
      </c>
      <c r="T56" s="9" t="s">
        <v>4323</v>
      </c>
      <c r="U56" s="9" t="s">
        <v>2072</v>
      </c>
      <c r="V56" s="9" t="s">
        <v>4323</v>
      </c>
      <c r="W56" s="9" t="s">
        <v>1956</v>
      </c>
      <c r="X56" s="9" t="s">
        <v>4323</v>
      </c>
    </row>
    <row r="57" spans="1:24">
      <c r="A57" s="9" t="s">
        <v>2512</v>
      </c>
      <c r="B57" s="9" t="s">
        <v>653</v>
      </c>
      <c r="C57" s="9" t="s">
        <v>3973</v>
      </c>
      <c r="D57" s="9" t="s">
        <v>4538</v>
      </c>
      <c r="E57" s="9" t="s">
        <v>4539</v>
      </c>
      <c r="F57" s="9" t="s">
        <v>4313</v>
      </c>
      <c r="G57" s="9" t="s">
        <v>4540</v>
      </c>
      <c r="H57" s="9" t="s">
        <v>3973</v>
      </c>
      <c r="I57" s="9" t="s">
        <v>4541</v>
      </c>
      <c r="J57" s="9" t="s">
        <v>2516</v>
      </c>
      <c r="K57" s="9" t="s">
        <v>1934</v>
      </c>
      <c r="L57" s="9" t="s">
        <v>1931</v>
      </c>
      <c r="M57" s="9"/>
      <c r="N57" s="9"/>
      <c r="O57" s="9"/>
      <c r="P57" s="9"/>
      <c r="Q57" s="9" t="s">
        <v>4537</v>
      </c>
      <c r="R57" s="11"/>
      <c r="S57" s="9"/>
      <c r="T57" s="9"/>
      <c r="U57" s="9"/>
      <c r="V57" s="9"/>
      <c r="W57" s="9"/>
      <c r="X57" s="9"/>
    </row>
    <row r="58" spans="1:24">
      <c r="A58" s="9" t="s">
        <v>2527</v>
      </c>
      <c r="B58" s="9" t="s">
        <v>663</v>
      </c>
      <c r="C58" s="9" t="s">
        <v>3973</v>
      </c>
      <c r="D58" s="9" t="s">
        <v>1925</v>
      </c>
      <c r="E58" s="9" t="s">
        <v>4543</v>
      </c>
      <c r="F58" s="9" t="s">
        <v>4313</v>
      </c>
      <c r="G58" s="9" t="s">
        <v>4544</v>
      </c>
      <c r="H58" s="9" t="s">
        <v>3973</v>
      </c>
      <c r="I58" s="9" t="s">
        <v>4334</v>
      </c>
      <c r="J58" s="9" t="s">
        <v>4545</v>
      </c>
      <c r="K58" s="9" t="s">
        <v>1985</v>
      </c>
      <c r="L58" s="9" t="s">
        <v>4318</v>
      </c>
      <c r="M58" s="9" t="s">
        <v>22</v>
      </c>
      <c r="N58" s="9" t="s">
        <v>4546</v>
      </c>
      <c r="O58" s="9" t="s">
        <v>4320</v>
      </c>
      <c r="P58" s="9" t="s">
        <v>22</v>
      </c>
      <c r="Q58" s="9" t="s">
        <v>4547</v>
      </c>
      <c r="R58" s="11"/>
      <c r="S58" s="9" t="s">
        <v>4548</v>
      </c>
      <c r="T58" s="9" t="s">
        <v>4323</v>
      </c>
      <c r="U58" s="9" t="s">
        <v>3221</v>
      </c>
      <c r="V58" s="9" t="s">
        <v>4323</v>
      </c>
      <c r="W58" s="9" t="s">
        <v>2422</v>
      </c>
      <c r="X58" s="9" t="s">
        <v>4323</v>
      </c>
    </row>
    <row r="59" spans="1:24">
      <c r="A59" s="9" t="s">
        <v>4077</v>
      </c>
      <c r="B59" s="9" t="s">
        <v>677</v>
      </c>
      <c r="C59" s="9" t="s">
        <v>3973</v>
      </c>
      <c r="D59" s="9" t="s">
        <v>2187</v>
      </c>
      <c r="E59" s="9" t="s">
        <v>4549</v>
      </c>
      <c r="F59" s="9" t="s">
        <v>4313</v>
      </c>
      <c r="G59" s="9" t="s">
        <v>4550</v>
      </c>
      <c r="H59" s="9" t="s">
        <v>3973</v>
      </c>
      <c r="I59" s="9" t="s">
        <v>4315</v>
      </c>
      <c r="J59" s="9" t="s">
        <v>4551</v>
      </c>
      <c r="K59" s="9" t="s">
        <v>2838</v>
      </c>
      <c r="L59" s="9" t="s">
        <v>4318</v>
      </c>
      <c r="M59" s="9" t="s">
        <v>22</v>
      </c>
      <c r="N59" s="9" t="s">
        <v>2831</v>
      </c>
      <c r="O59" s="9" t="s">
        <v>4320</v>
      </c>
      <c r="P59" s="9" t="s">
        <v>22</v>
      </c>
      <c r="Q59" s="9" t="s">
        <v>4321</v>
      </c>
      <c r="R59" s="11"/>
      <c r="S59" s="9" t="s">
        <v>2569</v>
      </c>
      <c r="T59" s="9" t="s">
        <v>4323</v>
      </c>
      <c r="U59" s="9" t="s">
        <v>2593</v>
      </c>
      <c r="V59" s="9" t="s">
        <v>4323</v>
      </c>
      <c r="W59" s="9" t="s">
        <v>2348</v>
      </c>
      <c r="X59" s="9" t="s">
        <v>4323</v>
      </c>
    </row>
    <row r="60" spans="1:24">
      <c r="A60" s="9" t="s">
        <v>4079</v>
      </c>
      <c r="B60" s="9" t="s">
        <v>683</v>
      </c>
      <c r="C60" s="9" t="s">
        <v>3973</v>
      </c>
      <c r="D60" s="9" t="s">
        <v>1925</v>
      </c>
      <c r="E60" s="9" t="s">
        <v>4552</v>
      </c>
      <c r="F60" s="9" t="s">
        <v>4313</v>
      </c>
      <c r="G60" s="9" t="s">
        <v>4553</v>
      </c>
      <c r="H60" s="9" t="s">
        <v>3973</v>
      </c>
      <c r="I60" s="9" t="s">
        <v>4315</v>
      </c>
      <c r="J60" s="9" t="s">
        <v>4554</v>
      </c>
      <c r="K60" s="9" t="s">
        <v>4555</v>
      </c>
      <c r="L60" s="9" t="s">
        <v>4318</v>
      </c>
      <c r="M60" s="9" t="s">
        <v>22</v>
      </c>
      <c r="N60" s="9" t="s">
        <v>4556</v>
      </c>
      <c r="O60" s="9" t="s">
        <v>4320</v>
      </c>
      <c r="P60" s="9" t="s">
        <v>22</v>
      </c>
      <c r="Q60" s="9" t="s">
        <v>4321</v>
      </c>
      <c r="R60" s="11"/>
      <c r="S60" s="9" t="s">
        <v>2018</v>
      </c>
      <c r="T60" s="9" t="s">
        <v>4323</v>
      </c>
      <c r="U60" s="9" t="s">
        <v>1934</v>
      </c>
      <c r="V60" s="9" t="s">
        <v>4323</v>
      </c>
      <c r="W60" s="9" t="s">
        <v>1972</v>
      </c>
      <c r="X60" s="9" t="s">
        <v>4323</v>
      </c>
    </row>
    <row r="61" spans="1:24">
      <c r="A61" s="9" t="s">
        <v>4081</v>
      </c>
      <c r="B61" s="9" t="s">
        <v>686</v>
      </c>
      <c r="C61" s="9" t="s">
        <v>3973</v>
      </c>
      <c r="D61" s="9" t="s">
        <v>1925</v>
      </c>
      <c r="E61" s="9" t="s">
        <v>4557</v>
      </c>
      <c r="F61" s="9" t="s">
        <v>4313</v>
      </c>
      <c r="G61" s="9" t="s">
        <v>4558</v>
      </c>
      <c r="H61" s="9" t="s">
        <v>3973</v>
      </c>
      <c r="I61" s="9" t="s">
        <v>4315</v>
      </c>
      <c r="J61" s="9" t="s">
        <v>4559</v>
      </c>
      <c r="K61" s="9" t="s">
        <v>2961</v>
      </c>
      <c r="L61" s="9" t="s">
        <v>4318</v>
      </c>
      <c r="M61" s="9" t="s">
        <v>22</v>
      </c>
      <c r="N61" s="9" t="s">
        <v>4560</v>
      </c>
      <c r="O61" s="9" t="s">
        <v>4320</v>
      </c>
      <c r="P61" s="9" t="s">
        <v>22</v>
      </c>
      <c r="Q61" s="9" t="s">
        <v>4321</v>
      </c>
      <c r="R61" s="11"/>
      <c r="S61" s="9" t="s">
        <v>2018</v>
      </c>
      <c r="T61" s="9" t="s">
        <v>4323</v>
      </c>
      <c r="U61" s="9" t="s">
        <v>1934</v>
      </c>
      <c r="V61" s="9" t="s">
        <v>4323</v>
      </c>
      <c r="W61" s="9" t="s">
        <v>1972</v>
      </c>
      <c r="X61" s="9" t="s">
        <v>4323</v>
      </c>
    </row>
    <row r="62" spans="1:24" ht="16.149999999999999">
      <c r="A62" s="9" t="s">
        <v>2538</v>
      </c>
      <c r="B62" s="9" t="s">
        <v>689</v>
      </c>
      <c r="C62" s="9" t="s">
        <v>3972</v>
      </c>
      <c r="D62" s="9" t="s">
        <v>1925</v>
      </c>
      <c r="E62" s="9" t="s">
        <v>4561</v>
      </c>
      <c r="F62" s="9" t="s">
        <v>4313</v>
      </c>
      <c r="G62" s="9" t="s">
        <v>4562</v>
      </c>
      <c r="H62" s="9" t="s">
        <v>3973</v>
      </c>
      <c r="I62" s="9" t="s">
        <v>4315</v>
      </c>
      <c r="J62" s="9" t="s">
        <v>4563</v>
      </c>
      <c r="K62" s="9"/>
      <c r="L62" s="9"/>
      <c r="M62" s="9" t="s">
        <v>22</v>
      </c>
      <c r="N62" s="9" t="s">
        <v>4564</v>
      </c>
      <c r="O62" t="s">
        <v>4328</v>
      </c>
      <c r="P62" s="9" t="s">
        <v>22</v>
      </c>
      <c r="Q62" s="9" t="s">
        <v>4565</v>
      </c>
      <c r="R62" s="11"/>
      <c r="S62" s="9" t="s">
        <v>1934</v>
      </c>
      <c r="T62" t="s">
        <v>4330</v>
      </c>
      <c r="U62" s="9" t="s">
        <v>1972</v>
      </c>
      <c r="V62" t="s">
        <v>4330</v>
      </c>
      <c r="W62" s="9" t="s">
        <v>2006</v>
      </c>
      <c r="X62" t="s">
        <v>4330</v>
      </c>
    </row>
    <row r="63" spans="1:24">
      <c r="A63" s="9" t="s">
        <v>2538</v>
      </c>
      <c r="B63" s="9" t="s">
        <v>689</v>
      </c>
      <c r="C63" s="9" t="s">
        <v>3973</v>
      </c>
      <c r="D63" s="9" t="s">
        <v>1925</v>
      </c>
      <c r="E63" s="9" t="s">
        <v>4561</v>
      </c>
      <c r="F63" s="9" t="s">
        <v>4313</v>
      </c>
      <c r="G63" s="9" t="s">
        <v>4562</v>
      </c>
      <c r="H63" s="9" t="s">
        <v>3973</v>
      </c>
      <c r="I63" s="9" t="s">
        <v>4315</v>
      </c>
      <c r="J63" s="9" t="s">
        <v>4563</v>
      </c>
      <c r="K63" s="9" t="s">
        <v>2961</v>
      </c>
      <c r="L63" s="9" t="s">
        <v>4318</v>
      </c>
      <c r="M63" s="9" t="s">
        <v>22</v>
      </c>
      <c r="N63" s="9" t="s">
        <v>4560</v>
      </c>
      <c r="O63" s="9" t="s">
        <v>4320</v>
      </c>
      <c r="P63" s="9" t="s">
        <v>22</v>
      </c>
      <c r="Q63" s="9" t="s">
        <v>4321</v>
      </c>
      <c r="R63" s="11"/>
      <c r="S63" s="9" t="s">
        <v>2018</v>
      </c>
      <c r="T63" s="9" t="s">
        <v>4323</v>
      </c>
      <c r="U63" s="9" t="s">
        <v>1934</v>
      </c>
      <c r="V63" s="9" t="s">
        <v>4323</v>
      </c>
      <c r="W63" s="9" t="s">
        <v>1972</v>
      </c>
      <c r="X63" s="9" t="s">
        <v>4323</v>
      </c>
    </row>
    <row r="64" spans="1:24">
      <c r="A64" s="9" t="s">
        <v>4084</v>
      </c>
      <c r="B64" s="9" t="s">
        <v>695</v>
      </c>
      <c r="C64" s="9" t="s">
        <v>3973</v>
      </c>
      <c r="D64" s="9" t="s">
        <v>1967</v>
      </c>
      <c r="E64" s="9" t="s">
        <v>4566</v>
      </c>
      <c r="F64" s="9" t="s">
        <v>4313</v>
      </c>
      <c r="G64" s="9" t="s">
        <v>4567</v>
      </c>
      <c r="H64" s="9" t="s">
        <v>3973</v>
      </c>
      <c r="I64" s="9" t="s">
        <v>4499</v>
      </c>
      <c r="J64" s="9" t="s">
        <v>2516</v>
      </c>
      <c r="K64" s="9" t="s">
        <v>4568</v>
      </c>
      <c r="L64" s="9" t="s">
        <v>4318</v>
      </c>
      <c r="M64" s="9" t="s">
        <v>22</v>
      </c>
      <c r="N64" s="9" t="s">
        <v>4569</v>
      </c>
      <c r="O64" s="9" t="s">
        <v>4320</v>
      </c>
      <c r="P64" s="9" t="s">
        <v>22</v>
      </c>
      <c r="Q64" s="9" t="s">
        <v>4570</v>
      </c>
      <c r="R64" s="11"/>
      <c r="S64" s="9" t="s">
        <v>3703</v>
      </c>
      <c r="T64" s="9" t="s">
        <v>4323</v>
      </c>
      <c r="U64" s="9" t="s">
        <v>2202</v>
      </c>
      <c r="V64" s="9" t="s">
        <v>4323</v>
      </c>
      <c r="W64" s="9" t="s">
        <v>2643</v>
      </c>
      <c r="X64" s="9" t="s">
        <v>4323</v>
      </c>
    </row>
    <row r="65" spans="1:24" ht="16.149999999999999">
      <c r="A65" s="9" t="s">
        <v>4084</v>
      </c>
      <c r="B65" s="9" t="s">
        <v>695</v>
      </c>
      <c r="C65" s="9" t="s">
        <v>3972</v>
      </c>
      <c r="D65" s="9" t="s">
        <v>1967</v>
      </c>
      <c r="E65" s="9" t="s">
        <v>4566</v>
      </c>
      <c r="F65" s="9" t="s">
        <v>4313</v>
      </c>
      <c r="G65" s="9" t="s">
        <v>4567</v>
      </c>
      <c r="H65" s="9" t="s">
        <v>3973</v>
      </c>
      <c r="I65" s="9" t="s">
        <v>4499</v>
      </c>
      <c r="J65" s="9" t="s">
        <v>2516</v>
      </c>
      <c r="K65" s="9"/>
      <c r="L65" s="9"/>
      <c r="M65" s="9" t="s">
        <v>22</v>
      </c>
      <c r="N65" s="9" t="s">
        <v>4571</v>
      </c>
      <c r="O65" t="s">
        <v>4328</v>
      </c>
      <c r="P65" s="9" t="s">
        <v>22</v>
      </c>
      <c r="Q65" s="9" t="s">
        <v>4321</v>
      </c>
      <c r="R65" s="11"/>
      <c r="S65" s="9" t="s">
        <v>2202</v>
      </c>
      <c r="T65" t="s">
        <v>4330</v>
      </c>
      <c r="U65" s="9" t="s">
        <v>2643</v>
      </c>
      <c r="V65" t="s">
        <v>4330</v>
      </c>
      <c r="W65" s="9" t="s">
        <v>2231</v>
      </c>
      <c r="X65" t="s">
        <v>4330</v>
      </c>
    </row>
    <row r="66" spans="1:24" ht="43.15">
      <c r="A66" s="9" t="s">
        <v>2555</v>
      </c>
      <c r="B66" s="9" t="s">
        <v>709</v>
      </c>
      <c r="C66" s="9" t="s">
        <v>3973</v>
      </c>
      <c r="D66" s="9" t="s">
        <v>1925</v>
      </c>
      <c r="E66" s="9" t="s">
        <v>4572</v>
      </c>
      <c r="F66" s="9" t="s">
        <v>4313</v>
      </c>
      <c r="G66" s="9" t="s">
        <v>4544</v>
      </c>
      <c r="H66" s="9" t="s">
        <v>3973</v>
      </c>
      <c r="I66" s="9" t="s">
        <v>4334</v>
      </c>
      <c r="J66" s="9" t="s">
        <v>4573</v>
      </c>
      <c r="K66" s="9" t="s">
        <v>4497</v>
      </c>
      <c r="L66" s="9" t="s">
        <v>4318</v>
      </c>
      <c r="M66" s="9" t="s">
        <v>21</v>
      </c>
      <c r="N66" s="9"/>
      <c r="O66" s="9"/>
      <c r="P66" s="9" t="s">
        <v>21</v>
      </c>
      <c r="Q66" s="9" t="s">
        <v>4574</v>
      </c>
      <c r="R66" s="11" t="s">
        <v>4575</v>
      </c>
      <c r="S66" s="9"/>
      <c r="T66" s="9"/>
      <c r="U66" s="9"/>
      <c r="V66" s="9"/>
      <c r="W66" s="9"/>
      <c r="X66" s="9"/>
    </row>
    <row r="67" spans="1:24" ht="43.15">
      <c r="A67" s="9" t="s">
        <v>2555</v>
      </c>
      <c r="B67" s="9" t="s">
        <v>709</v>
      </c>
      <c r="C67" s="9" t="s">
        <v>3972</v>
      </c>
      <c r="D67" s="9" t="s">
        <v>4576</v>
      </c>
      <c r="E67" s="9" t="s">
        <v>4577</v>
      </c>
      <c r="F67" s="9" t="s">
        <v>4313</v>
      </c>
      <c r="G67" s="9" t="s">
        <v>4544</v>
      </c>
      <c r="H67" s="9" t="s">
        <v>3972</v>
      </c>
      <c r="I67" s="9"/>
      <c r="J67" s="9" t="s">
        <v>4578</v>
      </c>
      <c r="K67" s="9"/>
      <c r="L67" s="9"/>
      <c r="M67" s="9" t="s">
        <v>21</v>
      </c>
      <c r="N67" s="9" t="s">
        <v>4579</v>
      </c>
      <c r="O67" t="s">
        <v>4328</v>
      </c>
      <c r="P67" s="9" t="s">
        <v>21</v>
      </c>
      <c r="Q67" s="9" t="s">
        <v>4574</v>
      </c>
      <c r="R67" s="11" t="s">
        <v>4580</v>
      </c>
      <c r="S67" s="9"/>
      <c r="T67" s="9"/>
      <c r="U67" s="9"/>
      <c r="V67" s="9"/>
      <c r="W67" s="9"/>
      <c r="X67" s="9"/>
    </row>
    <row r="68" spans="1:24" ht="16.149999999999999">
      <c r="A68" s="9" t="s">
        <v>2578</v>
      </c>
      <c r="B68" s="9" t="s">
        <v>728</v>
      </c>
      <c r="C68" s="9" t="s">
        <v>3972</v>
      </c>
      <c r="D68" s="9" t="s">
        <v>3009</v>
      </c>
      <c r="E68" s="9" t="s">
        <v>4581</v>
      </c>
      <c r="F68" s="9" t="s">
        <v>4313</v>
      </c>
      <c r="G68" s="9" t="s">
        <v>4582</v>
      </c>
      <c r="H68" s="9" t="s">
        <v>3972</v>
      </c>
      <c r="I68" s="9"/>
      <c r="J68" s="9" t="s">
        <v>3690</v>
      </c>
      <c r="K68" s="9"/>
      <c r="L68" s="9"/>
      <c r="M68" s="9" t="s">
        <v>22</v>
      </c>
      <c r="N68" s="9" t="s">
        <v>4385</v>
      </c>
      <c r="O68" t="s">
        <v>4328</v>
      </c>
      <c r="P68" s="9" t="s">
        <v>22</v>
      </c>
      <c r="Q68" s="9" t="s">
        <v>4583</v>
      </c>
      <c r="R68" s="11"/>
      <c r="S68" s="9" t="s">
        <v>2404</v>
      </c>
      <c r="T68" t="s">
        <v>4330</v>
      </c>
      <c r="U68" s="9" t="s">
        <v>1955</v>
      </c>
      <c r="V68" t="s">
        <v>4330</v>
      </c>
      <c r="W68" s="9" t="s">
        <v>2072</v>
      </c>
      <c r="X68" t="s">
        <v>4330</v>
      </c>
    </row>
    <row r="69" spans="1:24">
      <c r="A69" s="9" t="s">
        <v>2578</v>
      </c>
      <c r="B69" s="9" t="s">
        <v>728</v>
      </c>
      <c r="C69" s="9" t="s">
        <v>3973</v>
      </c>
      <c r="D69" s="9" t="s">
        <v>1959</v>
      </c>
      <c r="E69" s="9" t="s">
        <v>4584</v>
      </c>
      <c r="F69" s="9" t="s">
        <v>4313</v>
      </c>
      <c r="G69" s="9" t="s">
        <v>4585</v>
      </c>
      <c r="H69" s="9" t="s">
        <v>3973</v>
      </c>
      <c r="I69" s="9" t="s">
        <v>4541</v>
      </c>
      <c r="J69" s="9" t="s">
        <v>2276</v>
      </c>
      <c r="K69" s="9" t="s">
        <v>1972</v>
      </c>
      <c r="L69" s="9" t="s">
        <v>4318</v>
      </c>
      <c r="M69" s="9" t="s">
        <v>22</v>
      </c>
      <c r="N69" s="9" t="s">
        <v>3159</v>
      </c>
      <c r="O69" s="9" t="s">
        <v>4320</v>
      </c>
      <c r="P69" s="9" t="s">
        <v>22</v>
      </c>
      <c r="Q69" s="9" t="s">
        <v>4583</v>
      </c>
      <c r="R69" s="11"/>
      <c r="S69" s="9" t="s">
        <v>3703</v>
      </c>
      <c r="T69" s="9" t="s">
        <v>4323</v>
      </c>
      <c r="U69" s="9" t="s">
        <v>2202</v>
      </c>
      <c r="V69" s="9" t="s">
        <v>4323</v>
      </c>
      <c r="W69" s="9" t="s">
        <v>2643</v>
      </c>
      <c r="X69" s="9" t="s">
        <v>4323</v>
      </c>
    </row>
    <row r="70" spans="1:24">
      <c r="A70" s="9" t="s">
        <v>2578</v>
      </c>
      <c r="B70" s="9" t="s">
        <v>728</v>
      </c>
      <c r="C70" s="9" t="s">
        <v>3973</v>
      </c>
      <c r="D70" s="9" t="s">
        <v>1925</v>
      </c>
      <c r="E70" s="9" t="s">
        <v>4586</v>
      </c>
      <c r="F70" s="9" t="s">
        <v>4313</v>
      </c>
      <c r="G70" s="9" t="s">
        <v>4587</v>
      </c>
      <c r="H70" s="9" t="s">
        <v>3973</v>
      </c>
      <c r="I70" s="9" t="s">
        <v>4541</v>
      </c>
      <c r="J70" s="9" t="s">
        <v>2276</v>
      </c>
      <c r="K70" s="9" t="s">
        <v>1985</v>
      </c>
      <c r="L70" s="9" t="s">
        <v>4318</v>
      </c>
      <c r="M70" s="9" t="s">
        <v>22</v>
      </c>
      <c r="N70" s="9" t="s">
        <v>3599</v>
      </c>
      <c r="O70" s="9" t="s">
        <v>4320</v>
      </c>
      <c r="P70" s="9" t="s">
        <v>22</v>
      </c>
      <c r="Q70" s="9" t="s">
        <v>4583</v>
      </c>
      <c r="R70" s="11"/>
      <c r="S70" s="9" t="s">
        <v>4548</v>
      </c>
      <c r="T70" s="9" t="s">
        <v>4323</v>
      </c>
      <c r="U70" s="9" t="s">
        <v>3221</v>
      </c>
      <c r="V70" s="9" t="s">
        <v>4323</v>
      </c>
      <c r="W70" s="9" t="s">
        <v>2422</v>
      </c>
      <c r="X70" s="9" t="s">
        <v>4323</v>
      </c>
    </row>
    <row r="71" spans="1:24">
      <c r="A71" s="9" t="s">
        <v>2578</v>
      </c>
      <c r="B71" s="9" t="s">
        <v>728</v>
      </c>
      <c r="C71" s="9" t="s">
        <v>3973</v>
      </c>
      <c r="D71" s="9" t="s">
        <v>1925</v>
      </c>
      <c r="E71" s="9" t="s">
        <v>4586</v>
      </c>
      <c r="F71" s="9" t="s">
        <v>4313</v>
      </c>
      <c r="G71" s="9" t="s">
        <v>4587</v>
      </c>
      <c r="H71" s="9" t="s">
        <v>3973</v>
      </c>
      <c r="I71" s="9" t="s">
        <v>4494</v>
      </c>
      <c r="J71" s="9" t="s">
        <v>2580</v>
      </c>
      <c r="K71" s="9" t="s">
        <v>1985</v>
      </c>
      <c r="L71" s="9" t="s">
        <v>4318</v>
      </c>
      <c r="M71" s="9" t="s">
        <v>22</v>
      </c>
      <c r="N71" s="9" t="s">
        <v>3142</v>
      </c>
      <c r="O71" s="9" t="s">
        <v>4320</v>
      </c>
      <c r="P71" s="9" t="s">
        <v>22</v>
      </c>
      <c r="Q71" s="9" t="s">
        <v>4583</v>
      </c>
      <c r="R71" s="11"/>
      <c r="S71" s="9" t="s">
        <v>3857</v>
      </c>
      <c r="T71" s="9" t="s">
        <v>4323</v>
      </c>
      <c r="U71" s="9" t="s">
        <v>2569</v>
      </c>
      <c r="V71" s="9" t="s">
        <v>4323</v>
      </c>
      <c r="W71" s="9" t="s">
        <v>2593</v>
      </c>
      <c r="X71" s="9" t="s">
        <v>4323</v>
      </c>
    </row>
    <row r="72" spans="1:24">
      <c r="A72" s="9" t="s">
        <v>2582</v>
      </c>
      <c r="B72" s="9" t="s">
        <v>732</v>
      </c>
      <c r="C72" s="9" t="s">
        <v>3973</v>
      </c>
      <c r="D72" s="9" t="s">
        <v>4588</v>
      </c>
      <c r="E72" s="9" t="s">
        <v>4589</v>
      </c>
      <c r="F72" s="9" t="s">
        <v>4313</v>
      </c>
      <c r="G72" s="9" t="s">
        <v>4590</v>
      </c>
      <c r="H72" s="9" t="s">
        <v>3973</v>
      </c>
      <c r="I72" s="9" t="s">
        <v>4499</v>
      </c>
      <c r="J72" s="9" t="s">
        <v>4591</v>
      </c>
      <c r="K72" s="9" t="s">
        <v>3113</v>
      </c>
      <c r="L72" s="9" t="s">
        <v>4318</v>
      </c>
      <c r="M72" s="9" t="s">
        <v>22</v>
      </c>
      <c r="N72" s="9" t="s">
        <v>4592</v>
      </c>
      <c r="O72" s="9" t="s">
        <v>4320</v>
      </c>
      <c r="P72" s="9" t="s">
        <v>22</v>
      </c>
      <c r="Q72" s="9" t="s">
        <v>4321</v>
      </c>
      <c r="R72" s="11"/>
      <c r="S72" s="9" t="s">
        <v>2018</v>
      </c>
      <c r="T72" s="9" t="s">
        <v>4323</v>
      </c>
      <c r="U72" s="9" t="s">
        <v>1934</v>
      </c>
      <c r="V72" s="9" t="s">
        <v>4323</v>
      </c>
      <c r="W72" s="9" t="s">
        <v>1972</v>
      </c>
      <c r="X72" s="9" t="s">
        <v>4323</v>
      </c>
    </row>
    <row r="73" spans="1:24" ht="16.149999999999999">
      <c r="A73" s="9" t="s">
        <v>2585</v>
      </c>
      <c r="B73" s="9" t="s">
        <v>738</v>
      </c>
      <c r="C73" s="9" t="s">
        <v>3972</v>
      </c>
      <c r="D73" s="9" t="s">
        <v>1925</v>
      </c>
      <c r="E73" s="9" t="s">
        <v>4353</v>
      </c>
      <c r="F73" s="9" t="s">
        <v>4313</v>
      </c>
      <c r="G73" s="9" t="s">
        <v>4593</v>
      </c>
      <c r="H73" s="9" t="s">
        <v>3973</v>
      </c>
      <c r="I73" s="9" t="s">
        <v>4315</v>
      </c>
      <c r="J73" s="9" t="s">
        <v>4594</v>
      </c>
      <c r="K73" s="9"/>
      <c r="L73" s="9"/>
      <c r="M73" s="9" t="s">
        <v>22</v>
      </c>
      <c r="N73" s="9" t="s">
        <v>3598</v>
      </c>
      <c r="O73" t="s">
        <v>4328</v>
      </c>
      <c r="P73" s="9" t="s">
        <v>22</v>
      </c>
      <c r="Q73" s="9" t="s">
        <v>4321</v>
      </c>
      <c r="R73" s="11"/>
      <c r="S73" s="9" t="s">
        <v>1956</v>
      </c>
      <c r="T73" t="s">
        <v>4330</v>
      </c>
      <c r="U73" s="9" t="s">
        <v>1994</v>
      </c>
      <c r="V73" t="s">
        <v>4330</v>
      </c>
      <c r="W73" s="9" t="s">
        <v>2610</v>
      </c>
      <c r="X73" t="s">
        <v>4330</v>
      </c>
    </row>
    <row r="74" spans="1:24">
      <c r="A74" s="9" t="s">
        <v>2585</v>
      </c>
      <c r="B74" s="9" t="s">
        <v>738</v>
      </c>
      <c r="C74" s="9" t="s">
        <v>3973</v>
      </c>
      <c r="D74" s="9" t="s">
        <v>1925</v>
      </c>
      <c r="E74" s="9" t="s">
        <v>4353</v>
      </c>
      <c r="F74" s="9" t="s">
        <v>4313</v>
      </c>
      <c r="G74" s="9" t="s">
        <v>4593</v>
      </c>
      <c r="H74" s="9" t="s">
        <v>3973</v>
      </c>
      <c r="I74" s="9" t="s">
        <v>4315</v>
      </c>
      <c r="J74" s="9" t="s">
        <v>4594</v>
      </c>
      <c r="K74" s="9" t="s">
        <v>3738</v>
      </c>
      <c r="L74" s="9" t="s">
        <v>4318</v>
      </c>
      <c r="M74" s="9" t="s">
        <v>22</v>
      </c>
      <c r="N74" s="9" t="s">
        <v>4595</v>
      </c>
      <c r="O74" s="9" t="s">
        <v>4320</v>
      </c>
      <c r="P74" s="9" t="s">
        <v>22</v>
      </c>
      <c r="Q74" s="9" t="s">
        <v>4321</v>
      </c>
      <c r="R74" s="11"/>
      <c r="S74" s="9" t="s">
        <v>2072</v>
      </c>
      <c r="T74" s="9" t="s">
        <v>4323</v>
      </c>
      <c r="U74" s="9" t="s">
        <v>1956</v>
      </c>
      <c r="V74" s="9" t="s">
        <v>4323</v>
      </c>
      <c r="W74" s="9" t="s">
        <v>1994</v>
      </c>
      <c r="X74" s="9" t="s">
        <v>4323</v>
      </c>
    </row>
    <row r="75" spans="1:24">
      <c r="A75" s="9" t="s">
        <v>4108</v>
      </c>
      <c r="B75" s="9" t="s">
        <v>829</v>
      </c>
      <c r="C75" s="9" t="s">
        <v>3973</v>
      </c>
      <c r="D75" s="9" t="s">
        <v>2113</v>
      </c>
      <c r="E75" s="9" t="s">
        <v>4596</v>
      </c>
      <c r="F75" s="9" t="s">
        <v>4313</v>
      </c>
      <c r="G75" s="9" t="s">
        <v>4597</v>
      </c>
      <c r="H75" s="9" t="s">
        <v>3973</v>
      </c>
      <c r="I75" s="9" t="s">
        <v>4315</v>
      </c>
      <c r="J75" s="9" t="s">
        <v>4598</v>
      </c>
      <c r="K75" s="9" t="s">
        <v>4599</v>
      </c>
      <c r="L75" s="9" t="s">
        <v>4318</v>
      </c>
      <c r="M75" s="9" t="s">
        <v>22</v>
      </c>
      <c r="N75" s="9" t="s">
        <v>4600</v>
      </c>
      <c r="O75" s="9" t="s">
        <v>4320</v>
      </c>
      <c r="P75" s="9" t="s">
        <v>22</v>
      </c>
      <c r="Q75" s="9" t="s">
        <v>4518</v>
      </c>
      <c r="R75" s="11"/>
      <c r="S75" s="9" t="s">
        <v>2156</v>
      </c>
      <c r="T75" s="9" t="s">
        <v>4323</v>
      </c>
      <c r="U75" s="9" t="s">
        <v>2001</v>
      </c>
      <c r="V75" s="9" t="s">
        <v>4323</v>
      </c>
      <c r="W75" s="9" t="s">
        <v>1985</v>
      </c>
      <c r="X75" s="9" t="s">
        <v>4323</v>
      </c>
    </row>
    <row r="76" spans="1:24">
      <c r="A76" s="9" t="s">
        <v>2654</v>
      </c>
      <c r="B76" s="9" t="s">
        <v>835</v>
      </c>
      <c r="C76" s="9" t="s">
        <v>3973</v>
      </c>
      <c r="D76" s="9" t="s">
        <v>1925</v>
      </c>
      <c r="E76" s="9" t="s">
        <v>4601</v>
      </c>
      <c r="F76" s="9" t="s">
        <v>4313</v>
      </c>
      <c r="G76" s="9" t="s">
        <v>4486</v>
      </c>
      <c r="H76" s="9" t="s">
        <v>3973</v>
      </c>
      <c r="I76" s="9" t="s">
        <v>4349</v>
      </c>
      <c r="J76" s="9" t="s">
        <v>4602</v>
      </c>
      <c r="K76" s="9" t="s">
        <v>1972</v>
      </c>
      <c r="L76" s="9" t="s">
        <v>4318</v>
      </c>
      <c r="M76" s="9" t="s">
        <v>22</v>
      </c>
      <c r="N76" s="9" t="s">
        <v>4603</v>
      </c>
      <c r="O76" s="9" t="s">
        <v>4320</v>
      </c>
      <c r="P76" s="9" t="s">
        <v>22</v>
      </c>
      <c r="Q76" s="9" t="s">
        <v>4604</v>
      </c>
      <c r="R76" s="11"/>
      <c r="S76" s="9" t="s">
        <v>4605</v>
      </c>
      <c r="T76" s="9" t="s">
        <v>4323</v>
      </c>
      <c r="U76" s="9" t="s">
        <v>2121</v>
      </c>
      <c r="V76" s="9" t="s">
        <v>4323</v>
      </c>
      <c r="W76" s="9" t="s">
        <v>2081</v>
      </c>
      <c r="X76" s="9" t="s">
        <v>4323</v>
      </c>
    </row>
    <row r="77" spans="1:24" ht="16.149999999999999">
      <c r="A77" s="9" t="s">
        <v>2654</v>
      </c>
      <c r="B77" s="9" t="s">
        <v>835</v>
      </c>
      <c r="C77" s="9" t="s">
        <v>3972</v>
      </c>
      <c r="D77" s="9" t="s">
        <v>4606</v>
      </c>
      <c r="E77" s="9" t="s">
        <v>4607</v>
      </c>
      <c r="F77" s="9" t="s">
        <v>4608</v>
      </c>
      <c r="G77" s="9" t="s">
        <v>4609</v>
      </c>
      <c r="H77" s="9" t="s">
        <v>3972</v>
      </c>
      <c r="I77" s="9"/>
      <c r="J77" s="9" t="s">
        <v>3710</v>
      </c>
      <c r="K77" s="9"/>
      <c r="L77" s="9"/>
      <c r="M77" s="9"/>
      <c r="N77" s="9" t="s">
        <v>4610</v>
      </c>
      <c r="O77" t="s">
        <v>4328</v>
      </c>
      <c r="P77" s="9"/>
      <c r="Q77" s="9" t="s">
        <v>4611</v>
      </c>
      <c r="R77" s="11"/>
      <c r="S77" s="9"/>
      <c r="T77" s="9"/>
      <c r="U77" s="9"/>
      <c r="V77" s="9"/>
      <c r="W77" s="9"/>
      <c r="X77" s="9"/>
    </row>
    <row r="78" spans="1:24" ht="16.149999999999999">
      <c r="A78" s="9" t="s">
        <v>4112</v>
      </c>
      <c r="B78" s="9" t="s">
        <v>846</v>
      </c>
      <c r="C78" s="9" t="s">
        <v>3972</v>
      </c>
      <c r="D78" s="9" t="s">
        <v>1925</v>
      </c>
      <c r="E78" s="9" t="s">
        <v>4612</v>
      </c>
      <c r="F78" s="9" t="s">
        <v>4313</v>
      </c>
      <c r="G78" s="9" t="s">
        <v>4613</v>
      </c>
      <c r="H78" s="9" t="s">
        <v>3973</v>
      </c>
      <c r="I78" s="9" t="s">
        <v>4315</v>
      </c>
      <c r="J78" s="9" t="s">
        <v>2372</v>
      </c>
      <c r="K78" s="9"/>
      <c r="L78" s="9"/>
      <c r="M78" s="9" t="s">
        <v>22</v>
      </c>
      <c r="N78" s="9" t="s">
        <v>4614</v>
      </c>
      <c r="O78" t="s">
        <v>4328</v>
      </c>
      <c r="P78" s="9" t="s">
        <v>22</v>
      </c>
      <c r="Q78" s="9" t="s">
        <v>4321</v>
      </c>
      <c r="R78" s="11"/>
      <c r="S78" s="9" t="s">
        <v>2001</v>
      </c>
      <c r="T78" t="s">
        <v>4330</v>
      </c>
      <c r="U78" s="9" t="s">
        <v>1985</v>
      </c>
      <c r="V78" t="s">
        <v>4330</v>
      </c>
      <c r="W78" s="9" t="s">
        <v>2042</v>
      </c>
      <c r="X78" t="s">
        <v>4330</v>
      </c>
    </row>
    <row r="79" spans="1:24">
      <c r="A79" s="9" t="s">
        <v>4112</v>
      </c>
      <c r="B79" s="9" t="s">
        <v>846</v>
      </c>
      <c r="C79" s="9" t="s">
        <v>3973</v>
      </c>
      <c r="D79" s="9" t="s">
        <v>1925</v>
      </c>
      <c r="E79" s="9" t="s">
        <v>4612</v>
      </c>
      <c r="F79" s="9" t="s">
        <v>4313</v>
      </c>
      <c r="G79" s="9" t="s">
        <v>4613</v>
      </c>
      <c r="H79" s="9" t="s">
        <v>3973</v>
      </c>
      <c r="I79" s="9" t="s">
        <v>4315</v>
      </c>
      <c r="J79" s="9" t="s">
        <v>2372</v>
      </c>
      <c r="K79" s="9" t="s">
        <v>2593</v>
      </c>
      <c r="L79" s="9" t="s">
        <v>4318</v>
      </c>
      <c r="M79" s="9" t="s">
        <v>22</v>
      </c>
      <c r="N79" s="9" t="s">
        <v>4615</v>
      </c>
      <c r="O79" s="9" t="s">
        <v>4320</v>
      </c>
      <c r="P79" s="9" t="s">
        <v>22</v>
      </c>
      <c r="Q79" s="9" t="s">
        <v>4321</v>
      </c>
      <c r="R79" s="11"/>
      <c r="S79" s="9" t="s">
        <v>2156</v>
      </c>
      <c r="T79" s="9" t="s">
        <v>4323</v>
      </c>
      <c r="U79" s="9" t="s">
        <v>2001</v>
      </c>
      <c r="V79" s="9" t="s">
        <v>4323</v>
      </c>
      <c r="W79" s="9" t="s">
        <v>1985</v>
      </c>
      <c r="X79" s="9" t="s">
        <v>4323</v>
      </c>
    </row>
    <row r="80" spans="1:24">
      <c r="A80" s="9" t="s">
        <v>3712</v>
      </c>
      <c r="B80" s="9" t="s">
        <v>874</v>
      </c>
      <c r="C80" s="9" t="s">
        <v>3973</v>
      </c>
      <c r="D80" s="9" t="s">
        <v>2204</v>
      </c>
      <c r="E80" s="9" t="s">
        <v>4616</v>
      </c>
      <c r="F80" s="9" t="s">
        <v>4313</v>
      </c>
      <c r="G80" s="9" t="s">
        <v>4617</v>
      </c>
      <c r="H80" s="9" t="s">
        <v>3973</v>
      </c>
      <c r="I80" s="9" t="s">
        <v>4349</v>
      </c>
      <c r="J80" s="9" t="s">
        <v>4618</v>
      </c>
      <c r="K80" s="9" t="s">
        <v>4619</v>
      </c>
      <c r="L80" s="9" t="s">
        <v>4318</v>
      </c>
      <c r="M80" s="9" t="s">
        <v>22</v>
      </c>
      <c r="N80" s="9" t="s">
        <v>4620</v>
      </c>
      <c r="O80" s="9" t="s">
        <v>4320</v>
      </c>
      <c r="P80" s="9" t="s">
        <v>22</v>
      </c>
      <c r="Q80" s="9" t="s">
        <v>4321</v>
      </c>
      <c r="R80" s="11"/>
      <c r="S80" s="9" t="s">
        <v>2099</v>
      </c>
      <c r="T80" s="9" t="s">
        <v>4323</v>
      </c>
      <c r="U80" s="9" t="s">
        <v>1947</v>
      </c>
      <c r="V80" s="9" t="s">
        <v>4323</v>
      </c>
      <c r="W80" s="9" t="s">
        <v>2107</v>
      </c>
      <c r="X80" s="9" t="s">
        <v>4323</v>
      </c>
    </row>
    <row r="81" spans="1:24" ht="16.149999999999999">
      <c r="A81" s="9" t="s">
        <v>3712</v>
      </c>
      <c r="B81" s="9" t="s">
        <v>874</v>
      </c>
      <c r="C81" s="9" t="s">
        <v>3972</v>
      </c>
      <c r="D81" s="9" t="s">
        <v>3009</v>
      </c>
      <c r="E81" s="9" t="s">
        <v>4621</v>
      </c>
      <c r="F81" s="9" t="s">
        <v>4313</v>
      </c>
      <c r="G81" s="9" t="s">
        <v>4449</v>
      </c>
      <c r="H81" s="9" t="s">
        <v>3972</v>
      </c>
      <c r="I81" s="9"/>
      <c r="J81" s="9" t="s">
        <v>4622</v>
      </c>
      <c r="K81" s="9"/>
      <c r="L81" s="9"/>
      <c r="M81" s="9" t="s">
        <v>22</v>
      </c>
      <c r="N81" s="9" t="s">
        <v>4623</v>
      </c>
      <c r="O81" t="s">
        <v>4328</v>
      </c>
      <c r="P81" s="9" t="s">
        <v>22</v>
      </c>
      <c r="Q81" s="9" t="s">
        <v>4321</v>
      </c>
      <c r="R81" s="11"/>
      <c r="S81" s="9" t="s">
        <v>3857</v>
      </c>
      <c r="T81" t="s">
        <v>4330</v>
      </c>
      <c r="U81" s="9" t="s">
        <v>2569</v>
      </c>
      <c r="V81" t="s">
        <v>4330</v>
      </c>
      <c r="W81" s="9" t="s">
        <v>2593</v>
      </c>
      <c r="X81" t="s">
        <v>4330</v>
      </c>
    </row>
    <row r="82" spans="1:24" ht="16.149999999999999">
      <c r="A82" s="9" t="s">
        <v>2704</v>
      </c>
      <c r="B82" s="9" t="s">
        <v>890</v>
      </c>
      <c r="C82" s="9" t="s">
        <v>3972</v>
      </c>
      <c r="D82" s="9" t="s">
        <v>1925</v>
      </c>
      <c r="E82" s="9" t="s">
        <v>4624</v>
      </c>
      <c r="F82" s="9"/>
      <c r="G82" s="9" t="s">
        <v>4625</v>
      </c>
      <c r="H82" s="9" t="s">
        <v>3972</v>
      </c>
      <c r="I82" s="9" t="s">
        <v>4626</v>
      </c>
      <c r="J82" s="9" t="s">
        <v>4627</v>
      </c>
      <c r="K82" s="9"/>
      <c r="L82" s="9"/>
      <c r="M82" s="9"/>
      <c r="N82" s="9" t="s">
        <v>2739</v>
      </c>
      <c r="O82" t="s">
        <v>4628</v>
      </c>
      <c r="P82" s="9"/>
      <c r="Q82" s="9" t="s">
        <v>4629</v>
      </c>
      <c r="R82" s="11"/>
      <c r="S82" s="9"/>
      <c r="T82" s="9"/>
      <c r="U82" s="9"/>
      <c r="V82" s="9"/>
      <c r="W82" s="9"/>
      <c r="X82" s="9"/>
    </row>
    <row r="83" spans="1:24" ht="43.15">
      <c r="A83" s="9" t="s">
        <v>4120</v>
      </c>
      <c r="B83" s="9" t="s">
        <v>927</v>
      </c>
      <c r="C83" s="9" t="s">
        <v>3972</v>
      </c>
      <c r="D83" s="9" t="s">
        <v>4630</v>
      </c>
      <c r="E83" s="9" t="s">
        <v>4631</v>
      </c>
      <c r="F83" s="9" t="s">
        <v>4313</v>
      </c>
      <c r="G83" s="9" t="s">
        <v>4632</v>
      </c>
      <c r="H83" s="9" t="s">
        <v>3972</v>
      </c>
      <c r="I83" s="9"/>
      <c r="J83" s="9" t="s">
        <v>4633</v>
      </c>
      <c r="K83" s="9"/>
      <c r="L83" s="9"/>
      <c r="M83" s="9" t="s">
        <v>21</v>
      </c>
      <c r="N83" s="9" t="s">
        <v>2042</v>
      </c>
      <c r="O83" t="s">
        <v>4328</v>
      </c>
      <c r="P83" s="9" t="s">
        <v>21</v>
      </c>
      <c r="Q83" s="9" t="s">
        <v>4634</v>
      </c>
      <c r="R83" s="11" t="s">
        <v>4635</v>
      </c>
      <c r="S83" s="9"/>
      <c r="T83" s="9"/>
      <c r="U83" s="9"/>
      <c r="V83" s="9"/>
      <c r="W83" s="9"/>
      <c r="X83" s="9"/>
    </row>
    <row r="84" spans="1:24">
      <c r="A84" s="9" t="s">
        <v>2783</v>
      </c>
      <c r="B84" s="9" t="s">
        <v>970</v>
      </c>
      <c r="C84" s="9" t="s">
        <v>3973</v>
      </c>
      <c r="D84" s="9" t="s">
        <v>2204</v>
      </c>
      <c r="E84" s="9" t="s">
        <v>4636</v>
      </c>
      <c r="F84" s="9" t="s">
        <v>4313</v>
      </c>
      <c r="G84" s="9" t="s">
        <v>4637</v>
      </c>
      <c r="H84" s="9" t="s">
        <v>3973</v>
      </c>
      <c r="I84" s="9" t="s">
        <v>4315</v>
      </c>
      <c r="J84" s="9" t="s">
        <v>4638</v>
      </c>
      <c r="K84" s="9" t="s">
        <v>4639</v>
      </c>
      <c r="L84" s="9" t="s">
        <v>4318</v>
      </c>
      <c r="M84" s="9" t="s">
        <v>22</v>
      </c>
      <c r="N84" s="9" t="s">
        <v>3390</v>
      </c>
      <c r="O84" s="9" t="s">
        <v>4320</v>
      </c>
      <c r="P84" s="9" t="s">
        <v>22</v>
      </c>
      <c r="Q84" s="9" t="s">
        <v>4321</v>
      </c>
      <c r="R84" s="11"/>
      <c r="S84" s="9" t="s">
        <v>1965</v>
      </c>
      <c r="T84" s="9" t="s">
        <v>4323</v>
      </c>
      <c r="U84" s="9" t="s">
        <v>1957</v>
      </c>
      <c r="V84" s="9" t="s">
        <v>4323</v>
      </c>
      <c r="W84" s="9" t="s">
        <v>2018</v>
      </c>
      <c r="X84" s="9" t="s">
        <v>4323</v>
      </c>
    </row>
    <row r="85" spans="1:24">
      <c r="A85" s="9" t="s">
        <v>4123</v>
      </c>
      <c r="B85" s="9" t="s">
        <v>973</v>
      </c>
      <c r="C85" s="9" t="s">
        <v>3973</v>
      </c>
      <c r="D85" s="9" t="s">
        <v>1925</v>
      </c>
      <c r="E85" s="9" t="s">
        <v>4312</v>
      </c>
      <c r="F85" s="9" t="s">
        <v>4313</v>
      </c>
      <c r="G85" s="9" t="s">
        <v>4640</v>
      </c>
      <c r="H85" s="9" t="s">
        <v>3973</v>
      </c>
      <c r="I85" s="9" t="s">
        <v>4315</v>
      </c>
      <c r="J85" s="9" t="s">
        <v>4641</v>
      </c>
      <c r="K85" s="9" t="s">
        <v>2559</v>
      </c>
      <c r="L85" s="9" t="s">
        <v>4318</v>
      </c>
      <c r="M85" s="9" t="s">
        <v>22</v>
      </c>
      <c r="N85" s="9" t="s">
        <v>4642</v>
      </c>
      <c r="O85" s="9" t="s">
        <v>4320</v>
      </c>
      <c r="P85" s="9" t="s">
        <v>22</v>
      </c>
      <c r="Q85" s="9" t="s">
        <v>4321</v>
      </c>
      <c r="R85" s="11"/>
      <c r="S85" s="9" t="s">
        <v>2404</v>
      </c>
      <c r="T85" s="9" t="s">
        <v>4323</v>
      </c>
      <c r="U85" s="9" t="s">
        <v>1955</v>
      </c>
      <c r="V85" s="9" t="s">
        <v>4323</v>
      </c>
      <c r="W85" s="9" t="s">
        <v>2072</v>
      </c>
      <c r="X85" s="9" t="s">
        <v>4323</v>
      </c>
    </row>
    <row r="86" spans="1:24" ht="43.15">
      <c r="A86" s="9" t="s">
        <v>2790</v>
      </c>
      <c r="B86" s="9" t="s">
        <v>979</v>
      </c>
      <c r="C86" s="9" t="s">
        <v>3972</v>
      </c>
      <c r="D86" s="9" t="s">
        <v>4643</v>
      </c>
      <c r="E86" s="9" t="s">
        <v>4644</v>
      </c>
      <c r="F86" s="9" t="s">
        <v>4313</v>
      </c>
      <c r="G86" s="9"/>
      <c r="H86" s="9" t="s">
        <v>3972</v>
      </c>
      <c r="I86" s="9"/>
      <c r="J86" s="9"/>
      <c r="K86" s="9"/>
      <c r="L86" s="9"/>
      <c r="M86" s="9" t="s">
        <v>22</v>
      </c>
      <c r="N86" s="9" t="s">
        <v>4645</v>
      </c>
      <c r="O86" t="s">
        <v>4328</v>
      </c>
      <c r="P86" s="9" t="s">
        <v>22</v>
      </c>
      <c r="Q86" s="9" t="s">
        <v>4646</v>
      </c>
      <c r="R86" s="11" t="s">
        <v>4647</v>
      </c>
      <c r="S86" s="9" t="s">
        <v>2569</v>
      </c>
      <c r="T86" t="s">
        <v>4330</v>
      </c>
      <c r="U86" s="9" t="s">
        <v>2593</v>
      </c>
      <c r="V86" t="s">
        <v>4330</v>
      </c>
      <c r="W86" s="9" t="s">
        <v>2348</v>
      </c>
      <c r="X86" t="s">
        <v>4330</v>
      </c>
    </row>
    <row r="87" spans="1:24">
      <c r="A87" s="9" t="s">
        <v>4127</v>
      </c>
      <c r="B87" s="9" t="s">
        <v>995</v>
      </c>
      <c r="C87" s="9" t="s">
        <v>3973</v>
      </c>
      <c r="D87" s="9" t="s">
        <v>1925</v>
      </c>
      <c r="E87" s="9" t="s">
        <v>4648</v>
      </c>
      <c r="F87" s="9" t="s">
        <v>4313</v>
      </c>
      <c r="G87" s="9" t="s">
        <v>4649</v>
      </c>
      <c r="H87" s="9" t="s">
        <v>3973</v>
      </c>
      <c r="I87" s="9" t="s">
        <v>4315</v>
      </c>
      <c r="J87" s="9" t="s">
        <v>4650</v>
      </c>
      <c r="K87" s="9" t="s">
        <v>2142</v>
      </c>
      <c r="L87" s="9" t="s">
        <v>4318</v>
      </c>
      <c r="M87" s="9" t="s">
        <v>22</v>
      </c>
      <c r="N87" s="9" t="s">
        <v>4651</v>
      </c>
      <c r="O87" s="9" t="s">
        <v>4320</v>
      </c>
      <c r="P87" s="9" t="s">
        <v>22</v>
      </c>
      <c r="Q87" s="9" t="s">
        <v>4321</v>
      </c>
      <c r="R87" s="11"/>
      <c r="S87" s="9" t="s">
        <v>1957</v>
      </c>
      <c r="T87" s="9" t="s">
        <v>4323</v>
      </c>
      <c r="U87" s="9" t="s">
        <v>2018</v>
      </c>
      <c r="V87" s="9" t="s">
        <v>4323</v>
      </c>
      <c r="W87" s="9" t="s">
        <v>1934</v>
      </c>
      <c r="X87" s="9" t="s">
        <v>4323</v>
      </c>
    </row>
    <row r="88" spans="1:24" ht="16.149999999999999">
      <c r="A88" s="9" t="s">
        <v>2823</v>
      </c>
      <c r="B88" s="9" t="s">
        <v>1013</v>
      </c>
      <c r="C88" s="9" t="s">
        <v>3972</v>
      </c>
      <c r="D88" s="9" t="s">
        <v>1925</v>
      </c>
      <c r="E88" s="9" t="s">
        <v>4652</v>
      </c>
      <c r="F88" s="9" t="s">
        <v>4313</v>
      </c>
      <c r="G88" s="9" t="s">
        <v>4653</v>
      </c>
      <c r="H88" s="9" t="s">
        <v>3973</v>
      </c>
      <c r="I88" s="9" t="s">
        <v>4315</v>
      </c>
      <c r="J88" s="9" t="s">
        <v>4654</v>
      </c>
      <c r="K88" s="9"/>
      <c r="L88" s="9"/>
      <c r="M88" s="9" t="s">
        <v>22</v>
      </c>
      <c r="N88" s="9" t="s">
        <v>4655</v>
      </c>
      <c r="O88" t="s">
        <v>4328</v>
      </c>
      <c r="P88" s="9" t="s">
        <v>22</v>
      </c>
      <c r="Q88" s="9" t="s">
        <v>4321</v>
      </c>
      <c r="R88" s="11"/>
      <c r="S88" s="9" t="s">
        <v>2348</v>
      </c>
      <c r="T88" t="s">
        <v>4330</v>
      </c>
      <c r="U88" s="9" t="s">
        <v>2251</v>
      </c>
      <c r="V88" t="s">
        <v>4330</v>
      </c>
      <c r="W88" s="9" t="s">
        <v>2842</v>
      </c>
      <c r="X88" t="s">
        <v>4330</v>
      </c>
    </row>
    <row r="89" spans="1:24">
      <c r="A89" s="9" t="s">
        <v>2823</v>
      </c>
      <c r="B89" s="9" t="s">
        <v>1013</v>
      </c>
      <c r="C89" s="9" t="s">
        <v>3973</v>
      </c>
      <c r="D89" s="9" t="s">
        <v>1925</v>
      </c>
      <c r="E89" s="9" t="s">
        <v>4652</v>
      </c>
      <c r="F89" s="9" t="s">
        <v>4313</v>
      </c>
      <c r="G89" s="9" t="s">
        <v>4653</v>
      </c>
      <c r="H89" s="9" t="s">
        <v>3973</v>
      </c>
      <c r="I89" s="9" t="s">
        <v>4315</v>
      </c>
      <c r="J89" s="9" t="s">
        <v>4654</v>
      </c>
      <c r="K89" s="9" t="s">
        <v>4401</v>
      </c>
      <c r="L89" s="9" t="s">
        <v>4318</v>
      </c>
      <c r="M89" s="9" t="s">
        <v>22</v>
      </c>
      <c r="N89" s="9" t="s">
        <v>4656</v>
      </c>
      <c r="O89" s="9" t="s">
        <v>4320</v>
      </c>
      <c r="P89" s="9" t="s">
        <v>22</v>
      </c>
      <c r="Q89" s="9" t="s">
        <v>4321</v>
      </c>
      <c r="R89" s="11"/>
      <c r="S89" s="9" t="s">
        <v>2593</v>
      </c>
      <c r="T89" s="9" t="s">
        <v>4323</v>
      </c>
      <c r="U89" s="9" t="s">
        <v>2348</v>
      </c>
      <c r="V89" s="9" t="s">
        <v>4323</v>
      </c>
      <c r="W89" s="9" t="s">
        <v>2251</v>
      </c>
      <c r="X89" s="9" t="s">
        <v>4323</v>
      </c>
    </row>
    <row r="90" spans="1:24" ht="16.149999999999999">
      <c r="A90" s="9" t="s">
        <v>2826</v>
      </c>
      <c r="B90" s="9" t="s">
        <v>1016</v>
      </c>
      <c r="C90" s="9" t="s">
        <v>3972</v>
      </c>
      <c r="D90" s="9" t="s">
        <v>1925</v>
      </c>
      <c r="E90" s="9" t="s">
        <v>4652</v>
      </c>
      <c r="F90" s="9" t="s">
        <v>4313</v>
      </c>
      <c r="G90" s="9" t="s">
        <v>4657</v>
      </c>
      <c r="H90" s="9" t="s">
        <v>3973</v>
      </c>
      <c r="I90" s="9" t="s">
        <v>4315</v>
      </c>
      <c r="J90" s="9" t="s">
        <v>4658</v>
      </c>
      <c r="K90" s="9"/>
      <c r="L90" s="9"/>
      <c r="M90" s="9" t="s">
        <v>22</v>
      </c>
      <c r="N90" s="9" t="s">
        <v>4659</v>
      </c>
      <c r="O90" t="s">
        <v>4328</v>
      </c>
      <c r="P90" s="9" t="s">
        <v>22</v>
      </c>
      <c r="Q90" s="9" t="s">
        <v>4321</v>
      </c>
      <c r="R90" s="11"/>
      <c r="S90" s="9" t="s">
        <v>2231</v>
      </c>
      <c r="T90" t="s">
        <v>4330</v>
      </c>
      <c r="U90" s="9" t="s">
        <v>1946</v>
      </c>
      <c r="V90" t="s">
        <v>4330</v>
      </c>
      <c r="W90" s="9" t="s">
        <v>2048</v>
      </c>
      <c r="X90" t="s">
        <v>4330</v>
      </c>
    </row>
    <row r="91" spans="1:24">
      <c r="A91" s="9" t="s">
        <v>2826</v>
      </c>
      <c r="B91" s="9" t="s">
        <v>1016</v>
      </c>
      <c r="C91" s="9" t="s">
        <v>3973</v>
      </c>
      <c r="D91" s="9" t="s">
        <v>1925</v>
      </c>
      <c r="E91" s="9" t="s">
        <v>4652</v>
      </c>
      <c r="F91" s="9" t="s">
        <v>4313</v>
      </c>
      <c r="G91" s="9" t="s">
        <v>4657</v>
      </c>
      <c r="H91" s="9" t="s">
        <v>3973</v>
      </c>
      <c r="I91" s="9" t="s">
        <v>4315</v>
      </c>
      <c r="J91" s="9" t="s">
        <v>4658</v>
      </c>
      <c r="K91" s="9" t="s">
        <v>4660</v>
      </c>
      <c r="L91" s="9" t="s">
        <v>4318</v>
      </c>
      <c r="M91" s="9" t="s">
        <v>22</v>
      </c>
      <c r="N91" s="9" t="s">
        <v>4661</v>
      </c>
      <c r="O91" s="9" t="s">
        <v>4320</v>
      </c>
      <c r="P91" s="9" t="s">
        <v>22</v>
      </c>
      <c r="Q91" s="9" t="s">
        <v>4321</v>
      </c>
      <c r="R91" s="11"/>
      <c r="S91" s="9" t="s">
        <v>2643</v>
      </c>
      <c r="T91" s="9" t="s">
        <v>4323</v>
      </c>
      <c r="U91" s="9" t="s">
        <v>2231</v>
      </c>
      <c r="V91" s="9" t="s">
        <v>4323</v>
      </c>
      <c r="W91" s="9" t="s">
        <v>1946</v>
      </c>
      <c r="X91" s="9" t="s">
        <v>4323</v>
      </c>
    </row>
    <row r="92" spans="1:24">
      <c r="A92" s="9" t="s">
        <v>2839</v>
      </c>
      <c r="B92" s="9" t="s">
        <v>1034</v>
      </c>
      <c r="C92" s="9" t="s">
        <v>3973</v>
      </c>
      <c r="D92" s="9" t="s">
        <v>1925</v>
      </c>
      <c r="E92" s="9" t="s">
        <v>4489</v>
      </c>
      <c r="F92" s="9" t="s">
        <v>4313</v>
      </c>
      <c r="G92" s="9" t="s">
        <v>4597</v>
      </c>
      <c r="H92" s="9" t="s">
        <v>3973</v>
      </c>
      <c r="I92" s="9" t="s">
        <v>4315</v>
      </c>
      <c r="J92" s="9" t="s">
        <v>4662</v>
      </c>
      <c r="K92" s="9" t="s">
        <v>3057</v>
      </c>
      <c r="L92" s="9" t="s">
        <v>4318</v>
      </c>
      <c r="M92" s="9" t="s">
        <v>22</v>
      </c>
      <c r="N92" s="9" t="s">
        <v>4663</v>
      </c>
      <c r="O92" s="9" t="s">
        <v>4320</v>
      </c>
      <c r="P92" s="9" t="s">
        <v>22</v>
      </c>
      <c r="Q92" s="9" t="s">
        <v>4664</v>
      </c>
      <c r="R92" s="11"/>
      <c r="S92" s="9" t="s">
        <v>1955</v>
      </c>
      <c r="T92" s="9" t="s">
        <v>4323</v>
      </c>
      <c r="U92" s="9" t="s">
        <v>2072</v>
      </c>
      <c r="V92" s="9" t="s">
        <v>4323</v>
      </c>
      <c r="W92" s="9" t="s">
        <v>1956</v>
      </c>
      <c r="X92" s="9" t="s">
        <v>4323</v>
      </c>
    </row>
    <row r="93" spans="1:24" ht="16.149999999999999">
      <c r="A93" s="9" t="s">
        <v>2839</v>
      </c>
      <c r="B93" s="9" t="s">
        <v>1034</v>
      </c>
      <c r="C93" s="9" t="s">
        <v>3972</v>
      </c>
      <c r="D93" s="9" t="s">
        <v>1925</v>
      </c>
      <c r="E93" s="9" t="s">
        <v>4489</v>
      </c>
      <c r="F93" s="9" t="s">
        <v>4313</v>
      </c>
      <c r="G93" s="9" t="s">
        <v>4597</v>
      </c>
      <c r="H93" s="9" t="s">
        <v>3973</v>
      </c>
      <c r="I93" s="9" t="s">
        <v>4315</v>
      </c>
      <c r="J93" s="9" t="s">
        <v>4662</v>
      </c>
      <c r="K93" s="9"/>
      <c r="L93" s="9"/>
      <c r="M93" s="9" t="s">
        <v>22</v>
      </c>
      <c r="N93" s="9" t="s">
        <v>4595</v>
      </c>
      <c r="O93" t="s">
        <v>4328</v>
      </c>
      <c r="P93" s="9" t="s">
        <v>22</v>
      </c>
      <c r="Q93" s="9" t="s">
        <v>4664</v>
      </c>
      <c r="R93" s="11"/>
      <c r="S93" s="9" t="s">
        <v>2072</v>
      </c>
      <c r="T93" t="s">
        <v>4330</v>
      </c>
      <c r="U93" s="9" t="s">
        <v>1956</v>
      </c>
      <c r="V93" t="s">
        <v>4330</v>
      </c>
      <c r="W93" s="9" t="s">
        <v>1994</v>
      </c>
      <c r="X93" t="s">
        <v>4330</v>
      </c>
    </row>
    <row r="94" spans="1:24" ht="16.149999999999999">
      <c r="A94" s="9" t="s">
        <v>4137</v>
      </c>
      <c r="B94" s="9" t="s">
        <v>1037</v>
      </c>
      <c r="C94" s="9" t="s">
        <v>3972</v>
      </c>
      <c r="D94" s="9" t="s">
        <v>1959</v>
      </c>
      <c r="E94" s="9" t="s">
        <v>4665</v>
      </c>
      <c r="F94" s="9" t="s">
        <v>4313</v>
      </c>
      <c r="G94" s="9" t="s">
        <v>4666</v>
      </c>
      <c r="H94" s="9" t="s">
        <v>3973</v>
      </c>
      <c r="I94" s="9" t="s">
        <v>4315</v>
      </c>
      <c r="J94" s="9" t="s">
        <v>4667</v>
      </c>
      <c r="K94" s="9"/>
      <c r="L94" s="9"/>
      <c r="M94" s="9" t="s">
        <v>22</v>
      </c>
      <c r="N94" s="9" t="s">
        <v>4615</v>
      </c>
      <c r="O94" t="s">
        <v>4328</v>
      </c>
      <c r="P94" s="9" t="s">
        <v>22</v>
      </c>
      <c r="Q94" s="9" t="s">
        <v>4321</v>
      </c>
      <c r="R94" s="11"/>
      <c r="S94" s="9" t="s">
        <v>2156</v>
      </c>
      <c r="T94" t="s">
        <v>4330</v>
      </c>
      <c r="U94" s="9" t="s">
        <v>2001</v>
      </c>
      <c r="V94" t="s">
        <v>4330</v>
      </c>
      <c r="W94" s="9" t="s">
        <v>1985</v>
      </c>
      <c r="X94" t="s">
        <v>4330</v>
      </c>
    </row>
    <row r="95" spans="1:24">
      <c r="A95" s="9" t="s">
        <v>4137</v>
      </c>
      <c r="B95" s="9" t="s">
        <v>1037</v>
      </c>
      <c r="C95" s="9" t="s">
        <v>3973</v>
      </c>
      <c r="D95" s="9" t="s">
        <v>1959</v>
      </c>
      <c r="E95" s="9" t="s">
        <v>4665</v>
      </c>
      <c r="F95" s="9" t="s">
        <v>4313</v>
      </c>
      <c r="G95" s="9" t="s">
        <v>4666</v>
      </c>
      <c r="H95" s="9" t="s">
        <v>3973</v>
      </c>
      <c r="I95" s="9" t="s">
        <v>4315</v>
      </c>
      <c r="J95" s="9" t="s">
        <v>4667</v>
      </c>
      <c r="K95" s="9" t="s">
        <v>3182</v>
      </c>
      <c r="L95" s="9" t="s">
        <v>4318</v>
      </c>
      <c r="M95" s="9" t="s">
        <v>22</v>
      </c>
      <c r="N95" s="9" t="s">
        <v>4327</v>
      </c>
      <c r="O95" s="9" t="s">
        <v>4320</v>
      </c>
      <c r="P95" s="9" t="s">
        <v>22</v>
      </c>
      <c r="Q95" s="9" t="s">
        <v>4321</v>
      </c>
      <c r="R95" s="11"/>
      <c r="S95" s="9" t="s">
        <v>2116</v>
      </c>
      <c r="T95" s="9" t="s">
        <v>4323</v>
      </c>
      <c r="U95" s="9" t="s">
        <v>2156</v>
      </c>
      <c r="V95" s="9" t="s">
        <v>4323</v>
      </c>
      <c r="W95" s="9" t="s">
        <v>2001</v>
      </c>
      <c r="X95" s="9" t="s">
        <v>4323</v>
      </c>
    </row>
    <row r="96" spans="1:24" ht="16.149999999999999">
      <c r="A96" s="9" t="s">
        <v>4139</v>
      </c>
      <c r="B96" s="9" t="s">
        <v>1041</v>
      </c>
      <c r="C96" s="9" t="s">
        <v>3972</v>
      </c>
      <c r="D96" s="9" t="s">
        <v>1925</v>
      </c>
      <c r="E96" s="9" t="s">
        <v>4668</v>
      </c>
      <c r="F96" s="9" t="s">
        <v>4313</v>
      </c>
      <c r="G96" s="9" t="s">
        <v>4669</v>
      </c>
      <c r="H96" s="9" t="s">
        <v>3973</v>
      </c>
      <c r="I96" s="9" t="s">
        <v>4315</v>
      </c>
      <c r="J96" s="9" t="s">
        <v>4670</v>
      </c>
      <c r="K96" s="9"/>
      <c r="L96" s="9"/>
      <c r="M96" s="9" t="s">
        <v>22</v>
      </c>
      <c r="N96" s="9" t="s">
        <v>4477</v>
      </c>
      <c r="O96" t="s">
        <v>4328</v>
      </c>
      <c r="P96" s="9" t="s">
        <v>22</v>
      </c>
      <c r="Q96" s="9" t="s">
        <v>4321</v>
      </c>
      <c r="R96" s="11"/>
      <c r="S96" s="9" t="s">
        <v>1932</v>
      </c>
      <c r="T96" t="s">
        <v>4330</v>
      </c>
      <c r="U96" s="9" t="s">
        <v>2560</v>
      </c>
      <c r="V96" t="s">
        <v>4330</v>
      </c>
      <c r="W96" s="9" t="s">
        <v>2626</v>
      </c>
      <c r="X96" t="s">
        <v>4330</v>
      </c>
    </row>
    <row r="97" spans="1:24">
      <c r="A97" s="9" t="s">
        <v>4139</v>
      </c>
      <c r="B97" s="9" t="s">
        <v>1041</v>
      </c>
      <c r="C97" s="9" t="s">
        <v>3973</v>
      </c>
      <c r="D97" s="9" t="s">
        <v>1925</v>
      </c>
      <c r="E97" s="9" t="s">
        <v>4668</v>
      </c>
      <c r="F97" s="9" t="s">
        <v>4313</v>
      </c>
      <c r="G97" s="9" t="s">
        <v>4669</v>
      </c>
      <c r="H97" s="9" t="s">
        <v>3973</v>
      </c>
      <c r="I97" s="9" t="s">
        <v>4315</v>
      </c>
      <c r="J97" s="9" t="s">
        <v>4670</v>
      </c>
      <c r="K97" s="9" t="s">
        <v>4671</v>
      </c>
      <c r="L97" s="9" t="s">
        <v>4318</v>
      </c>
      <c r="M97" s="9" t="s">
        <v>22</v>
      </c>
      <c r="N97" s="9" t="s">
        <v>4672</v>
      </c>
      <c r="O97" s="9" t="s">
        <v>4320</v>
      </c>
      <c r="P97" s="9" t="s">
        <v>22</v>
      </c>
      <c r="Q97" s="9" t="s">
        <v>4321</v>
      </c>
      <c r="R97" s="11"/>
      <c r="S97" s="9" t="s">
        <v>2504</v>
      </c>
      <c r="T97" s="9" t="s">
        <v>4323</v>
      </c>
      <c r="U97" s="9" t="s">
        <v>1932</v>
      </c>
      <c r="V97" s="9" t="s">
        <v>4323</v>
      </c>
      <c r="W97" s="9" t="s">
        <v>2560</v>
      </c>
      <c r="X97" s="9" t="s">
        <v>4323</v>
      </c>
    </row>
    <row r="98" spans="1:24" ht="16.149999999999999">
      <c r="A98" s="9" t="s">
        <v>4141</v>
      </c>
      <c r="B98" s="9" t="s">
        <v>1044</v>
      </c>
      <c r="C98" s="9" t="s">
        <v>3972</v>
      </c>
      <c r="D98" s="9" t="s">
        <v>1925</v>
      </c>
      <c r="E98" s="9" t="s">
        <v>4668</v>
      </c>
      <c r="F98" s="9" t="s">
        <v>4313</v>
      </c>
      <c r="G98" s="9" t="s">
        <v>4673</v>
      </c>
      <c r="H98" s="9" t="s">
        <v>3973</v>
      </c>
      <c r="I98" s="9" t="s">
        <v>4315</v>
      </c>
      <c r="J98" s="9" t="s">
        <v>4674</v>
      </c>
      <c r="K98" s="9"/>
      <c r="L98" s="9"/>
      <c r="M98" s="9" t="s">
        <v>22</v>
      </c>
      <c r="N98" s="9" t="s">
        <v>4675</v>
      </c>
      <c r="O98" t="s">
        <v>4328</v>
      </c>
      <c r="P98" s="9" t="s">
        <v>22</v>
      </c>
      <c r="Q98" s="9" t="s">
        <v>4321</v>
      </c>
      <c r="R98" s="11"/>
      <c r="S98" s="9" t="s">
        <v>2072</v>
      </c>
      <c r="T98" t="s">
        <v>4330</v>
      </c>
      <c r="U98" s="9" t="s">
        <v>1956</v>
      </c>
      <c r="V98" t="s">
        <v>4330</v>
      </c>
      <c r="W98" s="9" t="s">
        <v>1994</v>
      </c>
      <c r="X98" t="s">
        <v>4330</v>
      </c>
    </row>
    <row r="99" spans="1:24">
      <c r="A99" s="9" t="s">
        <v>4141</v>
      </c>
      <c r="B99" s="9" t="s">
        <v>1044</v>
      </c>
      <c r="C99" s="9" t="s">
        <v>3973</v>
      </c>
      <c r="D99" s="9" t="s">
        <v>1925</v>
      </c>
      <c r="E99" s="9" t="s">
        <v>4668</v>
      </c>
      <c r="F99" s="9" t="s">
        <v>4313</v>
      </c>
      <c r="G99" s="9" t="s">
        <v>4673</v>
      </c>
      <c r="H99" s="9" t="s">
        <v>3973</v>
      </c>
      <c r="I99" s="9" t="s">
        <v>4315</v>
      </c>
      <c r="J99" s="9" t="s">
        <v>4674</v>
      </c>
      <c r="K99" s="9" t="s">
        <v>2771</v>
      </c>
      <c r="L99" s="9" t="s">
        <v>4318</v>
      </c>
      <c r="M99" s="9" t="s">
        <v>22</v>
      </c>
      <c r="N99" s="9" t="s">
        <v>4676</v>
      </c>
      <c r="O99" s="9" t="s">
        <v>4320</v>
      </c>
      <c r="P99" s="9" t="s">
        <v>22</v>
      </c>
      <c r="Q99" s="9" t="s">
        <v>4321</v>
      </c>
      <c r="R99" s="11"/>
      <c r="S99" s="9" t="s">
        <v>1955</v>
      </c>
      <c r="T99" s="9" t="s">
        <v>4323</v>
      </c>
      <c r="U99" s="9" t="s">
        <v>2072</v>
      </c>
      <c r="V99" s="9" t="s">
        <v>4323</v>
      </c>
      <c r="W99" s="9" t="s">
        <v>1956</v>
      </c>
      <c r="X99" s="9" t="s">
        <v>4323</v>
      </c>
    </row>
    <row r="100" spans="1:24" ht="16.149999999999999">
      <c r="A100" s="9" t="s">
        <v>4145</v>
      </c>
      <c r="B100" s="9" t="s">
        <v>1056</v>
      </c>
      <c r="C100" s="9" t="s">
        <v>3972</v>
      </c>
      <c r="D100" s="9" t="s">
        <v>1925</v>
      </c>
      <c r="E100" s="9" t="s">
        <v>4677</v>
      </c>
      <c r="F100" s="9" t="s">
        <v>4313</v>
      </c>
      <c r="G100" s="9" t="s">
        <v>4678</v>
      </c>
      <c r="H100" s="9" t="s">
        <v>3973</v>
      </c>
      <c r="I100" s="9" t="s">
        <v>4315</v>
      </c>
      <c r="J100" s="9" t="s">
        <v>4679</v>
      </c>
      <c r="K100" s="9"/>
      <c r="L100" s="9"/>
      <c r="M100" s="9" t="s">
        <v>22</v>
      </c>
      <c r="N100" s="9" t="s">
        <v>4680</v>
      </c>
      <c r="O100" t="s">
        <v>4328</v>
      </c>
      <c r="P100" s="9" t="s">
        <v>22</v>
      </c>
      <c r="Q100" s="9" t="s">
        <v>4518</v>
      </c>
      <c r="R100" s="11"/>
      <c r="S100" s="9" t="s">
        <v>2072</v>
      </c>
      <c r="T100" t="s">
        <v>4330</v>
      </c>
      <c r="U100" s="9" t="s">
        <v>1956</v>
      </c>
      <c r="V100" t="s">
        <v>4330</v>
      </c>
      <c r="W100" s="9" t="s">
        <v>1994</v>
      </c>
      <c r="X100" t="s">
        <v>4330</v>
      </c>
    </row>
    <row r="101" spans="1:24">
      <c r="A101" s="9" t="s">
        <v>4145</v>
      </c>
      <c r="B101" s="9" t="s">
        <v>1056</v>
      </c>
      <c r="C101" s="9" t="s">
        <v>3973</v>
      </c>
      <c r="D101" s="9" t="s">
        <v>1925</v>
      </c>
      <c r="E101" s="9" t="s">
        <v>4677</v>
      </c>
      <c r="F101" s="9" t="s">
        <v>4313</v>
      </c>
      <c r="G101" s="9" t="s">
        <v>4678</v>
      </c>
      <c r="H101" s="9" t="s">
        <v>3973</v>
      </c>
      <c r="I101" s="9" t="s">
        <v>4315</v>
      </c>
      <c r="J101" s="9" t="s">
        <v>4679</v>
      </c>
      <c r="K101" s="9" t="s">
        <v>2771</v>
      </c>
      <c r="L101" s="9" t="s">
        <v>4318</v>
      </c>
      <c r="M101" s="9" t="s">
        <v>22</v>
      </c>
      <c r="N101" s="9" t="s">
        <v>4681</v>
      </c>
      <c r="O101" s="9" t="s">
        <v>4320</v>
      </c>
      <c r="P101" s="9" t="s">
        <v>22</v>
      </c>
      <c r="Q101" s="9" t="s">
        <v>4321</v>
      </c>
      <c r="R101" s="11"/>
      <c r="S101" s="9" t="s">
        <v>1955</v>
      </c>
      <c r="T101" s="9" t="s">
        <v>4323</v>
      </c>
      <c r="U101" s="9" t="s">
        <v>2072</v>
      </c>
      <c r="V101" s="9" t="s">
        <v>4323</v>
      </c>
      <c r="W101" s="9" t="s">
        <v>1956</v>
      </c>
      <c r="X101" s="9" t="s">
        <v>4323</v>
      </c>
    </row>
    <row r="102" spans="1:24" ht="16.149999999999999">
      <c r="A102" s="9" t="s">
        <v>4148</v>
      </c>
      <c r="B102" s="9" t="s">
        <v>1063</v>
      </c>
      <c r="C102" s="9" t="s">
        <v>3972</v>
      </c>
      <c r="D102" s="9" t="s">
        <v>1925</v>
      </c>
      <c r="E102" s="9" t="s">
        <v>4682</v>
      </c>
      <c r="F102" s="9" t="s">
        <v>4313</v>
      </c>
      <c r="G102" s="9" t="s">
        <v>4683</v>
      </c>
      <c r="H102" s="9" t="s">
        <v>3973</v>
      </c>
      <c r="I102" s="9" t="s">
        <v>4499</v>
      </c>
      <c r="J102" s="9" t="s">
        <v>4684</v>
      </c>
      <c r="K102" s="9"/>
      <c r="L102" s="9"/>
      <c r="M102" s="9" t="s">
        <v>22</v>
      </c>
      <c r="N102" s="9" t="s">
        <v>2865</v>
      </c>
      <c r="O102" t="s">
        <v>4328</v>
      </c>
      <c r="P102" s="9" t="s">
        <v>22</v>
      </c>
      <c r="Q102" s="9" t="s">
        <v>4321</v>
      </c>
      <c r="R102" s="11"/>
      <c r="S102" s="9" t="s">
        <v>2739</v>
      </c>
      <c r="T102" t="s">
        <v>4330</v>
      </c>
      <c r="U102" s="9" t="s">
        <v>4685</v>
      </c>
      <c r="V102" t="s">
        <v>4330</v>
      </c>
      <c r="W102" s="9" t="s">
        <v>4686</v>
      </c>
      <c r="X102" t="s">
        <v>4330</v>
      </c>
    </row>
    <row r="103" spans="1:24">
      <c r="A103" s="9" t="s">
        <v>4148</v>
      </c>
      <c r="B103" s="9" t="s">
        <v>1063</v>
      </c>
      <c r="C103" s="9" t="s">
        <v>3973</v>
      </c>
      <c r="D103" s="9" t="s">
        <v>1925</v>
      </c>
      <c r="E103" s="9" t="s">
        <v>4682</v>
      </c>
      <c r="F103" s="9" t="s">
        <v>4313</v>
      </c>
      <c r="G103" s="9" t="s">
        <v>4683</v>
      </c>
      <c r="H103" s="9" t="s">
        <v>3973</v>
      </c>
      <c r="I103" s="9" t="s">
        <v>4499</v>
      </c>
      <c r="J103" s="9" t="s">
        <v>4684</v>
      </c>
      <c r="K103" s="9" t="s">
        <v>4687</v>
      </c>
      <c r="L103" s="9" t="s">
        <v>4318</v>
      </c>
      <c r="M103" s="9" t="s">
        <v>22</v>
      </c>
      <c r="N103" s="9" t="s">
        <v>3561</v>
      </c>
      <c r="O103" s="9" t="s">
        <v>4320</v>
      </c>
      <c r="P103" s="9" t="s">
        <v>22</v>
      </c>
      <c r="Q103" s="9" t="s">
        <v>4321</v>
      </c>
      <c r="R103" s="11"/>
      <c r="S103" s="9" t="s">
        <v>2626</v>
      </c>
      <c r="T103" s="9" t="s">
        <v>4323</v>
      </c>
      <c r="U103" s="9" t="s">
        <v>2106</v>
      </c>
      <c r="V103" s="9" t="s">
        <v>4323</v>
      </c>
      <c r="W103" s="9" t="s">
        <v>4482</v>
      </c>
      <c r="X103" s="9" t="s">
        <v>4323</v>
      </c>
    </row>
    <row r="104" spans="1:24">
      <c r="A104" s="9" t="s">
        <v>2849</v>
      </c>
      <c r="B104" s="9" t="s">
        <v>1066</v>
      </c>
      <c r="C104" s="9" t="s">
        <v>3973</v>
      </c>
      <c r="D104" s="9" t="s">
        <v>1959</v>
      </c>
      <c r="E104" s="9" t="s">
        <v>4688</v>
      </c>
      <c r="F104" s="9" t="s">
        <v>4313</v>
      </c>
      <c r="G104" s="9" t="s">
        <v>4609</v>
      </c>
      <c r="H104" s="9" t="s">
        <v>3973</v>
      </c>
      <c r="I104" s="9"/>
      <c r="J104" s="9" t="s">
        <v>4689</v>
      </c>
      <c r="K104" s="9" t="s">
        <v>2231</v>
      </c>
      <c r="L104" s="9" t="s">
        <v>4318</v>
      </c>
      <c r="M104" s="9" t="s">
        <v>22</v>
      </c>
      <c r="N104" s="9" t="s">
        <v>3142</v>
      </c>
      <c r="O104" s="9" t="s">
        <v>4320</v>
      </c>
      <c r="P104" s="9" t="s">
        <v>22</v>
      </c>
      <c r="Q104" s="9" t="s">
        <v>4690</v>
      </c>
      <c r="R104" s="11"/>
      <c r="S104" s="9" t="s">
        <v>3756</v>
      </c>
      <c r="T104" s="9" t="s">
        <v>4323</v>
      </c>
      <c r="U104" s="9" t="s">
        <v>3878</v>
      </c>
      <c r="V104" s="9" t="s">
        <v>4323</v>
      </c>
      <c r="W104" s="9" t="s">
        <v>1964</v>
      </c>
      <c r="X104" s="9" t="s">
        <v>4323</v>
      </c>
    </row>
    <row r="105" spans="1:24">
      <c r="A105" s="9" t="s">
        <v>2858</v>
      </c>
      <c r="B105" s="9" t="s">
        <v>1073</v>
      </c>
      <c r="C105" s="9" t="s">
        <v>3973</v>
      </c>
      <c r="D105" s="9" t="s">
        <v>4576</v>
      </c>
      <c r="E105" s="9" t="s">
        <v>4691</v>
      </c>
      <c r="F105" s="9" t="s">
        <v>4313</v>
      </c>
      <c r="G105" s="9" t="s">
        <v>4692</v>
      </c>
      <c r="H105" s="9" t="s">
        <v>3973</v>
      </c>
      <c r="I105" s="9" t="s">
        <v>4315</v>
      </c>
      <c r="J105" s="9" t="s">
        <v>4693</v>
      </c>
      <c r="K105" s="9" t="s">
        <v>2348</v>
      </c>
      <c r="L105" s="9" t="s">
        <v>4318</v>
      </c>
      <c r="M105" s="9" t="s">
        <v>22</v>
      </c>
      <c r="N105" s="9"/>
      <c r="O105" s="9"/>
      <c r="P105" s="9" t="s">
        <v>22</v>
      </c>
      <c r="Q105" s="9" t="s">
        <v>4694</v>
      </c>
      <c r="R105" s="11"/>
      <c r="S105" s="9"/>
      <c r="T105" s="9"/>
      <c r="U105" s="9"/>
      <c r="V105" s="9"/>
      <c r="W105" s="9"/>
      <c r="X105" s="9"/>
    </row>
    <row r="106" spans="1:24" ht="16.149999999999999">
      <c r="A106" s="9" t="s">
        <v>4154</v>
      </c>
      <c r="B106" s="9" t="s">
        <v>1091</v>
      </c>
      <c r="C106" s="9" t="s">
        <v>3972</v>
      </c>
      <c r="D106" s="9" t="s">
        <v>3009</v>
      </c>
      <c r="E106" s="9" t="s">
        <v>4695</v>
      </c>
      <c r="F106" s="9" t="s">
        <v>4313</v>
      </c>
      <c r="G106" s="9" t="s">
        <v>4696</v>
      </c>
      <c r="H106" s="9" t="s">
        <v>3972</v>
      </c>
      <c r="I106" s="9"/>
      <c r="J106" s="9" t="s">
        <v>4697</v>
      </c>
      <c r="K106" s="9"/>
      <c r="L106" s="9"/>
      <c r="M106" s="9" t="s">
        <v>22</v>
      </c>
      <c r="N106" s="9" t="s">
        <v>4358</v>
      </c>
      <c r="O106" t="s">
        <v>4328</v>
      </c>
      <c r="P106" s="9" t="s">
        <v>22</v>
      </c>
      <c r="Q106" s="9" t="s">
        <v>4321</v>
      </c>
      <c r="R106" s="11"/>
      <c r="S106" s="9" t="s">
        <v>1956</v>
      </c>
      <c r="T106" t="s">
        <v>4330</v>
      </c>
      <c r="U106" s="9" t="s">
        <v>1994</v>
      </c>
      <c r="V106" t="s">
        <v>4330</v>
      </c>
      <c r="W106" s="9" t="s">
        <v>2610</v>
      </c>
      <c r="X106" t="s">
        <v>4330</v>
      </c>
    </row>
    <row r="107" spans="1:24">
      <c r="A107" s="9" t="s">
        <v>4154</v>
      </c>
      <c r="B107" s="9" t="s">
        <v>1091</v>
      </c>
      <c r="C107" s="9" t="s">
        <v>3973</v>
      </c>
      <c r="D107" s="9" t="s">
        <v>1925</v>
      </c>
      <c r="E107" s="9" t="s">
        <v>4698</v>
      </c>
      <c r="F107" s="9" t="s">
        <v>4313</v>
      </c>
      <c r="G107" s="9" t="s">
        <v>4699</v>
      </c>
      <c r="H107" s="9" t="s">
        <v>3973</v>
      </c>
      <c r="I107" s="9" t="s">
        <v>4700</v>
      </c>
      <c r="J107" s="9" t="s">
        <v>4701</v>
      </c>
      <c r="K107" s="9" t="s">
        <v>2107</v>
      </c>
      <c r="L107" s="9" t="s">
        <v>4318</v>
      </c>
      <c r="M107" s="9" t="s">
        <v>22</v>
      </c>
      <c r="N107" s="9" t="s">
        <v>4702</v>
      </c>
      <c r="O107" s="9" t="s">
        <v>4320</v>
      </c>
      <c r="P107" s="9" t="s">
        <v>22</v>
      </c>
      <c r="Q107" s="9" t="s">
        <v>4321</v>
      </c>
      <c r="R107" s="11"/>
      <c r="S107" s="9" t="s">
        <v>1934</v>
      </c>
      <c r="T107" s="9" t="s">
        <v>4323</v>
      </c>
      <c r="U107" s="9" t="s">
        <v>1972</v>
      </c>
      <c r="V107" s="9" t="s">
        <v>4323</v>
      </c>
      <c r="W107" s="9" t="s">
        <v>2006</v>
      </c>
      <c r="X107" s="9" t="s">
        <v>4323</v>
      </c>
    </row>
    <row r="108" spans="1:24">
      <c r="A108" s="9" t="s">
        <v>2892</v>
      </c>
      <c r="B108" s="9" t="s">
        <v>1121</v>
      </c>
      <c r="C108" s="9" t="s">
        <v>3973</v>
      </c>
      <c r="D108" s="9" t="s">
        <v>2187</v>
      </c>
      <c r="E108" s="9" t="s">
        <v>4703</v>
      </c>
      <c r="F108" s="9" t="s">
        <v>4313</v>
      </c>
      <c r="G108" s="9" t="s">
        <v>4704</v>
      </c>
      <c r="H108" s="9" t="s">
        <v>3973</v>
      </c>
      <c r="I108" s="9" t="s">
        <v>4499</v>
      </c>
      <c r="J108" s="9" t="s">
        <v>2255</v>
      </c>
      <c r="K108" s="9" t="s">
        <v>4705</v>
      </c>
      <c r="L108" s="9" t="s">
        <v>4318</v>
      </c>
      <c r="M108" s="9" t="s">
        <v>22</v>
      </c>
      <c r="N108" s="9" t="s">
        <v>4706</v>
      </c>
      <c r="O108" s="9" t="s">
        <v>4320</v>
      </c>
      <c r="P108" s="9" t="s">
        <v>22</v>
      </c>
      <c r="Q108" s="9" t="s">
        <v>4321</v>
      </c>
      <c r="R108" s="11"/>
      <c r="S108" s="9" t="s">
        <v>3733</v>
      </c>
      <c r="T108" s="9" t="s">
        <v>4323</v>
      </c>
      <c r="U108" s="9" t="s">
        <v>4322</v>
      </c>
      <c r="V108" s="9" t="s">
        <v>4323</v>
      </c>
      <c r="W108" s="9" t="s">
        <v>3703</v>
      </c>
      <c r="X108" s="9" t="s">
        <v>4323</v>
      </c>
    </row>
    <row r="109" spans="1:24">
      <c r="A109" s="9" t="s">
        <v>3768</v>
      </c>
      <c r="B109" s="9" t="s">
        <v>1141</v>
      </c>
      <c r="C109" s="9" t="s">
        <v>3972</v>
      </c>
      <c r="D109" s="9" t="s">
        <v>3009</v>
      </c>
      <c r="E109" s="9" t="s">
        <v>4707</v>
      </c>
      <c r="F109" s="9" t="s">
        <v>4313</v>
      </c>
      <c r="G109" s="9" t="s">
        <v>4342</v>
      </c>
      <c r="H109" s="9" t="s">
        <v>3972</v>
      </c>
      <c r="I109" s="9"/>
      <c r="J109" s="9" t="s">
        <v>4708</v>
      </c>
      <c r="K109" s="9"/>
      <c r="L109" s="9"/>
      <c r="M109" s="9"/>
      <c r="N109" s="9" t="s">
        <v>3671</v>
      </c>
      <c r="O109" s="9" t="s">
        <v>4709</v>
      </c>
      <c r="P109" s="9"/>
      <c r="Q109" s="9" t="s">
        <v>4710</v>
      </c>
      <c r="R109" s="11"/>
      <c r="S109" s="9" t="s">
        <v>4711</v>
      </c>
      <c r="T109" s="9" t="s">
        <v>3772</v>
      </c>
      <c r="U109" s="9" t="s">
        <v>4712</v>
      </c>
      <c r="V109" s="9" t="s">
        <v>3772</v>
      </c>
      <c r="W109" s="9" t="s">
        <v>4713</v>
      </c>
      <c r="X109" s="9" t="s">
        <v>3772</v>
      </c>
    </row>
    <row r="110" spans="1:24">
      <c r="A110" s="9" t="s">
        <v>4178</v>
      </c>
      <c r="B110" s="9" t="s">
        <v>1257</v>
      </c>
      <c r="C110" s="9" t="s">
        <v>3973</v>
      </c>
      <c r="D110" s="9" t="s">
        <v>2681</v>
      </c>
      <c r="E110" s="9" t="s">
        <v>4714</v>
      </c>
      <c r="F110" s="9" t="s">
        <v>4313</v>
      </c>
      <c r="G110" s="9" t="s">
        <v>4715</v>
      </c>
      <c r="H110" s="9" t="s">
        <v>3973</v>
      </c>
      <c r="I110" s="9" t="s">
        <v>4315</v>
      </c>
      <c r="J110" s="9" t="s">
        <v>4716</v>
      </c>
      <c r="K110" s="9" t="s">
        <v>4717</v>
      </c>
      <c r="L110" s="9" t="s">
        <v>4318</v>
      </c>
      <c r="M110" s="9" t="s">
        <v>22</v>
      </c>
      <c r="N110" s="9" t="s">
        <v>4718</v>
      </c>
      <c r="O110" s="9" t="s">
        <v>4320</v>
      </c>
      <c r="P110" s="9" t="s">
        <v>22</v>
      </c>
      <c r="Q110" s="9" t="s">
        <v>4321</v>
      </c>
      <c r="R110" s="11"/>
      <c r="S110" s="9" t="s">
        <v>3857</v>
      </c>
      <c r="T110" s="9" t="s">
        <v>4323</v>
      </c>
      <c r="U110" s="9" t="s">
        <v>2569</v>
      </c>
      <c r="V110" s="9" t="s">
        <v>4323</v>
      </c>
      <c r="W110" s="9" t="s">
        <v>2593</v>
      </c>
      <c r="X110" s="9" t="s">
        <v>4323</v>
      </c>
    </row>
    <row r="111" spans="1:24" ht="16.149999999999999">
      <c r="A111" s="9" t="s">
        <v>4190</v>
      </c>
      <c r="B111" s="9"/>
      <c r="C111" s="9" t="s">
        <v>3972</v>
      </c>
      <c r="D111" s="9" t="s">
        <v>3009</v>
      </c>
      <c r="E111" s="9" t="s">
        <v>4430</v>
      </c>
      <c r="F111" s="9" t="s">
        <v>4313</v>
      </c>
      <c r="G111" s="9" t="s">
        <v>4719</v>
      </c>
      <c r="H111" s="9" t="s">
        <v>3972</v>
      </c>
      <c r="I111" s="9"/>
      <c r="J111" s="9" t="s">
        <v>4720</v>
      </c>
      <c r="K111" s="9"/>
      <c r="L111" s="9"/>
      <c r="M111" s="9" t="s">
        <v>22</v>
      </c>
      <c r="N111" s="9" t="s">
        <v>4721</v>
      </c>
      <c r="O111" t="s">
        <v>4328</v>
      </c>
      <c r="P111" s="9" t="s">
        <v>22</v>
      </c>
      <c r="Q111" s="9" t="s">
        <v>4722</v>
      </c>
      <c r="R111" s="11"/>
      <c r="S111" s="9" t="s">
        <v>2643</v>
      </c>
      <c r="T111" t="s">
        <v>4330</v>
      </c>
      <c r="U111" s="9" t="s">
        <v>2231</v>
      </c>
      <c r="V111" t="s">
        <v>4330</v>
      </c>
      <c r="W111" s="9" t="s">
        <v>1946</v>
      </c>
      <c r="X111" t="s">
        <v>4330</v>
      </c>
    </row>
    <row r="112" spans="1:24" ht="16.149999999999999">
      <c r="A112" s="9" t="s">
        <v>4192</v>
      </c>
      <c r="B112" s="9" t="s">
        <v>1310</v>
      </c>
      <c r="C112" s="9" t="s">
        <v>3972</v>
      </c>
      <c r="D112" s="9" t="s">
        <v>3009</v>
      </c>
      <c r="E112" s="9" t="s">
        <v>4430</v>
      </c>
      <c r="F112" s="9" t="s">
        <v>4313</v>
      </c>
      <c r="G112" s="9" t="s">
        <v>4719</v>
      </c>
      <c r="H112" s="9" t="s">
        <v>3972</v>
      </c>
      <c r="I112" s="9"/>
      <c r="J112" s="9" t="s">
        <v>4720</v>
      </c>
      <c r="K112" s="9"/>
      <c r="L112" s="9"/>
      <c r="M112" s="9" t="s">
        <v>22</v>
      </c>
      <c r="N112" s="9" t="s">
        <v>4723</v>
      </c>
      <c r="O112" t="s">
        <v>4328</v>
      </c>
      <c r="P112" s="9" t="s">
        <v>22</v>
      </c>
      <c r="Q112" s="9" t="s">
        <v>4722</v>
      </c>
      <c r="R112" s="11"/>
      <c r="S112" s="9" t="s">
        <v>2072</v>
      </c>
      <c r="T112" t="s">
        <v>4330</v>
      </c>
      <c r="U112" s="9" t="s">
        <v>1956</v>
      </c>
      <c r="V112" t="s">
        <v>4330</v>
      </c>
      <c r="W112" s="9" t="s">
        <v>1994</v>
      </c>
      <c r="X112" t="s">
        <v>4330</v>
      </c>
    </row>
    <row r="113" spans="1:24" ht="16.149999999999999">
      <c r="A113" s="9" t="s">
        <v>3062</v>
      </c>
      <c r="B113" s="9" t="s">
        <v>1327</v>
      </c>
      <c r="C113" s="9" t="s">
        <v>3972</v>
      </c>
      <c r="D113" s="9" t="s">
        <v>3084</v>
      </c>
      <c r="E113" s="9" t="s">
        <v>4724</v>
      </c>
      <c r="F113" s="9" t="s">
        <v>4313</v>
      </c>
      <c r="G113" s="9" t="s">
        <v>4725</v>
      </c>
      <c r="H113" s="9" t="s">
        <v>3972</v>
      </c>
      <c r="I113" s="9"/>
      <c r="J113" s="9" t="s">
        <v>4726</v>
      </c>
      <c r="K113" s="9"/>
      <c r="L113" s="9"/>
      <c r="M113" s="9" t="s">
        <v>22</v>
      </c>
      <c r="N113" s="9" t="s">
        <v>2493</v>
      </c>
      <c r="O113" t="s">
        <v>4328</v>
      </c>
      <c r="P113" s="9" t="s">
        <v>22</v>
      </c>
      <c r="Q113" s="9" t="s">
        <v>4727</v>
      </c>
      <c r="R113" s="11"/>
      <c r="S113" s="9" t="s">
        <v>2141</v>
      </c>
      <c r="T113" t="s">
        <v>4330</v>
      </c>
      <c r="U113" s="9" t="s">
        <v>2035</v>
      </c>
      <c r="V113" t="s">
        <v>4330</v>
      </c>
      <c r="W113" s="9" t="s">
        <v>2028</v>
      </c>
      <c r="X113" t="s">
        <v>4330</v>
      </c>
    </row>
    <row r="114" spans="1:24">
      <c r="A114" s="9" t="s">
        <v>4195</v>
      </c>
      <c r="B114" s="9" t="s">
        <v>1344</v>
      </c>
      <c r="C114" s="9" t="s">
        <v>3973</v>
      </c>
      <c r="D114" s="9" t="s">
        <v>1925</v>
      </c>
      <c r="E114" s="9" t="s">
        <v>4652</v>
      </c>
      <c r="F114" s="9" t="s">
        <v>4313</v>
      </c>
      <c r="G114" s="9" t="s">
        <v>4728</v>
      </c>
      <c r="H114" s="9" t="s">
        <v>3973</v>
      </c>
      <c r="I114" s="9" t="s">
        <v>4349</v>
      </c>
      <c r="J114" s="9" t="s">
        <v>4729</v>
      </c>
      <c r="K114" s="9" t="s">
        <v>4730</v>
      </c>
      <c r="L114" s="9" t="s">
        <v>4318</v>
      </c>
      <c r="M114" s="9" t="s">
        <v>22</v>
      </c>
      <c r="N114" s="9" t="s">
        <v>2443</v>
      </c>
      <c r="O114" s="9" t="s">
        <v>4320</v>
      </c>
      <c r="P114" s="9" t="s">
        <v>22</v>
      </c>
      <c r="Q114" s="9" t="s">
        <v>4731</v>
      </c>
      <c r="R114" s="11"/>
      <c r="S114" s="9" t="s">
        <v>2072</v>
      </c>
      <c r="T114" s="9" t="s">
        <v>4323</v>
      </c>
      <c r="U114" s="9" t="s">
        <v>1956</v>
      </c>
      <c r="V114" s="9" t="s">
        <v>4323</v>
      </c>
      <c r="W114" s="9" t="s">
        <v>1994</v>
      </c>
      <c r="X114" s="9" t="s">
        <v>4323</v>
      </c>
    </row>
    <row r="115" spans="1:24" ht="16.149999999999999">
      <c r="A115" s="9" t="s">
        <v>4197</v>
      </c>
      <c r="B115" s="9" t="s">
        <v>1347</v>
      </c>
      <c r="C115" s="9" t="s">
        <v>3972</v>
      </c>
      <c r="D115" s="9" t="s">
        <v>2163</v>
      </c>
      <c r="E115" s="9" t="s">
        <v>4732</v>
      </c>
      <c r="F115" s="9" t="s">
        <v>4313</v>
      </c>
      <c r="G115" s="9" t="s">
        <v>4733</v>
      </c>
      <c r="H115" s="9" t="s">
        <v>3973</v>
      </c>
      <c r="I115" s="9" t="s">
        <v>4349</v>
      </c>
      <c r="J115" s="9" t="s">
        <v>4734</v>
      </c>
      <c r="K115" s="9"/>
      <c r="L115" s="9"/>
      <c r="M115" s="9" t="s">
        <v>22</v>
      </c>
      <c r="N115" s="9" t="s">
        <v>4452</v>
      </c>
      <c r="O115" t="s">
        <v>4328</v>
      </c>
      <c r="P115" s="9" t="s">
        <v>22</v>
      </c>
      <c r="Q115" s="9" t="s">
        <v>4321</v>
      </c>
      <c r="R115" s="11"/>
      <c r="S115" s="9" t="s">
        <v>1932</v>
      </c>
      <c r="T115" t="s">
        <v>4330</v>
      </c>
      <c r="U115" s="9" t="s">
        <v>2560</v>
      </c>
      <c r="V115" t="s">
        <v>4330</v>
      </c>
      <c r="W115" s="9" t="s">
        <v>2626</v>
      </c>
      <c r="X115" t="s">
        <v>4330</v>
      </c>
    </row>
    <row r="116" spans="1:24">
      <c r="A116" s="9" t="s">
        <v>4197</v>
      </c>
      <c r="B116" s="9" t="s">
        <v>1347</v>
      </c>
      <c r="C116" s="9" t="s">
        <v>3973</v>
      </c>
      <c r="D116" s="9" t="s">
        <v>2163</v>
      </c>
      <c r="E116" s="9" t="s">
        <v>4732</v>
      </c>
      <c r="F116" s="9" t="s">
        <v>4313</v>
      </c>
      <c r="G116" s="9" t="s">
        <v>4733</v>
      </c>
      <c r="H116" s="9" t="s">
        <v>3973</v>
      </c>
      <c r="I116" s="9" t="s">
        <v>4349</v>
      </c>
      <c r="J116" s="9" t="s">
        <v>4734</v>
      </c>
      <c r="K116" s="9" t="s">
        <v>4735</v>
      </c>
      <c r="L116" s="9" t="s">
        <v>4318</v>
      </c>
      <c r="M116" s="9" t="s">
        <v>22</v>
      </c>
      <c r="N116" s="9" t="s">
        <v>4453</v>
      </c>
      <c r="O116" s="9" t="s">
        <v>4320</v>
      </c>
      <c r="P116" s="9" t="s">
        <v>22</v>
      </c>
      <c r="Q116" s="9" t="s">
        <v>4321</v>
      </c>
      <c r="R116" s="11"/>
      <c r="S116" s="9" t="s">
        <v>2504</v>
      </c>
      <c r="T116" s="9" t="s">
        <v>4323</v>
      </c>
      <c r="U116" s="9" t="s">
        <v>1932</v>
      </c>
      <c r="V116" s="9" t="s">
        <v>4323</v>
      </c>
      <c r="W116" s="9" t="s">
        <v>2560</v>
      </c>
      <c r="X116" s="9" t="s">
        <v>4323</v>
      </c>
    </row>
    <row r="117" spans="1:24">
      <c r="A117" s="9" t="s">
        <v>4199</v>
      </c>
      <c r="B117" s="9" t="s">
        <v>1350</v>
      </c>
      <c r="C117" s="9" t="s">
        <v>3973</v>
      </c>
      <c r="D117" s="9" t="s">
        <v>1925</v>
      </c>
      <c r="E117" s="9" t="s">
        <v>4652</v>
      </c>
      <c r="F117" s="9" t="s">
        <v>4313</v>
      </c>
      <c r="G117" s="9" t="s">
        <v>4728</v>
      </c>
      <c r="H117" s="9" t="s">
        <v>3973</v>
      </c>
      <c r="I117" s="9" t="s">
        <v>4349</v>
      </c>
      <c r="J117" s="9" t="s">
        <v>4729</v>
      </c>
      <c r="K117" s="9" t="s">
        <v>3221</v>
      </c>
      <c r="L117" s="9" t="s">
        <v>4318</v>
      </c>
      <c r="M117" s="9" t="s">
        <v>22</v>
      </c>
      <c r="N117" s="9" t="s">
        <v>2610</v>
      </c>
      <c r="O117" s="9" t="s">
        <v>4320</v>
      </c>
      <c r="P117" s="9" t="s">
        <v>22</v>
      </c>
      <c r="Q117" s="9" t="s">
        <v>4731</v>
      </c>
      <c r="R117" s="11"/>
      <c r="S117" s="9" t="s">
        <v>2001</v>
      </c>
      <c r="T117" s="9" t="s">
        <v>4323</v>
      </c>
      <c r="U117" s="9" t="s">
        <v>1985</v>
      </c>
      <c r="V117" s="9" t="s">
        <v>4323</v>
      </c>
      <c r="W117" s="9" t="s">
        <v>2042</v>
      </c>
      <c r="X117" s="9" t="s">
        <v>4323</v>
      </c>
    </row>
    <row r="118" spans="1:24">
      <c r="A118" s="9" t="s">
        <v>4201</v>
      </c>
      <c r="B118" s="9" t="s">
        <v>1353</v>
      </c>
      <c r="C118" s="9" t="s">
        <v>3973</v>
      </c>
      <c r="D118" s="9" t="s">
        <v>1925</v>
      </c>
      <c r="E118" s="9" t="s">
        <v>4736</v>
      </c>
      <c r="F118" s="9" t="s">
        <v>4313</v>
      </c>
      <c r="G118" s="9" t="s">
        <v>4715</v>
      </c>
      <c r="H118" s="9" t="s">
        <v>3973</v>
      </c>
      <c r="I118" s="9" t="s">
        <v>4349</v>
      </c>
      <c r="J118" s="9" t="s">
        <v>4737</v>
      </c>
      <c r="K118" s="9" t="s">
        <v>3495</v>
      </c>
      <c r="L118" s="9" t="s">
        <v>4318</v>
      </c>
      <c r="M118" s="9" t="s">
        <v>22</v>
      </c>
      <c r="N118" s="9" t="s">
        <v>2739</v>
      </c>
      <c r="O118" s="9" t="s">
        <v>4320</v>
      </c>
      <c r="P118" s="9" t="s">
        <v>22</v>
      </c>
      <c r="Q118" s="9" t="s">
        <v>4321</v>
      </c>
      <c r="R118" s="11"/>
      <c r="S118" s="9" t="s">
        <v>1934</v>
      </c>
      <c r="T118" s="9" t="s">
        <v>4323</v>
      </c>
      <c r="U118" s="9" t="s">
        <v>1972</v>
      </c>
      <c r="V118" s="9" t="s">
        <v>4323</v>
      </c>
      <c r="W118" s="9" t="s">
        <v>2006</v>
      </c>
      <c r="X118" s="9" t="s">
        <v>4323</v>
      </c>
    </row>
    <row r="119" spans="1:24" ht="16.149999999999999">
      <c r="A119" s="9" t="s">
        <v>4203</v>
      </c>
      <c r="B119" s="9" t="s">
        <v>1356</v>
      </c>
      <c r="C119" s="9" t="s">
        <v>3972</v>
      </c>
      <c r="D119" s="9" t="s">
        <v>1925</v>
      </c>
      <c r="E119" s="9" t="s">
        <v>4552</v>
      </c>
      <c r="F119" s="9" t="s">
        <v>4313</v>
      </c>
      <c r="G119" s="9" t="s">
        <v>4738</v>
      </c>
      <c r="H119" s="9" t="s">
        <v>3973</v>
      </c>
      <c r="I119" s="9" t="s">
        <v>4349</v>
      </c>
      <c r="J119" s="9" t="s">
        <v>4739</v>
      </c>
      <c r="K119" s="9"/>
      <c r="L119" s="9"/>
      <c r="M119" s="9" t="s">
        <v>22</v>
      </c>
      <c r="N119" s="9" t="s">
        <v>2047</v>
      </c>
      <c r="O119" t="s">
        <v>4328</v>
      </c>
      <c r="P119" s="9" t="s">
        <v>22</v>
      </c>
      <c r="Q119" s="9" t="s">
        <v>4740</v>
      </c>
      <c r="R119" s="11"/>
      <c r="S119" s="9" t="s">
        <v>1994</v>
      </c>
      <c r="T119" t="s">
        <v>4330</v>
      </c>
      <c r="U119" s="9" t="s">
        <v>2610</v>
      </c>
      <c r="V119" t="s">
        <v>4330</v>
      </c>
      <c r="W119" s="9" t="s">
        <v>2098</v>
      </c>
      <c r="X119" t="s">
        <v>4330</v>
      </c>
    </row>
    <row r="120" spans="1:24">
      <c r="A120" s="9" t="s">
        <v>4203</v>
      </c>
      <c r="B120" s="9" t="s">
        <v>1356</v>
      </c>
      <c r="C120" s="9" t="s">
        <v>3973</v>
      </c>
      <c r="D120" s="9" t="s">
        <v>1925</v>
      </c>
      <c r="E120" s="9" t="s">
        <v>4552</v>
      </c>
      <c r="F120" s="9" t="s">
        <v>4313</v>
      </c>
      <c r="G120" s="9" t="s">
        <v>4738</v>
      </c>
      <c r="H120" s="9" t="s">
        <v>3973</v>
      </c>
      <c r="I120" s="9" t="s">
        <v>4349</v>
      </c>
      <c r="J120" s="9" t="s">
        <v>4739</v>
      </c>
      <c r="K120" s="9" t="s">
        <v>2895</v>
      </c>
      <c r="L120" s="9" t="s">
        <v>4318</v>
      </c>
      <c r="M120" s="9" t="s">
        <v>22</v>
      </c>
      <c r="N120" s="9" t="s">
        <v>4376</v>
      </c>
      <c r="O120" s="9" t="s">
        <v>4320</v>
      </c>
      <c r="P120" s="9" t="s">
        <v>22</v>
      </c>
      <c r="Q120" s="9" t="s">
        <v>4740</v>
      </c>
      <c r="R120" s="11"/>
      <c r="S120" s="9" t="s">
        <v>1956</v>
      </c>
      <c r="T120" s="9" t="s">
        <v>4323</v>
      </c>
      <c r="U120" s="9" t="s">
        <v>1994</v>
      </c>
      <c r="V120" s="9" t="s">
        <v>4323</v>
      </c>
      <c r="W120" s="9" t="s">
        <v>2610</v>
      </c>
      <c r="X120" s="9" t="s">
        <v>4323</v>
      </c>
    </row>
    <row r="121" spans="1:24">
      <c r="A121" s="9" t="s">
        <v>4205</v>
      </c>
      <c r="B121" s="9" t="s">
        <v>1359</v>
      </c>
      <c r="C121" s="9" t="s">
        <v>3973</v>
      </c>
      <c r="D121" s="9" t="s">
        <v>1925</v>
      </c>
      <c r="E121" s="9" t="s">
        <v>4552</v>
      </c>
      <c r="F121" s="9" t="s">
        <v>4313</v>
      </c>
      <c r="G121" s="9" t="s">
        <v>4741</v>
      </c>
      <c r="H121" s="9" t="s">
        <v>3973</v>
      </c>
      <c r="I121" s="9" t="s">
        <v>4349</v>
      </c>
      <c r="J121" s="9" t="s">
        <v>4739</v>
      </c>
      <c r="K121" s="9" t="s">
        <v>4742</v>
      </c>
      <c r="L121" s="9" t="s">
        <v>4318</v>
      </c>
      <c r="M121" s="9" t="s">
        <v>22</v>
      </c>
      <c r="N121" s="9" t="s">
        <v>2266</v>
      </c>
      <c r="O121" s="9" t="s">
        <v>4320</v>
      </c>
      <c r="P121" s="9" t="s">
        <v>22</v>
      </c>
      <c r="Q121" s="9" t="s">
        <v>4740</v>
      </c>
      <c r="R121" s="11"/>
      <c r="S121" s="9" t="s">
        <v>2423</v>
      </c>
      <c r="T121" s="9" t="s">
        <v>4323</v>
      </c>
      <c r="U121" s="9" t="s">
        <v>2091</v>
      </c>
      <c r="V121" s="9" t="s">
        <v>4323</v>
      </c>
      <c r="W121" s="9" t="s">
        <v>2430</v>
      </c>
      <c r="X121" s="9" t="s">
        <v>4323</v>
      </c>
    </row>
    <row r="122" spans="1:24" ht="16.149999999999999">
      <c r="A122" s="9" t="s">
        <v>4205</v>
      </c>
      <c r="B122" s="9" t="s">
        <v>1359</v>
      </c>
      <c r="C122" s="9" t="s">
        <v>3972</v>
      </c>
      <c r="D122" s="9" t="s">
        <v>1925</v>
      </c>
      <c r="E122" s="9" t="s">
        <v>4552</v>
      </c>
      <c r="F122" s="9" t="s">
        <v>4313</v>
      </c>
      <c r="G122" s="9" t="s">
        <v>4741</v>
      </c>
      <c r="H122" s="9" t="s">
        <v>3973</v>
      </c>
      <c r="I122" s="9" t="s">
        <v>4349</v>
      </c>
      <c r="J122" s="9" t="s">
        <v>4739</v>
      </c>
      <c r="K122" s="9"/>
      <c r="L122" s="9"/>
      <c r="M122" s="9" t="s">
        <v>22</v>
      </c>
      <c r="N122" s="9" t="s">
        <v>3309</v>
      </c>
      <c r="O122" t="s">
        <v>4328</v>
      </c>
      <c r="P122" s="9" t="s">
        <v>22</v>
      </c>
      <c r="Q122" s="9" t="s">
        <v>4740</v>
      </c>
      <c r="R122" s="11"/>
      <c r="S122" s="9" t="s">
        <v>2091</v>
      </c>
      <c r="T122" t="s">
        <v>4330</v>
      </c>
      <c r="U122" s="9" t="s">
        <v>2430</v>
      </c>
      <c r="V122" t="s">
        <v>4330</v>
      </c>
      <c r="W122" s="9" t="s">
        <v>2092</v>
      </c>
      <c r="X122" t="s">
        <v>4330</v>
      </c>
    </row>
    <row r="123" spans="1:24">
      <c r="A123" s="9" t="s">
        <v>4207</v>
      </c>
      <c r="B123" s="9" t="s">
        <v>1362</v>
      </c>
      <c r="C123" s="9" t="s">
        <v>3973</v>
      </c>
      <c r="D123" s="9" t="s">
        <v>1959</v>
      </c>
      <c r="E123" s="9" t="s">
        <v>4743</v>
      </c>
      <c r="F123" s="9" t="s">
        <v>4313</v>
      </c>
      <c r="G123" s="9" t="s">
        <v>4715</v>
      </c>
      <c r="H123" s="9" t="s">
        <v>3973</v>
      </c>
      <c r="I123" s="9" t="s">
        <v>4349</v>
      </c>
      <c r="J123" s="9" t="s">
        <v>2372</v>
      </c>
      <c r="K123" s="9" t="s">
        <v>4358</v>
      </c>
      <c r="L123" s="9" t="s">
        <v>4318</v>
      </c>
      <c r="M123" s="9" t="s">
        <v>22</v>
      </c>
      <c r="N123" s="9" t="s">
        <v>4744</v>
      </c>
      <c r="O123" s="9" t="s">
        <v>4320</v>
      </c>
      <c r="P123" s="9" t="s">
        <v>22</v>
      </c>
      <c r="Q123" s="9" t="s">
        <v>4321</v>
      </c>
      <c r="R123" s="11"/>
      <c r="S123" s="9" t="s">
        <v>4745</v>
      </c>
      <c r="T123" s="9" t="s">
        <v>4323</v>
      </c>
      <c r="U123" s="9" t="s">
        <v>4548</v>
      </c>
      <c r="V123" s="9" t="s">
        <v>4323</v>
      </c>
      <c r="W123" s="9" t="s">
        <v>3221</v>
      </c>
      <c r="X123" s="9" t="s">
        <v>4323</v>
      </c>
    </row>
    <row r="124" spans="1:24">
      <c r="A124" s="9" t="s">
        <v>4209</v>
      </c>
      <c r="B124" s="9" t="s">
        <v>1365</v>
      </c>
      <c r="C124" s="9" t="s">
        <v>3973</v>
      </c>
      <c r="D124" s="9" t="s">
        <v>1925</v>
      </c>
      <c r="E124" s="9" t="s">
        <v>4525</v>
      </c>
      <c r="F124" s="9" t="s">
        <v>4313</v>
      </c>
      <c r="G124" s="9" t="s">
        <v>4746</v>
      </c>
      <c r="H124" s="9" t="s">
        <v>3973</v>
      </c>
      <c r="I124" s="9" t="s">
        <v>4315</v>
      </c>
      <c r="J124" s="9" t="s">
        <v>4747</v>
      </c>
      <c r="K124" s="9" t="s">
        <v>4748</v>
      </c>
      <c r="L124" s="9" t="s">
        <v>4318</v>
      </c>
      <c r="M124" s="9" t="s">
        <v>22</v>
      </c>
      <c r="N124" s="9" t="s">
        <v>4749</v>
      </c>
      <c r="O124" s="9" t="s">
        <v>4320</v>
      </c>
      <c r="P124" s="9" t="s">
        <v>22</v>
      </c>
      <c r="Q124" s="9" t="s">
        <v>4321</v>
      </c>
      <c r="R124" s="11"/>
      <c r="S124" s="9" t="s">
        <v>1955</v>
      </c>
      <c r="T124" s="9" t="s">
        <v>4323</v>
      </c>
      <c r="U124" s="9" t="s">
        <v>2072</v>
      </c>
      <c r="V124" s="9" t="s">
        <v>4323</v>
      </c>
      <c r="W124" s="9" t="s">
        <v>1956</v>
      </c>
      <c r="X124" s="9" t="s">
        <v>4323</v>
      </c>
    </row>
    <row r="125" spans="1:24" ht="16.149999999999999">
      <c r="A125" s="9" t="s">
        <v>4209</v>
      </c>
      <c r="B125" s="9" t="s">
        <v>1365</v>
      </c>
      <c r="C125" s="9" t="s">
        <v>3972</v>
      </c>
      <c r="D125" s="9" t="s">
        <v>1925</v>
      </c>
      <c r="E125" s="9" t="s">
        <v>4525</v>
      </c>
      <c r="F125" s="9" t="s">
        <v>4313</v>
      </c>
      <c r="G125" s="9" t="s">
        <v>4746</v>
      </c>
      <c r="H125" s="9" t="s">
        <v>3973</v>
      </c>
      <c r="I125" s="9" t="s">
        <v>4315</v>
      </c>
      <c r="J125" s="9" t="s">
        <v>4747</v>
      </c>
      <c r="K125" s="9"/>
      <c r="L125" s="9"/>
      <c r="M125" s="9" t="s">
        <v>22</v>
      </c>
      <c r="N125" s="9" t="s">
        <v>4750</v>
      </c>
      <c r="O125" t="s">
        <v>4328</v>
      </c>
      <c r="P125" s="9" t="s">
        <v>22</v>
      </c>
      <c r="Q125" s="9" t="s">
        <v>4321</v>
      </c>
      <c r="R125" s="11"/>
      <c r="S125" s="9" t="s">
        <v>2072</v>
      </c>
      <c r="T125" t="s">
        <v>4330</v>
      </c>
      <c r="U125" s="9" t="s">
        <v>1956</v>
      </c>
      <c r="V125" t="s">
        <v>4330</v>
      </c>
      <c r="W125" s="9" t="s">
        <v>1994</v>
      </c>
      <c r="X125" t="s">
        <v>4330</v>
      </c>
    </row>
    <row r="126" spans="1:24">
      <c r="A126" s="9" t="s">
        <v>3120</v>
      </c>
      <c r="B126" s="9" t="s">
        <v>1422</v>
      </c>
      <c r="C126" s="9" t="s">
        <v>3973</v>
      </c>
      <c r="D126" s="9" t="s">
        <v>2083</v>
      </c>
      <c r="E126" s="9" t="s">
        <v>4751</v>
      </c>
      <c r="F126" s="9" t="s">
        <v>4313</v>
      </c>
      <c r="G126" s="9" t="s">
        <v>4544</v>
      </c>
      <c r="H126" s="9" t="s">
        <v>3973</v>
      </c>
      <c r="I126" s="9" t="s">
        <v>4315</v>
      </c>
      <c r="J126" s="9" t="s">
        <v>2260</v>
      </c>
      <c r="K126" s="9" t="s">
        <v>2643</v>
      </c>
      <c r="L126" s="9" t="s">
        <v>4318</v>
      </c>
      <c r="M126" s="9" t="s">
        <v>22</v>
      </c>
      <c r="N126" s="9" t="s">
        <v>4645</v>
      </c>
      <c r="O126" s="9" t="s">
        <v>4320</v>
      </c>
      <c r="P126" s="9" t="s">
        <v>22</v>
      </c>
      <c r="Q126" s="9" t="s">
        <v>4439</v>
      </c>
      <c r="R126" s="11"/>
      <c r="S126" s="9" t="s">
        <v>3878</v>
      </c>
      <c r="T126" s="9" t="s">
        <v>4323</v>
      </c>
      <c r="U126" s="9" t="s">
        <v>1964</v>
      </c>
      <c r="V126" s="9" t="s">
        <v>4323</v>
      </c>
      <c r="W126" s="9" t="s">
        <v>2449</v>
      </c>
      <c r="X126" s="9" t="s">
        <v>4323</v>
      </c>
    </row>
    <row r="127" spans="1:24" ht="16.149999999999999">
      <c r="A127" s="9" t="s">
        <v>4228</v>
      </c>
      <c r="B127" s="9" t="s">
        <v>1492</v>
      </c>
      <c r="C127" s="9" t="s">
        <v>3972</v>
      </c>
      <c r="D127" s="9" t="s">
        <v>1925</v>
      </c>
      <c r="E127" s="9" t="s">
        <v>4752</v>
      </c>
      <c r="F127" s="9" t="s">
        <v>4313</v>
      </c>
      <c r="G127" s="9" t="s">
        <v>4753</v>
      </c>
      <c r="H127" s="9" t="s">
        <v>3973</v>
      </c>
      <c r="I127" s="9" t="s">
        <v>4315</v>
      </c>
      <c r="J127" s="9" t="s">
        <v>4754</v>
      </c>
      <c r="K127" s="9"/>
      <c r="L127" s="9"/>
      <c r="M127" s="9" t="s">
        <v>22</v>
      </c>
      <c r="N127" s="9" t="s">
        <v>2215</v>
      </c>
      <c r="O127" t="s">
        <v>4328</v>
      </c>
      <c r="P127" s="9" t="s">
        <v>22</v>
      </c>
      <c r="Q127" s="9" t="s">
        <v>4755</v>
      </c>
      <c r="R127" s="11" t="s">
        <v>4756</v>
      </c>
      <c r="S127" s="9" t="s">
        <v>1934</v>
      </c>
      <c r="T127" t="s">
        <v>4330</v>
      </c>
      <c r="U127" s="9" t="s">
        <v>1972</v>
      </c>
      <c r="V127" t="s">
        <v>4330</v>
      </c>
      <c r="W127" s="9" t="s">
        <v>2006</v>
      </c>
      <c r="X127" t="s">
        <v>4330</v>
      </c>
    </row>
    <row r="128" spans="1:24" ht="28.9">
      <c r="A128" s="9" t="s">
        <v>4228</v>
      </c>
      <c r="B128" s="9" t="s">
        <v>1492</v>
      </c>
      <c r="C128" s="9" t="s">
        <v>3973</v>
      </c>
      <c r="D128" s="9" t="s">
        <v>1925</v>
      </c>
      <c r="E128" s="9" t="s">
        <v>4757</v>
      </c>
      <c r="F128" s="9" t="s">
        <v>4313</v>
      </c>
      <c r="G128" s="9" t="s">
        <v>4753</v>
      </c>
      <c r="H128" s="9" t="s">
        <v>3973</v>
      </c>
      <c r="I128" s="9" t="s">
        <v>4315</v>
      </c>
      <c r="J128" s="9" t="s">
        <v>4758</v>
      </c>
      <c r="K128" s="9" t="s">
        <v>1955</v>
      </c>
      <c r="L128" s="9" t="s">
        <v>4318</v>
      </c>
      <c r="M128" s="9"/>
      <c r="N128" s="9"/>
      <c r="O128" s="9"/>
      <c r="P128" s="9"/>
      <c r="Q128" s="9" t="s">
        <v>4759</v>
      </c>
      <c r="R128" s="11" t="s">
        <v>4760</v>
      </c>
      <c r="S128" s="9"/>
      <c r="T128" s="9"/>
      <c r="U128" s="9"/>
      <c r="V128" s="9"/>
      <c r="W128" s="9"/>
      <c r="X128" s="9"/>
    </row>
    <row r="129" spans="1:24">
      <c r="A129" s="9" t="s">
        <v>3229</v>
      </c>
      <c r="B129" s="9" t="s">
        <v>1504</v>
      </c>
      <c r="C129" s="9" t="s">
        <v>3973</v>
      </c>
      <c r="D129" s="9" t="s">
        <v>1925</v>
      </c>
      <c r="E129" s="9" t="s">
        <v>4761</v>
      </c>
      <c r="F129" s="9" t="s">
        <v>4313</v>
      </c>
      <c r="G129" s="9" t="s">
        <v>4762</v>
      </c>
      <c r="H129" s="9" t="s">
        <v>3973</v>
      </c>
      <c r="I129" s="9" t="s">
        <v>4315</v>
      </c>
      <c r="J129" s="9" t="s">
        <v>4763</v>
      </c>
      <c r="K129" s="9" t="s">
        <v>2012</v>
      </c>
      <c r="L129" s="9" t="s">
        <v>4318</v>
      </c>
      <c r="M129" s="9" t="s">
        <v>22</v>
      </c>
      <c r="N129" s="9" t="s">
        <v>4764</v>
      </c>
      <c r="O129" s="9" t="s">
        <v>4320</v>
      </c>
      <c r="P129" s="9" t="s">
        <v>22</v>
      </c>
      <c r="Q129" s="9" t="s">
        <v>4765</v>
      </c>
      <c r="R129" s="11"/>
      <c r="S129" s="9" t="s">
        <v>2404</v>
      </c>
      <c r="T129" s="9" t="s">
        <v>4323</v>
      </c>
      <c r="U129" s="9" t="s">
        <v>1955</v>
      </c>
      <c r="V129" s="9" t="s">
        <v>4323</v>
      </c>
      <c r="W129" s="9" t="s">
        <v>2072</v>
      </c>
      <c r="X129" s="9" t="s">
        <v>4323</v>
      </c>
    </row>
    <row r="130" spans="1:24" ht="16.149999999999999">
      <c r="A130" s="9" t="s">
        <v>3846</v>
      </c>
      <c r="B130" s="9" t="s">
        <v>1553</v>
      </c>
      <c r="C130" s="9" t="s">
        <v>3972</v>
      </c>
      <c r="D130" s="9" t="s">
        <v>3009</v>
      </c>
      <c r="E130" s="9" t="s">
        <v>4766</v>
      </c>
      <c r="F130" s="9" t="s">
        <v>4313</v>
      </c>
      <c r="G130" s="9" t="s">
        <v>4526</v>
      </c>
      <c r="H130" s="9" t="s">
        <v>3972</v>
      </c>
      <c r="I130" s="9"/>
      <c r="J130" s="9" t="s">
        <v>4767</v>
      </c>
      <c r="K130" s="9"/>
      <c r="L130" s="9"/>
      <c r="M130" s="9" t="s">
        <v>22</v>
      </c>
      <c r="N130" s="9" t="s">
        <v>4768</v>
      </c>
      <c r="O130" t="s">
        <v>4328</v>
      </c>
      <c r="P130" s="9" t="s">
        <v>22</v>
      </c>
      <c r="Q130" s="9" t="s">
        <v>4321</v>
      </c>
      <c r="R130" s="11"/>
      <c r="S130" s="9" t="s">
        <v>1947</v>
      </c>
      <c r="T130" t="s">
        <v>4330</v>
      </c>
      <c r="U130" s="9" t="s">
        <v>2107</v>
      </c>
      <c r="V130" t="s">
        <v>4330</v>
      </c>
      <c r="W130" s="9" t="s">
        <v>2076</v>
      </c>
      <c r="X130" t="s">
        <v>4330</v>
      </c>
    </row>
    <row r="131" spans="1:24">
      <c r="A131" s="9" t="s">
        <v>3846</v>
      </c>
      <c r="B131" s="9" t="s">
        <v>1553</v>
      </c>
      <c r="C131" s="9" t="s">
        <v>3973</v>
      </c>
      <c r="D131" s="9" t="s">
        <v>2204</v>
      </c>
      <c r="E131" s="9" t="s">
        <v>4769</v>
      </c>
      <c r="F131" s="9" t="s">
        <v>4313</v>
      </c>
      <c r="G131" s="9" t="s">
        <v>4770</v>
      </c>
      <c r="H131" s="9" t="s">
        <v>3973</v>
      </c>
      <c r="I131" s="9" t="s">
        <v>4771</v>
      </c>
      <c r="J131" s="9" t="s">
        <v>4772</v>
      </c>
      <c r="K131" s="9" t="s">
        <v>4555</v>
      </c>
      <c r="L131" s="9" t="s">
        <v>4318</v>
      </c>
      <c r="M131" s="9" t="s">
        <v>22</v>
      </c>
      <c r="N131" s="9" t="s">
        <v>4773</v>
      </c>
      <c r="O131" s="9" t="s">
        <v>4320</v>
      </c>
      <c r="P131" s="9" t="s">
        <v>22</v>
      </c>
      <c r="Q131" s="9" t="s">
        <v>4321</v>
      </c>
      <c r="R131" s="11"/>
      <c r="S131" s="9" t="s">
        <v>2018</v>
      </c>
      <c r="T131" s="9" t="s">
        <v>4323</v>
      </c>
      <c r="U131" s="9" t="s">
        <v>1934</v>
      </c>
      <c r="V131" s="9" t="s">
        <v>4323</v>
      </c>
      <c r="W131" s="9" t="s">
        <v>1972</v>
      </c>
      <c r="X131" s="9" t="s">
        <v>4323</v>
      </c>
    </row>
    <row r="132" spans="1:24">
      <c r="A132" s="9" t="s">
        <v>4233</v>
      </c>
      <c r="B132" s="9" t="s">
        <v>1575</v>
      </c>
      <c r="C132" s="9" t="s">
        <v>3973</v>
      </c>
      <c r="D132" s="9" t="s">
        <v>1925</v>
      </c>
      <c r="E132" s="9" t="s">
        <v>4774</v>
      </c>
      <c r="F132" s="9" t="s">
        <v>4313</v>
      </c>
      <c r="G132" s="9" t="s">
        <v>4775</v>
      </c>
      <c r="H132" s="9" t="s">
        <v>3973</v>
      </c>
      <c r="I132" s="9" t="s">
        <v>4776</v>
      </c>
      <c r="J132" s="9" t="s">
        <v>4777</v>
      </c>
      <c r="K132" s="9" t="s">
        <v>2107</v>
      </c>
      <c r="L132" s="9" t="s">
        <v>4318</v>
      </c>
      <c r="M132" s="9" t="s">
        <v>22</v>
      </c>
      <c r="N132" s="9" t="s">
        <v>3773</v>
      </c>
      <c r="O132" s="9" t="s">
        <v>4320</v>
      </c>
      <c r="P132" s="9" t="s">
        <v>22</v>
      </c>
      <c r="Q132" s="9" t="s">
        <v>4778</v>
      </c>
      <c r="R132" s="11"/>
      <c r="S132" s="9" t="s">
        <v>1934</v>
      </c>
      <c r="T132" s="9" t="s">
        <v>4323</v>
      </c>
      <c r="U132" s="9" t="s">
        <v>1972</v>
      </c>
      <c r="V132" s="9" t="s">
        <v>4323</v>
      </c>
      <c r="W132" s="9" t="s">
        <v>2006</v>
      </c>
      <c r="X132" s="9" t="s">
        <v>4323</v>
      </c>
    </row>
    <row r="133" spans="1:24" ht="16.149999999999999">
      <c r="A133" s="9" t="s">
        <v>3366</v>
      </c>
      <c r="B133" s="9" t="s">
        <v>1674</v>
      </c>
      <c r="C133" s="9" t="s">
        <v>3972</v>
      </c>
      <c r="D133" s="9" t="s">
        <v>1925</v>
      </c>
      <c r="E133" s="9" t="s">
        <v>4485</v>
      </c>
      <c r="F133" s="9" t="s">
        <v>4313</v>
      </c>
      <c r="G133" s="9" t="s">
        <v>4692</v>
      </c>
      <c r="H133" s="9" t="s">
        <v>3973</v>
      </c>
      <c r="I133" s="9" t="s">
        <v>4499</v>
      </c>
      <c r="J133" s="9" t="s">
        <v>3065</v>
      </c>
      <c r="K133" s="9"/>
      <c r="L133" s="9"/>
      <c r="M133" s="9" t="s">
        <v>22</v>
      </c>
      <c r="N133" s="9" t="s">
        <v>4779</v>
      </c>
      <c r="O133" t="s">
        <v>4328</v>
      </c>
      <c r="P133" s="9" t="s">
        <v>22</v>
      </c>
      <c r="Q133" s="9" t="s">
        <v>4321</v>
      </c>
      <c r="R133" s="11"/>
      <c r="S133" s="9" t="s">
        <v>2018</v>
      </c>
      <c r="T133" t="s">
        <v>4330</v>
      </c>
      <c r="U133" s="9" t="s">
        <v>1934</v>
      </c>
      <c r="V133" t="s">
        <v>4330</v>
      </c>
      <c r="W133" s="9" t="s">
        <v>1972</v>
      </c>
      <c r="X133" t="s">
        <v>4330</v>
      </c>
    </row>
    <row r="134" spans="1:24">
      <c r="A134" s="9" t="s">
        <v>3370</v>
      </c>
      <c r="B134" s="9" t="s">
        <v>1671</v>
      </c>
      <c r="C134" s="9" t="s">
        <v>3973</v>
      </c>
      <c r="D134" s="9" t="s">
        <v>1925</v>
      </c>
      <c r="E134" s="9" t="s">
        <v>4780</v>
      </c>
      <c r="F134" s="9" t="s">
        <v>4313</v>
      </c>
      <c r="G134" s="9" t="s">
        <v>4504</v>
      </c>
      <c r="H134" s="9" t="s">
        <v>3973</v>
      </c>
      <c r="I134" s="9" t="s">
        <v>4541</v>
      </c>
      <c r="J134" s="9" t="s">
        <v>2516</v>
      </c>
      <c r="K134" s="9" t="s">
        <v>2072</v>
      </c>
      <c r="L134" s="9" t="s">
        <v>4318</v>
      </c>
      <c r="M134" s="9" t="s">
        <v>22</v>
      </c>
      <c r="N134" s="9" t="s">
        <v>4482</v>
      </c>
      <c r="O134" s="9" t="s">
        <v>4320</v>
      </c>
      <c r="P134" s="9" t="s">
        <v>22</v>
      </c>
      <c r="Q134" s="9" t="s">
        <v>4781</v>
      </c>
      <c r="R134" s="11"/>
      <c r="S134" s="9" t="s">
        <v>3789</v>
      </c>
      <c r="T134" s="9" t="s">
        <v>4323</v>
      </c>
      <c r="U134" s="9" t="s">
        <v>4484</v>
      </c>
      <c r="V134" s="9" t="s">
        <v>4323</v>
      </c>
      <c r="W134" s="9" t="s">
        <v>3671</v>
      </c>
      <c r="X134" s="9" t="s">
        <v>4323</v>
      </c>
    </row>
    <row r="135" spans="1:24">
      <c r="A135" s="9" t="s">
        <v>3366</v>
      </c>
      <c r="B135" s="9" t="s">
        <v>1674</v>
      </c>
      <c r="C135" s="9" t="s">
        <v>3973</v>
      </c>
      <c r="D135" s="9" t="s">
        <v>1925</v>
      </c>
      <c r="E135" s="9" t="s">
        <v>4485</v>
      </c>
      <c r="F135" s="9" t="s">
        <v>4313</v>
      </c>
      <c r="G135" s="9" t="s">
        <v>4692</v>
      </c>
      <c r="H135" s="9" t="s">
        <v>3973</v>
      </c>
      <c r="I135" s="9" t="s">
        <v>4499</v>
      </c>
      <c r="J135" s="9" t="s">
        <v>3065</v>
      </c>
      <c r="K135" s="9" t="s">
        <v>3213</v>
      </c>
      <c r="L135" s="9" t="s">
        <v>4318</v>
      </c>
      <c r="M135" s="9" t="s">
        <v>22</v>
      </c>
      <c r="N135" s="9" t="s">
        <v>4782</v>
      </c>
      <c r="O135" s="9" t="s">
        <v>4320</v>
      </c>
      <c r="P135" s="9" t="s">
        <v>22</v>
      </c>
      <c r="Q135" s="9" t="s">
        <v>4321</v>
      </c>
      <c r="R135" s="11"/>
      <c r="S135" s="9" t="s">
        <v>1957</v>
      </c>
      <c r="T135" s="9" t="s">
        <v>4323</v>
      </c>
      <c r="U135" s="9" t="s">
        <v>2018</v>
      </c>
      <c r="V135" s="9" t="s">
        <v>4323</v>
      </c>
      <c r="W135" s="9" t="s">
        <v>1934</v>
      </c>
      <c r="X135" s="9" t="s">
        <v>4323</v>
      </c>
    </row>
    <row r="136" spans="1:24">
      <c r="A136" s="9" t="s">
        <v>3374</v>
      </c>
      <c r="B136" s="9" t="s">
        <v>1677</v>
      </c>
      <c r="C136" s="9" t="s">
        <v>3973</v>
      </c>
      <c r="D136" s="9" t="s">
        <v>1925</v>
      </c>
      <c r="E136" s="9" t="s">
        <v>4783</v>
      </c>
      <c r="F136" s="9" t="s">
        <v>4313</v>
      </c>
      <c r="G136" s="9" t="s">
        <v>4784</v>
      </c>
      <c r="H136" s="9" t="s">
        <v>3972</v>
      </c>
      <c r="I136" s="9"/>
      <c r="J136" s="9" t="s">
        <v>4785</v>
      </c>
      <c r="K136" s="9" t="s">
        <v>4786</v>
      </c>
      <c r="L136" s="9" t="s">
        <v>4318</v>
      </c>
      <c r="M136" s="9" t="s">
        <v>22</v>
      </c>
      <c r="N136" s="9" t="s">
        <v>4787</v>
      </c>
      <c r="O136" s="9" t="s">
        <v>4320</v>
      </c>
      <c r="P136" s="9" t="s">
        <v>22</v>
      </c>
      <c r="Q136" s="9" t="s">
        <v>4788</v>
      </c>
      <c r="R136" s="11"/>
      <c r="S136" s="9" t="s">
        <v>4789</v>
      </c>
      <c r="T136" s="9" t="s">
        <v>4323</v>
      </c>
      <c r="U136" s="9" t="s">
        <v>2730</v>
      </c>
      <c r="V136" s="9" t="s">
        <v>4323</v>
      </c>
      <c r="W136" s="9" t="s">
        <v>2404</v>
      </c>
      <c r="X136" s="9" t="s">
        <v>4323</v>
      </c>
    </row>
    <row r="137" spans="1:24" ht="16.149999999999999">
      <c r="A137" s="9" t="s">
        <v>3374</v>
      </c>
      <c r="B137" s="9" t="s">
        <v>1677</v>
      </c>
      <c r="C137" s="9" t="s">
        <v>3972</v>
      </c>
      <c r="D137" s="9" t="s">
        <v>1925</v>
      </c>
      <c r="E137" s="9" t="s">
        <v>4783</v>
      </c>
      <c r="F137" s="9" t="s">
        <v>4313</v>
      </c>
      <c r="G137" s="9" t="s">
        <v>4790</v>
      </c>
      <c r="H137" s="9" t="s">
        <v>3972</v>
      </c>
      <c r="I137" s="9"/>
      <c r="J137" s="9" t="s">
        <v>4785</v>
      </c>
      <c r="K137" s="9" t="s">
        <v>4791</v>
      </c>
      <c r="L137" s="9"/>
      <c r="M137" s="9"/>
      <c r="N137" s="9" t="s">
        <v>4792</v>
      </c>
      <c r="O137" t="s">
        <v>4328</v>
      </c>
      <c r="P137" s="9"/>
      <c r="Q137" s="9" t="s">
        <v>4793</v>
      </c>
      <c r="R137" s="11"/>
      <c r="S137" s="9" t="s">
        <v>4322</v>
      </c>
      <c r="T137" t="s">
        <v>4330</v>
      </c>
      <c r="U137" s="9" t="s">
        <v>3703</v>
      </c>
      <c r="V137" t="s">
        <v>4330</v>
      </c>
      <c r="W137" s="9" t="s">
        <v>2202</v>
      </c>
      <c r="X137" t="s">
        <v>4330</v>
      </c>
    </row>
    <row r="138" spans="1:24">
      <c r="A138" s="9" t="s">
        <v>4260</v>
      </c>
      <c r="B138" s="9" t="s">
        <v>1739</v>
      </c>
      <c r="C138" s="9" t="s">
        <v>3973</v>
      </c>
      <c r="D138" s="9" t="s">
        <v>1925</v>
      </c>
      <c r="E138" s="9" t="s">
        <v>4794</v>
      </c>
      <c r="F138" s="9" t="s">
        <v>4313</v>
      </c>
      <c r="G138" s="9" t="s">
        <v>4795</v>
      </c>
      <c r="H138" s="9" t="s">
        <v>3973</v>
      </c>
      <c r="I138" s="9" t="s">
        <v>4315</v>
      </c>
      <c r="J138" s="9" t="s">
        <v>4796</v>
      </c>
      <c r="K138" s="9" t="s">
        <v>2245</v>
      </c>
      <c r="L138" s="9" t="s">
        <v>4318</v>
      </c>
      <c r="M138" s="9" t="s">
        <v>22</v>
      </c>
      <c r="N138" s="9" t="s">
        <v>4797</v>
      </c>
      <c r="O138" s="9" t="s">
        <v>4320</v>
      </c>
      <c r="P138" s="9" t="s">
        <v>22</v>
      </c>
      <c r="Q138" s="9" t="s">
        <v>4321</v>
      </c>
      <c r="R138" s="11"/>
      <c r="S138" s="9" t="s">
        <v>2107</v>
      </c>
      <c r="T138" s="9" t="s">
        <v>4323</v>
      </c>
      <c r="U138" s="9" t="s">
        <v>2076</v>
      </c>
      <c r="V138" s="9" t="s">
        <v>4323</v>
      </c>
      <c r="W138" s="9" t="s">
        <v>2142</v>
      </c>
      <c r="X138" s="9" t="s">
        <v>4323</v>
      </c>
    </row>
    <row r="139" spans="1:24" ht="16.149999999999999">
      <c r="A139" s="9" t="s">
        <v>4260</v>
      </c>
      <c r="B139" s="9" t="s">
        <v>1739</v>
      </c>
      <c r="C139" s="9" t="s">
        <v>3972</v>
      </c>
      <c r="D139" s="9" t="s">
        <v>1925</v>
      </c>
      <c r="E139" s="9" t="s">
        <v>4794</v>
      </c>
      <c r="F139" s="9" t="s">
        <v>4313</v>
      </c>
      <c r="G139" s="9" t="s">
        <v>4795</v>
      </c>
      <c r="H139" s="9" t="s">
        <v>3973</v>
      </c>
      <c r="I139" s="9" t="s">
        <v>4315</v>
      </c>
      <c r="J139" s="9" t="s">
        <v>4796</v>
      </c>
      <c r="K139" s="9"/>
      <c r="L139" s="9"/>
      <c r="M139" s="9" t="s">
        <v>22</v>
      </c>
      <c r="N139" s="9" t="s">
        <v>4798</v>
      </c>
      <c r="O139" t="s">
        <v>4328</v>
      </c>
      <c r="P139" s="9" t="s">
        <v>22</v>
      </c>
      <c r="Q139" s="9" t="s">
        <v>4321</v>
      </c>
      <c r="R139" s="11"/>
      <c r="S139" s="9" t="s">
        <v>2076</v>
      </c>
      <c r="T139" t="s">
        <v>4330</v>
      </c>
      <c r="U139" s="9" t="s">
        <v>2142</v>
      </c>
      <c r="V139" t="s">
        <v>4330</v>
      </c>
      <c r="W139" s="9" t="s">
        <v>2180</v>
      </c>
      <c r="X139" t="s">
        <v>4330</v>
      </c>
    </row>
    <row r="140" spans="1:24">
      <c r="A140" s="9" t="s">
        <v>3434</v>
      </c>
      <c r="B140" s="9" t="s">
        <v>1768</v>
      </c>
      <c r="C140" s="9" t="s">
        <v>3973</v>
      </c>
      <c r="D140" s="9" t="s">
        <v>1925</v>
      </c>
      <c r="E140" s="9" t="s">
        <v>4783</v>
      </c>
      <c r="F140" s="9" t="s">
        <v>4313</v>
      </c>
      <c r="G140" s="9" t="s">
        <v>4544</v>
      </c>
      <c r="H140" s="9" t="s">
        <v>3973</v>
      </c>
      <c r="I140" s="9" t="s">
        <v>4334</v>
      </c>
      <c r="J140" s="9" t="s">
        <v>4799</v>
      </c>
      <c r="K140" s="9" t="s">
        <v>2423</v>
      </c>
      <c r="L140" s="9" t="s">
        <v>4318</v>
      </c>
      <c r="M140" s="9" t="s">
        <v>22</v>
      </c>
      <c r="N140" s="9" t="s">
        <v>3599</v>
      </c>
      <c r="O140" s="9" t="s">
        <v>4320</v>
      </c>
      <c r="P140" s="9" t="s">
        <v>22</v>
      </c>
      <c r="Q140" s="9" t="s">
        <v>4800</v>
      </c>
      <c r="R140" s="11"/>
      <c r="S140" s="9" t="s">
        <v>2116</v>
      </c>
      <c r="T140" s="9" t="s">
        <v>4323</v>
      </c>
      <c r="U140" s="9" t="s">
        <v>2156</v>
      </c>
      <c r="V140" s="9" t="s">
        <v>4323</v>
      </c>
      <c r="W140" s="9" t="s">
        <v>2001</v>
      </c>
      <c r="X140" s="9" t="s">
        <v>4323</v>
      </c>
    </row>
    <row r="141" spans="1:24" ht="16.149999999999999">
      <c r="A141" s="9" t="s">
        <v>3445</v>
      </c>
      <c r="B141" s="9" t="s">
        <v>1782</v>
      </c>
      <c r="C141" s="9" t="s">
        <v>3972</v>
      </c>
      <c r="D141" s="9" t="s">
        <v>1925</v>
      </c>
      <c r="E141" s="9" t="s">
        <v>4489</v>
      </c>
      <c r="F141" s="9" t="s">
        <v>4313</v>
      </c>
      <c r="G141" s="9" t="s">
        <v>4801</v>
      </c>
      <c r="H141" s="9" t="s">
        <v>3973</v>
      </c>
      <c r="I141" s="9" t="s">
        <v>4499</v>
      </c>
      <c r="J141" s="9" t="s">
        <v>2516</v>
      </c>
      <c r="K141" s="9"/>
      <c r="L141" s="9"/>
      <c r="M141" s="9" t="s">
        <v>22</v>
      </c>
      <c r="N141" s="9" t="s">
        <v>4454</v>
      </c>
      <c r="O141" t="s">
        <v>4328</v>
      </c>
      <c r="P141" s="9" t="s">
        <v>22</v>
      </c>
      <c r="Q141" s="9" t="s">
        <v>4321</v>
      </c>
      <c r="R141" s="11"/>
      <c r="S141" s="9" t="s">
        <v>2848</v>
      </c>
      <c r="T141" t="s">
        <v>4330</v>
      </c>
      <c r="U141" s="9" t="s">
        <v>2504</v>
      </c>
      <c r="V141" t="s">
        <v>4330</v>
      </c>
      <c r="W141" s="9" t="s">
        <v>1932</v>
      </c>
      <c r="X141" t="s">
        <v>4330</v>
      </c>
    </row>
    <row r="142" spans="1:24">
      <c r="A142" s="9" t="s">
        <v>3445</v>
      </c>
      <c r="B142" s="9" t="s">
        <v>1782</v>
      </c>
      <c r="C142" s="9" t="s">
        <v>3973</v>
      </c>
      <c r="D142" s="9" t="s">
        <v>1925</v>
      </c>
      <c r="E142" s="9" t="s">
        <v>4489</v>
      </c>
      <c r="F142" s="9" t="s">
        <v>4313</v>
      </c>
      <c r="G142" s="9" t="s">
        <v>4801</v>
      </c>
      <c r="H142" s="9" t="s">
        <v>3973</v>
      </c>
      <c r="I142" s="9" t="s">
        <v>4499</v>
      </c>
      <c r="J142" s="9" t="s">
        <v>2516</v>
      </c>
      <c r="K142" s="9" t="s">
        <v>4802</v>
      </c>
      <c r="L142" s="9" t="s">
        <v>4318</v>
      </c>
      <c r="M142" s="9" t="s">
        <v>22</v>
      </c>
      <c r="N142" s="9" t="s">
        <v>4396</v>
      </c>
      <c r="O142" s="9" t="s">
        <v>4320</v>
      </c>
      <c r="P142" s="9" t="s">
        <v>22</v>
      </c>
      <c r="Q142" s="9" t="s">
        <v>4321</v>
      </c>
      <c r="R142" s="11"/>
      <c r="S142" s="9" t="s">
        <v>3555</v>
      </c>
      <c r="T142" s="9" t="s">
        <v>4323</v>
      </c>
      <c r="U142" s="9" t="s">
        <v>2848</v>
      </c>
      <c r="V142" s="9" t="s">
        <v>4323</v>
      </c>
      <c r="W142" s="9" t="s">
        <v>2504</v>
      </c>
      <c r="X142" s="9" t="s">
        <v>4323</v>
      </c>
    </row>
    <row r="143" spans="1:24" ht="43.15">
      <c r="A143" s="9" t="s">
        <v>3450</v>
      </c>
      <c r="B143" s="9" t="s">
        <v>1785</v>
      </c>
      <c r="C143" s="9" t="s">
        <v>3973</v>
      </c>
      <c r="D143" s="9" t="s">
        <v>2571</v>
      </c>
      <c r="E143" s="9" t="s">
        <v>4803</v>
      </c>
      <c r="F143" s="9" t="s">
        <v>4313</v>
      </c>
      <c r="G143" s="9" t="s">
        <v>4804</v>
      </c>
      <c r="H143" s="9" t="s">
        <v>3972</v>
      </c>
      <c r="I143" s="9" t="s">
        <v>4805</v>
      </c>
      <c r="J143" s="9" t="s">
        <v>4806</v>
      </c>
      <c r="K143" s="9" t="s">
        <v>4807</v>
      </c>
      <c r="L143" s="9" t="s">
        <v>4318</v>
      </c>
      <c r="M143" s="9" t="s">
        <v>21</v>
      </c>
      <c r="N143" s="9"/>
      <c r="O143" s="9"/>
      <c r="P143" s="9" t="s">
        <v>21</v>
      </c>
      <c r="Q143" s="9" t="s">
        <v>4808</v>
      </c>
      <c r="R143" s="11" t="s">
        <v>4809</v>
      </c>
      <c r="S143" s="9"/>
      <c r="T143" s="9"/>
      <c r="U143" s="9"/>
      <c r="V143" s="9"/>
      <c r="W143" s="9"/>
      <c r="X143" s="9"/>
    </row>
    <row r="144" spans="1:24" ht="43.15">
      <c r="A144" s="9" t="s">
        <v>3450</v>
      </c>
      <c r="B144" s="9" t="s">
        <v>1785</v>
      </c>
      <c r="C144" s="9" t="s">
        <v>3972</v>
      </c>
      <c r="D144" s="9" t="s">
        <v>2571</v>
      </c>
      <c r="E144" s="9" t="s">
        <v>4803</v>
      </c>
      <c r="F144" s="9" t="s">
        <v>4313</v>
      </c>
      <c r="G144" s="9" t="s">
        <v>4804</v>
      </c>
      <c r="H144" s="9" t="s">
        <v>3972</v>
      </c>
      <c r="I144" s="9"/>
      <c r="J144" s="9" t="s">
        <v>4810</v>
      </c>
      <c r="K144" s="9"/>
      <c r="L144" s="9"/>
      <c r="M144" s="9" t="s">
        <v>21</v>
      </c>
      <c r="N144" s="9" t="s">
        <v>4811</v>
      </c>
      <c r="O144" t="s">
        <v>4328</v>
      </c>
      <c r="P144" s="9" t="s">
        <v>21</v>
      </c>
      <c r="Q144" s="9" t="s">
        <v>4812</v>
      </c>
      <c r="R144" s="11" t="s">
        <v>4813</v>
      </c>
      <c r="S144" s="9"/>
      <c r="T144" s="9"/>
      <c r="U144" s="9"/>
      <c r="V144" s="9"/>
      <c r="W144" s="9"/>
      <c r="X144" s="9"/>
    </row>
    <row r="145" spans="1:24" ht="16.149999999999999">
      <c r="A145" s="9" t="s">
        <v>4272</v>
      </c>
      <c r="B145" s="9" t="s">
        <v>1792</v>
      </c>
      <c r="C145" s="9" t="s">
        <v>3972</v>
      </c>
      <c r="D145" s="9" t="s">
        <v>2062</v>
      </c>
      <c r="E145" s="9" t="s">
        <v>4390</v>
      </c>
      <c r="F145" s="9" t="s">
        <v>4313</v>
      </c>
      <c r="G145" s="9" t="s">
        <v>4696</v>
      </c>
      <c r="H145" s="9" t="s">
        <v>3973</v>
      </c>
      <c r="I145" s="9" t="s">
        <v>4315</v>
      </c>
      <c r="J145" s="9" t="s">
        <v>2372</v>
      </c>
      <c r="K145" s="9"/>
      <c r="L145" s="9"/>
      <c r="M145" s="9" t="s">
        <v>22</v>
      </c>
      <c r="N145" s="9" t="s">
        <v>4389</v>
      </c>
      <c r="O145" t="s">
        <v>4328</v>
      </c>
      <c r="P145" s="9" t="s">
        <v>22</v>
      </c>
      <c r="Q145" s="9" t="s">
        <v>4321</v>
      </c>
      <c r="R145" s="11"/>
      <c r="S145" s="9" t="s">
        <v>1947</v>
      </c>
      <c r="T145" t="s">
        <v>4330</v>
      </c>
      <c r="U145" s="9" t="s">
        <v>2107</v>
      </c>
      <c r="V145" t="s">
        <v>4330</v>
      </c>
      <c r="W145" s="9" t="s">
        <v>2076</v>
      </c>
      <c r="X145" t="s">
        <v>4330</v>
      </c>
    </row>
    <row r="146" spans="1:24">
      <c r="A146" s="9" t="s">
        <v>4272</v>
      </c>
      <c r="B146" s="9" t="s">
        <v>1792</v>
      </c>
      <c r="C146" s="9" t="s">
        <v>3973</v>
      </c>
      <c r="D146" s="9" t="s">
        <v>2062</v>
      </c>
      <c r="E146" s="9" t="s">
        <v>4390</v>
      </c>
      <c r="F146" s="9" t="s">
        <v>4313</v>
      </c>
      <c r="G146" s="9" t="s">
        <v>4696</v>
      </c>
      <c r="H146" s="9" t="s">
        <v>3973</v>
      </c>
      <c r="I146" s="9" t="s">
        <v>4315</v>
      </c>
      <c r="J146" s="9" t="s">
        <v>2372</v>
      </c>
      <c r="K146" s="9" t="s">
        <v>4814</v>
      </c>
      <c r="L146" s="9" t="s">
        <v>4318</v>
      </c>
      <c r="M146" s="9" t="s">
        <v>22</v>
      </c>
      <c r="N146" s="9" t="s">
        <v>4815</v>
      </c>
      <c r="O146" s="9" t="s">
        <v>4320</v>
      </c>
      <c r="P146" s="9" t="s">
        <v>22</v>
      </c>
      <c r="Q146" s="9" t="s">
        <v>4321</v>
      </c>
      <c r="R146" s="11"/>
      <c r="S146" s="9" t="s">
        <v>2099</v>
      </c>
      <c r="T146" s="9" t="s">
        <v>4323</v>
      </c>
      <c r="U146" s="9" t="s">
        <v>1947</v>
      </c>
      <c r="V146" s="9" t="s">
        <v>4323</v>
      </c>
      <c r="W146" s="9" t="s">
        <v>2107</v>
      </c>
      <c r="X146" s="9" t="s">
        <v>4323</v>
      </c>
    </row>
    <row r="147" spans="1:24" ht="43.15">
      <c r="A147" s="9" t="s">
        <v>3465</v>
      </c>
      <c r="B147" s="9" t="s">
        <v>1804</v>
      </c>
      <c r="C147" s="9" t="s">
        <v>3973</v>
      </c>
      <c r="D147" s="9" t="s">
        <v>4816</v>
      </c>
      <c r="E147" s="9" t="s">
        <v>4817</v>
      </c>
      <c r="F147" s="9" t="s">
        <v>4313</v>
      </c>
      <c r="G147" s="9" t="s">
        <v>4818</v>
      </c>
      <c r="H147" s="9" t="s">
        <v>3973</v>
      </c>
      <c r="I147" s="9" t="s">
        <v>4819</v>
      </c>
      <c r="J147" s="9" t="s">
        <v>2877</v>
      </c>
      <c r="K147" s="9" t="s">
        <v>2001</v>
      </c>
      <c r="L147" s="9" t="s">
        <v>4318</v>
      </c>
      <c r="M147" s="9" t="s">
        <v>22</v>
      </c>
      <c r="N147" s="9"/>
      <c r="O147" s="9"/>
      <c r="P147" s="9" t="s">
        <v>22</v>
      </c>
      <c r="Q147" s="9" t="s">
        <v>4820</v>
      </c>
      <c r="R147" s="11" t="s">
        <v>4821</v>
      </c>
      <c r="S147" s="9"/>
      <c r="T147" s="9"/>
      <c r="U147" s="9"/>
      <c r="V147" s="9"/>
      <c r="W147" s="9"/>
      <c r="X147" s="9"/>
    </row>
    <row r="148" spans="1:24">
      <c r="A148" s="9" t="s">
        <v>3475</v>
      </c>
      <c r="B148" s="9" t="s">
        <v>1826</v>
      </c>
      <c r="C148" s="9" t="s">
        <v>3973</v>
      </c>
      <c r="D148" s="9" t="s">
        <v>3503</v>
      </c>
      <c r="E148" s="9" t="s">
        <v>4822</v>
      </c>
      <c r="F148" s="9" t="s">
        <v>4313</v>
      </c>
      <c r="G148" s="9" t="s">
        <v>4696</v>
      </c>
      <c r="H148" s="9" t="s">
        <v>3973</v>
      </c>
      <c r="I148" s="9" t="s">
        <v>4315</v>
      </c>
      <c r="J148" s="9" t="s">
        <v>4823</v>
      </c>
      <c r="K148" s="9" t="s">
        <v>4824</v>
      </c>
      <c r="L148" s="9" t="s">
        <v>4318</v>
      </c>
      <c r="M148" s="9" t="s">
        <v>22</v>
      </c>
      <c r="N148" s="9" t="s">
        <v>4825</v>
      </c>
      <c r="O148" s="9" t="s">
        <v>4320</v>
      </c>
      <c r="P148" s="9" t="s">
        <v>22</v>
      </c>
      <c r="Q148" s="9" t="s">
        <v>4321</v>
      </c>
      <c r="R148" s="11"/>
      <c r="S148" s="9" t="s">
        <v>2717</v>
      </c>
      <c r="T148" s="9" t="s">
        <v>4323</v>
      </c>
      <c r="U148" s="9" t="s">
        <v>2116</v>
      </c>
      <c r="V148" s="9" t="s">
        <v>4323</v>
      </c>
      <c r="W148" s="9" t="s">
        <v>2156</v>
      </c>
      <c r="X148" s="9" t="s">
        <v>4323</v>
      </c>
    </row>
    <row r="149" spans="1:24">
      <c r="A149" s="9" t="s">
        <v>3489</v>
      </c>
      <c r="B149" s="9" t="s">
        <v>1847</v>
      </c>
      <c r="C149" s="9" t="s">
        <v>3973</v>
      </c>
      <c r="D149" s="9" t="s">
        <v>1959</v>
      </c>
      <c r="E149" s="9" t="s">
        <v>4826</v>
      </c>
      <c r="F149" s="9" t="s">
        <v>4313</v>
      </c>
      <c r="G149" s="9" t="s">
        <v>4426</v>
      </c>
      <c r="H149" s="9" t="s">
        <v>3973</v>
      </c>
      <c r="I149" s="9" t="s">
        <v>4315</v>
      </c>
      <c r="J149" s="9" t="s">
        <v>4827</v>
      </c>
      <c r="K149" s="9" t="s">
        <v>2142</v>
      </c>
      <c r="L149" s="9" t="s">
        <v>4318</v>
      </c>
      <c r="M149" s="9" t="s">
        <v>22</v>
      </c>
      <c r="N149" s="9" t="s">
        <v>4828</v>
      </c>
      <c r="O149" s="9" t="s">
        <v>4320</v>
      </c>
      <c r="P149" s="9" t="s">
        <v>22</v>
      </c>
      <c r="Q149" s="9" t="s">
        <v>4321</v>
      </c>
      <c r="R149" s="11"/>
      <c r="S149" s="9" t="s">
        <v>1957</v>
      </c>
      <c r="T149" s="9" t="s">
        <v>4323</v>
      </c>
      <c r="U149" s="9" t="s">
        <v>2018</v>
      </c>
      <c r="V149" s="9" t="s">
        <v>4323</v>
      </c>
      <c r="W149" s="9" t="s">
        <v>1934</v>
      </c>
      <c r="X149" s="9" t="s">
        <v>4323</v>
      </c>
    </row>
    <row r="150" spans="1:24" ht="16.149999999999999">
      <c r="A150" s="9" t="s">
        <v>3506</v>
      </c>
      <c r="B150" s="9" t="s">
        <v>1875</v>
      </c>
      <c r="C150" s="9" t="s">
        <v>3972</v>
      </c>
      <c r="D150" s="9" t="s">
        <v>1925</v>
      </c>
      <c r="E150" s="9" t="s">
        <v>4829</v>
      </c>
      <c r="F150" s="9" t="s">
        <v>4313</v>
      </c>
      <c r="G150" s="9" t="s">
        <v>4753</v>
      </c>
      <c r="H150" s="9" t="s">
        <v>3972</v>
      </c>
      <c r="I150" s="9"/>
      <c r="J150" s="9" t="s">
        <v>4830</v>
      </c>
      <c r="K150" s="9"/>
      <c r="L150" s="9"/>
      <c r="M150" s="9" t="s">
        <v>22</v>
      </c>
      <c r="N150" s="9" t="s">
        <v>4831</v>
      </c>
      <c r="O150" t="s">
        <v>4328</v>
      </c>
      <c r="P150" s="9" t="s">
        <v>22</v>
      </c>
      <c r="Q150" s="9" t="s">
        <v>4832</v>
      </c>
      <c r="R150" s="11"/>
      <c r="S150" s="9" t="s">
        <v>4833</v>
      </c>
      <c r="T150" t="s">
        <v>4330</v>
      </c>
      <c r="U150" s="9" t="s">
        <v>4834</v>
      </c>
      <c r="V150" t="s">
        <v>4330</v>
      </c>
      <c r="W150" s="9" t="s">
        <v>2861</v>
      </c>
      <c r="X150" t="s">
        <v>4330</v>
      </c>
    </row>
    <row r="151" spans="1:24" ht="16.149999999999999">
      <c r="A151" s="9" t="s">
        <v>3506</v>
      </c>
      <c r="B151" s="9" t="s">
        <v>1875</v>
      </c>
      <c r="C151" s="9" t="s">
        <v>3972</v>
      </c>
      <c r="D151" s="9" t="s">
        <v>1925</v>
      </c>
      <c r="E151" s="9" t="s">
        <v>4829</v>
      </c>
      <c r="F151" s="9" t="s">
        <v>4313</v>
      </c>
      <c r="G151" s="9" t="s">
        <v>4753</v>
      </c>
      <c r="H151" s="9" t="s">
        <v>3972</v>
      </c>
      <c r="I151" s="9"/>
      <c r="J151" s="9" t="s">
        <v>4830</v>
      </c>
      <c r="K151" s="9"/>
      <c r="L151" s="9"/>
      <c r="M151" s="9" t="s">
        <v>22</v>
      </c>
      <c r="N151" s="9" t="s">
        <v>4835</v>
      </c>
      <c r="O151" t="s">
        <v>4328</v>
      </c>
      <c r="P151" s="9" t="s">
        <v>22</v>
      </c>
      <c r="Q151" s="9" t="s">
        <v>4832</v>
      </c>
      <c r="R151" s="11"/>
      <c r="S151" s="9"/>
      <c r="T151" s="9"/>
      <c r="U151" s="9"/>
      <c r="V151" s="9"/>
      <c r="W151" s="9"/>
      <c r="X151" s="9"/>
    </row>
    <row r="152" spans="1:24" ht="16.149999999999999">
      <c r="A152" s="9" t="s">
        <v>3506</v>
      </c>
      <c r="B152" s="9" t="s">
        <v>1875</v>
      </c>
      <c r="C152" s="9" t="s">
        <v>3972</v>
      </c>
      <c r="D152" s="9" t="s">
        <v>1925</v>
      </c>
      <c r="E152" s="9" t="s">
        <v>4829</v>
      </c>
      <c r="F152" s="9" t="s">
        <v>4313</v>
      </c>
      <c r="G152" s="9" t="s">
        <v>4753</v>
      </c>
      <c r="H152" s="9" t="s">
        <v>3972</v>
      </c>
      <c r="I152" s="9"/>
      <c r="J152" s="9" t="s">
        <v>4830</v>
      </c>
      <c r="K152" s="9"/>
      <c r="L152" s="9"/>
      <c r="M152" s="9" t="s">
        <v>22</v>
      </c>
      <c r="N152" s="9" t="s">
        <v>4831</v>
      </c>
      <c r="O152" t="s">
        <v>4328</v>
      </c>
      <c r="P152" s="9" t="s">
        <v>22</v>
      </c>
      <c r="Q152" s="9" t="s">
        <v>4836</v>
      </c>
      <c r="R152" s="11"/>
      <c r="S152" s="9"/>
      <c r="T152" s="9"/>
      <c r="U152" s="9"/>
      <c r="V152" s="9"/>
      <c r="W152" s="9"/>
      <c r="X152" s="9"/>
    </row>
    <row r="153" spans="1:24">
      <c r="A153" s="9" t="s">
        <v>3506</v>
      </c>
      <c r="B153" s="9" t="s">
        <v>1875</v>
      </c>
      <c r="C153" s="9" t="s">
        <v>3973</v>
      </c>
      <c r="D153" s="9" t="s">
        <v>1925</v>
      </c>
      <c r="E153" s="9" t="s">
        <v>4837</v>
      </c>
      <c r="F153" s="9" t="s">
        <v>4313</v>
      </c>
      <c r="G153" s="9" t="s">
        <v>4838</v>
      </c>
      <c r="H153" s="9" t="s">
        <v>3973</v>
      </c>
      <c r="I153" s="9" t="s">
        <v>4315</v>
      </c>
      <c r="J153" s="9" t="s">
        <v>4839</v>
      </c>
      <c r="K153" s="9" t="s">
        <v>2219</v>
      </c>
      <c r="L153" s="9" t="s">
        <v>4318</v>
      </c>
      <c r="M153" s="9" t="s">
        <v>22</v>
      </c>
      <c r="N153" s="9" t="s">
        <v>4840</v>
      </c>
      <c r="O153" s="9" t="s">
        <v>4320</v>
      </c>
      <c r="P153" s="9" t="s">
        <v>22</v>
      </c>
      <c r="Q153" s="9" t="s">
        <v>4836</v>
      </c>
      <c r="R153" s="11"/>
      <c r="S153" s="9" t="s">
        <v>4841</v>
      </c>
      <c r="T153" s="9" t="s">
        <v>4323</v>
      </c>
      <c r="U153" s="9" t="s">
        <v>4555</v>
      </c>
      <c r="V153" s="9" t="s">
        <v>4323</v>
      </c>
      <c r="W153" s="9" t="s">
        <v>3742</v>
      </c>
      <c r="X153" s="9" t="s">
        <v>4323</v>
      </c>
    </row>
    <row r="154" spans="1:24">
      <c r="A154" s="9" t="s">
        <v>3506</v>
      </c>
      <c r="B154" s="9" t="s">
        <v>1875</v>
      </c>
      <c r="C154" s="9" t="s">
        <v>3973</v>
      </c>
      <c r="D154" s="9" t="s">
        <v>1925</v>
      </c>
      <c r="E154" s="9" t="s">
        <v>4837</v>
      </c>
      <c r="F154" s="9" t="s">
        <v>4313</v>
      </c>
      <c r="G154" s="9" t="s">
        <v>4838</v>
      </c>
      <c r="H154" s="9" t="s">
        <v>3973</v>
      </c>
      <c r="I154" s="9" t="s">
        <v>4315</v>
      </c>
      <c r="J154" s="9" t="s">
        <v>4839</v>
      </c>
      <c r="K154" s="9" t="s">
        <v>3691</v>
      </c>
      <c r="L154" s="9" t="s">
        <v>4318</v>
      </c>
      <c r="M154" s="9" t="s">
        <v>22</v>
      </c>
      <c r="N154" s="9" t="s">
        <v>4842</v>
      </c>
      <c r="O154" s="9" t="s">
        <v>4320</v>
      </c>
      <c r="P154" s="9" t="s">
        <v>22</v>
      </c>
      <c r="Q154" s="9" t="s">
        <v>4832</v>
      </c>
      <c r="R154" s="11"/>
      <c r="S154" s="9" t="s">
        <v>2041</v>
      </c>
      <c r="T154" s="9" t="s">
        <v>4323</v>
      </c>
      <c r="U154" s="9" t="s">
        <v>3614</v>
      </c>
      <c r="V154" s="9" t="s">
        <v>4323</v>
      </c>
      <c r="W154" s="9" t="s">
        <v>3175</v>
      </c>
      <c r="X154" s="9" t="s">
        <v>4323</v>
      </c>
    </row>
    <row r="155" spans="1:24">
      <c r="A155" s="9" t="s">
        <v>3506</v>
      </c>
      <c r="B155" s="9" t="s">
        <v>1875</v>
      </c>
      <c r="C155" s="9" t="s">
        <v>3973</v>
      </c>
      <c r="D155" s="9" t="s">
        <v>1925</v>
      </c>
      <c r="E155" s="9" t="s">
        <v>4837</v>
      </c>
      <c r="F155" s="9" t="s">
        <v>4313</v>
      </c>
      <c r="G155" s="9" t="s">
        <v>4838</v>
      </c>
      <c r="H155" s="9" t="s">
        <v>3973</v>
      </c>
      <c r="I155" s="9" t="s">
        <v>4315</v>
      </c>
      <c r="J155" s="9" t="s">
        <v>4839</v>
      </c>
      <c r="K155" s="9" t="s">
        <v>2471</v>
      </c>
      <c r="L155" s="9" t="s">
        <v>4318</v>
      </c>
      <c r="M155" s="9" t="s">
        <v>22</v>
      </c>
      <c r="N155" s="9" t="s">
        <v>4842</v>
      </c>
      <c r="O155" s="9" t="s">
        <v>4320</v>
      </c>
      <c r="P155" s="9" t="s">
        <v>22</v>
      </c>
      <c r="Q155" s="9" t="s">
        <v>4836</v>
      </c>
      <c r="R155" s="11"/>
      <c r="S155" s="9" t="s">
        <v>2041</v>
      </c>
      <c r="T155" s="9" t="s">
        <v>4323</v>
      </c>
      <c r="U155" s="9" t="s">
        <v>3614</v>
      </c>
      <c r="V155" s="9" t="s">
        <v>4323</v>
      </c>
      <c r="W155" s="9" t="s">
        <v>3175</v>
      </c>
      <c r="X155" s="9" t="s">
        <v>4323</v>
      </c>
    </row>
    <row r="156" spans="1:24">
      <c r="A156" s="9" t="s">
        <v>3506</v>
      </c>
      <c r="B156" s="9" t="s">
        <v>1875</v>
      </c>
      <c r="C156" s="9" t="s">
        <v>3973</v>
      </c>
      <c r="D156" s="9" t="s">
        <v>1925</v>
      </c>
      <c r="E156" s="9" t="s">
        <v>4837</v>
      </c>
      <c r="F156" s="9" t="s">
        <v>4313</v>
      </c>
      <c r="G156" s="9" t="s">
        <v>4838</v>
      </c>
      <c r="H156" s="9" t="s">
        <v>3973</v>
      </c>
      <c r="I156" s="9" t="s">
        <v>4315</v>
      </c>
      <c r="J156" s="9" t="s">
        <v>4839</v>
      </c>
      <c r="K156" s="9" t="s">
        <v>2265</v>
      </c>
      <c r="L156" s="9" t="s">
        <v>4318</v>
      </c>
      <c r="M156" s="9" t="s">
        <v>22</v>
      </c>
      <c r="N156" s="9" t="s">
        <v>4840</v>
      </c>
      <c r="O156" s="9" t="s">
        <v>4320</v>
      </c>
      <c r="P156" s="9" t="s">
        <v>22</v>
      </c>
      <c r="Q156" s="9" t="s">
        <v>4832</v>
      </c>
      <c r="R156" s="11"/>
      <c r="S156" s="9" t="s">
        <v>4841</v>
      </c>
      <c r="T156" s="9" t="s">
        <v>4323</v>
      </c>
      <c r="U156" s="9" t="s">
        <v>4555</v>
      </c>
      <c r="V156" s="9" t="s">
        <v>4323</v>
      </c>
      <c r="W156" s="9" t="s">
        <v>3742</v>
      </c>
      <c r="X156" s="9" t="s">
        <v>4323</v>
      </c>
    </row>
    <row r="157" spans="1:24" ht="16.149999999999999">
      <c r="A157" s="9" t="s">
        <v>3506</v>
      </c>
      <c r="B157" s="9" t="s">
        <v>1875</v>
      </c>
      <c r="C157" s="9" t="s">
        <v>3972</v>
      </c>
      <c r="D157" s="9" t="s">
        <v>1925</v>
      </c>
      <c r="E157" s="9" t="s">
        <v>4829</v>
      </c>
      <c r="F157" s="9" t="s">
        <v>4313</v>
      </c>
      <c r="G157" s="9" t="s">
        <v>4753</v>
      </c>
      <c r="H157" s="9" t="s">
        <v>3972</v>
      </c>
      <c r="I157" s="9"/>
      <c r="J157" s="9" t="s">
        <v>4830</v>
      </c>
      <c r="K157" s="9"/>
      <c r="L157" s="9"/>
      <c r="M157" s="9" t="s">
        <v>22</v>
      </c>
      <c r="N157" s="9" t="s">
        <v>4835</v>
      </c>
      <c r="O157" t="s">
        <v>4328</v>
      </c>
      <c r="P157" s="9" t="s">
        <v>22</v>
      </c>
      <c r="Q157" s="9" t="s">
        <v>4836</v>
      </c>
      <c r="R157" s="11"/>
      <c r="S157" s="9"/>
      <c r="T157" s="9"/>
      <c r="U157" s="9"/>
      <c r="V157" s="9"/>
      <c r="W157" s="9"/>
      <c r="X157" s="9"/>
    </row>
    <row r="158" spans="1:24">
      <c r="A158" s="9" t="s">
        <v>3536</v>
      </c>
      <c r="B158" s="9" t="s">
        <v>1905</v>
      </c>
      <c r="C158" s="9" t="s">
        <v>3973</v>
      </c>
      <c r="D158" s="9" t="s">
        <v>3503</v>
      </c>
      <c r="E158" s="9" t="s">
        <v>4843</v>
      </c>
      <c r="F158" s="9" t="s">
        <v>4313</v>
      </c>
      <c r="G158" s="9" t="s">
        <v>4844</v>
      </c>
      <c r="H158" s="9" t="s">
        <v>3973</v>
      </c>
      <c r="I158" s="9" t="s">
        <v>4349</v>
      </c>
      <c r="J158" s="9" t="s">
        <v>4845</v>
      </c>
      <c r="K158" s="9" t="s">
        <v>1986</v>
      </c>
      <c r="L158" s="9" t="s">
        <v>4318</v>
      </c>
      <c r="M158" s="9" t="s">
        <v>22</v>
      </c>
      <c r="N158" s="9"/>
      <c r="O158" s="9"/>
      <c r="P158" s="9" t="s">
        <v>22</v>
      </c>
      <c r="Q158" s="9"/>
      <c r="R158" s="11"/>
      <c r="S158" s="9"/>
      <c r="T158" s="9"/>
      <c r="U158" s="9"/>
      <c r="V158" s="9"/>
      <c r="W158" s="9"/>
      <c r="X158" s="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80B8F-3882-49BE-A2D3-A88C2124E3BE}">
  <dimension ref="A1:F324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RowHeight="14.45"/>
  <cols>
    <col min="1" max="1" width="75.7109375" bestFit="1" customWidth="1"/>
    <col min="2" max="3" width="11.28515625" bestFit="1" customWidth="1"/>
    <col min="4" max="4" width="14.140625" bestFit="1" customWidth="1"/>
    <col min="5" max="5" width="19.5703125" bestFit="1" customWidth="1"/>
    <col min="6" max="6" width="255.7109375" bestFit="1" customWidth="1"/>
  </cols>
  <sheetData>
    <row r="1" spans="1:6" s="3" customFormat="1">
      <c r="A1" s="6" t="s">
        <v>0</v>
      </c>
      <c r="B1" s="6" t="s">
        <v>1</v>
      </c>
      <c r="C1" s="6" t="s">
        <v>4846</v>
      </c>
      <c r="D1" s="6" t="s">
        <v>4847</v>
      </c>
      <c r="E1" s="6" t="s">
        <v>4848</v>
      </c>
      <c r="F1" s="6" t="s">
        <v>4849</v>
      </c>
    </row>
    <row r="2" spans="1:6">
      <c r="A2" s="5" t="s">
        <v>1924</v>
      </c>
      <c r="B2" s="5" t="s">
        <v>17</v>
      </c>
      <c r="C2" s="5" t="s">
        <v>1934</v>
      </c>
      <c r="D2" s="5" t="s">
        <v>4850</v>
      </c>
      <c r="E2" s="5" t="s">
        <v>4851</v>
      </c>
      <c r="F2" s="5" t="s">
        <v>4852</v>
      </c>
    </row>
    <row r="3" spans="1:6">
      <c r="A3" s="5" t="s">
        <v>1924</v>
      </c>
      <c r="B3" s="5" t="s">
        <v>17</v>
      </c>
      <c r="C3" s="5" t="s">
        <v>1955</v>
      </c>
      <c r="D3" s="5" t="s">
        <v>407</v>
      </c>
      <c r="E3" s="5" t="s">
        <v>4853</v>
      </c>
      <c r="F3" s="5" t="s">
        <v>4854</v>
      </c>
    </row>
    <row r="4" spans="1:6">
      <c r="A4" s="5" t="s">
        <v>1924</v>
      </c>
      <c r="B4" s="5" t="s">
        <v>17</v>
      </c>
      <c r="C4" s="5" t="s">
        <v>2107</v>
      </c>
      <c r="D4" s="5" t="s">
        <v>4855</v>
      </c>
      <c r="E4" s="5" t="s">
        <v>4856</v>
      </c>
      <c r="F4" s="5" t="s">
        <v>4857</v>
      </c>
    </row>
    <row r="5" spans="1:6">
      <c r="A5" s="5" t="s">
        <v>1924</v>
      </c>
      <c r="B5" s="5" t="s">
        <v>17</v>
      </c>
      <c r="C5" s="5" t="s">
        <v>2202</v>
      </c>
      <c r="D5" s="5" t="s">
        <v>4858</v>
      </c>
      <c r="E5" s="5" t="s">
        <v>4859</v>
      </c>
      <c r="F5" s="5" t="s">
        <v>4860</v>
      </c>
    </row>
    <row r="6" spans="1:6">
      <c r="A6" s="5" t="s">
        <v>1938</v>
      </c>
      <c r="B6" s="5" t="s">
        <v>24</v>
      </c>
      <c r="C6" s="5" t="s">
        <v>1934</v>
      </c>
      <c r="D6" s="5" t="s">
        <v>4858</v>
      </c>
      <c r="E6" s="5" t="s">
        <v>4859</v>
      </c>
      <c r="F6" s="5" t="s">
        <v>4860</v>
      </c>
    </row>
    <row r="7" spans="1:6">
      <c r="A7" s="5" t="s">
        <v>1939</v>
      </c>
      <c r="B7" s="5" t="s">
        <v>28</v>
      </c>
      <c r="C7" s="5" t="s">
        <v>1934</v>
      </c>
      <c r="D7" s="5" t="s">
        <v>33</v>
      </c>
      <c r="E7" s="5" t="s">
        <v>4861</v>
      </c>
      <c r="F7" s="5" t="s">
        <v>4862</v>
      </c>
    </row>
    <row r="8" spans="1:6">
      <c r="A8" s="5" t="s">
        <v>1939</v>
      </c>
      <c r="B8" s="5" t="s">
        <v>28</v>
      </c>
      <c r="C8" s="5" t="s">
        <v>2202</v>
      </c>
      <c r="D8" s="5" t="s">
        <v>4863</v>
      </c>
      <c r="E8" s="5" t="s">
        <v>4859</v>
      </c>
      <c r="F8" s="5" t="s">
        <v>4860</v>
      </c>
    </row>
    <row r="9" spans="1:6">
      <c r="A9" s="5" t="s">
        <v>3545</v>
      </c>
      <c r="B9" s="5" t="s">
        <v>35</v>
      </c>
      <c r="C9" s="5" t="s">
        <v>1934</v>
      </c>
      <c r="D9" s="5"/>
      <c r="E9" s="5"/>
      <c r="F9" s="5"/>
    </row>
    <row r="10" spans="1:6">
      <c r="A10" s="5" t="s">
        <v>3545</v>
      </c>
      <c r="B10" s="5" t="s">
        <v>35</v>
      </c>
      <c r="C10" s="5" t="s">
        <v>1955</v>
      </c>
      <c r="D10" s="5" t="s">
        <v>4863</v>
      </c>
      <c r="E10" s="5" t="s">
        <v>4859</v>
      </c>
      <c r="F10" s="5" t="s">
        <v>4860</v>
      </c>
    </row>
    <row r="11" spans="1:6">
      <c r="A11" s="5" t="s">
        <v>1950</v>
      </c>
      <c r="B11" s="5" t="s">
        <v>40</v>
      </c>
      <c r="C11" s="5" t="s">
        <v>1934</v>
      </c>
      <c r="D11" s="5" t="s">
        <v>623</v>
      </c>
      <c r="E11" s="5" t="s">
        <v>4864</v>
      </c>
      <c r="F11" s="5" t="s">
        <v>4865</v>
      </c>
    </row>
    <row r="12" spans="1:6">
      <c r="A12" s="5" t="s">
        <v>1950</v>
      </c>
      <c r="B12" s="5" t="s">
        <v>40</v>
      </c>
      <c r="C12" s="5" t="s">
        <v>1955</v>
      </c>
      <c r="D12" s="5" t="s">
        <v>623</v>
      </c>
      <c r="E12" s="5" t="s">
        <v>4853</v>
      </c>
      <c r="F12" s="5" t="s">
        <v>4866</v>
      </c>
    </row>
    <row r="13" spans="1:6">
      <c r="A13" s="5" t="s">
        <v>1950</v>
      </c>
      <c r="B13" s="5" t="s">
        <v>40</v>
      </c>
      <c r="C13" s="5" t="s">
        <v>2107</v>
      </c>
      <c r="D13" s="5" t="s">
        <v>42</v>
      </c>
      <c r="E13" s="5" t="s">
        <v>4864</v>
      </c>
      <c r="F13" s="5" t="s">
        <v>4867</v>
      </c>
    </row>
    <row r="14" spans="1:6">
      <c r="A14" s="5" t="s">
        <v>1950</v>
      </c>
      <c r="B14" s="5" t="s">
        <v>40</v>
      </c>
      <c r="C14" s="5" t="s">
        <v>2202</v>
      </c>
      <c r="D14" s="5" t="s">
        <v>42</v>
      </c>
      <c r="E14" s="5" t="s">
        <v>4868</v>
      </c>
      <c r="F14" s="5" t="s">
        <v>4869</v>
      </c>
    </row>
    <row r="15" spans="1:6">
      <c r="A15" s="5" t="s">
        <v>1950</v>
      </c>
      <c r="B15" s="5" t="s">
        <v>40</v>
      </c>
      <c r="C15" s="5" t="s">
        <v>2156</v>
      </c>
      <c r="D15" s="5" t="s">
        <v>407</v>
      </c>
      <c r="E15" s="5" t="s">
        <v>4853</v>
      </c>
      <c r="F15" s="5" t="s">
        <v>4870</v>
      </c>
    </row>
    <row r="16" spans="1:6">
      <c r="A16" s="5" t="s">
        <v>1950</v>
      </c>
      <c r="B16" s="5" t="s">
        <v>40</v>
      </c>
      <c r="C16" s="5" t="s">
        <v>2848</v>
      </c>
      <c r="D16" s="5" t="s">
        <v>4850</v>
      </c>
      <c r="E16" s="5" t="s">
        <v>4851</v>
      </c>
      <c r="F16" s="5" t="s">
        <v>4871</v>
      </c>
    </row>
    <row r="17" spans="1:6">
      <c r="A17" s="5" t="s">
        <v>1950</v>
      </c>
      <c r="B17" s="5" t="s">
        <v>40</v>
      </c>
      <c r="C17" s="5" t="s">
        <v>3221</v>
      </c>
      <c r="D17" s="5" t="s">
        <v>4863</v>
      </c>
      <c r="E17" s="5" t="s">
        <v>4859</v>
      </c>
      <c r="F17" s="5" t="s">
        <v>4860</v>
      </c>
    </row>
    <row r="18" spans="1:6">
      <c r="A18" s="5" t="s">
        <v>1958</v>
      </c>
      <c r="B18" s="5" t="s">
        <v>44</v>
      </c>
      <c r="C18" s="5" t="s">
        <v>1934</v>
      </c>
      <c r="D18" s="5" t="s">
        <v>228</v>
      </c>
      <c r="E18" s="5" t="s">
        <v>4872</v>
      </c>
      <c r="F18" s="5" t="s">
        <v>4873</v>
      </c>
    </row>
    <row r="19" spans="1:6">
      <c r="A19" s="5" t="s">
        <v>1958</v>
      </c>
      <c r="B19" s="5" t="s">
        <v>44</v>
      </c>
      <c r="C19" s="5" t="s">
        <v>1955</v>
      </c>
      <c r="D19" s="5" t="s">
        <v>208</v>
      </c>
      <c r="E19" s="5" t="s">
        <v>4874</v>
      </c>
      <c r="F19" s="5" t="s">
        <v>4875</v>
      </c>
    </row>
    <row r="20" spans="1:6">
      <c r="A20" s="5" t="s">
        <v>1958</v>
      </c>
      <c r="B20" s="5" t="s">
        <v>44</v>
      </c>
      <c r="C20" s="5" t="s">
        <v>2107</v>
      </c>
      <c r="D20" s="5" t="s">
        <v>1561</v>
      </c>
      <c r="E20" s="5" t="s">
        <v>4853</v>
      </c>
      <c r="F20" s="5" t="s">
        <v>4876</v>
      </c>
    </row>
    <row r="21" spans="1:6">
      <c r="A21" s="5" t="s">
        <v>1958</v>
      </c>
      <c r="B21" s="5" t="s">
        <v>44</v>
      </c>
      <c r="C21" s="5" t="s">
        <v>2202</v>
      </c>
      <c r="D21" s="5" t="s">
        <v>280</v>
      </c>
      <c r="E21" s="5" t="s">
        <v>4853</v>
      </c>
      <c r="F21" s="5" t="s">
        <v>4877</v>
      </c>
    </row>
    <row r="22" spans="1:6">
      <c r="A22" s="5" t="s">
        <v>1958</v>
      </c>
      <c r="B22" s="5" t="s">
        <v>44</v>
      </c>
      <c r="C22" s="5" t="s">
        <v>2156</v>
      </c>
      <c r="D22" s="5" t="s">
        <v>280</v>
      </c>
      <c r="E22" s="5" t="s">
        <v>4878</v>
      </c>
      <c r="F22" s="5" t="s">
        <v>4879</v>
      </c>
    </row>
    <row r="23" spans="1:6">
      <c r="A23" s="5" t="s">
        <v>1958</v>
      </c>
      <c r="B23" s="5" t="s">
        <v>44</v>
      </c>
      <c r="C23" s="5" t="s">
        <v>2848</v>
      </c>
      <c r="D23" s="5" t="s">
        <v>280</v>
      </c>
      <c r="E23" s="5" t="s">
        <v>4880</v>
      </c>
      <c r="F23" s="5" t="s">
        <v>4881</v>
      </c>
    </row>
    <row r="24" spans="1:6">
      <c r="A24" s="5" t="s">
        <v>1958</v>
      </c>
      <c r="B24" s="5" t="s">
        <v>44</v>
      </c>
      <c r="C24" s="5" t="s">
        <v>3221</v>
      </c>
      <c r="D24" s="5" t="s">
        <v>247</v>
      </c>
      <c r="E24" s="5" t="s">
        <v>4882</v>
      </c>
      <c r="F24" s="5" t="s">
        <v>4883</v>
      </c>
    </row>
    <row r="25" spans="1:6">
      <c r="A25" s="5" t="s">
        <v>1958</v>
      </c>
      <c r="B25" s="5" t="s">
        <v>44</v>
      </c>
      <c r="C25" s="5" t="s">
        <v>2569</v>
      </c>
      <c r="D25" s="5" t="s">
        <v>247</v>
      </c>
      <c r="E25" s="5" t="s">
        <v>4884</v>
      </c>
      <c r="F25" s="5" t="s">
        <v>4885</v>
      </c>
    </row>
    <row r="26" spans="1:6">
      <c r="A26" s="5" t="s">
        <v>1958</v>
      </c>
      <c r="B26" s="5" t="s">
        <v>44</v>
      </c>
      <c r="C26" s="5" t="s">
        <v>3878</v>
      </c>
      <c r="D26" s="5" t="s">
        <v>247</v>
      </c>
      <c r="E26" s="5" t="s">
        <v>4886</v>
      </c>
      <c r="F26" s="5" t="s">
        <v>4883</v>
      </c>
    </row>
    <row r="27" spans="1:6">
      <c r="A27" s="5" t="s">
        <v>1958</v>
      </c>
      <c r="B27" s="5" t="s">
        <v>44</v>
      </c>
      <c r="C27" s="5" t="s">
        <v>2018</v>
      </c>
      <c r="D27" s="5" t="s">
        <v>284</v>
      </c>
      <c r="E27" s="5" t="s">
        <v>4887</v>
      </c>
      <c r="F27" s="5" t="s">
        <v>4885</v>
      </c>
    </row>
    <row r="28" spans="1:6">
      <c r="A28" s="5" t="s">
        <v>1958</v>
      </c>
      <c r="B28" s="5" t="s">
        <v>44</v>
      </c>
      <c r="C28" s="5" t="s">
        <v>2319</v>
      </c>
      <c r="D28" s="5" t="s">
        <v>4888</v>
      </c>
      <c r="E28" s="5" t="s">
        <v>4864</v>
      </c>
      <c r="F28" s="5" t="s">
        <v>4889</v>
      </c>
    </row>
    <row r="29" spans="1:6">
      <c r="A29" s="5" t="s">
        <v>1958</v>
      </c>
      <c r="B29" s="5" t="s">
        <v>44</v>
      </c>
      <c r="C29" s="5" t="s">
        <v>2996</v>
      </c>
      <c r="D29" s="5" t="s">
        <v>4888</v>
      </c>
      <c r="E29" s="5" t="s">
        <v>4890</v>
      </c>
      <c r="F29" s="5" t="s">
        <v>4891</v>
      </c>
    </row>
    <row r="30" spans="1:6">
      <c r="A30" s="5" t="s">
        <v>1958</v>
      </c>
      <c r="B30" s="5" t="s">
        <v>44</v>
      </c>
      <c r="C30" s="5" t="s">
        <v>4393</v>
      </c>
      <c r="D30" s="5" t="s">
        <v>407</v>
      </c>
      <c r="E30" s="5" t="s">
        <v>4892</v>
      </c>
      <c r="F30" s="5" t="s">
        <v>4893</v>
      </c>
    </row>
    <row r="31" spans="1:6">
      <c r="A31" s="5" t="s">
        <v>1958</v>
      </c>
      <c r="B31" s="5" t="s">
        <v>44</v>
      </c>
      <c r="C31" s="5" t="s">
        <v>4894</v>
      </c>
      <c r="D31" s="5" t="s">
        <v>4850</v>
      </c>
      <c r="E31" s="5" t="s">
        <v>4851</v>
      </c>
      <c r="F31" s="5" t="s">
        <v>4871</v>
      </c>
    </row>
    <row r="32" spans="1:6">
      <c r="A32" s="5" t="s">
        <v>1958</v>
      </c>
      <c r="B32" s="5" t="s">
        <v>44</v>
      </c>
      <c r="C32" s="5" t="s">
        <v>2011</v>
      </c>
      <c r="D32" s="5" t="s">
        <v>4863</v>
      </c>
      <c r="E32" s="5" t="s">
        <v>4859</v>
      </c>
      <c r="F32" s="5" t="s">
        <v>4860</v>
      </c>
    </row>
    <row r="33" spans="1:6">
      <c r="A33" s="5" t="s">
        <v>3551</v>
      </c>
      <c r="B33" s="5" t="s">
        <v>50</v>
      </c>
      <c r="C33" s="5" t="s">
        <v>1934</v>
      </c>
      <c r="D33" s="5" t="s">
        <v>37</v>
      </c>
      <c r="E33" s="5" t="s">
        <v>4882</v>
      </c>
      <c r="F33" s="5" t="s">
        <v>4895</v>
      </c>
    </row>
    <row r="34" spans="1:6">
      <c r="A34" s="5" t="s">
        <v>3551</v>
      </c>
      <c r="B34" s="5" t="s">
        <v>50</v>
      </c>
      <c r="C34" s="5" t="s">
        <v>1955</v>
      </c>
      <c r="D34" s="5" t="s">
        <v>208</v>
      </c>
      <c r="E34" s="5" t="s">
        <v>4896</v>
      </c>
      <c r="F34" s="5" t="s">
        <v>4897</v>
      </c>
    </row>
    <row r="35" spans="1:6">
      <c r="A35" s="5" t="s">
        <v>3551</v>
      </c>
      <c r="B35" s="5" t="s">
        <v>50</v>
      </c>
      <c r="C35" s="5" t="s">
        <v>2107</v>
      </c>
      <c r="D35" s="5" t="s">
        <v>276</v>
      </c>
      <c r="E35" s="5" t="s">
        <v>4864</v>
      </c>
      <c r="F35" s="5" t="s">
        <v>4898</v>
      </c>
    </row>
    <row r="36" spans="1:6">
      <c r="A36" s="5" t="s">
        <v>3551</v>
      </c>
      <c r="B36" s="5" t="s">
        <v>50</v>
      </c>
      <c r="C36" s="5" t="s">
        <v>2202</v>
      </c>
      <c r="D36" s="5" t="s">
        <v>522</v>
      </c>
      <c r="E36" s="5" t="s">
        <v>4864</v>
      </c>
      <c r="F36" s="5" t="s">
        <v>4899</v>
      </c>
    </row>
    <row r="37" spans="1:6">
      <c r="A37" s="5" t="s">
        <v>3551</v>
      </c>
      <c r="B37" s="5" t="s">
        <v>50</v>
      </c>
      <c r="C37" s="5" t="s">
        <v>2156</v>
      </c>
      <c r="D37" s="5" t="s">
        <v>522</v>
      </c>
      <c r="E37" s="5" t="s">
        <v>4882</v>
      </c>
      <c r="F37" s="5" t="s">
        <v>4900</v>
      </c>
    </row>
    <row r="38" spans="1:6">
      <c r="A38" s="5" t="s">
        <v>3551</v>
      </c>
      <c r="B38" s="5" t="s">
        <v>50</v>
      </c>
      <c r="C38" s="5" t="s">
        <v>2848</v>
      </c>
      <c r="D38" s="5" t="s">
        <v>522</v>
      </c>
      <c r="E38" s="5" t="s">
        <v>4874</v>
      </c>
      <c r="F38" s="5" t="s">
        <v>4875</v>
      </c>
    </row>
    <row r="39" spans="1:6">
      <c r="A39" s="5" t="s">
        <v>3551</v>
      </c>
      <c r="B39" s="5" t="s">
        <v>50</v>
      </c>
      <c r="C39" s="5" t="s">
        <v>3221</v>
      </c>
      <c r="D39" s="5" t="s">
        <v>485</v>
      </c>
      <c r="E39" s="5" t="s">
        <v>4868</v>
      </c>
      <c r="F39" s="5" t="s">
        <v>4901</v>
      </c>
    </row>
    <row r="40" spans="1:6">
      <c r="A40" s="5" t="s">
        <v>3551</v>
      </c>
      <c r="B40" s="5" t="s">
        <v>50</v>
      </c>
      <c r="C40" s="5" t="s">
        <v>2569</v>
      </c>
      <c r="D40" s="5" t="s">
        <v>284</v>
      </c>
      <c r="E40" s="5" t="s">
        <v>4884</v>
      </c>
      <c r="F40" s="5" t="s">
        <v>4902</v>
      </c>
    </row>
    <row r="41" spans="1:6">
      <c r="A41" s="5" t="s">
        <v>3551</v>
      </c>
      <c r="B41" s="5" t="s">
        <v>50</v>
      </c>
      <c r="C41" s="5" t="s">
        <v>3878</v>
      </c>
      <c r="D41" s="5" t="s">
        <v>284</v>
      </c>
      <c r="E41" s="5" t="s">
        <v>4887</v>
      </c>
      <c r="F41" s="5" t="s">
        <v>4885</v>
      </c>
    </row>
    <row r="42" spans="1:6">
      <c r="A42" s="5" t="s">
        <v>3551</v>
      </c>
      <c r="B42" s="5" t="s">
        <v>50</v>
      </c>
      <c r="C42" s="5" t="s">
        <v>2018</v>
      </c>
      <c r="D42" s="5" t="s">
        <v>665</v>
      </c>
      <c r="E42" s="5" t="s">
        <v>4884</v>
      </c>
      <c r="F42" s="5" t="s">
        <v>4903</v>
      </c>
    </row>
    <row r="43" spans="1:6">
      <c r="A43" s="5" t="s">
        <v>3551</v>
      </c>
      <c r="B43" s="5" t="s">
        <v>50</v>
      </c>
      <c r="C43" s="5" t="s">
        <v>2319</v>
      </c>
      <c r="D43" s="5" t="s">
        <v>53</v>
      </c>
      <c r="E43" s="5" t="s">
        <v>4904</v>
      </c>
      <c r="F43" s="5" t="s">
        <v>4905</v>
      </c>
    </row>
    <row r="44" spans="1:6">
      <c r="A44" s="5" t="s">
        <v>3551</v>
      </c>
      <c r="B44" s="5" t="s">
        <v>50</v>
      </c>
      <c r="C44" s="5" t="s">
        <v>2996</v>
      </c>
      <c r="D44" s="5" t="s">
        <v>4863</v>
      </c>
      <c r="E44" s="5" t="s">
        <v>4859</v>
      </c>
      <c r="F44" s="5" t="s">
        <v>4860</v>
      </c>
    </row>
    <row r="45" spans="1:6">
      <c r="A45" s="5" t="s">
        <v>1966</v>
      </c>
      <c r="B45" s="5" t="s">
        <v>56</v>
      </c>
      <c r="C45" s="5" t="s">
        <v>1934</v>
      </c>
      <c r="D45" s="5" t="s">
        <v>58</v>
      </c>
      <c r="E45" s="5" t="s">
        <v>4864</v>
      </c>
      <c r="F45" s="5" t="s">
        <v>4906</v>
      </c>
    </row>
    <row r="46" spans="1:6">
      <c r="A46" s="5" t="s">
        <v>1966</v>
      </c>
      <c r="B46" s="5" t="s">
        <v>56</v>
      </c>
      <c r="C46" s="5" t="s">
        <v>1955</v>
      </c>
      <c r="D46" s="5" t="s">
        <v>145</v>
      </c>
      <c r="E46" s="5" t="s">
        <v>4884</v>
      </c>
      <c r="F46" s="5" t="s">
        <v>4907</v>
      </c>
    </row>
    <row r="47" spans="1:6">
      <c r="A47" s="5" t="s">
        <v>1966</v>
      </c>
      <c r="B47" s="5" t="s">
        <v>56</v>
      </c>
      <c r="C47" s="5" t="s">
        <v>2107</v>
      </c>
      <c r="D47" s="5" t="s">
        <v>276</v>
      </c>
      <c r="E47" s="5" t="s">
        <v>4874</v>
      </c>
      <c r="F47" s="5" t="s">
        <v>4875</v>
      </c>
    </row>
    <row r="48" spans="1:6">
      <c r="A48" s="5" t="s">
        <v>1966</v>
      </c>
      <c r="B48" s="5" t="s">
        <v>56</v>
      </c>
      <c r="C48" s="5" t="s">
        <v>2202</v>
      </c>
      <c r="D48" s="5" t="s">
        <v>247</v>
      </c>
      <c r="E48" s="5" t="s">
        <v>4853</v>
      </c>
      <c r="F48" s="5" t="s">
        <v>4876</v>
      </c>
    </row>
    <row r="49" spans="1:6">
      <c r="A49" s="5" t="s">
        <v>1966</v>
      </c>
      <c r="B49" s="5" t="s">
        <v>56</v>
      </c>
      <c r="C49" s="5" t="s">
        <v>2156</v>
      </c>
      <c r="D49" s="5" t="s">
        <v>59</v>
      </c>
      <c r="E49" s="5" t="s">
        <v>4853</v>
      </c>
      <c r="F49" s="5" t="s">
        <v>4908</v>
      </c>
    </row>
    <row r="50" spans="1:6">
      <c r="A50" s="5" t="s">
        <v>1966</v>
      </c>
      <c r="B50" s="5" t="s">
        <v>56</v>
      </c>
      <c r="C50" s="5" t="s">
        <v>2848</v>
      </c>
      <c r="D50" s="5" t="s">
        <v>59</v>
      </c>
      <c r="E50" s="5" t="s">
        <v>4880</v>
      </c>
      <c r="F50" s="5" t="s">
        <v>4881</v>
      </c>
    </row>
    <row r="51" spans="1:6">
      <c r="A51" s="5" t="s">
        <v>1966</v>
      </c>
      <c r="B51" s="5" t="s">
        <v>56</v>
      </c>
      <c r="C51" s="5" t="s">
        <v>3221</v>
      </c>
      <c r="D51" s="5" t="s">
        <v>1132</v>
      </c>
      <c r="E51" s="5" t="s">
        <v>4896</v>
      </c>
      <c r="F51" s="5" t="s">
        <v>4909</v>
      </c>
    </row>
    <row r="52" spans="1:6">
      <c r="A52" s="5" t="s">
        <v>1966</v>
      </c>
      <c r="B52" s="5" t="s">
        <v>56</v>
      </c>
      <c r="C52" s="5" t="s">
        <v>2569</v>
      </c>
      <c r="D52" s="5" t="s">
        <v>284</v>
      </c>
      <c r="E52" s="5" t="s">
        <v>4884</v>
      </c>
      <c r="F52" s="5" t="s">
        <v>4902</v>
      </c>
    </row>
    <row r="53" spans="1:6">
      <c r="A53" s="5" t="s">
        <v>1966</v>
      </c>
      <c r="B53" s="5" t="s">
        <v>56</v>
      </c>
      <c r="C53" s="5" t="s">
        <v>3878</v>
      </c>
      <c r="D53" s="5" t="s">
        <v>284</v>
      </c>
      <c r="E53" s="5" t="s">
        <v>4887</v>
      </c>
      <c r="F53" s="5" t="s">
        <v>4910</v>
      </c>
    </row>
    <row r="54" spans="1:6">
      <c r="A54" s="5" t="s">
        <v>1966</v>
      </c>
      <c r="B54" s="5" t="s">
        <v>56</v>
      </c>
      <c r="C54" s="5" t="s">
        <v>2018</v>
      </c>
      <c r="D54" s="5" t="s">
        <v>4911</v>
      </c>
      <c r="E54" s="5" t="s">
        <v>4896</v>
      </c>
      <c r="F54" s="5" t="s">
        <v>4912</v>
      </c>
    </row>
    <row r="55" spans="1:6">
      <c r="A55" s="5" t="s">
        <v>1966</v>
      </c>
      <c r="B55" s="5" t="s">
        <v>56</v>
      </c>
      <c r="C55" s="5" t="s">
        <v>2319</v>
      </c>
      <c r="D55" s="5" t="s">
        <v>407</v>
      </c>
      <c r="E55" s="5" t="s">
        <v>4896</v>
      </c>
      <c r="F55" s="5" t="s">
        <v>4870</v>
      </c>
    </row>
    <row r="56" spans="1:6">
      <c r="A56" s="5" t="s">
        <v>1966</v>
      </c>
      <c r="B56" s="5" t="s">
        <v>56</v>
      </c>
      <c r="C56" s="5" t="s">
        <v>2996</v>
      </c>
      <c r="D56" s="5" t="s">
        <v>4850</v>
      </c>
      <c r="E56" s="5" t="s">
        <v>4851</v>
      </c>
      <c r="F56" s="5" t="s">
        <v>4913</v>
      </c>
    </row>
    <row r="57" spans="1:6">
      <c r="A57" s="5" t="s">
        <v>1966</v>
      </c>
      <c r="B57" s="5" t="s">
        <v>56</v>
      </c>
      <c r="C57" s="5" t="s">
        <v>4393</v>
      </c>
      <c r="D57" s="5" t="s">
        <v>4863</v>
      </c>
      <c r="E57" s="5" t="s">
        <v>4859</v>
      </c>
      <c r="F57" s="5" t="s">
        <v>4860</v>
      </c>
    </row>
    <row r="58" spans="1:6">
      <c r="A58" s="5" t="s">
        <v>3940</v>
      </c>
      <c r="B58" s="5" t="s">
        <v>61</v>
      </c>
      <c r="C58" s="5" t="s">
        <v>1934</v>
      </c>
      <c r="D58" s="5" t="s">
        <v>63</v>
      </c>
      <c r="E58" s="5" t="s">
        <v>4853</v>
      </c>
      <c r="F58" s="5" t="s">
        <v>4908</v>
      </c>
    </row>
    <row r="59" spans="1:6">
      <c r="A59" s="5" t="s">
        <v>3940</v>
      </c>
      <c r="B59" s="5" t="s">
        <v>61</v>
      </c>
      <c r="C59" s="5" t="s">
        <v>1955</v>
      </c>
      <c r="D59" s="5" t="s">
        <v>63</v>
      </c>
      <c r="E59" s="5" t="s">
        <v>4874</v>
      </c>
      <c r="F59" s="5" t="s">
        <v>4875</v>
      </c>
    </row>
    <row r="60" spans="1:6">
      <c r="A60" s="5" t="s">
        <v>3940</v>
      </c>
      <c r="B60" s="5" t="s">
        <v>61</v>
      </c>
      <c r="C60" s="5" t="s">
        <v>2107</v>
      </c>
      <c r="D60" s="5" t="s">
        <v>284</v>
      </c>
      <c r="E60" s="5" t="s">
        <v>4887</v>
      </c>
      <c r="F60" s="5" t="s">
        <v>4910</v>
      </c>
    </row>
    <row r="61" spans="1:6">
      <c r="A61" s="5" t="s">
        <v>3940</v>
      </c>
      <c r="B61" s="5" t="s">
        <v>61</v>
      </c>
      <c r="C61" s="5" t="s">
        <v>2156</v>
      </c>
      <c r="D61" s="5" t="s">
        <v>4850</v>
      </c>
      <c r="E61" s="5" t="s">
        <v>4851</v>
      </c>
      <c r="F61" s="5" t="s">
        <v>4871</v>
      </c>
    </row>
    <row r="62" spans="1:6">
      <c r="A62" s="5" t="s">
        <v>3940</v>
      </c>
      <c r="B62" s="5" t="s">
        <v>61</v>
      </c>
      <c r="C62" s="5" t="s">
        <v>2848</v>
      </c>
      <c r="D62" s="5" t="s">
        <v>4863</v>
      </c>
      <c r="E62" s="5" t="s">
        <v>4859</v>
      </c>
      <c r="F62" s="5" t="s">
        <v>4860</v>
      </c>
    </row>
    <row r="63" spans="1:6">
      <c r="A63" s="5" t="s">
        <v>1973</v>
      </c>
      <c r="B63" s="5" t="s">
        <v>65</v>
      </c>
      <c r="C63" s="5" t="s">
        <v>1934</v>
      </c>
      <c r="D63" s="5" t="s">
        <v>1468</v>
      </c>
      <c r="E63" s="5" t="s">
        <v>4882</v>
      </c>
      <c r="F63" s="5" t="s">
        <v>4914</v>
      </c>
    </row>
    <row r="64" spans="1:6">
      <c r="A64" s="5" t="s">
        <v>1973</v>
      </c>
      <c r="B64" s="5" t="s">
        <v>65</v>
      </c>
      <c r="C64" s="5" t="s">
        <v>1955</v>
      </c>
      <c r="D64" s="5" t="s">
        <v>443</v>
      </c>
      <c r="E64" s="5" t="s">
        <v>4874</v>
      </c>
      <c r="F64" s="5" t="s">
        <v>4875</v>
      </c>
    </row>
    <row r="65" spans="1:6">
      <c r="A65" s="5" t="s">
        <v>1973</v>
      </c>
      <c r="B65" s="5" t="s">
        <v>65</v>
      </c>
      <c r="C65" s="5" t="s">
        <v>2107</v>
      </c>
      <c r="D65" s="5" t="s">
        <v>636</v>
      </c>
      <c r="E65" s="5" t="s">
        <v>4915</v>
      </c>
      <c r="F65" s="5" t="s">
        <v>4916</v>
      </c>
    </row>
    <row r="66" spans="1:6">
      <c r="A66" s="5" t="s">
        <v>1973</v>
      </c>
      <c r="B66" s="5" t="s">
        <v>65</v>
      </c>
      <c r="C66" s="5" t="s">
        <v>2202</v>
      </c>
      <c r="D66" s="5" t="s">
        <v>636</v>
      </c>
      <c r="E66" s="5" t="s">
        <v>4917</v>
      </c>
      <c r="F66" s="5" t="s">
        <v>4918</v>
      </c>
    </row>
    <row r="67" spans="1:6">
      <c r="A67" s="5" t="s">
        <v>1973</v>
      </c>
      <c r="B67" s="5" t="s">
        <v>65</v>
      </c>
      <c r="C67" s="5" t="s">
        <v>2156</v>
      </c>
      <c r="D67" s="5" t="s">
        <v>97</v>
      </c>
      <c r="E67" s="5" t="s">
        <v>4853</v>
      </c>
      <c r="F67" s="5" t="s">
        <v>4891</v>
      </c>
    </row>
    <row r="68" spans="1:6">
      <c r="A68" s="5" t="s">
        <v>1973</v>
      </c>
      <c r="B68" s="5" t="s">
        <v>65</v>
      </c>
      <c r="C68" s="5" t="s">
        <v>2848</v>
      </c>
      <c r="D68" s="5" t="s">
        <v>407</v>
      </c>
      <c r="E68" s="5" t="s">
        <v>4853</v>
      </c>
      <c r="F68" s="5" t="s">
        <v>4870</v>
      </c>
    </row>
    <row r="69" spans="1:6">
      <c r="A69" s="5" t="s">
        <v>1973</v>
      </c>
      <c r="B69" s="5" t="s">
        <v>65</v>
      </c>
      <c r="C69" s="5" t="s">
        <v>3221</v>
      </c>
      <c r="D69" s="5" t="s">
        <v>4863</v>
      </c>
      <c r="E69" s="5" t="s">
        <v>4859</v>
      </c>
      <c r="F69" s="5" t="s">
        <v>4860</v>
      </c>
    </row>
    <row r="70" spans="1:6">
      <c r="A70" s="5" t="s">
        <v>1981</v>
      </c>
      <c r="B70" s="5" t="s">
        <v>68</v>
      </c>
      <c r="C70" s="5" t="s">
        <v>1934</v>
      </c>
      <c r="D70" s="5" t="s">
        <v>31</v>
      </c>
      <c r="E70" s="5" t="s">
        <v>4853</v>
      </c>
      <c r="F70" s="5" t="s">
        <v>4919</v>
      </c>
    </row>
    <row r="71" spans="1:6">
      <c r="A71" s="5" t="s">
        <v>1981</v>
      </c>
      <c r="B71" s="5" t="s">
        <v>68</v>
      </c>
      <c r="C71" s="5" t="s">
        <v>1955</v>
      </c>
      <c r="D71" s="5" t="s">
        <v>773</v>
      </c>
      <c r="E71" s="5" t="s">
        <v>4920</v>
      </c>
      <c r="F71" s="5" t="s">
        <v>4921</v>
      </c>
    </row>
    <row r="72" spans="1:6">
      <c r="A72" s="5" t="s">
        <v>1981</v>
      </c>
      <c r="B72" s="5" t="s">
        <v>68</v>
      </c>
      <c r="C72" s="5" t="s">
        <v>2107</v>
      </c>
      <c r="D72" s="5" t="s">
        <v>208</v>
      </c>
      <c r="E72" s="5" t="s">
        <v>4896</v>
      </c>
      <c r="F72" s="5" t="s">
        <v>4897</v>
      </c>
    </row>
    <row r="73" spans="1:6">
      <c r="A73" s="5" t="s">
        <v>1981</v>
      </c>
      <c r="B73" s="5" t="s">
        <v>68</v>
      </c>
      <c r="C73" s="5" t="s">
        <v>2202</v>
      </c>
      <c r="D73" s="5" t="s">
        <v>485</v>
      </c>
      <c r="E73" s="5" t="s">
        <v>4886</v>
      </c>
      <c r="F73" s="5" t="s">
        <v>4922</v>
      </c>
    </row>
    <row r="74" spans="1:6">
      <c r="A74" s="5" t="s">
        <v>1981</v>
      </c>
      <c r="B74" s="5" t="s">
        <v>68</v>
      </c>
      <c r="C74" s="5" t="s">
        <v>2156</v>
      </c>
      <c r="D74" s="5" t="s">
        <v>485</v>
      </c>
      <c r="E74" s="5" t="s">
        <v>4874</v>
      </c>
      <c r="F74" s="5" t="s">
        <v>4875</v>
      </c>
    </row>
    <row r="75" spans="1:6">
      <c r="A75" s="5" t="s">
        <v>1981</v>
      </c>
      <c r="B75" s="5" t="s">
        <v>68</v>
      </c>
      <c r="C75" s="5" t="s">
        <v>2848</v>
      </c>
      <c r="D75" s="5" t="s">
        <v>777</v>
      </c>
      <c r="E75" s="5" t="s">
        <v>4880</v>
      </c>
      <c r="F75" s="5" t="s">
        <v>4923</v>
      </c>
    </row>
    <row r="76" spans="1:6">
      <c r="A76" s="5" t="s">
        <v>1981</v>
      </c>
      <c r="B76" s="5" t="s">
        <v>68</v>
      </c>
      <c r="C76" s="5" t="s">
        <v>3221</v>
      </c>
      <c r="D76" s="5" t="s">
        <v>38</v>
      </c>
      <c r="E76" s="5" t="s">
        <v>4896</v>
      </c>
      <c r="F76" s="5" t="s">
        <v>4924</v>
      </c>
    </row>
    <row r="77" spans="1:6">
      <c r="A77" s="5" t="s">
        <v>1981</v>
      </c>
      <c r="B77" s="5" t="s">
        <v>68</v>
      </c>
      <c r="C77" s="5" t="s">
        <v>2569</v>
      </c>
      <c r="D77" s="5" t="s">
        <v>38</v>
      </c>
      <c r="E77" s="5" t="s">
        <v>4896</v>
      </c>
      <c r="F77" s="5" t="s">
        <v>4925</v>
      </c>
    </row>
    <row r="78" spans="1:6">
      <c r="A78" s="5" t="s">
        <v>1981</v>
      </c>
      <c r="B78" s="5" t="s">
        <v>68</v>
      </c>
      <c r="C78" s="5" t="s">
        <v>3878</v>
      </c>
      <c r="D78" s="5" t="s">
        <v>284</v>
      </c>
      <c r="E78" s="5" t="s">
        <v>4887</v>
      </c>
      <c r="F78" s="5" t="s">
        <v>4910</v>
      </c>
    </row>
    <row r="79" spans="1:6">
      <c r="A79" s="5" t="s">
        <v>1981</v>
      </c>
      <c r="B79" s="5" t="s">
        <v>68</v>
      </c>
      <c r="C79" s="5" t="s">
        <v>2018</v>
      </c>
      <c r="D79" s="5" t="s">
        <v>4926</v>
      </c>
      <c r="E79" s="5" t="s">
        <v>4927</v>
      </c>
      <c r="F79" s="5" t="s">
        <v>4928</v>
      </c>
    </row>
    <row r="80" spans="1:6">
      <c r="A80" s="5" t="s">
        <v>1981</v>
      </c>
      <c r="B80" s="5" t="s">
        <v>68</v>
      </c>
      <c r="C80" s="5" t="s">
        <v>2319</v>
      </c>
      <c r="D80" s="5" t="s">
        <v>4929</v>
      </c>
      <c r="E80" s="5" t="s">
        <v>4930</v>
      </c>
      <c r="F80" s="5" t="s">
        <v>4931</v>
      </c>
    </row>
    <row r="81" spans="1:6">
      <c r="A81" s="5" t="s">
        <v>1981</v>
      </c>
      <c r="B81" s="5" t="s">
        <v>68</v>
      </c>
      <c r="C81" s="5" t="s">
        <v>2996</v>
      </c>
      <c r="D81" s="5" t="s">
        <v>4850</v>
      </c>
      <c r="E81" s="5" t="s">
        <v>4851</v>
      </c>
      <c r="F81" s="5" t="s">
        <v>4871</v>
      </c>
    </row>
    <row r="82" spans="1:6">
      <c r="A82" s="5" t="s">
        <v>1981</v>
      </c>
      <c r="B82" s="5" t="s">
        <v>68</v>
      </c>
      <c r="C82" s="5" t="s">
        <v>4393</v>
      </c>
      <c r="D82" s="5" t="s">
        <v>4855</v>
      </c>
      <c r="E82" s="5" t="s">
        <v>4856</v>
      </c>
      <c r="F82" s="5" t="s">
        <v>4932</v>
      </c>
    </row>
    <row r="83" spans="1:6">
      <c r="A83" s="5" t="s">
        <v>1981</v>
      </c>
      <c r="B83" s="5" t="s">
        <v>68</v>
      </c>
      <c r="C83" s="5" t="s">
        <v>4894</v>
      </c>
      <c r="D83" s="5" t="s">
        <v>4863</v>
      </c>
      <c r="E83" s="5" t="s">
        <v>4859</v>
      </c>
      <c r="F83" s="5" t="s">
        <v>4860</v>
      </c>
    </row>
    <row r="84" spans="1:6">
      <c r="A84" s="5" t="s">
        <v>1988</v>
      </c>
      <c r="B84" s="5" t="s">
        <v>72</v>
      </c>
      <c r="C84" s="5" t="s">
        <v>1934</v>
      </c>
      <c r="D84" s="5" t="s">
        <v>74</v>
      </c>
      <c r="E84" s="5" t="s">
        <v>4864</v>
      </c>
      <c r="F84" s="5" t="s">
        <v>4933</v>
      </c>
    </row>
    <row r="85" spans="1:6">
      <c r="A85" s="5" t="s">
        <v>1988</v>
      </c>
      <c r="B85" s="5" t="s">
        <v>72</v>
      </c>
      <c r="C85" s="5" t="s">
        <v>1955</v>
      </c>
      <c r="D85" s="5" t="s">
        <v>74</v>
      </c>
      <c r="E85" s="5" t="s">
        <v>4853</v>
      </c>
      <c r="F85" s="5" t="s">
        <v>4934</v>
      </c>
    </row>
    <row r="86" spans="1:6">
      <c r="A86" s="5" t="s">
        <v>1988</v>
      </c>
      <c r="B86" s="5" t="s">
        <v>72</v>
      </c>
      <c r="C86" s="5" t="s">
        <v>2107</v>
      </c>
      <c r="D86" s="5" t="s">
        <v>348</v>
      </c>
      <c r="E86" s="5" t="s">
        <v>4935</v>
      </c>
      <c r="F86" s="5" t="s">
        <v>4891</v>
      </c>
    </row>
    <row r="87" spans="1:6">
      <c r="A87" s="5" t="s">
        <v>1988</v>
      </c>
      <c r="B87" s="5" t="s">
        <v>72</v>
      </c>
      <c r="C87" s="5" t="s">
        <v>2202</v>
      </c>
      <c r="D87" s="5" t="s">
        <v>113</v>
      </c>
      <c r="E87" s="5" t="s">
        <v>4853</v>
      </c>
      <c r="F87" s="5" t="s">
        <v>4883</v>
      </c>
    </row>
    <row r="88" spans="1:6">
      <c r="A88" s="5" t="s">
        <v>1988</v>
      </c>
      <c r="B88" s="5" t="s">
        <v>72</v>
      </c>
      <c r="C88" s="5" t="s">
        <v>2156</v>
      </c>
      <c r="D88" s="5" t="s">
        <v>113</v>
      </c>
      <c r="E88" s="5" t="s">
        <v>4915</v>
      </c>
      <c r="F88" s="5" t="s">
        <v>4916</v>
      </c>
    </row>
    <row r="89" spans="1:6">
      <c r="A89" s="5" t="s">
        <v>1988</v>
      </c>
      <c r="B89" s="5" t="s">
        <v>72</v>
      </c>
      <c r="C89" s="5" t="s">
        <v>2848</v>
      </c>
      <c r="D89" s="5" t="s">
        <v>113</v>
      </c>
      <c r="E89" s="5" t="s">
        <v>4874</v>
      </c>
      <c r="F89" s="5" t="s">
        <v>4875</v>
      </c>
    </row>
    <row r="90" spans="1:6">
      <c r="A90" s="5" t="s">
        <v>1988</v>
      </c>
      <c r="B90" s="5" t="s">
        <v>72</v>
      </c>
      <c r="C90" s="5" t="s">
        <v>3221</v>
      </c>
      <c r="D90" s="5" t="s">
        <v>636</v>
      </c>
      <c r="E90" s="5" t="s">
        <v>4896</v>
      </c>
      <c r="F90" s="5" t="s">
        <v>4936</v>
      </c>
    </row>
    <row r="91" spans="1:6">
      <c r="A91" s="5" t="s">
        <v>1988</v>
      </c>
      <c r="B91" s="5" t="s">
        <v>72</v>
      </c>
      <c r="C91" s="5" t="s">
        <v>2569</v>
      </c>
      <c r="D91" s="5" t="s">
        <v>20</v>
      </c>
      <c r="E91" s="5" t="s">
        <v>4896</v>
      </c>
      <c r="F91" s="5" t="s">
        <v>4937</v>
      </c>
    </row>
    <row r="92" spans="1:6">
      <c r="A92" s="5" t="s">
        <v>1988</v>
      </c>
      <c r="B92" s="5" t="s">
        <v>72</v>
      </c>
      <c r="C92" s="5" t="s">
        <v>3878</v>
      </c>
      <c r="D92" s="5" t="s">
        <v>20</v>
      </c>
      <c r="E92" s="5" t="s">
        <v>4938</v>
      </c>
      <c r="F92" s="5" t="s">
        <v>4939</v>
      </c>
    </row>
    <row r="93" spans="1:6">
      <c r="A93" s="5" t="s">
        <v>1988</v>
      </c>
      <c r="B93" s="5" t="s">
        <v>72</v>
      </c>
      <c r="C93" s="5" t="s">
        <v>2018</v>
      </c>
      <c r="D93" s="5" t="s">
        <v>26</v>
      </c>
      <c r="E93" s="5" t="s">
        <v>4853</v>
      </c>
      <c r="F93" s="5" t="s">
        <v>4883</v>
      </c>
    </row>
    <row r="94" spans="1:6">
      <c r="A94" s="5" t="s">
        <v>1988</v>
      </c>
      <c r="B94" s="5" t="s">
        <v>72</v>
      </c>
      <c r="C94" s="5" t="s">
        <v>2319</v>
      </c>
      <c r="D94" s="5" t="s">
        <v>26</v>
      </c>
      <c r="E94" s="5" t="s">
        <v>4940</v>
      </c>
      <c r="F94" s="5" t="s">
        <v>4941</v>
      </c>
    </row>
    <row r="95" spans="1:6">
      <c r="A95" s="5" t="s">
        <v>1988</v>
      </c>
      <c r="B95" s="5" t="s">
        <v>72</v>
      </c>
      <c r="C95" s="5" t="s">
        <v>2996</v>
      </c>
      <c r="D95" s="5" t="s">
        <v>63</v>
      </c>
      <c r="E95" s="5" t="s">
        <v>4872</v>
      </c>
      <c r="F95" s="5" t="s">
        <v>4942</v>
      </c>
    </row>
    <row r="96" spans="1:6">
      <c r="A96" s="5" t="s">
        <v>1988</v>
      </c>
      <c r="B96" s="5" t="s">
        <v>72</v>
      </c>
      <c r="C96" s="5" t="s">
        <v>4393</v>
      </c>
      <c r="D96" s="5" t="s">
        <v>623</v>
      </c>
      <c r="E96" s="5" t="s">
        <v>4880</v>
      </c>
      <c r="F96" s="5" t="s">
        <v>4943</v>
      </c>
    </row>
    <row r="97" spans="1:6">
      <c r="A97" s="5" t="s">
        <v>1988</v>
      </c>
      <c r="B97" s="5" t="s">
        <v>72</v>
      </c>
      <c r="C97" s="5" t="s">
        <v>4894</v>
      </c>
      <c r="D97" s="5" t="s">
        <v>284</v>
      </c>
      <c r="E97" s="5" t="s">
        <v>4887</v>
      </c>
      <c r="F97" s="5" t="s">
        <v>4910</v>
      </c>
    </row>
    <row r="98" spans="1:6">
      <c r="A98" s="5" t="s">
        <v>1988</v>
      </c>
      <c r="B98" s="5" t="s">
        <v>72</v>
      </c>
      <c r="C98" s="5" t="s">
        <v>2011</v>
      </c>
      <c r="D98" s="5" t="s">
        <v>4926</v>
      </c>
      <c r="E98" s="5" t="s">
        <v>4944</v>
      </c>
      <c r="F98" s="5" t="s">
        <v>4945</v>
      </c>
    </row>
    <row r="99" spans="1:6">
      <c r="A99" s="5" t="s">
        <v>1988</v>
      </c>
      <c r="B99" s="5" t="s">
        <v>72</v>
      </c>
      <c r="C99" s="5" t="s">
        <v>3738</v>
      </c>
      <c r="D99" s="5" t="s">
        <v>407</v>
      </c>
      <c r="E99" s="5" t="s">
        <v>4946</v>
      </c>
      <c r="F99" s="5" t="s">
        <v>4947</v>
      </c>
    </row>
    <row r="100" spans="1:6">
      <c r="A100" s="5" t="s">
        <v>1988</v>
      </c>
      <c r="B100" s="5" t="s">
        <v>72</v>
      </c>
      <c r="C100" s="5" t="s">
        <v>3789</v>
      </c>
      <c r="D100" s="5" t="s">
        <v>4850</v>
      </c>
      <c r="E100" s="5" t="s">
        <v>4851</v>
      </c>
      <c r="F100" s="5" t="s">
        <v>4871</v>
      </c>
    </row>
    <row r="101" spans="1:6">
      <c r="A101" s="5" t="s">
        <v>1988</v>
      </c>
      <c r="B101" s="5" t="s">
        <v>72</v>
      </c>
      <c r="C101" s="5" t="s">
        <v>2458</v>
      </c>
      <c r="D101" s="5" t="s">
        <v>4948</v>
      </c>
      <c r="E101" s="5" t="s">
        <v>4949</v>
      </c>
      <c r="F101" s="5" t="s">
        <v>4950</v>
      </c>
    </row>
    <row r="102" spans="1:6">
      <c r="A102" s="5" t="s">
        <v>1988</v>
      </c>
      <c r="B102" s="5" t="s">
        <v>72</v>
      </c>
      <c r="C102" s="5" t="s">
        <v>2377</v>
      </c>
      <c r="D102" s="5" t="s">
        <v>4951</v>
      </c>
      <c r="E102" s="5" t="s">
        <v>4904</v>
      </c>
      <c r="F102" s="5" t="s">
        <v>4952</v>
      </c>
    </row>
    <row r="103" spans="1:6">
      <c r="A103" s="5" t="s">
        <v>1988</v>
      </c>
      <c r="B103" s="5" t="s">
        <v>72</v>
      </c>
      <c r="C103" s="5" t="s">
        <v>2404</v>
      </c>
      <c r="D103" s="5" t="s">
        <v>4953</v>
      </c>
      <c r="E103" s="5" t="s">
        <v>4954</v>
      </c>
      <c r="F103" s="5" t="s">
        <v>4955</v>
      </c>
    </row>
    <row r="104" spans="1:6">
      <c r="A104" s="5" t="s">
        <v>1988</v>
      </c>
      <c r="B104" s="5" t="s">
        <v>72</v>
      </c>
      <c r="C104" s="5" t="s">
        <v>4956</v>
      </c>
      <c r="D104" s="5" t="s">
        <v>4957</v>
      </c>
      <c r="E104" s="5" t="s">
        <v>4958</v>
      </c>
      <c r="F104" s="5" t="s">
        <v>4959</v>
      </c>
    </row>
    <row r="105" spans="1:6">
      <c r="A105" s="5" t="s">
        <v>1988</v>
      </c>
      <c r="B105" s="5" t="s">
        <v>72</v>
      </c>
      <c r="C105" s="5" t="s">
        <v>4730</v>
      </c>
      <c r="D105" s="5" t="s">
        <v>4858</v>
      </c>
      <c r="E105" s="5" t="s">
        <v>4859</v>
      </c>
      <c r="F105" s="5" t="s">
        <v>4860</v>
      </c>
    </row>
    <row r="106" spans="1:6">
      <c r="A106" s="5" t="s">
        <v>1995</v>
      </c>
      <c r="B106" s="5" t="s">
        <v>77</v>
      </c>
      <c r="C106" s="5" t="s">
        <v>1934</v>
      </c>
      <c r="D106" s="5" t="s">
        <v>228</v>
      </c>
      <c r="E106" s="5" t="s">
        <v>4872</v>
      </c>
      <c r="F106" s="5" t="s">
        <v>4873</v>
      </c>
    </row>
    <row r="107" spans="1:6">
      <c r="A107" s="5" t="s">
        <v>1995</v>
      </c>
      <c r="B107" s="5" t="s">
        <v>77</v>
      </c>
      <c r="C107" s="5" t="s">
        <v>1955</v>
      </c>
      <c r="D107" s="5" t="s">
        <v>46</v>
      </c>
      <c r="E107" s="5" t="s">
        <v>4890</v>
      </c>
      <c r="F107" s="5" t="s">
        <v>4960</v>
      </c>
    </row>
    <row r="108" spans="1:6">
      <c r="A108" s="5" t="s">
        <v>1995</v>
      </c>
      <c r="B108" s="5" t="s">
        <v>77</v>
      </c>
      <c r="C108" s="5" t="s">
        <v>2107</v>
      </c>
      <c r="D108" s="5" t="s">
        <v>228</v>
      </c>
      <c r="E108" s="5" t="s">
        <v>4882</v>
      </c>
      <c r="F108" s="5" t="s">
        <v>4961</v>
      </c>
    </row>
    <row r="109" spans="1:6">
      <c r="A109" s="5" t="s">
        <v>1995</v>
      </c>
      <c r="B109" s="5" t="s">
        <v>77</v>
      </c>
      <c r="C109" s="5" t="s">
        <v>2202</v>
      </c>
      <c r="D109" s="5" t="s">
        <v>276</v>
      </c>
      <c r="E109" s="5" t="s">
        <v>4874</v>
      </c>
      <c r="F109" s="5" t="s">
        <v>4875</v>
      </c>
    </row>
    <row r="110" spans="1:6">
      <c r="A110" s="5" t="s">
        <v>1995</v>
      </c>
      <c r="B110" s="5" t="s">
        <v>77</v>
      </c>
      <c r="C110" s="5" t="s">
        <v>2156</v>
      </c>
      <c r="D110" s="5" t="s">
        <v>113</v>
      </c>
      <c r="E110" s="5" t="s">
        <v>4896</v>
      </c>
      <c r="F110" s="5" t="s">
        <v>4909</v>
      </c>
    </row>
    <row r="111" spans="1:6">
      <c r="A111" s="5" t="s">
        <v>1995</v>
      </c>
      <c r="B111" s="5" t="s">
        <v>77</v>
      </c>
      <c r="C111" s="5" t="s">
        <v>2848</v>
      </c>
      <c r="D111" s="5" t="s">
        <v>636</v>
      </c>
      <c r="E111" s="5" t="s">
        <v>4896</v>
      </c>
      <c r="F111" s="5" t="s">
        <v>4924</v>
      </c>
    </row>
    <row r="112" spans="1:6">
      <c r="A112" s="5" t="s">
        <v>1995</v>
      </c>
      <c r="B112" s="5" t="s">
        <v>77</v>
      </c>
      <c r="C112" s="5" t="s">
        <v>3221</v>
      </c>
      <c r="D112" s="5" t="s">
        <v>636</v>
      </c>
      <c r="E112" s="5" t="s">
        <v>4938</v>
      </c>
      <c r="F112" s="5" t="s">
        <v>4925</v>
      </c>
    </row>
    <row r="113" spans="1:6">
      <c r="A113" s="5" t="s">
        <v>1995</v>
      </c>
      <c r="B113" s="5" t="s">
        <v>77</v>
      </c>
      <c r="C113" s="5" t="s">
        <v>2569</v>
      </c>
      <c r="D113" s="5" t="s">
        <v>284</v>
      </c>
      <c r="E113" s="5" t="s">
        <v>4884</v>
      </c>
      <c r="F113" s="5" t="s">
        <v>4962</v>
      </c>
    </row>
    <row r="114" spans="1:6">
      <c r="A114" s="5" t="s">
        <v>1995</v>
      </c>
      <c r="B114" s="5" t="s">
        <v>77</v>
      </c>
      <c r="C114" s="5" t="s">
        <v>3878</v>
      </c>
      <c r="D114" s="5" t="s">
        <v>284</v>
      </c>
      <c r="E114" s="5" t="s">
        <v>4887</v>
      </c>
      <c r="F114" s="5" t="s">
        <v>4885</v>
      </c>
    </row>
    <row r="115" spans="1:6">
      <c r="A115" s="5" t="s">
        <v>1995</v>
      </c>
      <c r="B115" s="5" t="s">
        <v>77</v>
      </c>
      <c r="C115" s="5" t="s">
        <v>2018</v>
      </c>
      <c r="D115" s="5" t="s">
        <v>191</v>
      </c>
      <c r="E115" s="5" t="s">
        <v>4864</v>
      </c>
      <c r="F115" s="5" t="s">
        <v>4963</v>
      </c>
    </row>
    <row r="116" spans="1:6">
      <c r="A116" s="5" t="s">
        <v>1995</v>
      </c>
      <c r="B116" s="5" t="s">
        <v>77</v>
      </c>
      <c r="C116" s="5" t="s">
        <v>2319</v>
      </c>
      <c r="D116" s="5" t="s">
        <v>191</v>
      </c>
      <c r="E116" s="5" t="s">
        <v>4896</v>
      </c>
      <c r="F116" s="5" t="s">
        <v>4964</v>
      </c>
    </row>
    <row r="117" spans="1:6">
      <c r="A117" s="5" t="s">
        <v>1995</v>
      </c>
      <c r="B117" s="5" t="s">
        <v>77</v>
      </c>
      <c r="C117" s="5" t="s">
        <v>2996</v>
      </c>
      <c r="D117" s="5" t="s">
        <v>191</v>
      </c>
      <c r="E117" s="5" t="s">
        <v>4874</v>
      </c>
      <c r="F117" s="5" t="s">
        <v>4965</v>
      </c>
    </row>
    <row r="118" spans="1:6">
      <c r="A118" s="5" t="s">
        <v>1995</v>
      </c>
      <c r="B118" s="5" t="s">
        <v>77</v>
      </c>
      <c r="C118" s="5" t="s">
        <v>4393</v>
      </c>
      <c r="D118" s="5" t="s">
        <v>80</v>
      </c>
      <c r="E118" s="5" t="s">
        <v>4864</v>
      </c>
      <c r="F118" s="5" t="s">
        <v>4966</v>
      </c>
    </row>
    <row r="119" spans="1:6">
      <c r="A119" s="5" t="s">
        <v>1995</v>
      </c>
      <c r="B119" s="5" t="s">
        <v>77</v>
      </c>
      <c r="C119" s="5" t="s">
        <v>4894</v>
      </c>
      <c r="D119" s="5" t="s">
        <v>80</v>
      </c>
      <c r="E119" s="5" t="s">
        <v>4896</v>
      </c>
      <c r="F119" s="5" t="s">
        <v>4967</v>
      </c>
    </row>
    <row r="120" spans="1:6">
      <c r="A120" s="5" t="s">
        <v>1995</v>
      </c>
      <c r="B120" s="5" t="s">
        <v>77</v>
      </c>
      <c r="C120" s="5" t="s">
        <v>2011</v>
      </c>
      <c r="D120" s="5" t="s">
        <v>80</v>
      </c>
      <c r="E120" s="5" t="s">
        <v>4868</v>
      </c>
      <c r="F120" s="5" t="s">
        <v>4968</v>
      </c>
    </row>
    <row r="121" spans="1:6">
      <c r="A121" s="5" t="s">
        <v>1995</v>
      </c>
      <c r="B121" s="5" t="s">
        <v>77</v>
      </c>
      <c r="C121" s="5" t="s">
        <v>3738</v>
      </c>
      <c r="D121" s="5" t="s">
        <v>80</v>
      </c>
      <c r="E121" s="5" t="s">
        <v>4938</v>
      </c>
      <c r="F121" s="5" t="s">
        <v>4969</v>
      </c>
    </row>
    <row r="122" spans="1:6">
      <c r="A122" s="5" t="s">
        <v>1995</v>
      </c>
      <c r="B122" s="5" t="s">
        <v>77</v>
      </c>
      <c r="C122" s="5" t="s">
        <v>3789</v>
      </c>
      <c r="D122" s="5" t="s">
        <v>1255</v>
      </c>
      <c r="E122" s="5" t="s">
        <v>4882</v>
      </c>
      <c r="F122" s="5" t="s">
        <v>4970</v>
      </c>
    </row>
    <row r="123" spans="1:6">
      <c r="A123" s="5" t="s">
        <v>1995</v>
      </c>
      <c r="B123" s="5" t="s">
        <v>77</v>
      </c>
      <c r="C123" s="5" t="s">
        <v>2458</v>
      </c>
      <c r="D123" s="5" t="s">
        <v>1255</v>
      </c>
      <c r="E123" s="5" t="s">
        <v>4927</v>
      </c>
      <c r="F123" s="5" t="s">
        <v>4970</v>
      </c>
    </row>
    <row r="124" spans="1:6">
      <c r="A124" s="5" t="s">
        <v>1995</v>
      </c>
      <c r="B124" s="5" t="s">
        <v>77</v>
      </c>
      <c r="C124" s="5" t="s">
        <v>2377</v>
      </c>
      <c r="D124" s="5" t="s">
        <v>1174</v>
      </c>
      <c r="E124" s="5" t="s">
        <v>4971</v>
      </c>
      <c r="F124" s="5" t="s">
        <v>4972</v>
      </c>
    </row>
    <row r="125" spans="1:6">
      <c r="A125" s="5" t="s">
        <v>1995</v>
      </c>
      <c r="B125" s="5" t="s">
        <v>77</v>
      </c>
      <c r="C125" s="5" t="s">
        <v>2404</v>
      </c>
      <c r="D125" s="5" t="s">
        <v>4850</v>
      </c>
      <c r="E125" s="5" t="s">
        <v>4851</v>
      </c>
      <c r="F125" s="5" t="s">
        <v>4871</v>
      </c>
    </row>
    <row r="126" spans="1:6">
      <c r="A126" s="5" t="s">
        <v>1995</v>
      </c>
      <c r="B126" s="5" t="s">
        <v>77</v>
      </c>
      <c r="C126" s="5" t="s">
        <v>4956</v>
      </c>
      <c r="D126" s="5" t="s">
        <v>4863</v>
      </c>
      <c r="E126" s="5" t="s">
        <v>4859</v>
      </c>
      <c r="F126" s="5" t="s">
        <v>4860</v>
      </c>
    </row>
    <row r="127" spans="1:6">
      <c r="A127" s="5" t="s">
        <v>3565</v>
      </c>
      <c r="B127" s="5" t="s">
        <v>82</v>
      </c>
      <c r="C127" s="5" t="s">
        <v>1934</v>
      </c>
      <c r="D127" s="5" t="s">
        <v>228</v>
      </c>
      <c r="E127" s="5" t="s">
        <v>4973</v>
      </c>
      <c r="F127" s="5" t="s">
        <v>4974</v>
      </c>
    </row>
    <row r="128" spans="1:6">
      <c r="A128" s="5" t="s">
        <v>3565</v>
      </c>
      <c r="B128" s="5" t="s">
        <v>82</v>
      </c>
      <c r="C128" s="5" t="s">
        <v>1955</v>
      </c>
      <c r="D128" s="5" t="s">
        <v>4975</v>
      </c>
      <c r="E128" s="5" t="s">
        <v>4976</v>
      </c>
      <c r="F128" s="5" t="s">
        <v>4977</v>
      </c>
    </row>
    <row r="129" spans="1:6">
      <c r="A129" s="5" t="s">
        <v>3565</v>
      </c>
      <c r="B129" s="5" t="s">
        <v>82</v>
      </c>
      <c r="C129" s="5" t="s">
        <v>2107</v>
      </c>
      <c r="D129" s="5" t="s">
        <v>208</v>
      </c>
      <c r="E129" s="5" t="s">
        <v>4853</v>
      </c>
      <c r="F129" s="5" t="s">
        <v>4978</v>
      </c>
    </row>
    <row r="130" spans="1:6">
      <c r="A130" s="5" t="s">
        <v>3565</v>
      </c>
      <c r="B130" s="5" t="s">
        <v>82</v>
      </c>
      <c r="C130" s="5" t="s">
        <v>2202</v>
      </c>
      <c r="D130" s="5" t="s">
        <v>208</v>
      </c>
      <c r="E130" s="5" t="s">
        <v>4874</v>
      </c>
      <c r="F130" s="5" t="s">
        <v>4875</v>
      </c>
    </row>
    <row r="131" spans="1:6">
      <c r="A131" s="5" t="s">
        <v>3565</v>
      </c>
      <c r="B131" s="5" t="s">
        <v>82</v>
      </c>
      <c r="C131" s="5" t="s">
        <v>2156</v>
      </c>
      <c r="D131" s="5" t="s">
        <v>1454</v>
      </c>
      <c r="E131" s="5" t="s">
        <v>4979</v>
      </c>
      <c r="F131" s="5" t="s">
        <v>4980</v>
      </c>
    </row>
    <row r="132" spans="1:6">
      <c r="A132" s="5" t="s">
        <v>3565</v>
      </c>
      <c r="B132" s="5" t="s">
        <v>82</v>
      </c>
      <c r="C132" s="5" t="s">
        <v>2848</v>
      </c>
      <c r="D132" s="5" t="s">
        <v>1454</v>
      </c>
      <c r="E132" s="5" t="s">
        <v>4878</v>
      </c>
      <c r="F132" s="5" t="s">
        <v>4879</v>
      </c>
    </row>
    <row r="133" spans="1:6">
      <c r="A133" s="5" t="s">
        <v>3565</v>
      </c>
      <c r="B133" s="5" t="s">
        <v>82</v>
      </c>
      <c r="C133" s="5" t="s">
        <v>3221</v>
      </c>
      <c r="D133" s="5" t="s">
        <v>26</v>
      </c>
      <c r="E133" s="5" t="s">
        <v>4896</v>
      </c>
      <c r="F133" s="5" t="s">
        <v>4909</v>
      </c>
    </row>
    <row r="134" spans="1:6">
      <c r="A134" s="5" t="s">
        <v>3565</v>
      </c>
      <c r="B134" s="5" t="s">
        <v>82</v>
      </c>
      <c r="C134" s="5" t="s">
        <v>2569</v>
      </c>
      <c r="D134" s="5" t="s">
        <v>26</v>
      </c>
      <c r="E134" s="5" t="s">
        <v>4853</v>
      </c>
      <c r="F134" s="5" t="s">
        <v>4883</v>
      </c>
    </row>
    <row r="135" spans="1:6">
      <c r="A135" s="5" t="s">
        <v>3565</v>
      </c>
      <c r="B135" s="5" t="s">
        <v>82</v>
      </c>
      <c r="C135" s="5" t="s">
        <v>3878</v>
      </c>
      <c r="D135" s="5" t="s">
        <v>26</v>
      </c>
      <c r="E135" s="5" t="s">
        <v>4940</v>
      </c>
      <c r="F135" s="5" t="s">
        <v>4941</v>
      </c>
    </row>
    <row r="136" spans="1:6">
      <c r="A136" s="5" t="s">
        <v>3565</v>
      </c>
      <c r="B136" s="5" t="s">
        <v>82</v>
      </c>
      <c r="C136" s="5" t="s">
        <v>2018</v>
      </c>
      <c r="D136" s="5" t="s">
        <v>84</v>
      </c>
      <c r="E136" s="5" t="s">
        <v>4896</v>
      </c>
      <c r="F136" s="5" t="s">
        <v>4924</v>
      </c>
    </row>
    <row r="137" spans="1:6">
      <c r="A137" s="5" t="s">
        <v>3565</v>
      </c>
      <c r="B137" s="5" t="s">
        <v>82</v>
      </c>
      <c r="C137" s="5" t="s">
        <v>2319</v>
      </c>
      <c r="D137" s="5" t="s">
        <v>84</v>
      </c>
      <c r="E137" s="5" t="s">
        <v>4938</v>
      </c>
      <c r="F137" s="5" t="s">
        <v>4925</v>
      </c>
    </row>
    <row r="138" spans="1:6">
      <c r="A138" s="5" t="s">
        <v>3565</v>
      </c>
      <c r="B138" s="5" t="s">
        <v>82</v>
      </c>
      <c r="C138" s="5" t="s">
        <v>2996</v>
      </c>
      <c r="D138" s="5" t="s">
        <v>114</v>
      </c>
      <c r="E138" s="5" t="s">
        <v>4896</v>
      </c>
      <c r="F138" s="5" t="s">
        <v>4883</v>
      </c>
    </row>
    <row r="139" spans="1:6">
      <c r="A139" s="5" t="s">
        <v>3565</v>
      </c>
      <c r="B139" s="5" t="s">
        <v>82</v>
      </c>
      <c r="C139" s="5" t="s">
        <v>4393</v>
      </c>
      <c r="D139" s="5" t="s">
        <v>284</v>
      </c>
      <c r="E139" s="5" t="s">
        <v>4887</v>
      </c>
      <c r="F139" s="5" t="s">
        <v>4885</v>
      </c>
    </row>
    <row r="140" spans="1:6">
      <c r="A140" s="5" t="s">
        <v>3565</v>
      </c>
      <c r="B140" s="5" t="s">
        <v>82</v>
      </c>
      <c r="C140" s="5" t="s">
        <v>4894</v>
      </c>
      <c r="D140" s="5" t="s">
        <v>347</v>
      </c>
      <c r="E140" s="5" t="s">
        <v>4979</v>
      </c>
      <c r="F140" s="5" t="s">
        <v>4981</v>
      </c>
    </row>
    <row r="141" spans="1:6">
      <c r="A141" s="5" t="s">
        <v>3565</v>
      </c>
      <c r="B141" s="5" t="s">
        <v>82</v>
      </c>
      <c r="C141" s="5" t="s">
        <v>2011</v>
      </c>
      <c r="D141" s="5" t="s">
        <v>4911</v>
      </c>
      <c r="E141" s="5" t="s">
        <v>4864</v>
      </c>
      <c r="F141" s="5" t="s">
        <v>4865</v>
      </c>
    </row>
    <row r="142" spans="1:6">
      <c r="A142" s="5" t="s">
        <v>3565</v>
      </c>
      <c r="B142" s="5" t="s">
        <v>82</v>
      </c>
      <c r="C142" s="5" t="s">
        <v>3738</v>
      </c>
      <c r="D142" s="5" t="s">
        <v>4926</v>
      </c>
      <c r="E142" s="5" t="s">
        <v>4864</v>
      </c>
      <c r="F142" s="5" t="s">
        <v>4891</v>
      </c>
    </row>
    <row r="143" spans="1:6">
      <c r="A143" s="5" t="s">
        <v>3565</v>
      </c>
      <c r="B143" s="5" t="s">
        <v>82</v>
      </c>
      <c r="C143" s="5" t="s">
        <v>3789</v>
      </c>
      <c r="D143" s="5" t="s">
        <v>407</v>
      </c>
      <c r="E143" s="5" t="s">
        <v>4864</v>
      </c>
      <c r="F143" s="5" t="s">
        <v>4982</v>
      </c>
    </row>
    <row r="144" spans="1:6">
      <c r="A144" s="5" t="s">
        <v>3565</v>
      </c>
      <c r="B144" s="5" t="s">
        <v>82</v>
      </c>
      <c r="C144" s="5" t="s">
        <v>2458</v>
      </c>
      <c r="D144" s="5" t="s">
        <v>4850</v>
      </c>
      <c r="E144" s="5" t="s">
        <v>4851</v>
      </c>
      <c r="F144" s="5" t="s">
        <v>4871</v>
      </c>
    </row>
    <row r="145" spans="1:6">
      <c r="A145" s="5" t="s">
        <v>3565</v>
      </c>
      <c r="B145" s="5" t="s">
        <v>82</v>
      </c>
      <c r="C145" s="5" t="s">
        <v>2377</v>
      </c>
      <c r="D145" s="5" t="s">
        <v>4863</v>
      </c>
      <c r="E145" s="5" t="s">
        <v>4859</v>
      </c>
      <c r="F145" s="5" t="s">
        <v>4860</v>
      </c>
    </row>
    <row r="146" spans="1:6">
      <c r="A146" s="5" t="s">
        <v>3949</v>
      </c>
      <c r="B146" s="5" t="s">
        <v>86</v>
      </c>
      <c r="C146" s="5" t="s">
        <v>1934</v>
      </c>
      <c r="D146" s="5" t="s">
        <v>59</v>
      </c>
      <c r="E146" s="5" t="s">
        <v>4853</v>
      </c>
      <c r="F146" s="5" t="s">
        <v>4908</v>
      </c>
    </row>
    <row r="147" spans="1:6">
      <c r="A147" s="5" t="s">
        <v>3949</v>
      </c>
      <c r="B147" s="5" t="s">
        <v>86</v>
      </c>
      <c r="C147" s="5" t="s">
        <v>1955</v>
      </c>
      <c r="D147" s="5" t="s">
        <v>59</v>
      </c>
      <c r="E147" s="5" t="s">
        <v>4874</v>
      </c>
      <c r="F147" s="5" t="s">
        <v>4875</v>
      </c>
    </row>
    <row r="148" spans="1:6">
      <c r="A148" s="5" t="s">
        <v>3949</v>
      </c>
      <c r="B148" s="5" t="s">
        <v>86</v>
      </c>
      <c r="C148" s="5" t="s">
        <v>2107</v>
      </c>
      <c r="D148" s="5" t="s">
        <v>4850</v>
      </c>
      <c r="E148" s="5" t="s">
        <v>4851</v>
      </c>
      <c r="F148" s="5" t="s">
        <v>4871</v>
      </c>
    </row>
    <row r="149" spans="1:6">
      <c r="A149" s="5" t="s">
        <v>3949</v>
      </c>
      <c r="B149" s="5" t="s">
        <v>86</v>
      </c>
      <c r="C149" s="5" t="s">
        <v>2202</v>
      </c>
      <c r="D149" s="5" t="s">
        <v>4863</v>
      </c>
      <c r="E149" s="5" t="s">
        <v>4859</v>
      </c>
      <c r="F149" s="5" t="s">
        <v>4860</v>
      </c>
    </row>
    <row r="150" spans="1:6">
      <c r="A150" s="5" t="s">
        <v>2002</v>
      </c>
      <c r="B150" s="5" t="s">
        <v>89</v>
      </c>
      <c r="C150" s="5" t="s">
        <v>1934</v>
      </c>
      <c r="D150" s="5" t="s">
        <v>228</v>
      </c>
      <c r="E150" s="5" t="s">
        <v>4915</v>
      </c>
      <c r="F150" s="5" t="s">
        <v>4983</v>
      </c>
    </row>
    <row r="151" spans="1:6">
      <c r="A151" s="5" t="s">
        <v>2002</v>
      </c>
      <c r="B151" s="5" t="s">
        <v>89</v>
      </c>
      <c r="C151" s="5" t="s">
        <v>1955</v>
      </c>
      <c r="D151" s="5" t="s">
        <v>1468</v>
      </c>
      <c r="E151" s="5" t="s">
        <v>4984</v>
      </c>
      <c r="F151" s="5" t="s">
        <v>4985</v>
      </c>
    </row>
    <row r="152" spans="1:6">
      <c r="A152" s="5" t="s">
        <v>2002</v>
      </c>
      <c r="B152" s="5" t="s">
        <v>89</v>
      </c>
      <c r="C152" s="5" t="s">
        <v>2107</v>
      </c>
      <c r="D152" s="5" t="s">
        <v>443</v>
      </c>
      <c r="E152" s="5" t="s">
        <v>4874</v>
      </c>
      <c r="F152" s="5" t="s">
        <v>4875</v>
      </c>
    </row>
    <row r="153" spans="1:6">
      <c r="A153" s="5" t="s">
        <v>2002</v>
      </c>
      <c r="B153" s="5" t="s">
        <v>89</v>
      </c>
      <c r="C153" s="5" t="s">
        <v>2202</v>
      </c>
      <c r="D153" s="5" t="s">
        <v>284</v>
      </c>
      <c r="E153" s="5" t="s">
        <v>4887</v>
      </c>
      <c r="F153" s="5" t="s">
        <v>4885</v>
      </c>
    </row>
    <row r="154" spans="1:6">
      <c r="A154" s="5" t="s">
        <v>2002</v>
      </c>
      <c r="B154" s="5" t="s">
        <v>89</v>
      </c>
      <c r="C154" s="5" t="s">
        <v>2156</v>
      </c>
      <c r="D154" s="5" t="s">
        <v>42</v>
      </c>
      <c r="E154" s="5" t="s">
        <v>4864</v>
      </c>
      <c r="F154" s="5" t="s">
        <v>4986</v>
      </c>
    </row>
    <row r="155" spans="1:6">
      <c r="A155" s="5" t="s">
        <v>2002</v>
      </c>
      <c r="B155" s="5" t="s">
        <v>89</v>
      </c>
      <c r="C155" s="5" t="s">
        <v>2848</v>
      </c>
      <c r="D155" s="5" t="s">
        <v>97</v>
      </c>
      <c r="E155" s="5" t="s">
        <v>4987</v>
      </c>
      <c r="F155" s="5" t="s">
        <v>4988</v>
      </c>
    </row>
    <row r="156" spans="1:6">
      <c r="A156" s="5" t="s">
        <v>2002</v>
      </c>
      <c r="B156" s="5" t="s">
        <v>89</v>
      </c>
      <c r="C156" s="5" t="s">
        <v>3221</v>
      </c>
      <c r="D156" s="5" t="s">
        <v>97</v>
      </c>
      <c r="E156" s="5" t="s">
        <v>4989</v>
      </c>
      <c r="F156" s="5" t="s">
        <v>4990</v>
      </c>
    </row>
    <row r="157" spans="1:6">
      <c r="A157" s="5" t="s">
        <v>2002</v>
      </c>
      <c r="B157" s="5" t="s">
        <v>89</v>
      </c>
      <c r="C157" s="5" t="s">
        <v>2569</v>
      </c>
      <c r="D157" s="5" t="s">
        <v>97</v>
      </c>
      <c r="E157" s="5" t="s">
        <v>4991</v>
      </c>
      <c r="F157" s="5" t="s">
        <v>4992</v>
      </c>
    </row>
    <row r="158" spans="1:6">
      <c r="A158" s="5" t="s">
        <v>2002</v>
      </c>
      <c r="B158" s="5" t="s">
        <v>89</v>
      </c>
      <c r="C158" s="5" t="s">
        <v>3878</v>
      </c>
      <c r="D158" s="5" t="s">
        <v>97</v>
      </c>
      <c r="E158" s="5" t="s">
        <v>4874</v>
      </c>
      <c r="F158" s="5" t="s">
        <v>4993</v>
      </c>
    </row>
    <row r="159" spans="1:6">
      <c r="A159" s="5" t="s">
        <v>2002</v>
      </c>
      <c r="B159" s="5" t="s">
        <v>89</v>
      </c>
      <c r="C159" s="5" t="s">
        <v>2018</v>
      </c>
      <c r="D159" s="5" t="s">
        <v>4850</v>
      </c>
      <c r="E159" s="5" t="s">
        <v>4851</v>
      </c>
      <c r="F159" s="5" t="s">
        <v>4994</v>
      </c>
    </row>
    <row r="160" spans="1:6">
      <c r="A160" s="5" t="s">
        <v>2002</v>
      </c>
      <c r="B160" s="5" t="s">
        <v>89</v>
      </c>
      <c r="C160" s="5" t="s">
        <v>2319</v>
      </c>
      <c r="D160" s="5" t="s">
        <v>4863</v>
      </c>
      <c r="E160" s="5" t="s">
        <v>4859</v>
      </c>
      <c r="F160" s="5" t="s">
        <v>4860</v>
      </c>
    </row>
    <row r="161" spans="1:6">
      <c r="A161" s="5" t="s">
        <v>2007</v>
      </c>
      <c r="B161" s="5" t="s">
        <v>92</v>
      </c>
      <c r="C161" s="5" t="s">
        <v>1934</v>
      </c>
      <c r="D161" s="5" t="s">
        <v>58</v>
      </c>
      <c r="E161" s="5" t="s">
        <v>4984</v>
      </c>
      <c r="F161" s="5" t="s">
        <v>4995</v>
      </c>
    </row>
    <row r="162" spans="1:6">
      <c r="A162" s="5" t="s">
        <v>2007</v>
      </c>
      <c r="B162" s="5" t="s">
        <v>92</v>
      </c>
      <c r="C162" s="5" t="s">
        <v>1955</v>
      </c>
      <c r="D162" s="5" t="s">
        <v>59</v>
      </c>
      <c r="E162" s="5" t="s">
        <v>4896</v>
      </c>
      <c r="F162" s="5" t="s">
        <v>4996</v>
      </c>
    </row>
    <row r="163" spans="1:6">
      <c r="A163" s="5" t="s">
        <v>2007</v>
      </c>
      <c r="B163" s="5" t="s">
        <v>92</v>
      </c>
      <c r="C163" s="5" t="s">
        <v>2107</v>
      </c>
      <c r="D163" s="5" t="s">
        <v>259</v>
      </c>
      <c r="E163" s="5" t="s">
        <v>4864</v>
      </c>
      <c r="F163" s="5" t="s">
        <v>4895</v>
      </c>
    </row>
    <row r="164" spans="1:6">
      <c r="A164" s="5" t="s">
        <v>2007</v>
      </c>
      <c r="B164" s="5" t="s">
        <v>92</v>
      </c>
      <c r="C164" s="5" t="s">
        <v>2202</v>
      </c>
      <c r="D164" s="5" t="s">
        <v>259</v>
      </c>
      <c r="E164" s="5" t="s">
        <v>4984</v>
      </c>
      <c r="F164" s="5" t="s">
        <v>4997</v>
      </c>
    </row>
    <row r="165" spans="1:6">
      <c r="A165" s="5" t="s">
        <v>2007</v>
      </c>
      <c r="B165" s="5" t="s">
        <v>92</v>
      </c>
      <c r="C165" s="5" t="s">
        <v>2156</v>
      </c>
      <c r="D165" s="5" t="s">
        <v>259</v>
      </c>
      <c r="E165" s="5" t="s">
        <v>4874</v>
      </c>
      <c r="F165" s="5" t="s">
        <v>4875</v>
      </c>
    </row>
    <row r="166" spans="1:6">
      <c r="A166" s="5" t="s">
        <v>2007</v>
      </c>
      <c r="B166" s="5" t="s">
        <v>92</v>
      </c>
      <c r="C166" s="5" t="s">
        <v>2848</v>
      </c>
      <c r="D166" s="5" t="s">
        <v>284</v>
      </c>
      <c r="E166" s="5" t="s">
        <v>4887</v>
      </c>
      <c r="F166" s="5" t="s">
        <v>4910</v>
      </c>
    </row>
    <row r="167" spans="1:6">
      <c r="A167" s="5" t="s">
        <v>2007</v>
      </c>
      <c r="B167" s="5" t="s">
        <v>92</v>
      </c>
      <c r="C167" s="5" t="s">
        <v>3221</v>
      </c>
      <c r="D167" s="5" t="s">
        <v>4850</v>
      </c>
      <c r="E167" s="5" t="s">
        <v>4851</v>
      </c>
      <c r="F167" s="5" t="s">
        <v>4871</v>
      </c>
    </row>
    <row r="168" spans="1:6">
      <c r="A168" s="5" t="s">
        <v>2007</v>
      </c>
      <c r="B168" s="5" t="s">
        <v>92</v>
      </c>
      <c r="C168" s="5" t="s">
        <v>2569</v>
      </c>
      <c r="D168" s="5" t="s">
        <v>4998</v>
      </c>
      <c r="E168" s="5" t="s">
        <v>4999</v>
      </c>
      <c r="F168" s="5" t="s">
        <v>5000</v>
      </c>
    </row>
    <row r="169" spans="1:6">
      <c r="A169" s="5" t="s">
        <v>2007</v>
      </c>
      <c r="B169" s="5" t="s">
        <v>92</v>
      </c>
      <c r="C169" s="5" t="s">
        <v>3878</v>
      </c>
      <c r="D169" s="5" t="s">
        <v>4863</v>
      </c>
      <c r="E169" s="5" t="s">
        <v>4859</v>
      </c>
      <c r="F169" s="5" t="s">
        <v>4860</v>
      </c>
    </row>
    <row r="170" spans="1:6">
      <c r="A170" s="5" t="s">
        <v>2013</v>
      </c>
      <c r="B170" s="5" t="s">
        <v>95</v>
      </c>
      <c r="C170" s="5" t="s">
        <v>1934</v>
      </c>
      <c r="D170" s="5" t="s">
        <v>228</v>
      </c>
      <c r="E170" s="5" t="s">
        <v>4872</v>
      </c>
      <c r="F170" s="5" t="s">
        <v>4873</v>
      </c>
    </row>
    <row r="171" spans="1:6">
      <c r="A171" s="5" t="s">
        <v>2013</v>
      </c>
      <c r="B171" s="5" t="s">
        <v>95</v>
      </c>
      <c r="C171" s="5" t="s">
        <v>1955</v>
      </c>
      <c r="D171" s="5" t="s">
        <v>228</v>
      </c>
      <c r="E171" s="5" t="s">
        <v>4884</v>
      </c>
      <c r="F171" s="5" t="s">
        <v>4962</v>
      </c>
    </row>
    <row r="172" spans="1:6">
      <c r="A172" s="5" t="s">
        <v>2013</v>
      </c>
      <c r="B172" s="5" t="s">
        <v>95</v>
      </c>
      <c r="C172" s="5" t="s">
        <v>2107</v>
      </c>
      <c r="D172" s="5" t="s">
        <v>228</v>
      </c>
      <c r="E172" s="5" t="s">
        <v>4915</v>
      </c>
      <c r="F172" s="5" t="s">
        <v>4983</v>
      </c>
    </row>
    <row r="173" spans="1:6">
      <c r="A173" s="5" t="s">
        <v>2013</v>
      </c>
      <c r="B173" s="5" t="s">
        <v>95</v>
      </c>
      <c r="C173" s="5" t="s">
        <v>2202</v>
      </c>
      <c r="D173" s="5" t="s">
        <v>58</v>
      </c>
      <c r="E173" s="5" t="s">
        <v>4853</v>
      </c>
      <c r="F173" s="5" t="s">
        <v>4919</v>
      </c>
    </row>
    <row r="174" spans="1:6">
      <c r="A174" s="5" t="s">
        <v>2013</v>
      </c>
      <c r="B174" s="5" t="s">
        <v>95</v>
      </c>
      <c r="C174" s="5" t="s">
        <v>2156</v>
      </c>
      <c r="D174" s="5" t="s">
        <v>32</v>
      </c>
      <c r="E174" s="5" t="s">
        <v>4872</v>
      </c>
      <c r="F174" s="5" t="s">
        <v>4974</v>
      </c>
    </row>
    <row r="175" spans="1:6">
      <c r="A175" s="5" t="s">
        <v>2013</v>
      </c>
      <c r="B175" s="5" t="s">
        <v>95</v>
      </c>
      <c r="C175" s="5" t="s">
        <v>2848</v>
      </c>
      <c r="D175" s="5" t="s">
        <v>32</v>
      </c>
      <c r="E175" s="5" t="s">
        <v>4884</v>
      </c>
      <c r="F175" s="5" t="s">
        <v>4902</v>
      </c>
    </row>
    <row r="176" spans="1:6">
      <c r="A176" s="5" t="s">
        <v>2013</v>
      </c>
      <c r="B176" s="5" t="s">
        <v>95</v>
      </c>
      <c r="C176" s="5" t="s">
        <v>3221</v>
      </c>
      <c r="D176" s="5" t="s">
        <v>348</v>
      </c>
      <c r="E176" s="5" t="s">
        <v>4935</v>
      </c>
      <c r="F176" s="5" t="s">
        <v>4891</v>
      </c>
    </row>
    <row r="177" spans="1:6">
      <c r="A177" s="5" t="s">
        <v>2013</v>
      </c>
      <c r="B177" s="5" t="s">
        <v>95</v>
      </c>
      <c r="C177" s="5" t="s">
        <v>2569</v>
      </c>
      <c r="D177" s="5" t="s">
        <v>276</v>
      </c>
      <c r="E177" s="5" t="s">
        <v>4874</v>
      </c>
      <c r="F177" s="5" t="s">
        <v>4875</v>
      </c>
    </row>
    <row r="178" spans="1:6">
      <c r="A178" s="5" t="s">
        <v>2013</v>
      </c>
      <c r="B178" s="5" t="s">
        <v>95</v>
      </c>
      <c r="C178" s="5" t="s">
        <v>3878</v>
      </c>
      <c r="D178" s="5" t="s">
        <v>280</v>
      </c>
      <c r="E178" s="5" t="s">
        <v>4864</v>
      </c>
      <c r="F178" s="5" t="s">
        <v>4898</v>
      </c>
    </row>
    <row r="179" spans="1:6">
      <c r="A179" s="5" t="s">
        <v>2013</v>
      </c>
      <c r="B179" s="5" t="s">
        <v>95</v>
      </c>
      <c r="C179" s="5" t="s">
        <v>2018</v>
      </c>
      <c r="D179" s="5" t="s">
        <v>339</v>
      </c>
      <c r="E179" s="5" t="s">
        <v>4864</v>
      </c>
      <c r="F179" s="5" t="s">
        <v>5001</v>
      </c>
    </row>
    <row r="180" spans="1:6">
      <c r="A180" s="5" t="s">
        <v>2013</v>
      </c>
      <c r="B180" s="5" t="s">
        <v>95</v>
      </c>
      <c r="C180" s="5" t="s">
        <v>2319</v>
      </c>
      <c r="D180" s="5" t="s">
        <v>339</v>
      </c>
      <c r="E180" s="5" t="s">
        <v>5002</v>
      </c>
      <c r="F180" s="5" t="s">
        <v>5003</v>
      </c>
    </row>
    <row r="181" spans="1:6">
      <c r="A181" s="5" t="s">
        <v>2013</v>
      </c>
      <c r="B181" s="5" t="s">
        <v>95</v>
      </c>
      <c r="C181" s="5" t="s">
        <v>2996</v>
      </c>
      <c r="D181" s="5" t="s">
        <v>339</v>
      </c>
      <c r="E181" s="5" t="s">
        <v>4868</v>
      </c>
      <c r="F181" s="5" t="s">
        <v>5004</v>
      </c>
    </row>
    <row r="182" spans="1:6">
      <c r="A182" s="5" t="s">
        <v>2013</v>
      </c>
      <c r="B182" s="5" t="s">
        <v>95</v>
      </c>
      <c r="C182" s="5" t="s">
        <v>4393</v>
      </c>
      <c r="D182" s="5" t="s">
        <v>63</v>
      </c>
      <c r="E182" s="5" t="s">
        <v>4976</v>
      </c>
      <c r="F182" s="5" t="s">
        <v>4902</v>
      </c>
    </row>
    <row r="183" spans="1:6">
      <c r="A183" s="5" t="s">
        <v>2013</v>
      </c>
      <c r="B183" s="5" t="s">
        <v>95</v>
      </c>
      <c r="C183" s="5" t="s">
        <v>4894</v>
      </c>
      <c r="D183" s="5" t="s">
        <v>259</v>
      </c>
      <c r="E183" s="5" t="s">
        <v>4864</v>
      </c>
      <c r="F183" s="5" t="s">
        <v>5005</v>
      </c>
    </row>
    <row r="184" spans="1:6">
      <c r="A184" s="5" t="s">
        <v>2013</v>
      </c>
      <c r="B184" s="5" t="s">
        <v>95</v>
      </c>
      <c r="C184" s="5" t="s">
        <v>2011</v>
      </c>
      <c r="D184" s="5" t="s">
        <v>259</v>
      </c>
      <c r="E184" s="5" t="s">
        <v>5002</v>
      </c>
      <c r="F184" s="5" t="s">
        <v>5006</v>
      </c>
    </row>
    <row r="185" spans="1:6">
      <c r="A185" s="5" t="s">
        <v>2013</v>
      </c>
      <c r="B185" s="5" t="s">
        <v>95</v>
      </c>
      <c r="C185" s="5" t="s">
        <v>3738</v>
      </c>
      <c r="D185" s="5" t="s">
        <v>259</v>
      </c>
      <c r="E185" s="5" t="s">
        <v>4868</v>
      </c>
      <c r="F185" s="5" t="s">
        <v>4968</v>
      </c>
    </row>
    <row r="186" spans="1:6">
      <c r="A186" s="5" t="s">
        <v>2013</v>
      </c>
      <c r="B186" s="5" t="s">
        <v>95</v>
      </c>
      <c r="C186" s="5" t="s">
        <v>3789</v>
      </c>
      <c r="D186" s="5" t="s">
        <v>259</v>
      </c>
      <c r="E186" s="5" t="s">
        <v>4915</v>
      </c>
      <c r="F186" s="5" t="s">
        <v>5007</v>
      </c>
    </row>
    <row r="187" spans="1:6">
      <c r="A187" s="5" t="s">
        <v>2013</v>
      </c>
      <c r="B187" s="5" t="s">
        <v>95</v>
      </c>
      <c r="C187" s="5" t="s">
        <v>2458</v>
      </c>
      <c r="D187" s="5" t="s">
        <v>623</v>
      </c>
      <c r="E187" s="5" t="s">
        <v>4864</v>
      </c>
      <c r="F187" s="5" t="s">
        <v>5008</v>
      </c>
    </row>
    <row r="188" spans="1:6">
      <c r="A188" s="5" t="s">
        <v>2013</v>
      </c>
      <c r="B188" s="5" t="s">
        <v>95</v>
      </c>
      <c r="C188" s="5" t="s">
        <v>2377</v>
      </c>
      <c r="D188" s="5" t="s">
        <v>284</v>
      </c>
      <c r="E188" s="5" t="s">
        <v>4887</v>
      </c>
      <c r="F188" s="5" t="s">
        <v>4885</v>
      </c>
    </row>
    <row r="189" spans="1:6">
      <c r="A189" s="5" t="s">
        <v>2013</v>
      </c>
      <c r="B189" s="5" t="s">
        <v>95</v>
      </c>
      <c r="C189" s="5" t="s">
        <v>2404</v>
      </c>
      <c r="D189" s="5" t="s">
        <v>752</v>
      </c>
      <c r="E189" s="5" t="s">
        <v>4864</v>
      </c>
      <c r="F189" s="5" t="s">
        <v>4898</v>
      </c>
    </row>
    <row r="190" spans="1:6">
      <c r="A190" s="5" t="s">
        <v>2013</v>
      </c>
      <c r="B190" s="5" t="s">
        <v>95</v>
      </c>
      <c r="C190" s="5" t="s">
        <v>4956</v>
      </c>
      <c r="D190" s="5" t="s">
        <v>752</v>
      </c>
      <c r="E190" s="5" t="s">
        <v>4890</v>
      </c>
      <c r="F190" s="5" t="s">
        <v>4891</v>
      </c>
    </row>
    <row r="191" spans="1:6">
      <c r="A191" s="5" t="s">
        <v>2013</v>
      </c>
      <c r="B191" s="5" t="s">
        <v>95</v>
      </c>
      <c r="C191" s="5" t="s">
        <v>4730</v>
      </c>
      <c r="D191" s="5" t="s">
        <v>5009</v>
      </c>
      <c r="E191" s="5" t="s">
        <v>4890</v>
      </c>
      <c r="F191" s="5" t="s">
        <v>4891</v>
      </c>
    </row>
    <row r="192" spans="1:6">
      <c r="A192" s="5" t="s">
        <v>2013</v>
      </c>
      <c r="B192" s="5" t="s">
        <v>95</v>
      </c>
      <c r="C192" s="5" t="s">
        <v>4833</v>
      </c>
      <c r="D192" s="5" t="s">
        <v>97</v>
      </c>
      <c r="E192" s="5" t="s">
        <v>4864</v>
      </c>
      <c r="F192" s="5" t="s">
        <v>4966</v>
      </c>
    </row>
    <row r="193" spans="1:6">
      <c r="A193" s="5" t="s">
        <v>2013</v>
      </c>
      <c r="B193" s="5" t="s">
        <v>95</v>
      </c>
      <c r="C193" s="5" t="s">
        <v>5010</v>
      </c>
      <c r="D193" s="5" t="s">
        <v>97</v>
      </c>
      <c r="E193" s="5" t="s">
        <v>4915</v>
      </c>
      <c r="F193" s="5" t="s">
        <v>5011</v>
      </c>
    </row>
    <row r="194" spans="1:6">
      <c r="A194" s="5" t="s">
        <v>2013</v>
      </c>
      <c r="B194" s="5" t="s">
        <v>95</v>
      </c>
      <c r="C194" s="5" t="s">
        <v>2034</v>
      </c>
      <c r="D194" s="5" t="s">
        <v>97</v>
      </c>
      <c r="E194" s="5" t="s">
        <v>4868</v>
      </c>
      <c r="F194" s="5" t="s">
        <v>4968</v>
      </c>
    </row>
    <row r="195" spans="1:6">
      <c r="A195" s="5" t="s">
        <v>2013</v>
      </c>
      <c r="B195" s="5" t="s">
        <v>95</v>
      </c>
      <c r="C195" s="5" t="s">
        <v>5012</v>
      </c>
      <c r="D195" s="5" t="s">
        <v>97</v>
      </c>
      <c r="E195" s="5" t="s">
        <v>4917</v>
      </c>
      <c r="F195" s="5" t="s">
        <v>5013</v>
      </c>
    </row>
    <row r="196" spans="1:6">
      <c r="A196" s="5" t="s">
        <v>2013</v>
      </c>
      <c r="B196" s="5" t="s">
        <v>95</v>
      </c>
      <c r="C196" s="5" t="s">
        <v>2517</v>
      </c>
      <c r="D196" s="5" t="s">
        <v>669</v>
      </c>
      <c r="E196" s="5" t="s">
        <v>4915</v>
      </c>
      <c r="F196" s="5" t="s">
        <v>5014</v>
      </c>
    </row>
    <row r="197" spans="1:6">
      <c r="A197" s="5" t="s">
        <v>2013</v>
      </c>
      <c r="B197" s="5" t="s">
        <v>95</v>
      </c>
      <c r="C197" s="5" t="s">
        <v>5015</v>
      </c>
      <c r="D197" s="5" t="s">
        <v>407</v>
      </c>
      <c r="E197" s="5" t="s">
        <v>4935</v>
      </c>
      <c r="F197" s="5" t="s">
        <v>5016</v>
      </c>
    </row>
    <row r="198" spans="1:6">
      <c r="A198" s="5" t="s">
        <v>2013</v>
      </c>
      <c r="B198" s="5" t="s">
        <v>95</v>
      </c>
      <c r="C198" s="5" t="s">
        <v>5017</v>
      </c>
      <c r="D198" s="5" t="s">
        <v>4850</v>
      </c>
      <c r="E198" s="5" t="s">
        <v>4851</v>
      </c>
      <c r="F198" s="5" t="s">
        <v>5018</v>
      </c>
    </row>
    <row r="199" spans="1:6">
      <c r="A199" s="5" t="s">
        <v>2013</v>
      </c>
      <c r="B199" s="5" t="s">
        <v>95</v>
      </c>
      <c r="C199" s="5" t="s">
        <v>1947</v>
      </c>
      <c r="D199" s="5" t="s">
        <v>4863</v>
      </c>
      <c r="E199" s="5" t="s">
        <v>4859</v>
      </c>
      <c r="F199" s="5" t="s">
        <v>4860</v>
      </c>
    </row>
    <row r="200" spans="1:6">
      <c r="A200" s="5" t="s">
        <v>2019</v>
      </c>
      <c r="B200" s="5" t="s">
        <v>99</v>
      </c>
      <c r="C200" s="5" t="s">
        <v>1934</v>
      </c>
      <c r="D200" s="5" t="s">
        <v>74</v>
      </c>
      <c r="E200" s="5" t="s">
        <v>4864</v>
      </c>
      <c r="F200" s="5" t="s">
        <v>4933</v>
      </c>
    </row>
    <row r="201" spans="1:6">
      <c r="A201" s="5" t="s">
        <v>2019</v>
      </c>
      <c r="B201" s="5" t="s">
        <v>99</v>
      </c>
      <c r="C201" s="5" t="s">
        <v>1955</v>
      </c>
      <c r="D201" s="5" t="s">
        <v>4975</v>
      </c>
      <c r="E201" s="5" t="s">
        <v>4884</v>
      </c>
      <c r="F201" s="5" t="s">
        <v>4977</v>
      </c>
    </row>
    <row r="202" spans="1:6">
      <c r="A202" s="5" t="s">
        <v>2019</v>
      </c>
      <c r="B202" s="5" t="s">
        <v>99</v>
      </c>
      <c r="C202" s="5" t="s">
        <v>2107</v>
      </c>
      <c r="D202" s="5" t="s">
        <v>276</v>
      </c>
      <c r="E202" s="5" t="s">
        <v>4864</v>
      </c>
      <c r="F202" s="5" t="s">
        <v>4997</v>
      </c>
    </row>
    <row r="203" spans="1:6">
      <c r="A203" s="5" t="s">
        <v>2019</v>
      </c>
      <c r="B203" s="5" t="s">
        <v>99</v>
      </c>
      <c r="C203" s="5" t="s">
        <v>2202</v>
      </c>
      <c r="D203" s="5" t="s">
        <v>276</v>
      </c>
      <c r="E203" s="5" t="s">
        <v>4874</v>
      </c>
      <c r="F203" s="5" t="s">
        <v>4875</v>
      </c>
    </row>
    <row r="204" spans="1:6">
      <c r="A204" s="5" t="s">
        <v>2019</v>
      </c>
      <c r="B204" s="5" t="s">
        <v>99</v>
      </c>
      <c r="C204" s="5" t="s">
        <v>2156</v>
      </c>
      <c r="D204" s="5" t="s">
        <v>280</v>
      </c>
      <c r="E204" s="5" t="s">
        <v>4864</v>
      </c>
      <c r="F204" s="5" t="s">
        <v>5019</v>
      </c>
    </row>
    <row r="205" spans="1:6">
      <c r="A205" s="5" t="s">
        <v>2019</v>
      </c>
      <c r="B205" s="5" t="s">
        <v>99</v>
      </c>
      <c r="C205" s="5" t="s">
        <v>2848</v>
      </c>
      <c r="D205" s="5" t="s">
        <v>280</v>
      </c>
      <c r="E205" s="5" t="s">
        <v>4874</v>
      </c>
      <c r="F205" s="5" t="s">
        <v>4965</v>
      </c>
    </row>
    <row r="206" spans="1:6">
      <c r="A206" s="5" t="s">
        <v>2019</v>
      </c>
      <c r="B206" s="5" t="s">
        <v>99</v>
      </c>
      <c r="C206" s="5" t="s">
        <v>3221</v>
      </c>
      <c r="D206" s="5" t="s">
        <v>113</v>
      </c>
      <c r="E206" s="5" t="s">
        <v>4864</v>
      </c>
      <c r="F206" s="5" t="s">
        <v>5005</v>
      </c>
    </row>
    <row r="207" spans="1:6">
      <c r="A207" s="5" t="s">
        <v>2019</v>
      </c>
      <c r="B207" s="5" t="s">
        <v>99</v>
      </c>
      <c r="C207" s="5" t="s">
        <v>2569</v>
      </c>
      <c r="D207" s="5" t="s">
        <v>113</v>
      </c>
      <c r="E207" s="5" t="s">
        <v>4874</v>
      </c>
      <c r="F207" s="5" t="s">
        <v>5020</v>
      </c>
    </row>
    <row r="208" spans="1:6">
      <c r="A208" s="5" t="s">
        <v>2019</v>
      </c>
      <c r="B208" s="5" t="s">
        <v>99</v>
      </c>
      <c r="C208" s="5" t="s">
        <v>3878</v>
      </c>
      <c r="D208" s="5" t="s">
        <v>777</v>
      </c>
      <c r="E208" s="5" t="s">
        <v>4864</v>
      </c>
      <c r="F208" s="5" t="s">
        <v>5021</v>
      </c>
    </row>
    <row r="209" spans="1:6">
      <c r="A209" s="5" t="s">
        <v>2019</v>
      </c>
      <c r="B209" s="5" t="s">
        <v>99</v>
      </c>
      <c r="C209" s="5" t="s">
        <v>2018</v>
      </c>
      <c r="D209" s="5" t="s">
        <v>134</v>
      </c>
      <c r="E209" s="5" t="s">
        <v>4874</v>
      </c>
      <c r="F209" s="5" t="s">
        <v>4965</v>
      </c>
    </row>
    <row r="210" spans="1:6">
      <c r="A210" s="5" t="s">
        <v>2019</v>
      </c>
      <c r="B210" s="5" t="s">
        <v>99</v>
      </c>
      <c r="C210" s="5" t="s">
        <v>2319</v>
      </c>
      <c r="D210" s="5" t="s">
        <v>284</v>
      </c>
      <c r="E210" s="5" t="s">
        <v>4887</v>
      </c>
      <c r="F210" s="5" t="s">
        <v>4910</v>
      </c>
    </row>
    <row r="211" spans="1:6">
      <c r="A211" s="5" t="s">
        <v>2019</v>
      </c>
      <c r="B211" s="5" t="s">
        <v>99</v>
      </c>
      <c r="C211" s="5" t="s">
        <v>2996</v>
      </c>
      <c r="D211" s="5" t="s">
        <v>752</v>
      </c>
      <c r="E211" s="5" t="s">
        <v>4864</v>
      </c>
      <c r="F211" s="5" t="s">
        <v>4891</v>
      </c>
    </row>
    <row r="212" spans="1:6">
      <c r="A212" s="5" t="s">
        <v>2019</v>
      </c>
      <c r="B212" s="5" t="s">
        <v>99</v>
      </c>
      <c r="C212" s="5" t="s">
        <v>4393</v>
      </c>
      <c r="D212" s="5" t="s">
        <v>5022</v>
      </c>
      <c r="E212" s="5" t="s">
        <v>4864</v>
      </c>
      <c r="F212" s="5" t="s">
        <v>4968</v>
      </c>
    </row>
    <row r="213" spans="1:6">
      <c r="A213" s="5" t="s">
        <v>2019</v>
      </c>
      <c r="B213" s="5" t="s">
        <v>99</v>
      </c>
      <c r="C213" s="5" t="s">
        <v>4894</v>
      </c>
      <c r="D213" s="5" t="s">
        <v>97</v>
      </c>
      <c r="E213" s="5" t="s">
        <v>4864</v>
      </c>
      <c r="F213" s="5" t="s">
        <v>4966</v>
      </c>
    </row>
    <row r="214" spans="1:6">
      <c r="A214" s="5" t="s">
        <v>2019</v>
      </c>
      <c r="B214" s="5" t="s">
        <v>99</v>
      </c>
      <c r="C214" s="5" t="s">
        <v>2011</v>
      </c>
      <c r="D214" s="5" t="s">
        <v>97</v>
      </c>
      <c r="E214" s="5" t="s">
        <v>4868</v>
      </c>
      <c r="F214" s="5" t="s">
        <v>4968</v>
      </c>
    </row>
    <row r="215" spans="1:6">
      <c r="A215" s="5" t="s">
        <v>2019</v>
      </c>
      <c r="B215" s="5" t="s">
        <v>99</v>
      </c>
      <c r="C215" s="5" t="s">
        <v>3738</v>
      </c>
      <c r="D215" s="5" t="s">
        <v>4850</v>
      </c>
      <c r="E215" s="5" t="s">
        <v>4851</v>
      </c>
      <c r="F215" s="5" t="s">
        <v>4871</v>
      </c>
    </row>
    <row r="216" spans="1:6">
      <c r="A216" s="5" t="s">
        <v>2019</v>
      </c>
      <c r="B216" s="5" t="s">
        <v>99</v>
      </c>
      <c r="C216" s="5" t="s">
        <v>3789</v>
      </c>
      <c r="D216" s="5" t="s">
        <v>4863</v>
      </c>
      <c r="E216" s="5" t="s">
        <v>4859</v>
      </c>
      <c r="F216" s="5" t="s">
        <v>4860</v>
      </c>
    </row>
    <row r="217" spans="1:6">
      <c r="A217" s="5" t="s">
        <v>2023</v>
      </c>
      <c r="B217" s="5" t="s">
        <v>102</v>
      </c>
      <c r="C217" s="5" t="s">
        <v>1934</v>
      </c>
      <c r="D217" s="5" t="s">
        <v>52</v>
      </c>
      <c r="E217" s="5" t="s">
        <v>4853</v>
      </c>
      <c r="F217" s="5" t="s">
        <v>5023</v>
      </c>
    </row>
    <row r="218" spans="1:6">
      <c r="A218" s="5" t="s">
        <v>2023</v>
      </c>
      <c r="B218" s="5" t="s">
        <v>102</v>
      </c>
      <c r="C218" s="5" t="s">
        <v>1955</v>
      </c>
      <c r="D218" s="5" t="s">
        <v>228</v>
      </c>
      <c r="E218" s="5" t="s">
        <v>5024</v>
      </c>
      <c r="F218" s="5" t="s">
        <v>4974</v>
      </c>
    </row>
    <row r="219" spans="1:6">
      <c r="A219" s="5" t="s">
        <v>2023</v>
      </c>
      <c r="B219" s="5" t="s">
        <v>102</v>
      </c>
      <c r="C219" s="5" t="s">
        <v>2107</v>
      </c>
      <c r="D219" s="5" t="s">
        <v>1468</v>
      </c>
      <c r="E219" s="5" t="s">
        <v>4973</v>
      </c>
      <c r="F219" s="5" t="s">
        <v>5025</v>
      </c>
    </row>
    <row r="220" spans="1:6">
      <c r="A220" s="5" t="s">
        <v>2023</v>
      </c>
      <c r="B220" s="5" t="s">
        <v>102</v>
      </c>
      <c r="C220" s="5" t="s">
        <v>2202</v>
      </c>
      <c r="D220" s="5" t="s">
        <v>365</v>
      </c>
      <c r="E220" s="5" t="s">
        <v>5026</v>
      </c>
      <c r="F220" s="5" t="s">
        <v>5027</v>
      </c>
    </row>
    <row r="221" spans="1:6">
      <c r="A221" s="5" t="s">
        <v>2023</v>
      </c>
      <c r="B221" s="5" t="s">
        <v>102</v>
      </c>
      <c r="C221" s="5" t="s">
        <v>2156</v>
      </c>
      <c r="D221" s="5" t="s">
        <v>365</v>
      </c>
      <c r="E221" s="5" t="s">
        <v>5028</v>
      </c>
      <c r="F221" s="5" t="s">
        <v>5029</v>
      </c>
    </row>
    <row r="222" spans="1:6">
      <c r="A222" s="5" t="s">
        <v>2023</v>
      </c>
      <c r="B222" s="5" t="s">
        <v>102</v>
      </c>
      <c r="C222" s="5" t="s">
        <v>2848</v>
      </c>
      <c r="D222" s="5" t="s">
        <v>365</v>
      </c>
      <c r="E222" s="5" t="s">
        <v>5030</v>
      </c>
      <c r="F222" s="5" t="s">
        <v>5031</v>
      </c>
    </row>
    <row r="223" spans="1:6">
      <c r="A223" s="5" t="s">
        <v>2023</v>
      </c>
      <c r="B223" s="5" t="s">
        <v>102</v>
      </c>
      <c r="C223" s="5" t="s">
        <v>3221</v>
      </c>
      <c r="D223" s="5" t="s">
        <v>365</v>
      </c>
      <c r="E223" s="5" t="s">
        <v>4874</v>
      </c>
      <c r="F223" s="5" t="s">
        <v>4875</v>
      </c>
    </row>
    <row r="224" spans="1:6">
      <c r="A224" s="5" t="s">
        <v>2023</v>
      </c>
      <c r="B224" s="5" t="s">
        <v>102</v>
      </c>
      <c r="C224" s="5" t="s">
        <v>2569</v>
      </c>
      <c r="D224" s="5" t="s">
        <v>26</v>
      </c>
      <c r="E224" s="5" t="s">
        <v>4853</v>
      </c>
      <c r="F224" s="5" t="s">
        <v>4883</v>
      </c>
    </row>
    <row r="225" spans="1:6">
      <c r="A225" s="5" t="s">
        <v>2023</v>
      </c>
      <c r="B225" s="5" t="s">
        <v>102</v>
      </c>
      <c r="C225" s="5" t="s">
        <v>3878</v>
      </c>
      <c r="D225" s="5" t="s">
        <v>26</v>
      </c>
      <c r="E225" s="5" t="s">
        <v>5032</v>
      </c>
      <c r="F225" s="5" t="s">
        <v>4941</v>
      </c>
    </row>
    <row r="226" spans="1:6">
      <c r="A226" s="5" t="s">
        <v>2023</v>
      </c>
      <c r="B226" s="5" t="s">
        <v>102</v>
      </c>
      <c r="C226" s="5" t="s">
        <v>2018</v>
      </c>
      <c r="D226" s="5" t="s">
        <v>284</v>
      </c>
      <c r="E226" s="5" t="s">
        <v>4884</v>
      </c>
      <c r="F226" s="5" t="s">
        <v>4902</v>
      </c>
    </row>
    <row r="227" spans="1:6">
      <c r="A227" s="5" t="s">
        <v>2023</v>
      </c>
      <c r="B227" s="5" t="s">
        <v>102</v>
      </c>
      <c r="C227" s="5" t="s">
        <v>2319</v>
      </c>
      <c r="D227" s="5" t="s">
        <v>284</v>
      </c>
      <c r="E227" s="5" t="s">
        <v>4887</v>
      </c>
      <c r="F227" s="5" t="s">
        <v>4885</v>
      </c>
    </row>
    <row r="228" spans="1:6">
      <c r="A228" s="5" t="s">
        <v>2023</v>
      </c>
      <c r="B228" s="5" t="s">
        <v>102</v>
      </c>
      <c r="C228" s="5" t="s">
        <v>2996</v>
      </c>
      <c r="D228" s="5" t="s">
        <v>4926</v>
      </c>
      <c r="E228" s="5" t="s">
        <v>4930</v>
      </c>
      <c r="F228" s="5" t="s">
        <v>4931</v>
      </c>
    </row>
    <row r="229" spans="1:6">
      <c r="A229" s="5" t="s">
        <v>2023</v>
      </c>
      <c r="B229" s="5" t="s">
        <v>102</v>
      </c>
      <c r="C229" s="5" t="s">
        <v>4393</v>
      </c>
      <c r="D229" s="5" t="s">
        <v>4850</v>
      </c>
      <c r="E229" s="5" t="s">
        <v>4851</v>
      </c>
      <c r="F229" s="5" t="s">
        <v>5033</v>
      </c>
    </row>
    <row r="230" spans="1:6">
      <c r="A230" s="5" t="s">
        <v>2023</v>
      </c>
      <c r="B230" s="5" t="s">
        <v>102</v>
      </c>
      <c r="C230" s="5" t="s">
        <v>4894</v>
      </c>
      <c r="D230" s="5" t="s">
        <v>5034</v>
      </c>
      <c r="E230" s="5" t="s">
        <v>5035</v>
      </c>
      <c r="F230" s="5" t="s">
        <v>5036</v>
      </c>
    </row>
    <row r="231" spans="1:6">
      <c r="A231" s="5" t="s">
        <v>2023</v>
      </c>
      <c r="B231" s="5" t="s">
        <v>102</v>
      </c>
      <c r="C231" s="5" t="s">
        <v>2011</v>
      </c>
      <c r="D231" s="5" t="s">
        <v>4863</v>
      </c>
      <c r="E231" s="5" t="s">
        <v>4859</v>
      </c>
      <c r="F231" s="5" t="s">
        <v>4860</v>
      </c>
    </row>
    <row r="232" spans="1:6">
      <c r="A232" s="5" t="s">
        <v>2030</v>
      </c>
      <c r="B232" s="5" t="s">
        <v>105</v>
      </c>
      <c r="C232" s="5" t="s">
        <v>1934</v>
      </c>
      <c r="D232" s="5" t="s">
        <v>4863</v>
      </c>
      <c r="E232" s="5" t="s">
        <v>4859</v>
      </c>
      <c r="F232" s="5" t="s">
        <v>4860</v>
      </c>
    </row>
    <row r="233" spans="1:6">
      <c r="A233" s="5" t="s">
        <v>2036</v>
      </c>
      <c r="B233" s="5" t="s">
        <v>108</v>
      </c>
      <c r="C233" s="5" t="s">
        <v>1934</v>
      </c>
      <c r="D233" s="5" t="s">
        <v>52</v>
      </c>
      <c r="E233" s="5" t="s">
        <v>4920</v>
      </c>
      <c r="F233" s="5" t="s">
        <v>5037</v>
      </c>
    </row>
    <row r="234" spans="1:6">
      <c r="A234" s="5" t="s">
        <v>2036</v>
      </c>
      <c r="B234" s="5" t="s">
        <v>108</v>
      </c>
      <c r="C234" s="5" t="s">
        <v>1955</v>
      </c>
      <c r="D234" s="5" t="s">
        <v>228</v>
      </c>
      <c r="E234" s="5" t="s">
        <v>5038</v>
      </c>
      <c r="F234" s="5" t="s">
        <v>5039</v>
      </c>
    </row>
    <row r="235" spans="1:6">
      <c r="A235" s="5" t="s">
        <v>2036</v>
      </c>
      <c r="B235" s="5" t="s">
        <v>108</v>
      </c>
      <c r="C235" s="5" t="s">
        <v>2107</v>
      </c>
      <c r="D235" s="5" t="s">
        <v>228</v>
      </c>
      <c r="E235" s="5" t="s">
        <v>4882</v>
      </c>
      <c r="F235" s="5" t="s">
        <v>5040</v>
      </c>
    </row>
    <row r="236" spans="1:6">
      <c r="A236" s="5" t="s">
        <v>2036</v>
      </c>
      <c r="B236" s="5" t="s">
        <v>108</v>
      </c>
      <c r="C236" s="5" t="s">
        <v>2202</v>
      </c>
      <c r="D236" s="5" t="s">
        <v>228</v>
      </c>
      <c r="E236" s="5" t="s">
        <v>4984</v>
      </c>
      <c r="F236" s="5" t="s">
        <v>5041</v>
      </c>
    </row>
    <row r="237" spans="1:6">
      <c r="A237" s="5" t="s">
        <v>2036</v>
      </c>
      <c r="B237" s="5" t="s">
        <v>108</v>
      </c>
      <c r="C237" s="5" t="s">
        <v>2156</v>
      </c>
      <c r="D237" s="5" t="s">
        <v>228</v>
      </c>
      <c r="E237" s="5" t="s">
        <v>4872</v>
      </c>
      <c r="F237" s="5" t="s">
        <v>4873</v>
      </c>
    </row>
    <row r="238" spans="1:6">
      <c r="A238" s="5" t="s">
        <v>2036</v>
      </c>
      <c r="B238" s="5" t="s">
        <v>108</v>
      </c>
      <c r="C238" s="5" t="s">
        <v>2848</v>
      </c>
      <c r="D238" s="5" t="s">
        <v>276</v>
      </c>
      <c r="E238" s="5" t="s">
        <v>4984</v>
      </c>
      <c r="F238" s="5" t="s">
        <v>4997</v>
      </c>
    </row>
    <row r="239" spans="1:6">
      <c r="A239" s="5" t="s">
        <v>2036</v>
      </c>
      <c r="B239" s="5" t="s">
        <v>108</v>
      </c>
      <c r="C239" s="5" t="s">
        <v>3221</v>
      </c>
      <c r="D239" s="5" t="s">
        <v>276</v>
      </c>
      <c r="E239" s="5" t="s">
        <v>4874</v>
      </c>
      <c r="F239" s="5" t="s">
        <v>4875</v>
      </c>
    </row>
    <row r="240" spans="1:6">
      <c r="A240" s="5" t="s">
        <v>2036</v>
      </c>
      <c r="B240" s="5" t="s">
        <v>108</v>
      </c>
      <c r="C240" s="5" t="s">
        <v>2569</v>
      </c>
      <c r="D240" s="5" t="s">
        <v>284</v>
      </c>
      <c r="E240" s="5" t="s">
        <v>4884</v>
      </c>
      <c r="F240" s="5" t="s">
        <v>4962</v>
      </c>
    </row>
    <row r="241" spans="1:6">
      <c r="A241" s="5" t="s">
        <v>2036</v>
      </c>
      <c r="B241" s="5" t="s">
        <v>108</v>
      </c>
      <c r="C241" s="5" t="s">
        <v>3878</v>
      </c>
      <c r="D241" s="5" t="s">
        <v>284</v>
      </c>
      <c r="E241" s="5" t="s">
        <v>4887</v>
      </c>
      <c r="F241" s="5" t="s">
        <v>5042</v>
      </c>
    </row>
    <row r="242" spans="1:6">
      <c r="A242" s="5" t="s">
        <v>2036</v>
      </c>
      <c r="B242" s="5" t="s">
        <v>108</v>
      </c>
      <c r="C242" s="5" t="s">
        <v>2018</v>
      </c>
      <c r="D242" s="5" t="s">
        <v>4850</v>
      </c>
      <c r="E242" s="5" t="s">
        <v>4851</v>
      </c>
      <c r="F242" s="5" t="s">
        <v>5043</v>
      </c>
    </row>
    <row r="243" spans="1:6">
      <c r="A243" s="5" t="s">
        <v>2036</v>
      </c>
      <c r="B243" s="5" t="s">
        <v>108</v>
      </c>
      <c r="C243" s="5" t="s">
        <v>2319</v>
      </c>
      <c r="D243" s="5" t="s">
        <v>4863</v>
      </c>
      <c r="E243" s="5" t="s">
        <v>4859</v>
      </c>
      <c r="F243" s="5" t="s">
        <v>4860</v>
      </c>
    </row>
    <row r="244" spans="1:6">
      <c r="A244" s="5" t="s">
        <v>3569</v>
      </c>
      <c r="B244" s="5" t="s">
        <v>111</v>
      </c>
      <c r="C244" s="5" t="s">
        <v>1934</v>
      </c>
      <c r="D244" s="5" t="s">
        <v>113</v>
      </c>
      <c r="E244" s="5" t="s">
        <v>4853</v>
      </c>
      <c r="F244" s="5" t="s">
        <v>4877</v>
      </c>
    </row>
    <row r="245" spans="1:6">
      <c r="A245" s="5" t="s">
        <v>3569</v>
      </c>
      <c r="B245" s="5" t="s">
        <v>111</v>
      </c>
      <c r="C245" s="5" t="s">
        <v>1955</v>
      </c>
      <c r="D245" s="5" t="s">
        <v>113</v>
      </c>
      <c r="E245" s="5" t="s">
        <v>4874</v>
      </c>
      <c r="F245" s="5" t="s">
        <v>4875</v>
      </c>
    </row>
    <row r="246" spans="1:6">
      <c r="A246" s="5" t="s">
        <v>3569</v>
      </c>
      <c r="B246" s="5" t="s">
        <v>111</v>
      </c>
      <c r="C246" s="5" t="s">
        <v>2107</v>
      </c>
      <c r="D246" s="5" t="s">
        <v>26</v>
      </c>
      <c r="E246" s="5" t="s">
        <v>4896</v>
      </c>
      <c r="F246" s="5" t="s">
        <v>4909</v>
      </c>
    </row>
    <row r="247" spans="1:6">
      <c r="A247" s="5" t="s">
        <v>3569</v>
      </c>
      <c r="B247" s="5" t="s">
        <v>111</v>
      </c>
      <c r="C247" s="5" t="s">
        <v>2202</v>
      </c>
      <c r="D247" s="5" t="s">
        <v>623</v>
      </c>
      <c r="E247" s="5" t="s">
        <v>4880</v>
      </c>
      <c r="F247" s="5" t="s">
        <v>5044</v>
      </c>
    </row>
    <row r="248" spans="1:6">
      <c r="A248" s="5" t="s">
        <v>3569</v>
      </c>
      <c r="B248" s="5" t="s">
        <v>111</v>
      </c>
      <c r="C248" s="5" t="s">
        <v>2156</v>
      </c>
      <c r="D248" s="5" t="s">
        <v>114</v>
      </c>
      <c r="E248" s="5" t="s">
        <v>4896</v>
      </c>
      <c r="F248" s="5" t="s">
        <v>5045</v>
      </c>
    </row>
    <row r="249" spans="1:6">
      <c r="A249" s="5" t="s">
        <v>3569</v>
      </c>
      <c r="B249" s="5" t="s">
        <v>111</v>
      </c>
      <c r="C249" s="5" t="s">
        <v>2848</v>
      </c>
      <c r="D249" s="5" t="s">
        <v>114</v>
      </c>
      <c r="E249" s="5" t="s">
        <v>4938</v>
      </c>
      <c r="F249" s="5" t="s">
        <v>4925</v>
      </c>
    </row>
    <row r="250" spans="1:6">
      <c r="A250" s="5" t="s">
        <v>3569</v>
      </c>
      <c r="B250" s="5" t="s">
        <v>111</v>
      </c>
      <c r="C250" s="5" t="s">
        <v>3221</v>
      </c>
      <c r="D250" s="5" t="s">
        <v>284</v>
      </c>
      <c r="E250" s="5" t="s">
        <v>4887</v>
      </c>
      <c r="F250" s="5" t="s">
        <v>4910</v>
      </c>
    </row>
    <row r="251" spans="1:6">
      <c r="A251" s="5" t="s">
        <v>3569</v>
      </c>
      <c r="B251" s="5" t="s">
        <v>111</v>
      </c>
      <c r="C251" s="5" t="s">
        <v>2569</v>
      </c>
      <c r="D251" s="5" t="s">
        <v>1174</v>
      </c>
      <c r="E251" s="5" t="s">
        <v>4896</v>
      </c>
      <c r="F251" s="5" t="s">
        <v>5046</v>
      </c>
    </row>
    <row r="252" spans="1:6">
      <c r="A252" s="5" t="s">
        <v>3569</v>
      </c>
      <c r="B252" s="5" t="s">
        <v>111</v>
      </c>
      <c r="C252" s="5" t="s">
        <v>3878</v>
      </c>
      <c r="D252" s="5" t="s">
        <v>1174</v>
      </c>
      <c r="E252" s="5" t="s">
        <v>4938</v>
      </c>
      <c r="F252" s="5" t="s">
        <v>5047</v>
      </c>
    </row>
    <row r="253" spans="1:6">
      <c r="A253" s="5" t="s">
        <v>3569</v>
      </c>
      <c r="B253" s="5" t="s">
        <v>111</v>
      </c>
      <c r="C253" s="5" t="s">
        <v>2018</v>
      </c>
      <c r="D253" s="5" t="s">
        <v>4850</v>
      </c>
      <c r="E253" s="5" t="s">
        <v>4851</v>
      </c>
      <c r="F253" s="5" t="s">
        <v>5048</v>
      </c>
    </row>
    <row r="254" spans="1:6">
      <c r="A254" s="5" t="s">
        <v>3569</v>
      </c>
      <c r="B254" s="5" t="s">
        <v>111</v>
      </c>
      <c r="C254" s="5" t="s">
        <v>2319</v>
      </c>
      <c r="D254" s="5" t="s">
        <v>4863</v>
      </c>
      <c r="E254" s="5" t="s">
        <v>4859</v>
      </c>
      <c r="F254" s="5" t="s">
        <v>4860</v>
      </c>
    </row>
    <row r="255" spans="1:6">
      <c r="A255" s="5" t="s">
        <v>2043</v>
      </c>
      <c r="B255" s="5" t="s">
        <v>116</v>
      </c>
      <c r="C255" s="5" t="s">
        <v>1934</v>
      </c>
      <c r="D255" s="5" t="s">
        <v>228</v>
      </c>
      <c r="E255" s="5" t="s">
        <v>4872</v>
      </c>
      <c r="F255" s="5" t="s">
        <v>4873</v>
      </c>
    </row>
    <row r="256" spans="1:6">
      <c r="A256" s="5" t="s">
        <v>2043</v>
      </c>
      <c r="B256" s="5" t="s">
        <v>116</v>
      </c>
      <c r="C256" s="5" t="s">
        <v>1955</v>
      </c>
      <c r="D256" s="5" t="s">
        <v>228</v>
      </c>
      <c r="E256" s="5" t="s">
        <v>4890</v>
      </c>
      <c r="F256" s="5" t="s">
        <v>4990</v>
      </c>
    </row>
    <row r="257" spans="1:6">
      <c r="A257" s="5" t="s">
        <v>2043</v>
      </c>
      <c r="B257" s="5" t="s">
        <v>116</v>
      </c>
      <c r="C257" s="5" t="s">
        <v>2107</v>
      </c>
      <c r="D257" s="5" t="s">
        <v>276</v>
      </c>
      <c r="E257" s="5" t="s">
        <v>4874</v>
      </c>
      <c r="F257" s="5" t="s">
        <v>4875</v>
      </c>
    </row>
    <row r="258" spans="1:6">
      <c r="A258" s="5" t="s">
        <v>2043</v>
      </c>
      <c r="B258" s="5" t="s">
        <v>116</v>
      </c>
      <c r="C258" s="5" t="s">
        <v>2202</v>
      </c>
      <c r="D258" s="5" t="s">
        <v>284</v>
      </c>
      <c r="E258" s="5" t="s">
        <v>4884</v>
      </c>
      <c r="F258" s="5" t="s">
        <v>4962</v>
      </c>
    </row>
    <row r="259" spans="1:6">
      <c r="A259" s="5" t="s">
        <v>2043</v>
      </c>
      <c r="B259" s="5" t="s">
        <v>116</v>
      </c>
      <c r="C259" s="5" t="s">
        <v>2156</v>
      </c>
      <c r="D259" s="5" t="s">
        <v>284</v>
      </c>
      <c r="E259" s="5" t="s">
        <v>4887</v>
      </c>
      <c r="F259" s="5" t="s">
        <v>4885</v>
      </c>
    </row>
    <row r="260" spans="1:6">
      <c r="A260" s="5" t="s">
        <v>2043</v>
      </c>
      <c r="B260" s="5" t="s">
        <v>116</v>
      </c>
      <c r="C260" s="5" t="s">
        <v>2848</v>
      </c>
      <c r="D260" s="5" t="s">
        <v>4850</v>
      </c>
      <c r="E260" s="5" t="s">
        <v>4851</v>
      </c>
      <c r="F260" s="5" t="s">
        <v>4871</v>
      </c>
    </row>
    <row r="261" spans="1:6">
      <c r="A261" s="5" t="s">
        <v>2043</v>
      </c>
      <c r="B261" s="5" t="s">
        <v>116</v>
      </c>
      <c r="C261" s="5" t="s">
        <v>2569</v>
      </c>
      <c r="D261" s="5" t="s">
        <v>4863</v>
      </c>
      <c r="E261" s="5" t="s">
        <v>4859</v>
      </c>
      <c r="F261" s="5" t="s">
        <v>4860</v>
      </c>
    </row>
    <row r="262" spans="1:6">
      <c r="A262" s="5" t="s">
        <v>2049</v>
      </c>
      <c r="B262" s="5" t="s">
        <v>119</v>
      </c>
      <c r="C262" s="5" t="s">
        <v>1934</v>
      </c>
      <c r="D262" s="5" t="s">
        <v>443</v>
      </c>
      <c r="E262" s="5" t="s">
        <v>4874</v>
      </c>
      <c r="F262" s="5" t="s">
        <v>4875</v>
      </c>
    </row>
    <row r="263" spans="1:6">
      <c r="A263" s="5" t="s">
        <v>2049</v>
      </c>
      <c r="B263" s="5" t="s">
        <v>119</v>
      </c>
      <c r="C263" s="5" t="s">
        <v>1955</v>
      </c>
      <c r="D263" s="5" t="s">
        <v>284</v>
      </c>
      <c r="E263" s="5" t="s">
        <v>4887</v>
      </c>
      <c r="F263" s="5" t="s">
        <v>4910</v>
      </c>
    </row>
    <row r="264" spans="1:6">
      <c r="A264" s="5" t="s">
        <v>2049</v>
      </c>
      <c r="B264" s="5" t="s">
        <v>119</v>
      </c>
      <c r="C264" s="5" t="s">
        <v>2107</v>
      </c>
      <c r="D264" s="5" t="s">
        <v>4850</v>
      </c>
      <c r="E264" s="5" t="s">
        <v>4851</v>
      </c>
      <c r="F264" s="5" t="s">
        <v>5049</v>
      </c>
    </row>
    <row r="265" spans="1:6">
      <c r="A265" s="5" t="s">
        <v>2049</v>
      </c>
      <c r="B265" s="5" t="s">
        <v>119</v>
      </c>
      <c r="C265" s="5" t="s">
        <v>2202</v>
      </c>
      <c r="D265" s="5" t="s">
        <v>33</v>
      </c>
      <c r="E265" s="5" t="s">
        <v>5050</v>
      </c>
      <c r="F265" s="5" t="s">
        <v>4862</v>
      </c>
    </row>
    <row r="266" spans="1:6">
      <c r="A266" s="5" t="s">
        <v>2049</v>
      </c>
      <c r="B266" s="5" t="s">
        <v>119</v>
      </c>
      <c r="C266" s="5" t="s">
        <v>2156</v>
      </c>
      <c r="D266" s="5" t="s">
        <v>4863</v>
      </c>
      <c r="E266" s="5" t="s">
        <v>4859</v>
      </c>
      <c r="F266" s="5" t="s">
        <v>4860</v>
      </c>
    </row>
    <row r="267" spans="1:6">
      <c r="A267" s="5" t="s">
        <v>2056</v>
      </c>
      <c r="B267" s="5" t="s">
        <v>122</v>
      </c>
      <c r="C267" s="5" t="s">
        <v>1934</v>
      </c>
      <c r="D267" s="5" t="s">
        <v>228</v>
      </c>
      <c r="E267" s="5" t="s">
        <v>4984</v>
      </c>
      <c r="F267" s="5" t="s">
        <v>5041</v>
      </c>
    </row>
    <row r="268" spans="1:6">
      <c r="A268" s="5" t="s">
        <v>2056</v>
      </c>
      <c r="B268" s="5" t="s">
        <v>122</v>
      </c>
      <c r="C268" s="5" t="s">
        <v>1955</v>
      </c>
      <c r="D268" s="5" t="s">
        <v>443</v>
      </c>
      <c r="E268" s="5" t="s">
        <v>4984</v>
      </c>
      <c r="F268" s="5" t="s">
        <v>5051</v>
      </c>
    </row>
    <row r="269" spans="1:6">
      <c r="A269" s="5" t="s">
        <v>2056</v>
      </c>
      <c r="B269" s="5" t="s">
        <v>122</v>
      </c>
      <c r="C269" s="5" t="s">
        <v>2107</v>
      </c>
      <c r="D269" s="5" t="s">
        <v>443</v>
      </c>
      <c r="E269" s="5" t="s">
        <v>4874</v>
      </c>
      <c r="F269" s="5" t="s">
        <v>4875</v>
      </c>
    </row>
    <row r="270" spans="1:6">
      <c r="A270" s="5" t="s">
        <v>2056</v>
      </c>
      <c r="B270" s="5" t="s">
        <v>122</v>
      </c>
      <c r="C270" s="5" t="s">
        <v>2202</v>
      </c>
      <c r="D270" s="5" t="s">
        <v>636</v>
      </c>
      <c r="E270" s="5" t="s">
        <v>4915</v>
      </c>
      <c r="F270" s="5" t="s">
        <v>4916</v>
      </c>
    </row>
    <row r="271" spans="1:6">
      <c r="A271" s="5" t="s">
        <v>2056</v>
      </c>
      <c r="B271" s="5" t="s">
        <v>122</v>
      </c>
      <c r="C271" s="5" t="s">
        <v>2156</v>
      </c>
      <c r="D271" s="5" t="s">
        <v>636</v>
      </c>
      <c r="E271" s="5" t="s">
        <v>4917</v>
      </c>
      <c r="F271" s="5" t="s">
        <v>4918</v>
      </c>
    </row>
    <row r="272" spans="1:6">
      <c r="A272" s="5" t="s">
        <v>2056</v>
      </c>
      <c r="B272" s="5" t="s">
        <v>122</v>
      </c>
      <c r="C272" s="5" t="s">
        <v>2848</v>
      </c>
      <c r="D272" s="5" t="s">
        <v>284</v>
      </c>
      <c r="E272" s="5" t="s">
        <v>4887</v>
      </c>
      <c r="F272" s="5" t="s">
        <v>4910</v>
      </c>
    </row>
    <row r="273" spans="1:6">
      <c r="A273" s="5" t="s">
        <v>2056</v>
      </c>
      <c r="B273" s="5" t="s">
        <v>122</v>
      </c>
      <c r="C273" s="5" t="s">
        <v>3221</v>
      </c>
      <c r="D273" s="5" t="s">
        <v>4850</v>
      </c>
      <c r="E273" s="5" t="s">
        <v>4851</v>
      </c>
      <c r="F273" s="5" t="s">
        <v>4871</v>
      </c>
    </row>
    <row r="274" spans="1:6">
      <c r="A274" s="5" t="s">
        <v>2056</v>
      </c>
      <c r="B274" s="5" t="s">
        <v>122</v>
      </c>
      <c r="C274" s="5" t="s">
        <v>2569</v>
      </c>
      <c r="D274" s="5" t="s">
        <v>4863</v>
      </c>
      <c r="E274" s="5" t="s">
        <v>4859</v>
      </c>
      <c r="F274" s="5" t="s">
        <v>4860</v>
      </c>
    </row>
    <row r="275" spans="1:6">
      <c r="A275" s="5" t="s">
        <v>3954</v>
      </c>
      <c r="B275" s="5" t="s">
        <v>125</v>
      </c>
      <c r="C275" s="5" t="s">
        <v>1934</v>
      </c>
      <c r="D275" s="5" t="s">
        <v>127</v>
      </c>
      <c r="E275" s="5" t="s">
        <v>4853</v>
      </c>
      <c r="F275" s="5" t="s">
        <v>4919</v>
      </c>
    </row>
    <row r="276" spans="1:6">
      <c r="A276" s="5" t="s">
        <v>3954</v>
      </c>
      <c r="B276" s="5" t="s">
        <v>125</v>
      </c>
      <c r="C276" s="5" t="s">
        <v>1955</v>
      </c>
      <c r="D276" s="5" t="s">
        <v>127</v>
      </c>
      <c r="E276" s="5" t="s">
        <v>4874</v>
      </c>
      <c r="F276" s="5" t="s">
        <v>4875</v>
      </c>
    </row>
    <row r="277" spans="1:6">
      <c r="A277" s="5" t="s">
        <v>3954</v>
      </c>
      <c r="B277" s="5" t="s">
        <v>125</v>
      </c>
      <c r="C277" s="5" t="s">
        <v>2107</v>
      </c>
      <c r="D277" s="5" t="s">
        <v>114</v>
      </c>
      <c r="E277" s="5" t="s">
        <v>5052</v>
      </c>
      <c r="F277" s="5" t="s">
        <v>5053</v>
      </c>
    </row>
    <row r="278" spans="1:6">
      <c r="A278" s="5" t="s">
        <v>3954</v>
      </c>
      <c r="B278" s="5" t="s">
        <v>125</v>
      </c>
      <c r="C278" s="5" t="s">
        <v>2202</v>
      </c>
      <c r="D278" s="5" t="s">
        <v>114</v>
      </c>
      <c r="E278" s="5" t="s">
        <v>4886</v>
      </c>
      <c r="F278" s="5" t="s">
        <v>5054</v>
      </c>
    </row>
    <row r="279" spans="1:6">
      <c r="A279" s="5" t="s">
        <v>3954</v>
      </c>
      <c r="B279" s="5" t="s">
        <v>125</v>
      </c>
      <c r="C279" s="5" t="s">
        <v>2156</v>
      </c>
      <c r="D279" s="5" t="s">
        <v>114</v>
      </c>
      <c r="E279" s="5" t="s">
        <v>4935</v>
      </c>
      <c r="F279" s="5" t="s">
        <v>5055</v>
      </c>
    </row>
    <row r="280" spans="1:6">
      <c r="A280" s="5" t="s">
        <v>3954</v>
      </c>
      <c r="B280" s="5" t="s">
        <v>125</v>
      </c>
      <c r="C280" s="5" t="s">
        <v>2848</v>
      </c>
      <c r="D280" s="5" t="s">
        <v>284</v>
      </c>
      <c r="E280" s="5" t="s">
        <v>4887</v>
      </c>
      <c r="F280" s="5" t="s">
        <v>4910</v>
      </c>
    </row>
    <row r="281" spans="1:6">
      <c r="A281" s="5" t="s">
        <v>3954</v>
      </c>
      <c r="B281" s="5" t="s">
        <v>125</v>
      </c>
      <c r="C281" s="5" t="s">
        <v>3221</v>
      </c>
      <c r="D281" s="5" t="s">
        <v>4926</v>
      </c>
      <c r="E281" s="5" t="s">
        <v>4944</v>
      </c>
      <c r="F281" s="5" t="s">
        <v>5056</v>
      </c>
    </row>
    <row r="282" spans="1:6">
      <c r="A282" s="5" t="s">
        <v>3954</v>
      </c>
      <c r="B282" s="5" t="s">
        <v>125</v>
      </c>
      <c r="C282" s="5" t="s">
        <v>2569</v>
      </c>
      <c r="D282" s="5" t="s">
        <v>407</v>
      </c>
      <c r="E282" s="5" t="s">
        <v>4935</v>
      </c>
      <c r="F282" s="5" t="s">
        <v>4870</v>
      </c>
    </row>
    <row r="283" spans="1:6">
      <c r="A283" s="5" t="s">
        <v>3954</v>
      </c>
      <c r="B283" s="5" t="s">
        <v>125</v>
      </c>
      <c r="C283" s="5" t="s">
        <v>3878</v>
      </c>
      <c r="D283" s="5" t="s">
        <v>4850</v>
      </c>
      <c r="E283" s="5" t="s">
        <v>4851</v>
      </c>
      <c r="F283" s="5" t="s">
        <v>5057</v>
      </c>
    </row>
    <row r="284" spans="1:6">
      <c r="A284" s="5" t="s">
        <v>3954</v>
      </c>
      <c r="B284" s="5" t="s">
        <v>125</v>
      </c>
      <c r="C284" s="5" t="s">
        <v>2018</v>
      </c>
      <c r="D284" s="5" t="s">
        <v>4863</v>
      </c>
      <c r="E284" s="5" t="s">
        <v>4859</v>
      </c>
      <c r="F284" s="5" t="s">
        <v>4860</v>
      </c>
    </row>
    <row r="285" spans="1:6">
      <c r="A285" s="5" t="s">
        <v>2061</v>
      </c>
      <c r="B285" s="5" t="s">
        <v>129</v>
      </c>
      <c r="C285" s="5" t="s">
        <v>1934</v>
      </c>
      <c r="D285" s="5" t="s">
        <v>58</v>
      </c>
      <c r="E285" s="5" t="s">
        <v>4864</v>
      </c>
      <c r="F285" s="5" t="s">
        <v>4933</v>
      </c>
    </row>
    <row r="286" spans="1:6">
      <c r="A286" s="5" t="s">
        <v>2061</v>
      </c>
      <c r="B286" s="5" t="s">
        <v>129</v>
      </c>
      <c r="C286" s="5" t="s">
        <v>1955</v>
      </c>
      <c r="D286" s="5" t="s">
        <v>1468</v>
      </c>
      <c r="E286" s="5" t="s">
        <v>4984</v>
      </c>
      <c r="F286" s="5" t="s">
        <v>5058</v>
      </c>
    </row>
    <row r="287" spans="1:6">
      <c r="A287" s="5" t="s">
        <v>2061</v>
      </c>
      <c r="B287" s="5" t="s">
        <v>129</v>
      </c>
      <c r="C287" s="5" t="s">
        <v>2107</v>
      </c>
      <c r="D287" s="5" t="s">
        <v>302</v>
      </c>
      <c r="E287" s="5" t="s">
        <v>4874</v>
      </c>
      <c r="F287" s="5" t="s">
        <v>4875</v>
      </c>
    </row>
    <row r="288" spans="1:6">
      <c r="A288" s="5" t="s">
        <v>2061</v>
      </c>
      <c r="B288" s="5" t="s">
        <v>129</v>
      </c>
      <c r="C288" s="5" t="s">
        <v>2202</v>
      </c>
      <c r="D288" s="5" t="s">
        <v>284</v>
      </c>
      <c r="E288" s="5" t="s">
        <v>4887</v>
      </c>
      <c r="F288" s="5" t="s">
        <v>4910</v>
      </c>
    </row>
    <row r="289" spans="1:6">
      <c r="A289" s="5" t="s">
        <v>2061</v>
      </c>
      <c r="B289" s="5" t="s">
        <v>129</v>
      </c>
      <c r="C289" s="5" t="s">
        <v>2156</v>
      </c>
      <c r="D289" s="5" t="s">
        <v>4850</v>
      </c>
      <c r="E289" s="5" t="s">
        <v>4851</v>
      </c>
      <c r="F289" s="5" t="s">
        <v>5059</v>
      </c>
    </row>
    <row r="290" spans="1:6">
      <c r="A290" s="5" t="s">
        <v>2061</v>
      </c>
      <c r="B290" s="5" t="s">
        <v>129</v>
      </c>
      <c r="C290" s="5" t="s">
        <v>2848</v>
      </c>
      <c r="D290" s="5" t="s">
        <v>4863</v>
      </c>
      <c r="E290" s="5" t="s">
        <v>4859</v>
      </c>
      <c r="F290" s="5" t="s">
        <v>4860</v>
      </c>
    </row>
    <row r="291" spans="1:6">
      <c r="A291" s="5" t="s">
        <v>3574</v>
      </c>
      <c r="B291" s="5" t="s">
        <v>132</v>
      </c>
      <c r="C291" s="5" t="s">
        <v>1934</v>
      </c>
      <c r="D291" s="5" t="s">
        <v>134</v>
      </c>
      <c r="E291" s="5" t="s">
        <v>4896</v>
      </c>
      <c r="F291" s="5" t="s">
        <v>4924</v>
      </c>
    </row>
    <row r="292" spans="1:6">
      <c r="A292" s="5" t="s">
        <v>3574</v>
      </c>
      <c r="B292" s="5" t="s">
        <v>132</v>
      </c>
      <c r="C292" s="5" t="s">
        <v>1955</v>
      </c>
      <c r="D292" s="5" t="s">
        <v>134</v>
      </c>
      <c r="E292" s="5" t="s">
        <v>4874</v>
      </c>
      <c r="F292" s="5" t="s">
        <v>4875</v>
      </c>
    </row>
    <row r="293" spans="1:6">
      <c r="A293" s="5" t="s">
        <v>3574</v>
      </c>
      <c r="B293" s="5" t="s">
        <v>132</v>
      </c>
      <c r="C293" s="5" t="s">
        <v>2107</v>
      </c>
      <c r="D293" s="5" t="s">
        <v>284</v>
      </c>
      <c r="E293" s="5" t="s">
        <v>4887</v>
      </c>
      <c r="F293" s="5" t="s">
        <v>4910</v>
      </c>
    </row>
    <row r="294" spans="1:6">
      <c r="A294" s="5" t="s">
        <v>3574</v>
      </c>
      <c r="B294" s="5" t="s">
        <v>132</v>
      </c>
      <c r="C294" s="5" t="s">
        <v>2202</v>
      </c>
      <c r="D294" s="5" t="s">
        <v>4850</v>
      </c>
      <c r="E294" s="5" t="s">
        <v>4851</v>
      </c>
      <c r="F294" s="5" t="s">
        <v>5060</v>
      </c>
    </row>
    <row r="295" spans="1:6">
      <c r="A295" s="5" t="s">
        <v>3574</v>
      </c>
      <c r="B295" s="5" t="s">
        <v>132</v>
      </c>
      <c r="C295" s="5" t="s">
        <v>2156</v>
      </c>
      <c r="D295" s="5" t="s">
        <v>135</v>
      </c>
      <c r="E295" s="5" t="s">
        <v>4896</v>
      </c>
      <c r="F295" s="5" t="s">
        <v>5061</v>
      </c>
    </row>
    <row r="296" spans="1:6">
      <c r="A296" s="5" t="s">
        <v>3574</v>
      </c>
      <c r="B296" s="5" t="s">
        <v>132</v>
      </c>
      <c r="C296" s="5" t="s">
        <v>2848</v>
      </c>
      <c r="D296" s="5" t="s">
        <v>5062</v>
      </c>
      <c r="E296" s="5" t="s">
        <v>5063</v>
      </c>
      <c r="F296" s="5" t="s">
        <v>5064</v>
      </c>
    </row>
    <row r="297" spans="1:6">
      <c r="A297" s="5" t="s">
        <v>3574</v>
      </c>
      <c r="B297" s="5" t="s">
        <v>132</v>
      </c>
      <c r="C297" s="5" t="s">
        <v>3221</v>
      </c>
      <c r="D297" s="5" t="s">
        <v>4858</v>
      </c>
      <c r="E297" s="5" t="s">
        <v>4859</v>
      </c>
      <c r="F297" s="5" t="s">
        <v>4860</v>
      </c>
    </row>
    <row r="298" spans="1:6">
      <c r="A298" s="5" t="s">
        <v>3956</v>
      </c>
      <c r="B298" s="5" t="s">
        <v>137</v>
      </c>
      <c r="C298" s="5" t="s">
        <v>1934</v>
      </c>
      <c r="D298" s="5" t="s">
        <v>63</v>
      </c>
      <c r="E298" s="5" t="s">
        <v>4853</v>
      </c>
      <c r="F298" s="5" t="s">
        <v>4908</v>
      </c>
    </row>
    <row r="299" spans="1:6">
      <c r="A299" s="5" t="s">
        <v>3956</v>
      </c>
      <c r="B299" s="5" t="s">
        <v>137</v>
      </c>
      <c r="C299" s="5" t="s">
        <v>1955</v>
      </c>
      <c r="D299" s="5" t="s">
        <v>63</v>
      </c>
      <c r="E299" s="5" t="s">
        <v>4874</v>
      </c>
      <c r="F299" s="5" t="s">
        <v>4875</v>
      </c>
    </row>
    <row r="300" spans="1:6">
      <c r="A300" s="5" t="s">
        <v>3956</v>
      </c>
      <c r="B300" s="5" t="s">
        <v>137</v>
      </c>
      <c r="C300" s="5" t="s">
        <v>2107</v>
      </c>
      <c r="D300" s="5" t="s">
        <v>284</v>
      </c>
      <c r="E300" s="5" t="s">
        <v>4887</v>
      </c>
      <c r="F300" s="5" t="s">
        <v>4910</v>
      </c>
    </row>
    <row r="301" spans="1:6">
      <c r="A301" s="5" t="s">
        <v>3956</v>
      </c>
      <c r="B301" s="5" t="s">
        <v>137</v>
      </c>
      <c r="C301" s="5" t="s">
        <v>2202</v>
      </c>
      <c r="D301" s="5" t="s">
        <v>4850</v>
      </c>
      <c r="E301" s="5" t="s">
        <v>4851</v>
      </c>
      <c r="F301" s="5" t="s">
        <v>5065</v>
      </c>
    </row>
    <row r="302" spans="1:6">
      <c r="A302" s="5" t="s">
        <v>3956</v>
      </c>
      <c r="B302" s="5" t="s">
        <v>137</v>
      </c>
      <c r="C302" s="5" t="s">
        <v>2156</v>
      </c>
      <c r="D302" s="5" t="s">
        <v>4863</v>
      </c>
      <c r="E302" s="5" t="s">
        <v>4859</v>
      </c>
      <c r="F302" s="5" t="s">
        <v>4860</v>
      </c>
    </row>
    <row r="303" spans="1:6">
      <c r="A303" s="5" t="s">
        <v>3958</v>
      </c>
      <c r="B303" s="5" t="s">
        <v>140</v>
      </c>
      <c r="C303" s="5" t="s">
        <v>1934</v>
      </c>
      <c r="D303" s="5" t="s">
        <v>4863</v>
      </c>
      <c r="E303" s="5" t="s">
        <v>4859</v>
      </c>
      <c r="F303" s="5" t="s">
        <v>4860</v>
      </c>
    </row>
    <row r="304" spans="1:6">
      <c r="A304" s="5" t="s">
        <v>2067</v>
      </c>
      <c r="B304" s="5" t="s">
        <v>143</v>
      </c>
      <c r="C304" s="5" t="s">
        <v>1934</v>
      </c>
      <c r="D304" s="5" t="s">
        <v>228</v>
      </c>
      <c r="E304" s="5" t="s">
        <v>5038</v>
      </c>
      <c r="F304" s="5" t="s">
        <v>5066</v>
      </c>
    </row>
    <row r="305" spans="1:6">
      <c r="A305" s="5" t="s">
        <v>2067</v>
      </c>
      <c r="B305" s="5" t="s">
        <v>143</v>
      </c>
      <c r="C305" s="5" t="s">
        <v>1955</v>
      </c>
      <c r="D305" s="5" t="s">
        <v>228</v>
      </c>
      <c r="E305" s="5" t="s">
        <v>4882</v>
      </c>
      <c r="F305" s="5" t="s">
        <v>5067</v>
      </c>
    </row>
    <row r="306" spans="1:6">
      <c r="A306" s="5" t="s">
        <v>2067</v>
      </c>
      <c r="B306" s="5" t="s">
        <v>143</v>
      </c>
      <c r="C306" s="5" t="s">
        <v>2107</v>
      </c>
      <c r="D306" s="5" t="s">
        <v>228</v>
      </c>
      <c r="E306" s="5" t="s">
        <v>4882</v>
      </c>
      <c r="F306" s="5" t="s">
        <v>4914</v>
      </c>
    </row>
    <row r="307" spans="1:6">
      <c r="A307" s="5" t="s">
        <v>2067</v>
      </c>
      <c r="B307" s="5" t="s">
        <v>143</v>
      </c>
      <c r="C307" s="5" t="s">
        <v>2202</v>
      </c>
      <c r="D307" s="5" t="s">
        <v>1468</v>
      </c>
      <c r="E307" s="5" t="s">
        <v>4864</v>
      </c>
      <c r="F307" s="5" t="s">
        <v>5019</v>
      </c>
    </row>
    <row r="308" spans="1:6">
      <c r="A308" s="5" t="s">
        <v>2067</v>
      </c>
      <c r="B308" s="5" t="s">
        <v>143</v>
      </c>
      <c r="C308" s="5" t="s">
        <v>2156</v>
      </c>
      <c r="D308" s="5" t="s">
        <v>145</v>
      </c>
      <c r="E308" s="5" t="s">
        <v>4864</v>
      </c>
      <c r="F308" s="5" t="s">
        <v>5005</v>
      </c>
    </row>
    <row r="309" spans="1:6">
      <c r="A309" s="5" t="s">
        <v>2067</v>
      </c>
      <c r="B309" s="5" t="s">
        <v>143</v>
      </c>
      <c r="C309" s="5" t="s">
        <v>2848</v>
      </c>
      <c r="D309" s="5" t="s">
        <v>63</v>
      </c>
      <c r="E309" s="5" t="s">
        <v>4984</v>
      </c>
      <c r="F309" s="5" t="s">
        <v>5068</v>
      </c>
    </row>
    <row r="310" spans="1:6">
      <c r="A310" s="5" t="s">
        <v>2067</v>
      </c>
      <c r="B310" s="5" t="s">
        <v>143</v>
      </c>
      <c r="C310" s="5" t="s">
        <v>3221</v>
      </c>
      <c r="D310" s="5" t="s">
        <v>63</v>
      </c>
      <c r="E310" s="5" t="s">
        <v>4915</v>
      </c>
      <c r="F310" s="5" t="s">
        <v>4916</v>
      </c>
    </row>
    <row r="311" spans="1:6">
      <c r="A311" s="5" t="s">
        <v>2067</v>
      </c>
      <c r="B311" s="5" t="s">
        <v>143</v>
      </c>
      <c r="C311" s="5" t="s">
        <v>2569</v>
      </c>
      <c r="D311" s="5" t="s">
        <v>63</v>
      </c>
      <c r="E311" s="5" t="s">
        <v>4874</v>
      </c>
      <c r="F311" s="5" t="s">
        <v>4875</v>
      </c>
    </row>
    <row r="312" spans="1:6">
      <c r="A312" s="5" t="s">
        <v>2067</v>
      </c>
      <c r="B312" s="5" t="s">
        <v>143</v>
      </c>
      <c r="C312" s="5" t="s">
        <v>3878</v>
      </c>
      <c r="D312" s="5" t="s">
        <v>167</v>
      </c>
      <c r="E312" s="5" t="s">
        <v>5069</v>
      </c>
      <c r="F312" s="5" t="s">
        <v>5070</v>
      </c>
    </row>
    <row r="313" spans="1:6">
      <c r="A313" s="5" t="s">
        <v>2067</v>
      </c>
      <c r="B313" s="5" t="s">
        <v>143</v>
      </c>
      <c r="C313" s="5" t="s">
        <v>2018</v>
      </c>
      <c r="D313" s="5" t="s">
        <v>284</v>
      </c>
      <c r="E313" s="5" t="s">
        <v>4887</v>
      </c>
      <c r="F313" s="5" t="s">
        <v>4885</v>
      </c>
    </row>
    <row r="314" spans="1:6">
      <c r="A314" s="5" t="s">
        <v>2067</v>
      </c>
      <c r="B314" s="5" t="s">
        <v>143</v>
      </c>
      <c r="C314" s="5" t="s">
        <v>2319</v>
      </c>
      <c r="D314" s="5" t="s">
        <v>4850</v>
      </c>
      <c r="E314" s="5" t="s">
        <v>4851</v>
      </c>
      <c r="F314" s="5" t="s">
        <v>5071</v>
      </c>
    </row>
    <row r="315" spans="1:6">
      <c r="A315" s="5" t="s">
        <v>2067</v>
      </c>
      <c r="B315" s="5" t="s">
        <v>143</v>
      </c>
      <c r="C315" s="5" t="s">
        <v>2996</v>
      </c>
      <c r="D315" s="5" t="s">
        <v>4863</v>
      </c>
      <c r="E315" s="5" t="s">
        <v>4859</v>
      </c>
      <c r="F315" s="5" t="s">
        <v>4860</v>
      </c>
    </row>
    <row r="316" spans="1:6">
      <c r="A316" s="5" t="s">
        <v>3579</v>
      </c>
      <c r="B316" s="5" t="s">
        <v>147</v>
      </c>
      <c r="C316" s="5" t="s">
        <v>1934</v>
      </c>
      <c r="D316" s="5" t="s">
        <v>31</v>
      </c>
      <c r="E316" s="5" t="s">
        <v>4853</v>
      </c>
      <c r="F316" s="5" t="s">
        <v>4919</v>
      </c>
    </row>
    <row r="317" spans="1:6">
      <c r="A317" s="5" t="s">
        <v>3579</v>
      </c>
      <c r="B317" s="5" t="s">
        <v>147</v>
      </c>
      <c r="C317" s="5" t="s">
        <v>1955</v>
      </c>
      <c r="D317" s="5" t="s">
        <v>773</v>
      </c>
      <c r="E317" s="5" t="s">
        <v>4920</v>
      </c>
      <c r="F317" s="5" t="s">
        <v>4921</v>
      </c>
    </row>
    <row r="318" spans="1:6">
      <c r="A318" s="5" t="s">
        <v>3579</v>
      </c>
      <c r="B318" s="5" t="s">
        <v>147</v>
      </c>
      <c r="C318" s="5" t="s">
        <v>2107</v>
      </c>
      <c r="D318" s="5" t="s">
        <v>348</v>
      </c>
      <c r="E318" s="5" t="s">
        <v>4935</v>
      </c>
      <c r="F318" s="5" t="s">
        <v>4891</v>
      </c>
    </row>
    <row r="319" spans="1:6">
      <c r="A319" s="5" t="s">
        <v>3579</v>
      </c>
      <c r="B319" s="5" t="s">
        <v>147</v>
      </c>
      <c r="C319" s="5" t="s">
        <v>2202</v>
      </c>
      <c r="D319" s="5" t="s">
        <v>276</v>
      </c>
      <c r="E319" s="5" t="s">
        <v>4874</v>
      </c>
      <c r="F319" s="5" t="s">
        <v>4875</v>
      </c>
    </row>
    <row r="320" spans="1:6">
      <c r="A320" s="5" t="s">
        <v>3579</v>
      </c>
      <c r="B320" s="5" t="s">
        <v>147</v>
      </c>
      <c r="C320" s="5" t="s">
        <v>2156</v>
      </c>
      <c r="D320" s="5" t="s">
        <v>636</v>
      </c>
      <c r="E320" s="5" t="s">
        <v>4896</v>
      </c>
      <c r="F320" s="5" t="s">
        <v>4909</v>
      </c>
    </row>
    <row r="321" spans="1:6">
      <c r="A321" s="5" t="s">
        <v>3579</v>
      </c>
      <c r="B321" s="5" t="s">
        <v>147</v>
      </c>
      <c r="C321" s="5" t="s">
        <v>2848</v>
      </c>
      <c r="D321" s="5" t="s">
        <v>20</v>
      </c>
      <c r="E321" s="5" t="s">
        <v>4896</v>
      </c>
      <c r="F321" s="5" t="s">
        <v>4924</v>
      </c>
    </row>
    <row r="322" spans="1:6">
      <c r="A322" s="5" t="s">
        <v>3579</v>
      </c>
      <c r="B322" s="5" t="s">
        <v>147</v>
      </c>
      <c r="C322" s="5" t="s">
        <v>3221</v>
      </c>
      <c r="D322" s="5" t="s">
        <v>20</v>
      </c>
      <c r="E322" s="5" t="s">
        <v>4938</v>
      </c>
      <c r="F322" s="5" t="s">
        <v>4925</v>
      </c>
    </row>
    <row r="323" spans="1:6">
      <c r="A323" s="5" t="s">
        <v>3579</v>
      </c>
      <c r="B323" s="5" t="s">
        <v>147</v>
      </c>
      <c r="C323" s="5" t="s">
        <v>2569</v>
      </c>
      <c r="D323" s="5" t="s">
        <v>84</v>
      </c>
      <c r="E323" s="5" t="s">
        <v>5072</v>
      </c>
      <c r="F323" s="5" t="s">
        <v>5073</v>
      </c>
    </row>
    <row r="324" spans="1:6">
      <c r="A324" s="5" t="s">
        <v>3579</v>
      </c>
      <c r="B324" s="5" t="s">
        <v>147</v>
      </c>
      <c r="C324" s="5" t="s">
        <v>3878</v>
      </c>
      <c r="D324" s="5" t="s">
        <v>284</v>
      </c>
      <c r="E324" s="5" t="s">
        <v>4887</v>
      </c>
      <c r="F324" s="5" t="s">
        <v>4910</v>
      </c>
    </row>
    <row r="325" spans="1:6">
      <c r="A325" s="5" t="s">
        <v>3579</v>
      </c>
      <c r="B325" s="5" t="s">
        <v>147</v>
      </c>
      <c r="C325" s="5" t="s">
        <v>2018</v>
      </c>
      <c r="D325" s="5" t="s">
        <v>343</v>
      </c>
      <c r="E325" s="5" t="s">
        <v>4927</v>
      </c>
      <c r="F325" s="5" t="s">
        <v>5074</v>
      </c>
    </row>
    <row r="326" spans="1:6">
      <c r="A326" s="5" t="s">
        <v>3579</v>
      </c>
      <c r="B326" s="5" t="s">
        <v>147</v>
      </c>
      <c r="C326" s="5" t="s">
        <v>2319</v>
      </c>
      <c r="D326" s="5" t="s">
        <v>4929</v>
      </c>
      <c r="E326" s="5" t="s">
        <v>4930</v>
      </c>
      <c r="F326" s="5" t="s">
        <v>4931</v>
      </c>
    </row>
    <row r="327" spans="1:6">
      <c r="A327" s="5" t="s">
        <v>3579</v>
      </c>
      <c r="B327" s="5" t="s">
        <v>147</v>
      </c>
      <c r="C327" s="5" t="s">
        <v>2996</v>
      </c>
      <c r="D327" s="5" t="s">
        <v>407</v>
      </c>
      <c r="E327" s="5" t="s">
        <v>4935</v>
      </c>
      <c r="F327" s="5" t="s">
        <v>4870</v>
      </c>
    </row>
    <row r="328" spans="1:6">
      <c r="A328" s="5" t="s">
        <v>3579</v>
      </c>
      <c r="B328" s="5" t="s">
        <v>147</v>
      </c>
      <c r="C328" s="5" t="s">
        <v>4393</v>
      </c>
      <c r="D328" s="5" t="s">
        <v>4850</v>
      </c>
      <c r="E328" s="5" t="s">
        <v>4851</v>
      </c>
      <c r="F328" s="5" t="s">
        <v>5075</v>
      </c>
    </row>
    <row r="329" spans="1:6">
      <c r="A329" s="5" t="s">
        <v>3579</v>
      </c>
      <c r="B329" s="5" t="s">
        <v>147</v>
      </c>
      <c r="C329" s="5" t="s">
        <v>2011</v>
      </c>
      <c r="D329" s="5" t="s">
        <v>4863</v>
      </c>
      <c r="E329" s="5" t="s">
        <v>4859</v>
      </c>
      <c r="F329" s="5" t="s">
        <v>4860</v>
      </c>
    </row>
    <row r="330" spans="1:6">
      <c r="A330" s="5" t="s">
        <v>5076</v>
      </c>
      <c r="B330" s="5" t="s">
        <v>150</v>
      </c>
      <c r="C330" s="5" t="s">
        <v>1934</v>
      </c>
      <c r="D330" s="5" t="s">
        <v>1132</v>
      </c>
      <c r="E330" s="5" t="s">
        <v>4896</v>
      </c>
      <c r="F330" s="5" t="s">
        <v>4909</v>
      </c>
    </row>
    <row r="331" spans="1:6">
      <c r="A331" s="5" t="s">
        <v>5076</v>
      </c>
      <c r="B331" s="5" t="s">
        <v>150</v>
      </c>
      <c r="C331" s="5" t="s">
        <v>1955</v>
      </c>
      <c r="D331" s="5" t="s">
        <v>38</v>
      </c>
      <c r="E331" s="5" t="s">
        <v>4896</v>
      </c>
      <c r="F331" s="5" t="s">
        <v>4937</v>
      </c>
    </row>
    <row r="332" spans="1:6">
      <c r="A332" s="5" t="s">
        <v>5076</v>
      </c>
      <c r="B332" s="5" t="s">
        <v>150</v>
      </c>
      <c r="C332" s="5" t="s">
        <v>2107</v>
      </c>
      <c r="D332" s="5" t="s">
        <v>38</v>
      </c>
      <c r="E332" s="5" t="s">
        <v>4874</v>
      </c>
      <c r="F332" s="5" t="s">
        <v>4875</v>
      </c>
    </row>
    <row r="333" spans="1:6">
      <c r="A333" s="5" t="s">
        <v>5076</v>
      </c>
      <c r="B333" s="5" t="s">
        <v>150</v>
      </c>
      <c r="C333" s="5" t="s">
        <v>2202</v>
      </c>
      <c r="D333" s="5" t="s">
        <v>4850</v>
      </c>
      <c r="E333" s="5" t="s">
        <v>4851</v>
      </c>
      <c r="F333" s="5" t="s">
        <v>5077</v>
      </c>
    </row>
    <row r="334" spans="1:6">
      <c r="A334" s="5" t="s">
        <v>5076</v>
      </c>
      <c r="B334" s="5" t="s">
        <v>150</v>
      </c>
      <c r="C334" s="5" t="s">
        <v>2156</v>
      </c>
      <c r="D334" s="5" t="s">
        <v>152</v>
      </c>
      <c r="E334" s="5" t="s">
        <v>5078</v>
      </c>
      <c r="F334" s="5" t="s">
        <v>5079</v>
      </c>
    </row>
    <row r="335" spans="1:6">
      <c r="A335" s="5" t="s">
        <v>5076</v>
      </c>
      <c r="B335" s="5" t="s">
        <v>150</v>
      </c>
      <c r="C335" s="5" t="s">
        <v>2848</v>
      </c>
      <c r="D335" s="5" t="s">
        <v>4863</v>
      </c>
      <c r="E335" s="5" t="s">
        <v>4859</v>
      </c>
      <c r="F335" s="5" t="s">
        <v>4860</v>
      </c>
    </row>
    <row r="336" spans="1:6">
      <c r="A336" s="5" t="s">
        <v>2073</v>
      </c>
      <c r="B336" s="5" t="s">
        <v>155</v>
      </c>
      <c r="C336" s="5" t="s">
        <v>1934</v>
      </c>
      <c r="D336" s="5" t="s">
        <v>113</v>
      </c>
      <c r="E336" s="5" t="s">
        <v>4864</v>
      </c>
      <c r="F336" s="5" t="s">
        <v>4933</v>
      </c>
    </row>
    <row r="337" spans="1:6">
      <c r="A337" s="5" t="s">
        <v>2073</v>
      </c>
      <c r="B337" s="5" t="s">
        <v>155</v>
      </c>
      <c r="C337" s="5" t="s">
        <v>1955</v>
      </c>
      <c r="D337" s="5" t="s">
        <v>113</v>
      </c>
      <c r="E337" s="5" t="s">
        <v>4874</v>
      </c>
      <c r="F337" s="5" t="s">
        <v>4875</v>
      </c>
    </row>
    <row r="338" spans="1:6">
      <c r="A338" s="5" t="s">
        <v>2073</v>
      </c>
      <c r="B338" s="5" t="s">
        <v>155</v>
      </c>
      <c r="C338" s="5" t="s">
        <v>2107</v>
      </c>
      <c r="D338" s="5" t="s">
        <v>26</v>
      </c>
      <c r="E338" s="5" t="s">
        <v>4853</v>
      </c>
      <c r="F338" s="5" t="s">
        <v>4877</v>
      </c>
    </row>
    <row r="339" spans="1:6">
      <c r="A339" s="5" t="s">
        <v>2073</v>
      </c>
      <c r="B339" s="5" t="s">
        <v>155</v>
      </c>
      <c r="C339" s="5" t="s">
        <v>2202</v>
      </c>
      <c r="D339" s="5" t="s">
        <v>26</v>
      </c>
      <c r="E339" s="5" t="s">
        <v>4880</v>
      </c>
      <c r="F339" s="5" t="s">
        <v>5080</v>
      </c>
    </row>
    <row r="340" spans="1:6">
      <c r="A340" s="5" t="s">
        <v>2073</v>
      </c>
      <c r="B340" s="5" t="s">
        <v>155</v>
      </c>
      <c r="C340" s="5" t="s">
        <v>2156</v>
      </c>
      <c r="D340" s="5" t="s">
        <v>259</v>
      </c>
      <c r="E340" s="5" t="s">
        <v>4884</v>
      </c>
      <c r="F340" s="5" t="s">
        <v>5081</v>
      </c>
    </row>
    <row r="341" spans="1:6">
      <c r="A341" s="5" t="s">
        <v>2073</v>
      </c>
      <c r="B341" s="5" t="s">
        <v>155</v>
      </c>
      <c r="C341" s="5" t="s">
        <v>2848</v>
      </c>
      <c r="D341" s="5" t="s">
        <v>284</v>
      </c>
      <c r="E341" s="5" t="s">
        <v>4887</v>
      </c>
      <c r="F341" s="5" t="s">
        <v>4910</v>
      </c>
    </row>
    <row r="342" spans="1:6">
      <c r="A342" s="5" t="s">
        <v>2073</v>
      </c>
      <c r="B342" s="5" t="s">
        <v>155</v>
      </c>
      <c r="C342" s="5" t="s">
        <v>3221</v>
      </c>
      <c r="D342" s="5" t="s">
        <v>4926</v>
      </c>
      <c r="E342" s="5" t="s">
        <v>4890</v>
      </c>
      <c r="F342" s="5" t="s">
        <v>5082</v>
      </c>
    </row>
    <row r="343" spans="1:6">
      <c r="A343" s="5" t="s">
        <v>2073</v>
      </c>
      <c r="B343" s="5" t="s">
        <v>155</v>
      </c>
      <c r="C343" s="5" t="s">
        <v>2569</v>
      </c>
      <c r="D343" s="5" t="s">
        <v>391</v>
      </c>
      <c r="E343" s="5" t="s">
        <v>4896</v>
      </c>
      <c r="F343" s="5" t="s">
        <v>4897</v>
      </c>
    </row>
    <row r="344" spans="1:6">
      <c r="A344" s="5" t="s">
        <v>2073</v>
      </c>
      <c r="B344" s="5" t="s">
        <v>155</v>
      </c>
      <c r="C344" s="5" t="s">
        <v>3878</v>
      </c>
      <c r="D344" s="5" t="s">
        <v>407</v>
      </c>
      <c r="E344" s="5" t="s">
        <v>4896</v>
      </c>
      <c r="F344" s="5" t="s">
        <v>5083</v>
      </c>
    </row>
    <row r="345" spans="1:6">
      <c r="A345" s="5" t="s">
        <v>2073</v>
      </c>
      <c r="B345" s="5" t="s">
        <v>155</v>
      </c>
      <c r="C345" s="5" t="s">
        <v>2018</v>
      </c>
      <c r="D345" s="5" t="s">
        <v>4850</v>
      </c>
      <c r="E345" s="5" t="s">
        <v>4851</v>
      </c>
      <c r="F345" s="5" t="s">
        <v>5084</v>
      </c>
    </row>
    <row r="346" spans="1:6">
      <c r="A346" s="5" t="s">
        <v>2073</v>
      </c>
      <c r="B346" s="5" t="s">
        <v>155</v>
      </c>
      <c r="C346" s="5" t="s">
        <v>2996</v>
      </c>
      <c r="D346" s="5" t="s">
        <v>4863</v>
      </c>
      <c r="E346" s="5" t="s">
        <v>4859</v>
      </c>
      <c r="F346" s="5" t="s">
        <v>4860</v>
      </c>
    </row>
    <row r="347" spans="1:6">
      <c r="A347" s="5" t="s">
        <v>2077</v>
      </c>
      <c r="B347" s="5" t="s">
        <v>158</v>
      </c>
      <c r="C347" s="5" t="s">
        <v>1934</v>
      </c>
      <c r="D347" s="5" t="s">
        <v>276</v>
      </c>
      <c r="E347" s="5" t="s">
        <v>4864</v>
      </c>
      <c r="F347" s="5" t="s">
        <v>5085</v>
      </c>
    </row>
    <row r="348" spans="1:6">
      <c r="A348" s="5" t="s">
        <v>2077</v>
      </c>
      <c r="B348" s="5" t="s">
        <v>158</v>
      </c>
      <c r="C348" s="5" t="s">
        <v>1955</v>
      </c>
      <c r="D348" s="5" t="s">
        <v>276</v>
      </c>
      <c r="E348" s="5" t="s">
        <v>4874</v>
      </c>
      <c r="F348" s="5" t="s">
        <v>4875</v>
      </c>
    </row>
    <row r="349" spans="1:6">
      <c r="A349" s="5" t="s">
        <v>2077</v>
      </c>
      <c r="B349" s="5" t="s">
        <v>158</v>
      </c>
      <c r="C349" s="5" t="s">
        <v>2107</v>
      </c>
      <c r="D349" s="5" t="s">
        <v>59</v>
      </c>
      <c r="E349" s="5" t="s">
        <v>5038</v>
      </c>
      <c r="F349" s="5" t="s">
        <v>5086</v>
      </c>
    </row>
    <row r="350" spans="1:6">
      <c r="A350" s="5" t="s">
        <v>2077</v>
      </c>
      <c r="B350" s="5" t="s">
        <v>158</v>
      </c>
      <c r="C350" s="5" t="s">
        <v>2202</v>
      </c>
      <c r="D350" s="5" t="s">
        <v>59</v>
      </c>
      <c r="E350" s="5" t="s">
        <v>4882</v>
      </c>
      <c r="F350" s="5" t="s">
        <v>5087</v>
      </c>
    </row>
    <row r="351" spans="1:6">
      <c r="A351" s="5" t="s">
        <v>2077</v>
      </c>
      <c r="B351" s="5" t="s">
        <v>158</v>
      </c>
      <c r="C351" s="5" t="s">
        <v>2156</v>
      </c>
      <c r="D351" s="5" t="s">
        <v>59</v>
      </c>
      <c r="E351" s="5" t="s">
        <v>4984</v>
      </c>
      <c r="F351" s="5" t="s">
        <v>5088</v>
      </c>
    </row>
    <row r="352" spans="1:6">
      <c r="A352" s="5" t="s">
        <v>2077</v>
      </c>
      <c r="B352" s="5" t="s">
        <v>158</v>
      </c>
      <c r="C352" s="5" t="s">
        <v>2848</v>
      </c>
      <c r="D352" s="5" t="s">
        <v>59</v>
      </c>
      <c r="E352" s="5" t="s">
        <v>4868</v>
      </c>
      <c r="F352" s="5" t="s">
        <v>5089</v>
      </c>
    </row>
    <row r="353" spans="1:6">
      <c r="A353" s="5" t="s">
        <v>2077</v>
      </c>
      <c r="B353" s="5" t="s">
        <v>158</v>
      </c>
      <c r="C353" s="5" t="s">
        <v>3221</v>
      </c>
      <c r="D353" s="5" t="s">
        <v>284</v>
      </c>
      <c r="E353" s="5" t="s">
        <v>4884</v>
      </c>
      <c r="F353" s="5" t="s">
        <v>4962</v>
      </c>
    </row>
    <row r="354" spans="1:6">
      <c r="A354" s="5" t="s">
        <v>2077</v>
      </c>
      <c r="B354" s="5" t="s">
        <v>158</v>
      </c>
      <c r="C354" s="5" t="s">
        <v>2569</v>
      </c>
      <c r="D354" s="5" t="s">
        <v>284</v>
      </c>
      <c r="E354" s="5" t="s">
        <v>4887</v>
      </c>
      <c r="F354" s="5" t="s">
        <v>4885</v>
      </c>
    </row>
    <row r="355" spans="1:6">
      <c r="A355" s="5" t="s">
        <v>2077</v>
      </c>
      <c r="B355" s="5" t="s">
        <v>158</v>
      </c>
      <c r="C355" s="5" t="s">
        <v>3878</v>
      </c>
      <c r="D355" s="5" t="s">
        <v>4850</v>
      </c>
      <c r="E355" s="5" t="s">
        <v>5090</v>
      </c>
      <c r="F355" s="5" t="s">
        <v>5091</v>
      </c>
    </row>
    <row r="356" spans="1:6">
      <c r="A356" s="5" t="s">
        <v>2077</v>
      </c>
      <c r="B356" s="5" t="s">
        <v>158</v>
      </c>
      <c r="C356" s="5" t="s">
        <v>2018</v>
      </c>
      <c r="D356" s="5" t="s">
        <v>4863</v>
      </c>
      <c r="E356" s="5" t="s">
        <v>4859</v>
      </c>
      <c r="F356" s="5" t="s">
        <v>4860</v>
      </c>
    </row>
    <row r="357" spans="1:6">
      <c r="A357" s="5" t="s">
        <v>3583</v>
      </c>
      <c r="B357" s="5" t="s">
        <v>161</v>
      </c>
      <c r="C357" s="5" t="s">
        <v>1934</v>
      </c>
      <c r="D357" s="5" t="s">
        <v>4863</v>
      </c>
      <c r="E357" s="5" t="s">
        <v>4859</v>
      </c>
      <c r="F357" s="5" t="s">
        <v>4860</v>
      </c>
    </row>
    <row r="358" spans="1:6">
      <c r="A358" s="5" t="s">
        <v>2082</v>
      </c>
      <c r="B358" s="5" t="s">
        <v>165</v>
      </c>
      <c r="C358" s="5" t="s">
        <v>1934</v>
      </c>
      <c r="D358" s="5" t="s">
        <v>228</v>
      </c>
      <c r="E358" s="5" t="s">
        <v>5092</v>
      </c>
      <c r="F358" s="5" t="s">
        <v>4914</v>
      </c>
    </row>
    <row r="359" spans="1:6">
      <c r="A359" s="5" t="s">
        <v>2082</v>
      </c>
      <c r="B359" s="5" t="s">
        <v>165</v>
      </c>
      <c r="C359" s="5" t="s">
        <v>1955</v>
      </c>
      <c r="D359" s="5" t="s">
        <v>228</v>
      </c>
      <c r="E359" s="5" t="s">
        <v>4984</v>
      </c>
      <c r="F359" s="5" t="s">
        <v>5093</v>
      </c>
    </row>
    <row r="360" spans="1:6">
      <c r="A360" s="5" t="s">
        <v>2082</v>
      </c>
      <c r="B360" s="5" t="s">
        <v>165</v>
      </c>
      <c r="C360" s="5" t="s">
        <v>2107</v>
      </c>
      <c r="D360" s="5" t="s">
        <v>228</v>
      </c>
      <c r="E360" s="5" t="s">
        <v>4984</v>
      </c>
      <c r="F360" s="5" t="s">
        <v>5094</v>
      </c>
    </row>
    <row r="361" spans="1:6">
      <c r="A361" s="5" t="s">
        <v>2082</v>
      </c>
      <c r="B361" s="5" t="s">
        <v>165</v>
      </c>
      <c r="C361" s="5" t="s">
        <v>2202</v>
      </c>
      <c r="D361" s="5" t="s">
        <v>228</v>
      </c>
      <c r="E361" s="5" t="s">
        <v>4984</v>
      </c>
      <c r="F361" s="5" t="s">
        <v>5095</v>
      </c>
    </row>
    <row r="362" spans="1:6">
      <c r="A362" s="5" t="s">
        <v>2082</v>
      </c>
      <c r="B362" s="5" t="s">
        <v>165</v>
      </c>
      <c r="C362" s="5" t="s">
        <v>2156</v>
      </c>
      <c r="D362" s="5" t="s">
        <v>228</v>
      </c>
      <c r="E362" s="5" t="s">
        <v>4872</v>
      </c>
      <c r="F362" s="5" t="s">
        <v>4873</v>
      </c>
    </row>
    <row r="363" spans="1:6">
      <c r="A363" s="5" t="s">
        <v>2082</v>
      </c>
      <c r="B363" s="5" t="s">
        <v>165</v>
      </c>
      <c r="C363" s="5" t="s">
        <v>2848</v>
      </c>
      <c r="D363" s="5" t="s">
        <v>228</v>
      </c>
      <c r="E363" s="5" t="s">
        <v>4890</v>
      </c>
      <c r="F363" s="5" t="s">
        <v>5096</v>
      </c>
    </row>
    <row r="364" spans="1:6">
      <c r="A364" s="5" t="s">
        <v>2082</v>
      </c>
      <c r="B364" s="5" t="s">
        <v>165</v>
      </c>
      <c r="C364" s="5" t="s">
        <v>3221</v>
      </c>
      <c r="D364" s="5" t="s">
        <v>443</v>
      </c>
      <c r="E364" s="5" t="s">
        <v>4864</v>
      </c>
      <c r="F364" s="5" t="s">
        <v>5097</v>
      </c>
    </row>
    <row r="365" spans="1:6">
      <c r="A365" s="5" t="s">
        <v>2082</v>
      </c>
      <c r="B365" s="5" t="s">
        <v>165</v>
      </c>
      <c r="C365" s="5" t="s">
        <v>2569</v>
      </c>
      <c r="D365" s="5" t="s">
        <v>443</v>
      </c>
      <c r="E365" s="5" t="s">
        <v>4874</v>
      </c>
      <c r="F365" s="5" t="s">
        <v>4875</v>
      </c>
    </row>
    <row r="366" spans="1:6">
      <c r="A366" s="5" t="s">
        <v>2082</v>
      </c>
      <c r="B366" s="5" t="s">
        <v>165</v>
      </c>
      <c r="C366" s="5" t="s">
        <v>3878</v>
      </c>
      <c r="D366" s="5" t="s">
        <v>485</v>
      </c>
      <c r="E366" s="5" t="s">
        <v>4853</v>
      </c>
      <c r="F366" s="5" t="s">
        <v>4876</v>
      </c>
    </row>
    <row r="367" spans="1:6">
      <c r="A367" s="5" t="s">
        <v>2082</v>
      </c>
      <c r="B367" s="5" t="s">
        <v>165</v>
      </c>
      <c r="C367" s="5" t="s">
        <v>2018</v>
      </c>
      <c r="D367" s="5" t="s">
        <v>167</v>
      </c>
      <c r="E367" s="5" t="s">
        <v>4853</v>
      </c>
      <c r="F367" s="5" t="s">
        <v>4908</v>
      </c>
    </row>
    <row r="368" spans="1:6">
      <c r="A368" s="5" t="s">
        <v>2082</v>
      </c>
      <c r="B368" s="5" t="s">
        <v>165</v>
      </c>
      <c r="C368" s="5" t="s">
        <v>2319</v>
      </c>
      <c r="D368" s="5" t="s">
        <v>167</v>
      </c>
      <c r="E368" s="5" t="s">
        <v>4880</v>
      </c>
      <c r="F368" s="5" t="s">
        <v>5098</v>
      </c>
    </row>
    <row r="369" spans="1:6">
      <c r="A369" s="5" t="s">
        <v>2082</v>
      </c>
      <c r="B369" s="5" t="s">
        <v>165</v>
      </c>
      <c r="C369" s="5" t="s">
        <v>2996</v>
      </c>
      <c r="D369" s="5" t="s">
        <v>204</v>
      </c>
      <c r="E369" s="5" t="s">
        <v>4930</v>
      </c>
      <c r="F369" s="5" t="s">
        <v>5099</v>
      </c>
    </row>
    <row r="370" spans="1:6">
      <c r="A370" s="5" t="s">
        <v>2082</v>
      </c>
      <c r="B370" s="5" t="s">
        <v>165</v>
      </c>
      <c r="C370" s="5" t="s">
        <v>4393</v>
      </c>
      <c r="D370" s="5" t="s">
        <v>407</v>
      </c>
      <c r="E370" s="5" t="s">
        <v>4890</v>
      </c>
      <c r="F370" s="5" t="s">
        <v>4870</v>
      </c>
    </row>
    <row r="371" spans="1:6">
      <c r="A371" s="5" t="s">
        <v>2082</v>
      </c>
      <c r="B371" s="5" t="s">
        <v>165</v>
      </c>
      <c r="C371" s="5" t="s">
        <v>4894</v>
      </c>
      <c r="D371" s="5" t="s">
        <v>4850</v>
      </c>
      <c r="E371" s="5" t="s">
        <v>4851</v>
      </c>
      <c r="F371" s="5" t="s">
        <v>4871</v>
      </c>
    </row>
    <row r="372" spans="1:6">
      <c r="A372" s="5" t="s">
        <v>2082</v>
      </c>
      <c r="B372" s="5" t="s">
        <v>165</v>
      </c>
      <c r="C372" s="5" t="s">
        <v>2011</v>
      </c>
      <c r="D372" s="5" t="s">
        <v>4863</v>
      </c>
      <c r="E372" s="5" t="s">
        <v>4859</v>
      </c>
      <c r="F372" s="5" t="s">
        <v>4860</v>
      </c>
    </row>
    <row r="373" spans="1:6">
      <c r="A373" s="5" t="s">
        <v>3961</v>
      </c>
      <c r="B373" s="5" t="s">
        <v>169</v>
      </c>
      <c r="C373" s="5" t="s">
        <v>1934</v>
      </c>
      <c r="D373" s="5" t="s">
        <v>167</v>
      </c>
      <c r="E373" s="5" t="s">
        <v>4853</v>
      </c>
      <c r="F373" s="5" t="s">
        <v>4908</v>
      </c>
    </row>
    <row r="374" spans="1:6">
      <c r="A374" s="5" t="s">
        <v>3961</v>
      </c>
      <c r="B374" s="5" t="s">
        <v>169</v>
      </c>
      <c r="C374" s="5" t="s">
        <v>1955</v>
      </c>
      <c r="D374" s="5" t="s">
        <v>167</v>
      </c>
      <c r="E374" s="5" t="s">
        <v>4874</v>
      </c>
      <c r="F374" s="5" t="s">
        <v>4875</v>
      </c>
    </row>
    <row r="375" spans="1:6">
      <c r="A375" s="5" t="s">
        <v>3961</v>
      </c>
      <c r="B375" s="5" t="s">
        <v>169</v>
      </c>
      <c r="C375" s="5" t="s">
        <v>2107</v>
      </c>
      <c r="D375" s="5" t="s">
        <v>284</v>
      </c>
      <c r="E375" s="5" t="s">
        <v>4887</v>
      </c>
      <c r="F375" s="5" t="s">
        <v>4910</v>
      </c>
    </row>
    <row r="376" spans="1:6">
      <c r="A376" s="5" t="s">
        <v>3961</v>
      </c>
      <c r="B376" s="5" t="s">
        <v>169</v>
      </c>
      <c r="C376" s="5" t="s">
        <v>2202</v>
      </c>
      <c r="D376" s="5" t="s">
        <v>4850</v>
      </c>
      <c r="E376" s="5" t="s">
        <v>4851</v>
      </c>
      <c r="F376" s="5" t="s">
        <v>4871</v>
      </c>
    </row>
    <row r="377" spans="1:6">
      <c r="A377" s="5" t="s">
        <v>3961</v>
      </c>
      <c r="B377" s="5" t="s">
        <v>169</v>
      </c>
      <c r="C377" s="5" t="s">
        <v>2156</v>
      </c>
      <c r="D377" s="5" t="s">
        <v>4863</v>
      </c>
      <c r="E377" s="5" t="s">
        <v>4859</v>
      </c>
      <c r="F377" s="5" t="s">
        <v>4860</v>
      </c>
    </row>
    <row r="378" spans="1:6">
      <c r="A378" s="5" t="s">
        <v>2087</v>
      </c>
      <c r="B378" s="5" t="s">
        <v>172</v>
      </c>
      <c r="C378" s="5" t="s">
        <v>1934</v>
      </c>
      <c r="D378" s="5" t="s">
        <v>623</v>
      </c>
      <c r="E378" s="5" t="s">
        <v>4864</v>
      </c>
      <c r="F378" s="5" t="s">
        <v>4865</v>
      </c>
    </row>
    <row r="379" spans="1:6">
      <c r="A379" s="5" t="s">
        <v>2087</v>
      </c>
      <c r="B379" s="5" t="s">
        <v>172</v>
      </c>
      <c r="C379" s="5" t="s">
        <v>1955</v>
      </c>
      <c r="D379" s="5" t="s">
        <v>4911</v>
      </c>
      <c r="E379" s="5" t="s">
        <v>4864</v>
      </c>
      <c r="F379" s="5" t="s">
        <v>5100</v>
      </c>
    </row>
    <row r="380" spans="1:6">
      <c r="A380" s="5" t="s">
        <v>2087</v>
      </c>
      <c r="B380" s="5" t="s">
        <v>172</v>
      </c>
      <c r="C380" s="5" t="s">
        <v>2107</v>
      </c>
      <c r="D380" s="5" t="s">
        <v>752</v>
      </c>
      <c r="E380" s="5" t="s">
        <v>4864</v>
      </c>
      <c r="F380" s="5" t="s">
        <v>4891</v>
      </c>
    </row>
    <row r="381" spans="1:6">
      <c r="A381" s="5" t="s">
        <v>2087</v>
      </c>
      <c r="B381" s="5" t="s">
        <v>172</v>
      </c>
      <c r="C381" s="5" t="s">
        <v>2202</v>
      </c>
      <c r="D381" s="5" t="s">
        <v>5009</v>
      </c>
      <c r="E381" s="5" t="s">
        <v>4864</v>
      </c>
      <c r="F381" s="5" t="s">
        <v>5101</v>
      </c>
    </row>
    <row r="382" spans="1:6">
      <c r="A382" s="5" t="s">
        <v>2087</v>
      </c>
      <c r="B382" s="5" t="s">
        <v>172</v>
      </c>
      <c r="C382" s="5" t="s">
        <v>2156</v>
      </c>
      <c r="D382" s="5" t="s">
        <v>174</v>
      </c>
      <c r="E382" s="5" t="s">
        <v>4864</v>
      </c>
      <c r="F382" s="5" t="s">
        <v>5102</v>
      </c>
    </row>
    <row r="383" spans="1:6">
      <c r="A383" s="5" t="s">
        <v>2087</v>
      </c>
      <c r="B383" s="5" t="s">
        <v>172</v>
      </c>
      <c r="C383" s="5" t="s">
        <v>2848</v>
      </c>
      <c r="D383" s="5" t="s">
        <v>174</v>
      </c>
      <c r="E383" s="5" t="s">
        <v>4868</v>
      </c>
      <c r="F383" s="5" t="s">
        <v>4869</v>
      </c>
    </row>
    <row r="384" spans="1:6">
      <c r="A384" s="5" t="s">
        <v>2087</v>
      </c>
      <c r="B384" s="5" t="s">
        <v>172</v>
      </c>
      <c r="C384" s="5" t="s">
        <v>3221</v>
      </c>
      <c r="D384" s="5" t="s">
        <v>335</v>
      </c>
      <c r="E384" s="5" t="s">
        <v>4868</v>
      </c>
      <c r="F384" s="5" t="s">
        <v>5103</v>
      </c>
    </row>
    <row r="385" spans="1:6">
      <c r="A385" s="5" t="s">
        <v>2087</v>
      </c>
      <c r="B385" s="5" t="s">
        <v>172</v>
      </c>
      <c r="C385" s="5" t="s">
        <v>2569</v>
      </c>
      <c r="D385" s="5" t="s">
        <v>857</v>
      </c>
      <c r="E385" s="5" t="s">
        <v>4890</v>
      </c>
      <c r="F385" s="5" t="s">
        <v>4891</v>
      </c>
    </row>
    <row r="386" spans="1:6">
      <c r="A386" s="5" t="s">
        <v>2087</v>
      </c>
      <c r="B386" s="5" t="s">
        <v>172</v>
      </c>
      <c r="C386" s="5" t="s">
        <v>3878</v>
      </c>
      <c r="D386" s="5" t="s">
        <v>42</v>
      </c>
      <c r="E386" s="5" t="s">
        <v>4864</v>
      </c>
      <c r="F386" s="5" t="s">
        <v>5104</v>
      </c>
    </row>
    <row r="387" spans="1:6">
      <c r="A387" s="5" t="s">
        <v>2087</v>
      </c>
      <c r="B387" s="5" t="s">
        <v>172</v>
      </c>
      <c r="C387" s="5" t="s">
        <v>2018</v>
      </c>
      <c r="D387" s="5" t="s">
        <v>97</v>
      </c>
      <c r="E387" s="5" t="s">
        <v>4864</v>
      </c>
      <c r="F387" s="5" t="s">
        <v>5105</v>
      </c>
    </row>
    <row r="388" spans="1:6">
      <c r="A388" s="5" t="s">
        <v>2087</v>
      </c>
      <c r="B388" s="5" t="s">
        <v>172</v>
      </c>
      <c r="C388" s="5" t="s">
        <v>2319</v>
      </c>
      <c r="D388" s="5" t="s">
        <v>1255</v>
      </c>
      <c r="E388" s="5" t="s">
        <v>4864</v>
      </c>
      <c r="F388" s="5" t="s">
        <v>5106</v>
      </c>
    </row>
    <row r="389" spans="1:6">
      <c r="A389" s="5" t="s">
        <v>2087</v>
      </c>
      <c r="B389" s="5" t="s">
        <v>172</v>
      </c>
      <c r="C389" s="5" t="s">
        <v>2996</v>
      </c>
      <c r="D389" s="5" t="s">
        <v>407</v>
      </c>
      <c r="E389" s="5" t="s">
        <v>5107</v>
      </c>
      <c r="F389" s="5" t="s">
        <v>4870</v>
      </c>
    </row>
    <row r="390" spans="1:6">
      <c r="A390" s="5" t="s">
        <v>2087</v>
      </c>
      <c r="B390" s="5" t="s">
        <v>172</v>
      </c>
      <c r="C390" s="5" t="s">
        <v>4393</v>
      </c>
      <c r="D390" s="5" t="s">
        <v>5108</v>
      </c>
      <c r="E390" s="5" t="s">
        <v>4884</v>
      </c>
      <c r="F390" s="5" t="s">
        <v>5109</v>
      </c>
    </row>
    <row r="391" spans="1:6">
      <c r="A391" s="5" t="s">
        <v>2087</v>
      </c>
      <c r="B391" s="5" t="s">
        <v>172</v>
      </c>
      <c r="C391" s="5" t="s">
        <v>4894</v>
      </c>
      <c r="D391" s="5" t="s">
        <v>4850</v>
      </c>
      <c r="E391" s="5" t="s">
        <v>4851</v>
      </c>
      <c r="F391" s="5" t="s">
        <v>5110</v>
      </c>
    </row>
    <row r="392" spans="1:6">
      <c r="A392" s="5" t="s">
        <v>2087</v>
      </c>
      <c r="B392" s="5" t="s">
        <v>172</v>
      </c>
      <c r="C392" s="5" t="s">
        <v>2011</v>
      </c>
      <c r="D392" s="5" t="s">
        <v>4863</v>
      </c>
      <c r="E392" s="5" t="s">
        <v>4859</v>
      </c>
      <c r="F392" s="5" t="s">
        <v>4860</v>
      </c>
    </row>
    <row r="393" spans="1:6">
      <c r="A393" s="5" t="s">
        <v>5111</v>
      </c>
      <c r="B393" s="5" t="s">
        <v>176</v>
      </c>
      <c r="C393" s="5" t="s">
        <v>1934</v>
      </c>
      <c r="D393" s="5" t="s">
        <v>820</v>
      </c>
      <c r="E393" s="5" t="s">
        <v>4864</v>
      </c>
      <c r="F393" s="5" t="s">
        <v>4865</v>
      </c>
    </row>
    <row r="394" spans="1:6">
      <c r="A394" s="5" t="s">
        <v>5111</v>
      </c>
      <c r="B394" s="5" t="s">
        <v>176</v>
      </c>
      <c r="C394" s="5" t="s">
        <v>1955</v>
      </c>
      <c r="D394" s="5" t="s">
        <v>5009</v>
      </c>
      <c r="E394" s="5" t="s">
        <v>4864</v>
      </c>
      <c r="F394" s="5" t="s">
        <v>4891</v>
      </c>
    </row>
    <row r="395" spans="1:6">
      <c r="A395" s="5" t="s">
        <v>5111</v>
      </c>
      <c r="B395" s="5" t="s">
        <v>176</v>
      </c>
      <c r="C395" s="5" t="s">
        <v>2107</v>
      </c>
      <c r="D395" s="5" t="s">
        <v>4926</v>
      </c>
      <c r="E395" s="5" t="s">
        <v>4864</v>
      </c>
      <c r="F395" s="5" t="s">
        <v>4891</v>
      </c>
    </row>
    <row r="396" spans="1:6">
      <c r="A396" s="5" t="s">
        <v>5111</v>
      </c>
      <c r="B396" s="5" t="s">
        <v>176</v>
      </c>
      <c r="C396" s="5" t="s">
        <v>2202</v>
      </c>
      <c r="D396" s="5" t="s">
        <v>4888</v>
      </c>
      <c r="E396" s="5" t="s">
        <v>4864</v>
      </c>
      <c r="F396" s="5" t="s">
        <v>4891</v>
      </c>
    </row>
    <row r="397" spans="1:6">
      <c r="A397" s="5" t="s">
        <v>5111</v>
      </c>
      <c r="B397" s="5" t="s">
        <v>176</v>
      </c>
      <c r="C397" s="5" t="s">
        <v>2156</v>
      </c>
      <c r="D397" s="5" t="s">
        <v>80</v>
      </c>
      <c r="E397" s="5" t="s">
        <v>4864</v>
      </c>
      <c r="F397" s="5" t="s">
        <v>5112</v>
      </c>
    </row>
    <row r="398" spans="1:6">
      <c r="A398" s="5" t="s">
        <v>5111</v>
      </c>
      <c r="B398" s="5" t="s">
        <v>176</v>
      </c>
      <c r="C398" s="5" t="s">
        <v>2848</v>
      </c>
      <c r="D398" s="5" t="s">
        <v>80</v>
      </c>
      <c r="E398" s="5" t="s">
        <v>4868</v>
      </c>
      <c r="F398" s="5" t="s">
        <v>4869</v>
      </c>
    </row>
    <row r="399" spans="1:6">
      <c r="A399" s="5" t="s">
        <v>5111</v>
      </c>
      <c r="B399" s="5" t="s">
        <v>176</v>
      </c>
      <c r="C399" s="5" t="s">
        <v>3221</v>
      </c>
      <c r="D399" s="5" t="s">
        <v>5108</v>
      </c>
      <c r="E399" s="5" t="s">
        <v>4864</v>
      </c>
      <c r="F399" s="5" t="s">
        <v>5113</v>
      </c>
    </row>
    <row r="400" spans="1:6">
      <c r="A400" s="5" t="s">
        <v>5111</v>
      </c>
      <c r="B400" s="5" t="s">
        <v>176</v>
      </c>
      <c r="C400" s="5" t="s">
        <v>2569</v>
      </c>
      <c r="D400" s="5" t="s">
        <v>4850</v>
      </c>
      <c r="E400" s="5" t="s">
        <v>4851</v>
      </c>
      <c r="F400" s="5" t="s">
        <v>4871</v>
      </c>
    </row>
    <row r="401" spans="1:6">
      <c r="A401" s="5" t="s">
        <v>5111</v>
      </c>
      <c r="B401" s="5" t="s">
        <v>176</v>
      </c>
      <c r="C401" s="5" t="s">
        <v>3878</v>
      </c>
      <c r="D401" s="5" t="s">
        <v>4863</v>
      </c>
      <c r="E401" s="5" t="s">
        <v>4859</v>
      </c>
      <c r="F401" s="5" t="s">
        <v>4860</v>
      </c>
    </row>
    <row r="402" spans="1:6">
      <c r="A402" s="5" t="s">
        <v>2093</v>
      </c>
      <c r="B402" s="5" t="s">
        <v>179</v>
      </c>
      <c r="C402" s="5" t="s">
        <v>1934</v>
      </c>
      <c r="D402" s="5" t="s">
        <v>4926</v>
      </c>
      <c r="E402" s="5" t="s">
        <v>4864</v>
      </c>
      <c r="F402" s="5" t="s">
        <v>4865</v>
      </c>
    </row>
    <row r="403" spans="1:6">
      <c r="A403" s="5" t="s">
        <v>2093</v>
      </c>
      <c r="B403" s="5" t="s">
        <v>179</v>
      </c>
      <c r="C403" s="5" t="s">
        <v>1955</v>
      </c>
      <c r="D403" s="5" t="s">
        <v>42</v>
      </c>
      <c r="E403" s="5" t="s">
        <v>5114</v>
      </c>
      <c r="F403" s="5" t="s">
        <v>5115</v>
      </c>
    </row>
    <row r="404" spans="1:6">
      <c r="A404" s="5" t="s">
        <v>2093</v>
      </c>
      <c r="B404" s="5" t="s">
        <v>179</v>
      </c>
      <c r="C404" s="5" t="s">
        <v>2107</v>
      </c>
      <c r="D404" s="5" t="s">
        <v>191</v>
      </c>
      <c r="E404" s="5" t="s">
        <v>4864</v>
      </c>
      <c r="F404" s="5" t="s">
        <v>4891</v>
      </c>
    </row>
    <row r="405" spans="1:6">
      <c r="A405" s="5" t="s">
        <v>2093</v>
      </c>
      <c r="B405" s="5" t="s">
        <v>179</v>
      </c>
      <c r="C405" s="5" t="s">
        <v>2202</v>
      </c>
      <c r="D405" s="5" t="s">
        <v>181</v>
      </c>
      <c r="E405" s="5" t="s">
        <v>4864</v>
      </c>
      <c r="F405" s="5" t="s">
        <v>4933</v>
      </c>
    </row>
    <row r="406" spans="1:6">
      <c r="A406" s="5" t="s">
        <v>2093</v>
      </c>
      <c r="B406" s="5" t="s">
        <v>179</v>
      </c>
      <c r="C406" s="5" t="s">
        <v>2156</v>
      </c>
      <c r="D406" s="5" t="s">
        <v>181</v>
      </c>
      <c r="E406" s="5" t="s">
        <v>4868</v>
      </c>
      <c r="F406" s="5" t="s">
        <v>4869</v>
      </c>
    </row>
    <row r="407" spans="1:6">
      <c r="A407" s="5" t="s">
        <v>2093</v>
      </c>
      <c r="B407" s="5" t="s">
        <v>179</v>
      </c>
      <c r="C407" s="5" t="s">
        <v>2848</v>
      </c>
      <c r="D407" s="5" t="s">
        <v>5108</v>
      </c>
      <c r="E407" s="5" t="s">
        <v>4884</v>
      </c>
      <c r="F407" s="5" t="s">
        <v>5109</v>
      </c>
    </row>
    <row r="408" spans="1:6">
      <c r="A408" s="5" t="s">
        <v>2093</v>
      </c>
      <c r="B408" s="5" t="s">
        <v>179</v>
      </c>
      <c r="C408" s="5" t="s">
        <v>3221</v>
      </c>
      <c r="D408" s="5" t="s">
        <v>4850</v>
      </c>
      <c r="E408" s="5" t="s">
        <v>4851</v>
      </c>
      <c r="F408" s="5" t="s">
        <v>4871</v>
      </c>
    </row>
    <row r="409" spans="1:6">
      <c r="A409" s="5" t="s">
        <v>2093</v>
      </c>
      <c r="B409" s="5" t="s">
        <v>179</v>
      </c>
      <c r="C409" s="5" t="s">
        <v>2569</v>
      </c>
      <c r="D409" s="5" t="s">
        <v>4863</v>
      </c>
      <c r="E409" s="5" t="s">
        <v>4859</v>
      </c>
      <c r="F409" s="5" t="s">
        <v>4860</v>
      </c>
    </row>
    <row r="410" spans="1:6">
      <c r="A410" s="5" t="s">
        <v>2100</v>
      </c>
      <c r="B410" s="5" t="s">
        <v>183</v>
      </c>
      <c r="C410" s="5" t="s">
        <v>1934</v>
      </c>
      <c r="D410" s="5" t="s">
        <v>37</v>
      </c>
      <c r="E410" s="5" t="s">
        <v>5116</v>
      </c>
      <c r="F410" s="5" t="s">
        <v>5117</v>
      </c>
    </row>
    <row r="411" spans="1:6">
      <c r="A411" s="5" t="s">
        <v>2100</v>
      </c>
      <c r="B411" s="5" t="s">
        <v>183</v>
      </c>
      <c r="C411" s="5" t="s">
        <v>1955</v>
      </c>
      <c r="D411" s="5" t="s">
        <v>37</v>
      </c>
      <c r="E411" s="5" t="s">
        <v>4940</v>
      </c>
      <c r="F411" s="5" t="s">
        <v>5118</v>
      </c>
    </row>
    <row r="412" spans="1:6">
      <c r="A412" s="5" t="s">
        <v>2100</v>
      </c>
      <c r="B412" s="5" t="s">
        <v>183</v>
      </c>
      <c r="C412" s="5" t="s">
        <v>2107</v>
      </c>
      <c r="D412" s="5" t="s">
        <v>37</v>
      </c>
      <c r="E412" s="5" t="s">
        <v>5119</v>
      </c>
      <c r="F412" s="5" t="s">
        <v>5088</v>
      </c>
    </row>
    <row r="413" spans="1:6">
      <c r="A413" s="5" t="s">
        <v>2100</v>
      </c>
      <c r="B413" s="5" t="s">
        <v>183</v>
      </c>
      <c r="C413" s="5" t="s">
        <v>2202</v>
      </c>
      <c r="D413" s="5" t="s">
        <v>31</v>
      </c>
      <c r="E413" s="5" t="s">
        <v>5116</v>
      </c>
      <c r="F413" s="5" t="s">
        <v>5120</v>
      </c>
    </row>
    <row r="414" spans="1:6">
      <c r="A414" s="5" t="s">
        <v>2100</v>
      </c>
      <c r="B414" s="5" t="s">
        <v>183</v>
      </c>
      <c r="C414" s="5" t="s">
        <v>2156</v>
      </c>
      <c r="D414" s="5" t="s">
        <v>1468</v>
      </c>
      <c r="E414" s="5" t="s">
        <v>5121</v>
      </c>
      <c r="F414" s="5" t="s">
        <v>5122</v>
      </c>
    </row>
    <row r="415" spans="1:6">
      <c r="A415" s="5" t="s">
        <v>2100</v>
      </c>
      <c r="B415" s="5" t="s">
        <v>183</v>
      </c>
      <c r="C415" s="5" t="s">
        <v>2848</v>
      </c>
      <c r="D415" s="5" t="s">
        <v>1468</v>
      </c>
      <c r="E415" s="5" t="s">
        <v>5028</v>
      </c>
      <c r="F415" s="5" t="s">
        <v>5123</v>
      </c>
    </row>
    <row r="416" spans="1:6">
      <c r="A416" s="5" t="s">
        <v>2100</v>
      </c>
      <c r="B416" s="5" t="s">
        <v>183</v>
      </c>
      <c r="C416" s="5" t="s">
        <v>3221</v>
      </c>
      <c r="D416" s="5" t="s">
        <v>365</v>
      </c>
      <c r="E416" s="5" t="s">
        <v>5124</v>
      </c>
      <c r="F416" s="5" t="s">
        <v>5125</v>
      </c>
    </row>
    <row r="417" spans="1:6">
      <c r="A417" s="5" t="s">
        <v>2100</v>
      </c>
      <c r="B417" s="5" t="s">
        <v>183</v>
      </c>
      <c r="C417" s="5" t="s">
        <v>2569</v>
      </c>
      <c r="D417" s="5" t="s">
        <v>365</v>
      </c>
      <c r="E417" s="5" t="s">
        <v>4874</v>
      </c>
      <c r="F417" s="5" t="s">
        <v>4875</v>
      </c>
    </row>
    <row r="418" spans="1:6">
      <c r="A418" s="5" t="s">
        <v>2100</v>
      </c>
      <c r="B418" s="5" t="s">
        <v>183</v>
      </c>
      <c r="C418" s="5" t="s">
        <v>3878</v>
      </c>
      <c r="D418" s="5" t="s">
        <v>1454</v>
      </c>
      <c r="E418" s="5" t="s">
        <v>5026</v>
      </c>
      <c r="F418" s="5" t="s">
        <v>5126</v>
      </c>
    </row>
    <row r="419" spans="1:6">
      <c r="A419" s="5" t="s">
        <v>2100</v>
      </c>
      <c r="B419" s="5" t="s">
        <v>183</v>
      </c>
      <c r="C419" s="5" t="s">
        <v>2018</v>
      </c>
      <c r="D419" s="5" t="s">
        <v>1454</v>
      </c>
      <c r="E419" s="5" t="s">
        <v>4886</v>
      </c>
      <c r="F419" s="5" t="s">
        <v>5127</v>
      </c>
    </row>
    <row r="420" spans="1:6">
      <c r="A420" s="5" t="s">
        <v>2100</v>
      </c>
      <c r="B420" s="5" t="s">
        <v>183</v>
      </c>
      <c r="C420" s="5" t="s">
        <v>2319</v>
      </c>
      <c r="D420" s="5" t="s">
        <v>1454</v>
      </c>
      <c r="E420" s="5" t="s">
        <v>4940</v>
      </c>
      <c r="F420" s="5" t="s">
        <v>5128</v>
      </c>
    </row>
    <row r="421" spans="1:6">
      <c r="A421" s="5" t="s">
        <v>2100</v>
      </c>
      <c r="B421" s="5" t="s">
        <v>183</v>
      </c>
      <c r="C421" s="5" t="s">
        <v>2996</v>
      </c>
      <c r="D421" s="5" t="s">
        <v>1454</v>
      </c>
      <c r="E421" s="5" t="s">
        <v>4878</v>
      </c>
      <c r="F421" s="5" t="s">
        <v>4879</v>
      </c>
    </row>
    <row r="422" spans="1:6">
      <c r="A422" s="5" t="s">
        <v>2100</v>
      </c>
      <c r="B422" s="5" t="s">
        <v>183</v>
      </c>
      <c r="C422" s="5" t="s">
        <v>4393</v>
      </c>
      <c r="D422" s="5" t="s">
        <v>1454</v>
      </c>
      <c r="E422" s="5" t="s">
        <v>4880</v>
      </c>
      <c r="F422" s="5" t="s">
        <v>5129</v>
      </c>
    </row>
    <row r="423" spans="1:6">
      <c r="A423" s="5" t="s">
        <v>2100</v>
      </c>
      <c r="B423" s="5" t="s">
        <v>183</v>
      </c>
      <c r="C423" s="5" t="s">
        <v>4894</v>
      </c>
      <c r="D423" s="5" t="s">
        <v>247</v>
      </c>
      <c r="E423" s="5" t="s">
        <v>5116</v>
      </c>
      <c r="F423" s="5" t="s">
        <v>5130</v>
      </c>
    </row>
    <row r="424" spans="1:6">
      <c r="A424" s="5" t="s">
        <v>2100</v>
      </c>
      <c r="B424" s="5" t="s">
        <v>183</v>
      </c>
      <c r="C424" s="5" t="s">
        <v>2011</v>
      </c>
      <c r="D424" s="5" t="s">
        <v>59</v>
      </c>
      <c r="E424" s="5" t="s">
        <v>5119</v>
      </c>
      <c r="F424" s="5" t="s">
        <v>4883</v>
      </c>
    </row>
    <row r="425" spans="1:6">
      <c r="A425" s="5" t="s">
        <v>2100</v>
      </c>
      <c r="B425" s="5" t="s">
        <v>183</v>
      </c>
      <c r="C425" s="5" t="s">
        <v>3738</v>
      </c>
      <c r="D425" s="5" t="s">
        <v>1132</v>
      </c>
      <c r="E425" s="5" t="s">
        <v>4864</v>
      </c>
      <c r="F425" s="5" t="s">
        <v>5131</v>
      </c>
    </row>
    <row r="426" spans="1:6">
      <c r="A426" s="5" t="s">
        <v>2100</v>
      </c>
      <c r="B426" s="5" t="s">
        <v>183</v>
      </c>
      <c r="C426" s="5" t="s">
        <v>3789</v>
      </c>
      <c r="D426" s="5" t="s">
        <v>1132</v>
      </c>
      <c r="E426" s="5" t="s">
        <v>4864</v>
      </c>
      <c r="F426" s="5" t="s">
        <v>5132</v>
      </c>
    </row>
    <row r="427" spans="1:6">
      <c r="A427" s="5" t="s">
        <v>2100</v>
      </c>
      <c r="B427" s="5" t="s">
        <v>183</v>
      </c>
      <c r="C427" s="5" t="s">
        <v>2458</v>
      </c>
      <c r="D427" s="5" t="s">
        <v>38</v>
      </c>
      <c r="E427" s="5" t="s">
        <v>5038</v>
      </c>
      <c r="F427" s="5" t="s">
        <v>5133</v>
      </c>
    </row>
    <row r="428" spans="1:6">
      <c r="A428" s="5" t="s">
        <v>2100</v>
      </c>
      <c r="B428" s="5" t="s">
        <v>183</v>
      </c>
      <c r="C428" s="5" t="s">
        <v>2377</v>
      </c>
      <c r="D428" s="5" t="s">
        <v>38</v>
      </c>
      <c r="E428" s="5" t="s">
        <v>5134</v>
      </c>
      <c r="F428" s="5" t="s">
        <v>5135</v>
      </c>
    </row>
    <row r="429" spans="1:6">
      <c r="A429" s="5" t="s">
        <v>2100</v>
      </c>
      <c r="B429" s="5" t="s">
        <v>183</v>
      </c>
      <c r="C429" s="5" t="s">
        <v>2404</v>
      </c>
      <c r="D429" s="5" t="s">
        <v>284</v>
      </c>
      <c r="E429" s="5" t="s">
        <v>4887</v>
      </c>
      <c r="F429" s="5" t="s">
        <v>4885</v>
      </c>
    </row>
    <row r="430" spans="1:6">
      <c r="A430" s="5" t="s">
        <v>2100</v>
      </c>
      <c r="B430" s="5" t="s">
        <v>183</v>
      </c>
      <c r="C430" s="5" t="s">
        <v>4956</v>
      </c>
      <c r="D430" s="5" t="s">
        <v>4911</v>
      </c>
      <c r="E430" s="5" t="s">
        <v>4853</v>
      </c>
      <c r="F430" s="5" t="s">
        <v>5136</v>
      </c>
    </row>
    <row r="431" spans="1:6">
      <c r="A431" s="5" t="s">
        <v>2100</v>
      </c>
      <c r="B431" s="5" t="s">
        <v>183</v>
      </c>
      <c r="C431" s="5" t="s">
        <v>4730</v>
      </c>
      <c r="D431" s="5" t="s">
        <v>752</v>
      </c>
      <c r="E431" s="5" t="s">
        <v>4880</v>
      </c>
      <c r="F431" s="5" t="s">
        <v>5137</v>
      </c>
    </row>
    <row r="432" spans="1:6">
      <c r="A432" s="5" t="s">
        <v>2100</v>
      </c>
      <c r="B432" s="5" t="s">
        <v>183</v>
      </c>
      <c r="C432" s="5" t="s">
        <v>4833</v>
      </c>
      <c r="D432" s="5" t="s">
        <v>335</v>
      </c>
      <c r="E432" s="5" t="s">
        <v>4984</v>
      </c>
      <c r="F432" s="5" t="s">
        <v>5138</v>
      </c>
    </row>
    <row r="433" spans="1:6">
      <c r="A433" s="5" t="s">
        <v>2100</v>
      </c>
      <c r="B433" s="5" t="s">
        <v>183</v>
      </c>
      <c r="C433" s="5" t="s">
        <v>5010</v>
      </c>
      <c r="D433" s="5" t="s">
        <v>335</v>
      </c>
      <c r="E433" s="5" t="s">
        <v>4868</v>
      </c>
      <c r="F433" s="5" t="s">
        <v>5139</v>
      </c>
    </row>
    <row r="434" spans="1:6">
      <c r="A434" s="5" t="s">
        <v>2100</v>
      </c>
      <c r="B434" s="5" t="s">
        <v>183</v>
      </c>
      <c r="C434" s="5" t="s">
        <v>2034</v>
      </c>
      <c r="D434" s="5" t="s">
        <v>857</v>
      </c>
      <c r="E434" s="5" t="s">
        <v>4868</v>
      </c>
      <c r="F434" s="5" t="s">
        <v>5140</v>
      </c>
    </row>
    <row r="435" spans="1:6">
      <c r="A435" s="5" t="s">
        <v>2100</v>
      </c>
      <c r="B435" s="5" t="s">
        <v>183</v>
      </c>
      <c r="C435" s="5" t="s">
        <v>5012</v>
      </c>
      <c r="D435" s="5" t="s">
        <v>191</v>
      </c>
      <c r="E435" s="5" t="s">
        <v>4935</v>
      </c>
      <c r="F435" s="5" t="s">
        <v>4891</v>
      </c>
    </row>
    <row r="436" spans="1:6">
      <c r="A436" s="5" t="s">
        <v>2100</v>
      </c>
      <c r="B436" s="5" t="s">
        <v>183</v>
      </c>
      <c r="C436" s="5" t="s">
        <v>2517</v>
      </c>
      <c r="D436" s="5" t="s">
        <v>447</v>
      </c>
      <c r="E436" s="5" t="s">
        <v>4853</v>
      </c>
      <c r="F436" s="5" t="s">
        <v>5141</v>
      </c>
    </row>
    <row r="437" spans="1:6">
      <c r="A437" s="5" t="s">
        <v>2100</v>
      </c>
      <c r="B437" s="5" t="s">
        <v>183</v>
      </c>
      <c r="C437" s="5" t="s">
        <v>5015</v>
      </c>
      <c r="D437" s="5" t="s">
        <v>5142</v>
      </c>
      <c r="E437" s="5" t="s">
        <v>4853</v>
      </c>
      <c r="F437" s="5" t="s">
        <v>5143</v>
      </c>
    </row>
    <row r="438" spans="1:6">
      <c r="A438" s="5" t="s">
        <v>2100</v>
      </c>
      <c r="B438" s="5" t="s">
        <v>183</v>
      </c>
      <c r="C438" s="5" t="s">
        <v>5017</v>
      </c>
      <c r="D438" s="5" t="s">
        <v>5142</v>
      </c>
      <c r="E438" s="5" t="s">
        <v>5116</v>
      </c>
      <c r="F438" s="5" t="s">
        <v>5144</v>
      </c>
    </row>
    <row r="439" spans="1:6">
      <c r="A439" s="5" t="s">
        <v>2100</v>
      </c>
      <c r="B439" s="5" t="s">
        <v>183</v>
      </c>
      <c r="C439" s="5" t="s">
        <v>1947</v>
      </c>
      <c r="D439" s="5" t="s">
        <v>186</v>
      </c>
      <c r="E439" s="5" t="s">
        <v>4853</v>
      </c>
      <c r="F439" s="5" t="s">
        <v>5145</v>
      </c>
    </row>
    <row r="440" spans="1:6">
      <c r="A440" s="5" t="s">
        <v>2100</v>
      </c>
      <c r="B440" s="5" t="s">
        <v>183</v>
      </c>
      <c r="C440" s="5" t="s">
        <v>5146</v>
      </c>
      <c r="D440" s="5" t="s">
        <v>186</v>
      </c>
      <c r="E440" s="5" t="s">
        <v>4880</v>
      </c>
      <c r="F440" s="5" t="s">
        <v>5147</v>
      </c>
    </row>
    <row r="441" spans="1:6">
      <c r="A441" s="5" t="s">
        <v>2100</v>
      </c>
      <c r="B441" s="5" t="s">
        <v>183</v>
      </c>
      <c r="C441" s="5" t="s">
        <v>4372</v>
      </c>
      <c r="D441" s="5" t="s">
        <v>463</v>
      </c>
      <c r="E441" s="5" t="s">
        <v>5148</v>
      </c>
      <c r="F441" s="5" t="s">
        <v>5149</v>
      </c>
    </row>
    <row r="442" spans="1:6">
      <c r="A442" s="5" t="s">
        <v>2100</v>
      </c>
      <c r="B442" s="5" t="s">
        <v>183</v>
      </c>
      <c r="C442" s="5" t="s">
        <v>5150</v>
      </c>
      <c r="D442" s="5" t="s">
        <v>463</v>
      </c>
      <c r="E442" s="5" t="s">
        <v>4880</v>
      </c>
      <c r="F442" s="5" t="s">
        <v>5151</v>
      </c>
    </row>
    <row r="443" spans="1:6">
      <c r="A443" s="5" t="s">
        <v>2100</v>
      </c>
      <c r="B443" s="5" t="s">
        <v>183</v>
      </c>
      <c r="C443" s="5" t="s">
        <v>3852</v>
      </c>
      <c r="D443" s="5" t="s">
        <v>407</v>
      </c>
      <c r="E443" s="5" t="s">
        <v>4935</v>
      </c>
      <c r="F443" s="5" t="s">
        <v>4870</v>
      </c>
    </row>
    <row r="444" spans="1:6">
      <c r="A444" s="5" t="s">
        <v>2100</v>
      </c>
      <c r="B444" s="5" t="s">
        <v>183</v>
      </c>
      <c r="C444" s="5" t="s">
        <v>4605</v>
      </c>
      <c r="D444" s="5" t="s">
        <v>4850</v>
      </c>
      <c r="E444" s="5" t="s">
        <v>5152</v>
      </c>
      <c r="F444" s="5" t="s">
        <v>4871</v>
      </c>
    </row>
    <row r="445" spans="1:6">
      <c r="A445" s="5" t="s">
        <v>2100</v>
      </c>
      <c r="B445" s="5" t="s">
        <v>183</v>
      </c>
      <c r="C445" s="5" t="s">
        <v>5153</v>
      </c>
      <c r="D445" s="5" t="s">
        <v>5154</v>
      </c>
      <c r="E445" s="5" t="s">
        <v>5030</v>
      </c>
      <c r="F445" s="5" t="s">
        <v>5155</v>
      </c>
    </row>
    <row r="446" spans="1:6">
      <c r="A446" s="5" t="s">
        <v>2100</v>
      </c>
      <c r="B446" s="5" t="s">
        <v>183</v>
      </c>
      <c r="C446" s="5" t="s">
        <v>5156</v>
      </c>
      <c r="D446" s="5" t="s">
        <v>5157</v>
      </c>
      <c r="E446" s="5" t="s">
        <v>5124</v>
      </c>
      <c r="F446" s="5" t="s">
        <v>5158</v>
      </c>
    </row>
    <row r="447" spans="1:6">
      <c r="A447" s="5" t="s">
        <v>2100</v>
      </c>
      <c r="B447" s="5" t="s">
        <v>183</v>
      </c>
      <c r="C447" s="5" t="s">
        <v>5159</v>
      </c>
      <c r="D447" s="5" t="s">
        <v>4858</v>
      </c>
      <c r="E447" s="5" t="s">
        <v>4859</v>
      </c>
      <c r="F447" s="5" t="s">
        <v>4860</v>
      </c>
    </row>
    <row r="448" spans="1:6">
      <c r="A448" s="5" t="s">
        <v>3589</v>
      </c>
      <c r="B448" s="5" t="s">
        <v>189</v>
      </c>
      <c r="C448" s="5" t="s">
        <v>1934</v>
      </c>
      <c r="D448" s="5" t="s">
        <v>857</v>
      </c>
      <c r="E448" s="5" t="s">
        <v>4896</v>
      </c>
      <c r="F448" s="5" t="s">
        <v>4909</v>
      </c>
    </row>
    <row r="449" spans="1:6">
      <c r="A449" s="5" t="s">
        <v>3589</v>
      </c>
      <c r="B449" s="5" t="s">
        <v>189</v>
      </c>
      <c r="C449" s="5" t="s">
        <v>1955</v>
      </c>
      <c r="D449" s="5" t="s">
        <v>191</v>
      </c>
      <c r="E449" s="5" t="s">
        <v>4896</v>
      </c>
      <c r="F449" s="5" t="s">
        <v>5045</v>
      </c>
    </row>
    <row r="450" spans="1:6">
      <c r="A450" s="5" t="s">
        <v>3589</v>
      </c>
      <c r="B450" s="5" t="s">
        <v>189</v>
      </c>
      <c r="C450" s="5" t="s">
        <v>2107</v>
      </c>
      <c r="D450" s="5" t="s">
        <v>191</v>
      </c>
      <c r="E450" s="5" t="s">
        <v>4938</v>
      </c>
      <c r="F450" s="5" t="s">
        <v>4939</v>
      </c>
    </row>
    <row r="451" spans="1:6">
      <c r="A451" s="5" t="s">
        <v>3589</v>
      </c>
      <c r="B451" s="5" t="s">
        <v>189</v>
      </c>
      <c r="C451" s="5" t="s">
        <v>2202</v>
      </c>
      <c r="D451" s="5" t="s">
        <v>4850</v>
      </c>
      <c r="E451" s="5" t="s">
        <v>5152</v>
      </c>
      <c r="F451" s="5" t="s">
        <v>4871</v>
      </c>
    </row>
    <row r="452" spans="1:6">
      <c r="A452" s="5" t="s">
        <v>3589</v>
      </c>
      <c r="B452" s="5" t="s">
        <v>189</v>
      </c>
      <c r="C452" s="5" t="s">
        <v>2156</v>
      </c>
      <c r="D452" s="5" t="s">
        <v>4863</v>
      </c>
      <c r="E452" s="5" t="s">
        <v>4859</v>
      </c>
      <c r="F452" s="5" t="s">
        <v>4860</v>
      </c>
    </row>
    <row r="453" spans="1:6">
      <c r="A453" s="5" t="s">
        <v>3965</v>
      </c>
      <c r="B453" s="5" t="s">
        <v>193</v>
      </c>
      <c r="C453" s="5" t="s">
        <v>1934</v>
      </c>
      <c r="D453" s="5" t="s">
        <v>74</v>
      </c>
      <c r="E453" s="5" t="s">
        <v>4853</v>
      </c>
      <c r="F453" s="5" t="s">
        <v>4919</v>
      </c>
    </row>
    <row r="454" spans="1:6">
      <c r="A454" s="5" t="s">
        <v>3965</v>
      </c>
      <c r="B454" s="5" t="s">
        <v>193</v>
      </c>
      <c r="C454" s="5" t="s">
        <v>1955</v>
      </c>
      <c r="D454" s="5" t="s">
        <v>32</v>
      </c>
      <c r="E454" s="5" t="s">
        <v>4853</v>
      </c>
      <c r="F454" s="5" t="s">
        <v>5160</v>
      </c>
    </row>
    <row r="455" spans="1:6">
      <c r="A455" s="5" t="s">
        <v>3965</v>
      </c>
      <c r="B455" s="5" t="s">
        <v>193</v>
      </c>
      <c r="C455" s="5" t="s">
        <v>2107</v>
      </c>
      <c r="D455" s="5" t="s">
        <v>127</v>
      </c>
      <c r="E455" s="5" t="s">
        <v>4874</v>
      </c>
      <c r="F455" s="5" t="s">
        <v>4875</v>
      </c>
    </row>
    <row r="456" spans="1:6">
      <c r="A456" s="5" t="s">
        <v>3965</v>
      </c>
      <c r="B456" s="5" t="s">
        <v>193</v>
      </c>
      <c r="C456" s="5" t="s">
        <v>2202</v>
      </c>
      <c r="D456" s="5" t="s">
        <v>63</v>
      </c>
      <c r="E456" s="5" t="s">
        <v>5052</v>
      </c>
      <c r="F456" s="5" t="s">
        <v>4914</v>
      </c>
    </row>
    <row r="457" spans="1:6">
      <c r="A457" s="5" t="s">
        <v>3965</v>
      </c>
      <c r="B457" s="5" t="s">
        <v>193</v>
      </c>
      <c r="C457" s="5" t="s">
        <v>2156</v>
      </c>
      <c r="D457" s="5" t="s">
        <v>259</v>
      </c>
      <c r="E457" s="5" t="s">
        <v>5161</v>
      </c>
      <c r="F457" s="5" t="s">
        <v>5162</v>
      </c>
    </row>
    <row r="458" spans="1:6">
      <c r="A458" s="5" t="s">
        <v>3965</v>
      </c>
      <c r="B458" s="5" t="s">
        <v>193</v>
      </c>
      <c r="C458" s="5" t="s">
        <v>2848</v>
      </c>
      <c r="D458" s="5" t="s">
        <v>284</v>
      </c>
      <c r="E458" s="5" t="s">
        <v>4887</v>
      </c>
      <c r="F458" s="5" t="s">
        <v>4910</v>
      </c>
    </row>
    <row r="459" spans="1:6">
      <c r="A459" s="5" t="s">
        <v>3965</v>
      </c>
      <c r="B459" s="5" t="s">
        <v>193</v>
      </c>
      <c r="C459" s="5" t="s">
        <v>3221</v>
      </c>
      <c r="D459" s="5" t="s">
        <v>4926</v>
      </c>
      <c r="E459" s="5" t="s">
        <v>4944</v>
      </c>
      <c r="F459" s="5" t="s">
        <v>5163</v>
      </c>
    </row>
    <row r="460" spans="1:6">
      <c r="A460" s="5" t="s">
        <v>3965</v>
      </c>
      <c r="B460" s="5" t="s">
        <v>193</v>
      </c>
      <c r="C460" s="5" t="s">
        <v>2569</v>
      </c>
      <c r="D460" s="5" t="s">
        <v>4926</v>
      </c>
      <c r="E460" s="5" t="s">
        <v>4880</v>
      </c>
      <c r="F460" s="5" t="s">
        <v>5164</v>
      </c>
    </row>
    <row r="461" spans="1:6">
      <c r="A461" s="5" t="s">
        <v>3965</v>
      </c>
      <c r="B461" s="5" t="s">
        <v>193</v>
      </c>
      <c r="C461" s="5" t="s">
        <v>3878</v>
      </c>
      <c r="D461" s="5" t="s">
        <v>407</v>
      </c>
      <c r="E461" s="5" t="s">
        <v>4853</v>
      </c>
      <c r="F461" s="5" t="s">
        <v>4870</v>
      </c>
    </row>
    <row r="462" spans="1:6">
      <c r="A462" s="5" t="s">
        <v>3965</v>
      </c>
      <c r="B462" s="5" t="s">
        <v>193</v>
      </c>
      <c r="C462" s="5" t="s">
        <v>2018</v>
      </c>
      <c r="D462" s="5" t="s">
        <v>4850</v>
      </c>
      <c r="E462" s="5" t="s">
        <v>4851</v>
      </c>
      <c r="F462" s="5" t="s">
        <v>5165</v>
      </c>
    </row>
    <row r="463" spans="1:6">
      <c r="A463" s="5" t="s">
        <v>3965</v>
      </c>
      <c r="B463" s="5" t="s">
        <v>193</v>
      </c>
      <c r="C463" s="5" t="s">
        <v>2319</v>
      </c>
      <c r="D463" s="5" t="s">
        <v>4863</v>
      </c>
      <c r="E463" s="5" t="s">
        <v>4859</v>
      </c>
      <c r="F463" s="5" t="s">
        <v>4860</v>
      </c>
    </row>
    <row r="464" spans="1:6">
      <c r="A464" s="5" t="s">
        <v>2108</v>
      </c>
      <c r="B464" s="5" t="s">
        <v>196</v>
      </c>
      <c r="C464" s="5" t="s">
        <v>1934</v>
      </c>
      <c r="D464" s="5" t="s">
        <v>74</v>
      </c>
      <c r="E464" s="5" t="s">
        <v>4864</v>
      </c>
      <c r="F464" s="5" t="s">
        <v>4933</v>
      </c>
    </row>
    <row r="465" spans="1:6">
      <c r="A465" s="5" t="s">
        <v>2108</v>
      </c>
      <c r="B465" s="5" t="s">
        <v>196</v>
      </c>
      <c r="C465" s="5" t="s">
        <v>1955</v>
      </c>
      <c r="D465" s="5" t="s">
        <v>302</v>
      </c>
      <c r="E465" s="5" t="s">
        <v>4874</v>
      </c>
      <c r="F465" s="5" t="s">
        <v>4875</v>
      </c>
    </row>
    <row r="466" spans="1:6">
      <c r="A466" s="5" t="s">
        <v>2108</v>
      </c>
      <c r="B466" s="5" t="s">
        <v>196</v>
      </c>
      <c r="C466" s="5" t="s">
        <v>2107</v>
      </c>
      <c r="D466" s="5" t="s">
        <v>167</v>
      </c>
      <c r="E466" s="5" t="s">
        <v>4853</v>
      </c>
      <c r="F466" s="5" t="s">
        <v>4908</v>
      </c>
    </row>
    <row r="467" spans="1:6">
      <c r="A467" s="5" t="s">
        <v>2108</v>
      </c>
      <c r="B467" s="5" t="s">
        <v>196</v>
      </c>
      <c r="C467" s="5" t="s">
        <v>2202</v>
      </c>
      <c r="D467" s="5" t="s">
        <v>167</v>
      </c>
      <c r="E467" s="5" t="s">
        <v>4880</v>
      </c>
      <c r="F467" s="5" t="s">
        <v>5098</v>
      </c>
    </row>
    <row r="468" spans="1:6">
      <c r="A468" s="5" t="s">
        <v>2108</v>
      </c>
      <c r="B468" s="5" t="s">
        <v>196</v>
      </c>
      <c r="C468" s="5" t="s">
        <v>2156</v>
      </c>
      <c r="D468" s="5" t="s">
        <v>259</v>
      </c>
      <c r="E468" s="5" t="s">
        <v>4935</v>
      </c>
      <c r="F468" s="5" t="s">
        <v>5166</v>
      </c>
    </row>
    <row r="469" spans="1:6">
      <c r="A469" s="5" t="s">
        <v>2108</v>
      </c>
      <c r="B469" s="5" t="s">
        <v>196</v>
      </c>
      <c r="C469" s="5" t="s">
        <v>2848</v>
      </c>
      <c r="D469" s="5" t="s">
        <v>204</v>
      </c>
      <c r="E469" s="5" t="s">
        <v>4930</v>
      </c>
      <c r="F469" s="5" t="s">
        <v>5167</v>
      </c>
    </row>
    <row r="470" spans="1:6">
      <c r="A470" s="5" t="s">
        <v>2108</v>
      </c>
      <c r="B470" s="5" t="s">
        <v>196</v>
      </c>
      <c r="C470" s="5" t="s">
        <v>3221</v>
      </c>
      <c r="D470" s="5" t="s">
        <v>407</v>
      </c>
      <c r="E470" s="5" t="s">
        <v>4935</v>
      </c>
      <c r="F470" s="5" t="s">
        <v>5168</v>
      </c>
    </row>
    <row r="471" spans="1:6">
      <c r="A471" s="5" t="s">
        <v>2108</v>
      </c>
      <c r="B471" s="5" t="s">
        <v>196</v>
      </c>
      <c r="C471" s="5" t="s">
        <v>2569</v>
      </c>
      <c r="D471" s="5" t="s">
        <v>4850</v>
      </c>
      <c r="E471" s="5" t="s">
        <v>4851</v>
      </c>
      <c r="F471" s="5" t="s">
        <v>4871</v>
      </c>
    </row>
    <row r="472" spans="1:6">
      <c r="A472" s="5" t="s">
        <v>2108</v>
      </c>
      <c r="B472" s="5" t="s">
        <v>196</v>
      </c>
      <c r="C472" s="5" t="s">
        <v>3878</v>
      </c>
      <c r="D472" s="5" t="s">
        <v>4863</v>
      </c>
      <c r="E472" s="5" t="s">
        <v>4859</v>
      </c>
      <c r="F472" s="5" t="s">
        <v>4860</v>
      </c>
    </row>
    <row r="473" spans="1:6">
      <c r="A473" s="5" t="s">
        <v>2112</v>
      </c>
      <c r="B473" s="5" t="s">
        <v>199</v>
      </c>
      <c r="C473" s="5" t="s">
        <v>1934</v>
      </c>
      <c r="D473" s="5" t="s">
        <v>443</v>
      </c>
      <c r="E473" s="5" t="s">
        <v>4874</v>
      </c>
      <c r="F473" s="5" t="s">
        <v>4875</v>
      </c>
    </row>
    <row r="474" spans="1:6">
      <c r="A474" s="5" t="s">
        <v>2112</v>
      </c>
      <c r="B474" s="5" t="s">
        <v>199</v>
      </c>
      <c r="C474" s="5" t="s">
        <v>1955</v>
      </c>
      <c r="D474" s="5" t="s">
        <v>284</v>
      </c>
      <c r="E474" s="5" t="s">
        <v>4887</v>
      </c>
      <c r="F474" s="5" t="s">
        <v>5169</v>
      </c>
    </row>
    <row r="475" spans="1:6">
      <c r="A475" s="5" t="s">
        <v>2112</v>
      </c>
      <c r="B475" s="5" t="s">
        <v>199</v>
      </c>
      <c r="C475" s="5" t="s">
        <v>2107</v>
      </c>
      <c r="D475" s="5" t="s">
        <v>5142</v>
      </c>
      <c r="E475" s="5" t="s">
        <v>4864</v>
      </c>
      <c r="F475" s="5" t="s">
        <v>4889</v>
      </c>
    </row>
    <row r="476" spans="1:6">
      <c r="A476" s="5" t="s">
        <v>2112</v>
      </c>
      <c r="B476" s="5" t="s">
        <v>199</v>
      </c>
      <c r="C476" s="5" t="s">
        <v>2202</v>
      </c>
      <c r="D476" s="5" t="s">
        <v>5142</v>
      </c>
      <c r="E476" s="5" t="s">
        <v>4890</v>
      </c>
      <c r="F476" s="5" t="s">
        <v>5170</v>
      </c>
    </row>
    <row r="477" spans="1:6">
      <c r="A477" s="5" t="s">
        <v>2112</v>
      </c>
      <c r="B477" s="5" t="s">
        <v>199</v>
      </c>
      <c r="C477" s="5" t="s">
        <v>2156</v>
      </c>
      <c r="D477" s="5" t="s">
        <v>407</v>
      </c>
      <c r="E477" s="5" t="s">
        <v>5171</v>
      </c>
      <c r="F477" s="5" t="s">
        <v>5172</v>
      </c>
    </row>
    <row r="478" spans="1:6">
      <c r="A478" s="5" t="s">
        <v>2112</v>
      </c>
      <c r="B478" s="5" t="s">
        <v>199</v>
      </c>
      <c r="C478" s="5" t="s">
        <v>2848</v>
      </c>
      <c r="D478" s="5" t="s">
        <v>4850</v>
      </c>
      <c r="E478" s="5" t="s">
        <v>4851</v>
      </c>
      <c r="F478" s="5" t="s">
        <v>4871</v>
      </c>
    </row>
    <row r="479" spans="1:6">
      <c r="A479" s="5" t="s">
        <v>2112</v>
      </c>
      <c r="B479" s="5" t="s">
        <v>199</v>
      </c>
      <c r="C479" s="5" t="s">
        <v>3221</v>
      </c>
      <c r="D479" s="5" t="s">
        <v>33</v>
      </c>
      <c r="E479" s="5" t="s">
        <v>5078</v>
      </c>
      <c r="F479" s="5" t="s">
        <v>4862</v>
      </c>
    </row>
    <row r="480" spans="1:6">
      <c r="A480" s="5" t="s">
        <v>2112</v>
      </c>
      <c r="B480" s="5" t="s">
        <v>199</v>
      </c>
      <c r="C480" s="5" t="s">
        <v>2569</v>
      </c>
      <c r="D480" s="5" t="s">
        <v>4863</v>
      </c>
      <c r="E480" s="5" t="s">
        <v>4859</v>
      </c>
      <c r="F480" s="5" t="s">
        <v>4860</v>
      </c>
    </row>
    <row r="481" spans="1:6">
      <c r="A481" s="5" t="s">
        <v>2117</v>
      </c>
      <c r="B481" s="5" t="s">
        <v>202</v>
      </c>
      <c r="C481" s="5" t="s">
        <v>1934</v>
      </c>
      <c r="D481" s="5" t="s">
        <v>228</v>
      </c>
      <c r="E481" s="5" t="s">
        <v>4872</v>
      </c>
      <c r="F481" s="5" t="s">
        <v>4873</v>
      </c>
    </row>
    <row r="482" spans="1:6">
      <c r="A482" s="5" t="s">
        <v>2117</v>
      </c>
      <c r="B482" s="5" t="s">
        <v>202</v>
      </c>
      <c r="C482" s="5" t="s">
        <v>1955</v>
      </c>
      <c r="D482" s="5" t="s">
        <v>58</v>
      </c>
      <c r="E482" s="5" t="s">
        <v>4864</v>
      </c>
      <c r="F482" s="5" t="s">
        <v>5173</v>
      </c>
    </row>
    <row r="483" spans="1:6">
      <c r="A483" s="5" t="s">
        <v>2117</v>
      </c>
      <c r="B483" s="5" t="s">
        <v>202</v>
      </c>
      <c r="C483" s="5" t="s">
        <v>2107</v>
      </c>
      <c r="D483" s="5" t="s">
        <v>31</v>
      </c>
      <c r="E483" s="5" t="s">
        <v>4864</v>
      </c>
      <c r="F483" s="5" t="s">
        <v>5174</v>
      </c>
    </row>
    <row r="484" spans="1:6">
      <c r="A484" s="5" t="s">
        <v>2117</v>
      </c>
      <c r="B484" s="5" t="s">
        <v>202</v>
      </c>
      <c r="C484" s="5" t="s">
        <v>2202</v>
      </c>
      <c r="D484" s="5" t="s">
        <v>302</v>
      </c>
      <c r="E484" s="5" t="s">
        <v>4874</v>
      </c>
      <c r="F484" s="5" t="s">
        <v>4875</v>
      </c>
    </row>
    <row r="485" spans="1:6">
      <c r="A485" s="5" t="s">
        <v>2117</v>
      </c>
      <c r="B485" s="5" t="s">
        <v>202</v>
      </c>
      <c r="C485" s="5" t="s">
        <v>2156</v>
      </c>
      <c r="D485" s="5" t="s">
        <v>485</v>
      </c>
      <c r="E485" s="5" t="s">
        <v>4864</v>
      </c>
      <c r="F485" s="5" t="s">
        <v>5173</v>
      </c>
    </row>
    <row r="486" spans="1:6">
      <c r="A486" s="5" t="s">
        <v>2117</v>
      </c>
      <c r="B486" s="5" t="s">
        <v>202</v>
      </c>
      <c r="C486" s="5" t="s">
        <v>2848</v>
      </c>
      <c r="D486" s="5" t="s">
        <v>485</v>
      </c>
      <c r="E486" s="5" t="s">
        <v>4868</v>
      </c>
      <c r="F486" s="5" t="s">
        <v>5004</v>
      </c>
    </row>
    <row r="487" spans="1:6">
      <c r="A487" s="5" t="s">
        <v>2117</v>
      </c>
      <c r="B487" s="5" t="s">
        <v>202</v>
      </c>
      <c r="C487" s="5" t="s">
        <v>3221</v>
      </c>
      <c r="D487" s="5" t="s">
        <v>777</v>
      </c>
      <c r="E487" s="5" t="s">
        <v>4864</v>
      </c>
      <c r="F487" s="5" t="s">
        <v>5175</v>
      </c>
    </row>
    <row r="488" spans="1:6">
      <c r="A488" s="5" t="s">
        <v>2117</v>
      </c>
      <c r="B488" s="5" t="s">
        <v>202</v>
      </c>
      <c r="C488" s="5" t="s">
        <v>2569</v>
      </c>
      <c r="D488" s="5" t="s">
        <v>777</v>
      </c>
      <c r="E488" s="5" t="s">
        <v>4868</v>
      </c>
      <c r="F488" s="5" t="s">
        <v>4968</v>
      </c>
    </row>
    <row r="489" spans="1:6">
      <c r="A489" s="5" t="s">
        <v>2117</v>
      </c>
      <c r="B489" s="5" t="s">
        <v>202</v>
      </c>
      <c r="C489" s="5" t="s">
        <v>3878</v>
      </c>
      <c r="D489" s="5" t="s">
        <v>26</v>
      </c>
      <c r="E489" s="5" t="s">
        <v>4864</v>
      </c>
      <c r="F489" s="5" t="s">
        <v>4883</v>
      </c>
    </row>
    <row r="490" spans="1:6">
      <c r="A490" s="5" t="s">
        <v>2117</v>
      </c>
      <c r="B490" s="5" t="s">
        <v>202</v>
      </c>
      <c r="C490" s="5" t="s">
        <v>2018</v>
      </c>
      <c r="D490" s="5" t="s">
        <v>26</v>
      </c>
      <c r="E490" s="5" t="s">
        <v>4853</v>
      </c>
      <c r="F490" s="5" t="s">
        <v>4876</v>
      </c>
    </row>
    <row r="491" spans="1:6">
      <c r="A491" s="5" t="s">
        <v>2117</v>
      </c>
      <c r="B491" s="5" t="s">
        <v>202</v>
      </c>
      <c r="C491" s="5" t="s">
        <v>2319</v>
      </c>
      <c r="D491" s="5" t="s">
        <v>284</v>
      </c>
      <c r="E491" s="5" t="s">
        <v>4887</v>
      </c>
      <c r="F491" s="5" t="s">
        <v>4910</v>
      </c>
    </row>
    <row r="492" spans="1:6">
      <c r="A492" s="5" t="s">
        <v>2117</v>
      </c>
      <c r="B492" s="5" t="s">
        <v>202</v>
      </c>
      <c r="C492" s="5" t="s">
        <v>2996</v>
      </c>
      <c r="D492" s="5" t="s">
        <v>5009</v>
      </c>
      <c r="E492" s="5" t="s">
        <v>4864</v>
      </c>
      <c r="F492" s="5" t="s">
        <v>4898</v>
      </c>
    </row>
    <row r="493" spans="1:6">
      <c r="A493" s="5" t="s">
        <v>2117</v>
      </c>
      <c r="B493" s="5" t="s">
        <v>202</v>
      </c>
      <c r="C493" s="5" t="s">
        <v>4393</v>
      </c>
      <c r="D493" s="5" t="s">
        <v>5009</v>
      </c>
      <c r="E493" s="5" t="s">
        <v>4890</v>
      </c>
      <c r="F493" s="5" t="s">
        <v>4891</v>
      </c>
    </row>
    <row r="494" spans="1:6">
      <c r="A494" s="5" t="s">
        <v>2117</v>
      </c>
      <c r="B494" s="5" t="s">
        <v>202</v>
      </c>
      <c r="C494" s="5" t="s">
        <v>4894</v>
      </c>
      <c r="D494" s="5" t="s">
        <v>174</v>
      </c>
      <c r="E494" s="5" t="s">
        <v>4864</v>
      </c>
      <c r="F494" s="5" t="s">
        <v>5173</v>
      </c>
    </row>
    <row r="495" spans="1:6">
      <c r="A495" s="5" t="s">
        <v>2117</v>
      </c>
      <c r="B495" s="5" t="s">
        <v>202</v>
      </c>
      <c r="C495" s="5" t="s">
        <v>2011</v>
      </c>
      <c r="D495" s="5" t="s">
        <v>174</v>
      </c>
      <c r="E495" s="5" t="s">
        <v>4864</v>
      </c>
      <c r="F495" s="5" t="s">
        <v>4891</v>
      </c>
    </row>
    <row r="496" spans="1:6">
      <c r="A496" s="5" t="s">
        <v>2117</v>
      </c>
      <c r="B496" s="5" t="s">
        <v>202</v>
      </c>
      <c r="C496" s="5" t="s">
        <v>3738</v>
      </c>
      <c r="D496" s="5" t="s">
        <v>174</v>
      </c>
      <c r="E496" s="5" t="s">
        <v>4868</v>
      </c>
      <c r="F496" s="5" t="s">
        <v>5004</v>
      </c>
    </row>
    <row r="497" spans="1:6">
      <c r="A497" s="5" t="s">
        <v>2117</v>
      </c>
      <c r="B497" s="5" t="s">
        <v>202</v>
      </c>
      <c r="C497" s="5" t="s">
        <v>3789</v>
      </c>
      <c r="D497" s="5" t="s">
        <v>204</v>
      </c>
      <c r="E497" s="5" t="s">
        <v>4864</v>
      </c>
      <c r="F497" s="5" t="s">
        <v>5005</v>
      </c>
    </row>
    <row r="498" spans="1:6">
      <c r="A498" s="5" t="s">
        <v>2117</v>
      </c>
      <c r="B498" s="5" t="s">
        <v>202</v>
      </c>
      <c r="C498" s="5" t="s">
        <v>2458</v>
      </c>
      <c r="D498" s="5" t="s">
        <v>204</v>
      </c>
      <c r="E498" s="5" t="s">
        <v>4868</v>
      </c>
      <c r="F498" s="5" t="s">
        <v>4968</v>
      </c>
    </row>
    <row r="499" spans="1:6">
      <c r="A499" s="5" t="s">
        <v>2117</v>
      </c>
      <c r="B499" s="5" t="s">
        <v>202</v>
      </c>
      <c r="C499" s="5" t="s">
        <v>2377</v>
      </c>
      <c r="D499" s="5" t="s">
        <v>407</v>
      </c>
      <c r="E499" s="5" t="s">
        <v>4853</v>
      </c>
      <c r="F499" s="5" t="s">
        <v>5176</v>
      </c>
    </row>
    <row r="500" spans="1:6">
      <c r="A500" s="5" t="s">
        <v>2117</v>
      </c>
      <c r="B500" s="5" t="s">
        <v>202</v>
      </c>
      <c r="C500" s="5" t="s">
        <v>2404</v>
      </c>
      <c r="D500" s="5" t="s">
        <v>4850</v>
      </c>
      <c r="E500" s="5" t="s">
        <v>4851</v>
      </c>
      <c r="F500" s="5" t="s">
        <v>4871</v>
      </c>
    </row>
    <row r="501" spans="1:6">
      <c r="A501" s="5" t="s">
        <v>2117</v>
      </c>
      <c r="B501" s="5" t="s">
        <v>202</v>
      </c>
      <c r="C501" s="5" t="s">
        <v>4956</v>
      </c>
      <c r="D501" s="5" t="s">
        <v>4863</v>
      </c>
      <c r="E501" s="5" t="s">
        <v>4859</v>
      </c>
      <c r="F501" s="5" t="s">
        <v>4860</v>
      </c>
    </row>
    <row r="502" spans="1:6">
      <c r="A502" s="5" t="s">
        <v>2123</v>
      </c>
      <c r="B502" s="5" t="s">
        <v>206</v>
      </c>
      <c r="C502" s="5" t="s">
        <v>1934</v>
      </c>
      <c r="D502" s="5" t="s">
        <v>208</v>
      </c>
      <c r="E502" s="5" t="s">
        <v>4864</v>
      </c>
      <c r="F502" s="5" t="s">
        <v>4933</v>
      </c>
    </row>
    <row r="503" spans="1:6">
      <c r="A503" s="5" t="s">
        <v>2123</v>
      </c>
      <c r="B503" s="5" t="s">
        <v>206</v>
      </c>
      <c r="C503" s="5" t="s">
        <v>1955</v>
      </c>
      <c r="D503" s="5" t="s">
        <v>208</v>
      </c>
      <c r="E503" s="5" t="s">
        <v>4874</v>
      </c>
      <c r="F503" s="5" t="s">
        <v>4875</v>
      </c>
    </row>
    <row r="504" spans="1:6">
      <c r="A504" s="5" t="s">
        <v>2123</v>
      </c>
      <c r="B504" s="5" t="s">
        <v>206</v>
      </c>
      <c r="C504" s="5" t="s">
        <v>2107</v>
      </c>
      <c r="D504" s="5" t="s">
        <v>4850</v>
      </c>
      <c r="E504" s="5" t="s">
        <v>4851</v>
      </c>
      <c r="F504" s="5" t="s">
        <v>5177</v>
      </c>
    </row>
    <row r="505" spans="1:6">
      <c r="A505" s="5" t="s">
        <v>2123</v>
      </c>
      <c r="B505" s="5" t="s">
        <v>206</v>
      </c>
      <c r="C505" s="5" t="s">
        <v>2202</v>
      </c>
      <c r="D505" s="5" t="s">
        <v>4863</v>
      </c>
      <c r="E505" s="5" t="s">
        <v>4859</v>
      </c>
      <c r="F505" s="5" t="s">
        <v>4860</v>
      </c>
    </row>
    <row r="506" spans="1:6">
      <c r="A506" s="5" t="s">
        <v>3969</v>
      </c>
      <c r="B506" s="5" t="s">
        <v>210</v>
      </c>
      <c r="C506" s="5" t="s">
        <v>1934</v>
      </c>
      <c r="D506" s="5" t="s">
        <v>31</v>
      </c>
      <c r="E506" s="5" t="s">
        <v>4853</v>
      </c>
      <c r="F506" s="5" t="s">
        <v>4919</v>
      </c>
    </row>
    <row r="507" spans="1:6">
      <c r="A507" s="5" t="s">
        <v>3969</v>
      </c>
      <c r="B507" s="5" t="s">
        <v>210</v>
      </c>
      <c r="C507" s="5" t="s">
        <v>1955</v>
      </c>
      <c r="D507" s="5" t="s">
        <v>276</v>
      </c>
      <c r="E507" s="5" t="s">
        <v>4874</v>
      </c>
      <c r="F507" s="5" t="s">
        <v>4875</v>
      </c>
    </row>
    <row r="508" spans="1:6">
      <c r="A508" s="5" t="s">
        <v>3969</v>
      </c>
      <c r="B508" s="5" t="s">
        <v>210</v>
      </c>
      <c r="C508" s="5" t="s">
        <v>2107</v>
      </c>
      <c r="D508" s="5" t="s">
        <v>26</v>
      </c>
      <c r="E508" s="5" t="s">
        <v>4853</v>
      </c>
      <c r="F508" s="5" t="s">
        <v>4883</v>
      </c>
    </row>
    <row r="509" spans="1:6">
      <c r="A509" s="5" t="s">
        <v>3969</v>
      </c>
      <c r="B509" s="5" t="s">
        <v>210</v>
      </c>
      <c r="C509" s="5" t="s">
        <v>2202</v>
      </c>
      <c r="D509" s="5" t="s">
        <v>26</v>
      </c>
      <c r="E509" s="5" t="s">
        <v>4940</v>
      </c>
      <c r="F509" s="5" t="s">
        <v>4941</v>
      </c>
    </row>
    <row r="510" spans="1:6">
      <c r="A510" s="5" t="s">
        <v>3969</v>
      </c>
      <c r="B510" s="5" t="s">
        <v>210</v>
      </c>
      <c r="C510" s="5" t="s">
        <v>2156</v>
      </c>
      <c r="D510" s="5" t="s">
        <v>4926</v>
      </c>
      <c r="E510" s="5" t="s">
        <v>4930</v>
      </c>
      <c r="F510" s="5" t="s">
        <v>4931</v>
      </c>
    </row>
    <row r="511" spans="1:6">
      <c r="A511" s="5" t="s">
        <v>3969</v>
      </c>
      <c r="B511" s="5" t="s">
        <v>210</v>
      </c>
      <c r="C511" s="5" t="s">
        <v>2848</v>
      </c>
      <c r="D511" s="5" t="s">
        <v>4850</v>
      </c>
      <c r="E511" s="5" t="s">
        <v>4851</v>
      </c>
      <c r="F511" s="5" t="s">
        <v>5178</v>
      </c>
    </row>
    <row r="512" spans="1:6">
      <c r="A512" s="5" t="s">
        <v>3969</v>
      </c>
      <c r="B512" s="5" t="s">
        <v>210</v>
      </c>
      <c r="C512" s="5" t="s">
        <v>3221</v>
      </c>
      <c r="D512" s="5" t="s">
        <v>4863</v>
      </c>
      <c r="E512" s="5" t="s">
        <v>4859</v>
      </c>
      <c r="F512" s="5" t="s">
        <v>4860</v>
      </c>
    </row>
    <row r="513" spans="1:6">
      <c r="A513" s="5" t="s">
        <v>2127</v>
      </c>
      <c r="B513" s="5" t="s">
        <v>213</v>
      </c>
      <c r="C513" s="5" t="s">
        <v>1934</v>
      </c>
      <c r="D513" s="5" t="s">
        <v>52</v>
      </c>
      <c r="E513" s="5" t="s">
        <v>4887</v>
      </c>
      <c r="F513" s="5" t="s">
        <v>5179</v>
      </c>
    </row>
    <row r="514" spans="1:6">
      <c r="A514" s="5" t="s">
        <v>2127</v>
      </c>
      <c r="B514" s="5" t="s">
        <v>213</v>
      </c>
      <c r="C514" s="5" t="s">
        <v>1955</v>
      </c>
      <c r="D514" s="5" t="s">
        <v>228</v>
      </c>
      <c r="E514" s="5" t="s">
        <v>5038</v>
      </c>
      <c r="F514" s="5" t="s">
        <v>5039</v>
      </c>
    </row>
    <row r="515" spans="1:6">
      <c r="A515" s="5" t="s">
        <v>2127</v>
      </c>
      <c r="B515" s="5" t="s">
        <v>213</v>
      </c>
      <c r="C515" s="5" t="s">
        <v>2107</v>
      </c>
      <c r="D515" s="5" t="s">
        <v>228</v>
      </c>
      <c r="E515" s="5" t="s">
        <v>5092</v>
      </c>
      <c r="F515" s="5" t="s">
        <v>5180</v>
      </c>
    </row>
    <row r="516" spans="1:6">
      <c r="A516" s="5" t="s">
        <v>2127</v>
      </c>
      <c r="B516" s="5" t="s">
        <v>213</v>
      </c>
      <c r="C516" s="5" t="s">
        <v>2202</v>
      </c>
      <c r="D516" s="5" t="s">
        <v>228</v>
      </c>
      <c r="E516" s="5" t="s">
        <v>4884</v>
      </c>
      <c r="F516" s="5" t="s">
        <v>4902</v>
      </c>
    </row>
    <row r="517" spans="1:6">
      <c r="A517" s="5" t="s">
        <v>2127</v>
      </c>
      <c r="B517" s="5" t="s">
        <v>213</v>
      </c>
      <c r="C517" s="5" t="s">
        <v>2156</v>
      </c>
      <c r="D517" s="5" t="s">
        <v>37</v>
      </c>
      <c r="E517" s="5" t="s">
        <v>4884</v>
      </c>
      <c r="F517" s="5" t="s">
        <v>5181</v>
      </c>
    </row>
    <row r="518" spans="1:6">
      <c r="A518" s="5" t="s">
        <v>2127</v>
      </c>
      <c r="B518" s="5" t="s">
        <v>213</v>
      </c>
      <c r="C518" s="5" t="s">
        <v>2848</v>
      </c>
      <c r="D518" s="5" t="s">
        <v>276</v>
      </c>
      <c r="E518" s="5" t="s">
        <v>4874</v>
      </c>
      <c r="F518" s="5" t="s">
        <v>4875</v>
      </c>
    </row>
    <row r="519" spans="1:6">
      <c r="A519" s="5" t="s">
        <v>2127</v>
      </c>
      <c r="B519" s="5" t="s">
        <v>213</v>
      </c>
      <c r="C519" s="5" t="s">
        <v>3221</v>
      </c>
      <c r="D519" s="5" t="s">
        <v>1454</v>
      </c>
      <c r="E519" s="5" t="s">
        <v>4878</v>
      </c>
      <c r="F519" s="5" t="s">
        <v>4879</v>
      </c>
    </row>
    <row r="520" spans="1:6">
      <c r="A520" s="5" t="s">
        <v>2127</v>
      </c>
      <c r="B520" s="5" t="s">
        <v>213</v>
      </c>
      <c r="C520" s="5" t="s">
        <v>2569</v>
      </c>
      <c r="D520" s="5" t="s">
        <v>280</v>
      </c>
      <c r="E520" s="5" t="s">
        <v>4864</v>
      </c>
      <c r="F520" s="5" t="s">
        <v>5019</v>
      </c>
    </row>
    <row r="521" spans="1:6">
      <c r="A521" s="5" t="s">
        <v>2127</v>
      </c>
      <c r="B521" s="5" t="s">
        <v>213</v>
      </c>
      <c r="C521" s="5" t="s">
        <v>3878</v>
      </c>
      <c r="D521" s="5" t="s">
        <v>280</v>
      </c>
      <c r="E521" s="5" t="s">
        <v>4874</v>
      </c>
      <c r="F521" s="5" t="s">
        <v>4965</v>
      </c>
    </row>
    <row r="522" spans="1:6">
      <c r="A522" s="5" t="s">
        <v>2127</v>
      </c>
      <c r="B522" s="5" t="s">
        <v>213</v>
      </c>
      <c r="C522" s="5" t="s">
        <v>2018</v>
      </c>
      <c r="D522" s="5" t="s">
        <v>339</v>
      </c>
      <c r="E522" s="5" t="s">
        <v>4864</v>
      </c>
      <c r="F522" s="5" t="s">
        <v>5005</v>
      </c>
    </row>
    <row r="523" spans="1:6">
      <c r="A523" s="5" t="s">
        <v>2127</v>
      </c>
      <c r="B523" s="5" t="s">
        <v>213</v>
      </c>
      <c r="C523" s="5" t="s">
        <v>2319</v>
      </c>
      <c r="D523" s="5" t="s">
        <v>339</v>
      </c>
      <c r="E523" s="5" t="s">
        <v>4874</v>
      </c>
      <c r="F523" s="5" t="s">
        <v>5020</v>
      </c>
    </row>
    <row r="524" spans="1:6">
      <c r="A524" s="5" t="s">
        <v>2127</v>
      </c>
      <c r="B524" s="5" t="s">
        <v>213</v>
      </c>
      <c r="C524" s="5" t="s">
        <v>2996</v>
      </c>
      <c r="D524" s="5" t="s">
        <v>247</v>
      </c>
      <c r="E524" s="5" t="s">
        <v>4896</v>
      </c>
      <c r="F524" s="5" t="s">
        <v>4909</v>
      </c>
    </row>
    <row r="525" spans="1:6">
      <c r="A525" s="5" t="s">
        <v>2127</v>
      </c>
      <c r="B525" s="5" t="s">
        <v>213</v>
      </c>
      <c r="C525" s="5" t="s">
        <v>4393</v>
      </c>
      <c r="D525" s="5" t="s">
        <v>284</v>
      </c>
      <c r="E525" s="5" t="s">
        <v>4887</v>
      </c>
      <c r="F525" s="5" t="s">
        <v>4885</v>
      </c>
    </row>
    <row r="526" spans="1:6">
      <c r="A526" s="5" t="s">
        <v>2127</v>
      </c>
      <c r="B526" s="5" t="s">
        <v>213</v>
      </c>
      <c r="C526" s="5" t="s">
        <v>4894</v>
      </c>
      <c r="D526" s="5" t="s">
        <v>407</v>
      </c>
      <c r="E526" s="5" t="s">
        <v>4896</v>
      </c>
      <c r="F526" s="5" t="s">
        <v>4870</v>
      </c>
    </row>
    <row r="527" spans="1:6">
      <c r="A527" s="5" t="s">
        <v>2127</v>
      </c>
      <c r="B527" s="5" t="s">
        <v>213</v>
      </c>
      <c r="C527" s="5" t="s">
        <v>2011</v>
      </c>
      <c r="D527" s="5" t="s">
        <v>4850</v>
      </c>
      <c r="E527" s="5" t="s">
        <v>4851</v>
      </c>
      <c r="F527" s="5" t="s">
        <v>4871</v>
      </c>
    </row>
    <row r="528" spans="1:6">
      <c r="A528" s="5" t="s">
        <v>2127</v>
      </c>
      <c r="B528" s="5" t="s">
        <v>213</v>
      </c>
      <c r="C528" s="5" t="s">
        <v>3738</v>
      </c>
      <c r="D528" s="5" t="s">
        <v>216</v>
      </c>
      <c r="E528" s="5" t="s">
        <v>4864</v>
      </c>
      <c r="F528" s="5" t="s">
        <v>5182</v>
      </c>
    </row>
    <row r="529" spans="1:6">
      <c r="A529" s="5" t="s">
        <v>2127</v>
      </c>
      <c r="B529" s="5" t="s">
        <v>213</v>
      </c>
      <c r="C529" s="5" t="s">
        <v>3789</v>
      </c>
      <c r="D529" s="5" t="s">
        <v>216</v>
      </c>
      <c r="E529" s="5" t="s">
        <v>4896</v>
      </c>
      <c r="F529" s="5" t="s">
        <v>5183</v>
      </c>
    </row>
    <row r="530" spans="1:6">
      <c r="A530" s="5" t="s">
        <v>2127</v>
      </c>
      <c r="B530" s="5" t="s">
        <v>213</v>
      </c>
      <c r="C530" s="5" t="s">
        <v>2458</v>
      </c>
      <c r="D530" s="5" t="s">
        <v>216</v>
      </c>
      <c r="E530" s="5" t="s">
        <v>4853</v>
      </c>
      <c r="F530" s="5" t="s">
        <v>5184</v>
      </c>
    </row>
    <row r="531" spans="1:6">
      <c r="A531" s="5" t="s">
        <v>2127</v>
      </c>
      <c r="B531" s="5" t="s">
        <v>213</v>
      </c>
      <c r="C531" s="5" t="s">
        <v>2377</v>
      </c>
      <c r="D531" s="5" t="s">
        <v>5185</v>
      </c>
      <c r="E531" s="5" t="s">
        <v>4864</v>
      </c>
      <c r="F531" s="5" t="s">
        <v>5186</v>
      </c>
    </row>
    <row r="532" spans="1:6">
      <c r="A532" s="5" t="s">
        <v>2127</v>
      </c>
      <c r="B532" s="5" t="s">
        <v>213</v>
      </c>
      <c r="C532" s="5" t="s">
        <v>2404</v>
      </c>
      <c r="D532" s="5" t="s">
        <v>4863</v>
      </c>
      <c r="E532" s="5" t="s">
        <v>4859</v>
      </c>
      <c r="F532" s="5" t="s">
        <v>4860</v>
      </c>
    </row>
    <row r="533" spans="1:6">
      <c r="A533" s="5" t="s">
        <v>5187</v>
      </c>
      <c r="B533" s="5" t="s">
        <v>218</v>
      </c>
      <c r="C533" s="5" t="s">
        <v>1934</v>
      </c>
      <c r="D533" s="5" t="s">
        <v>228</v>
      </c>
      <c r="E533" s="5" t="s">
        <v>4882</v>
      </c>
      <c r="F533" s="5" t="s">
        <v>5188</v>
      </c>
    </row>
    <row r="534" spans="1:6">
      <c r="A534" s="5" t="s">
        <v>5187</v>
      </c>
      <c r="B534" s="5" t="s">
        <v>218</v>
      </c>
      <c r="C534" s="5" t="s">
        <v>1955</v>
      </c>
      <c r="D534" s="5" t="s">
        <v>145</v>
      </c>
      <c r="E534" s="5" t="s">
        <v>5038</v>
      </c>
      <c r="F534" s="5" t="s">
        <v>5189</v>
      </c>
    </row>
    <row r="535" spans="1:6">
      <c r="A535" s="5" t="s">
        <v>5187</v>
      </c>
      <c r="B535" s="5" t="s">
        <v>218</v>
      </c>
      <c r="C535" s="5" t="s">
        <v>2107</v>
      </c>
      <c r="D535" s="5" t="s">
        <v>63</v>
      </c>
      <c r="E535" s="5" t="s">
        <v>4874</v>
      </c>
      <c r="F535" s="5" t="s">
        <v>4965</v>
      </c>
    </row>
    <row r="536" spans="1:6">
      <c r="A536" s="5" t="s">
        <v>5187</v>
      </c>
      <c r="B536" s="5" t="s">
        <v>218</v>
      </c>
      <c r="C536" s="5" t="s">
        <v>2202</v>
      </c>
      <c r="D536" s="5" t="s">
        <v>443</v>
      </c>
      <c r="E536" s="5" t="s">
        <v>4874</v>
      </c>
      <c r="F536" s="5" t="s">
        <v>4875</v>
      </c>
    </row>
    <row r="537" spans="1:6">
      <c r="A537" s="5" t="s">
        <v>5187</v>
      </c>
      <c r="B537" s="5" t="s">
        <v>218</v>
      </c>
      <c r="C537" s="5" t="s">
        <v>2156</v>
      </c>
      <c r="D537" s="5" t="s">
        <v>63</v>
      </c>
      <c r="E537" s="5" t="s">
        <v>4864</v>
      </c>
      <c r="F537" s="5" t="s">
        <v>5021</v>
      </c>
    </row>
    <row r="538" spans="1:6">
      <c r="A538" s="5" t="s">
        <v>5187</v>
      </c>
      <c r="B538" s="5" t="s">
        <v>218</v>
      </c>
      <c r="C538" s="5" t="s">
        <v>2848</v>
      </c>
      <c r="D538" s="5" t="s">
        <v>284</v>
      </c>
      <c r="E538" s="5" t="s">
        <v>4887</v>
      </c>
      <c r="F538" s="5" t="s">
        <v>4885</v>
      </c>
    </row>
    <row r="539" spans="1:6">
      <c r="A539" s="5" t="s">
        <v>5187</v>
      </c>
      <c r="B539" s="5" t="s">
        <v>218</v>
      </c>
      <c r="C539" s="5" t="s">
        <v>3221</v>
      </c>
      <c r="D539" s="5" t="s">
        <v>4888</v>
      </c>
      <c r="E539" s="5" t="s">
        <v>4864</v>
      </c>
      <c r="F539" s="5" t="s">
        <v>5190</v>
      </c>
    </row>
    <row r="540" spans="1:6">
      <c r="A540" s="5" t="s">
        <v>5187</v>
      </c>
      <c r="B540" s="5" t="s">
        <v>218</v>
      </c>
      <c r="C540" s="5" t="s">
        <v>2569</v>
      </c>
      <c r="D540" s="5" t="s">
        <v>4888</v>
      </c>
      <c r="E540" s="5" t="s">
        <v>4864</v>
      </c>
      <c r="F540" s="5" t="s">
        <v>4879</v>
      </c>
    </row>
    <row r="541" spans="1:6">
      <c r="A541" s="5" t="s">
        <v>5187</v>
      </c>
      <c r="B541" s="5" t="s">
        <v>218</v>
      </c>
      <c r="C541" s="5" t="s">
        <v>3878</v>
      </c>
      <c r="D541" s="5" t="s">
        <v>407</v>
      </c>
      <c r="E541" s="5" t="s">
        <v>4864</v>
      </c>
      <c r="F541" s="5" t="s">
        <v>4870</v>
      </c>
    </row>
    <row r="542" spans="1:6">
      <c r="A542" s="5" t="s">
        <v>5187</v>
      </c>
      <c r="B542" s="5" t="s">
        <v>218</v>
      </c>
      <c r="C542" s="5" t="s">
        <v>2018</v>
      </c>
      <c r="D542" s="5" t="s">
        <v>4850</v>
      </c>
      <c r="E542" s="5" t="s">
        <v>4851</v>
      </c>
      <c r="F542" s="5" t="s">
        <v>4871</v>
      </c>
    </row>
    <row r="543" spans="1:6">
      <c r="A543" s="5" t="s">
        <v>5187</v>
      </c>
      <c r="B543" s="5" t="s">
        <v>218</v>
      </c>
      <c r="C543" s="5" t="s">
        <v>2319</v>
      </c>
      <c r="D543" s="5" t="s">
        <v>152</v>
      </c>
      <c r="E543" s="5" t="s">
        <v>5078</v>
      </c>
      <c r="F543" s="5" t="s">
        <v>5079</v>
      </c>
    </row>
    <row r="544" spans="1:6">
      <c r="A544" s="5" t="s">
        <v>5187</v>
      </c>
      <c r="B544" s="5" t="s">
        <v>218</v>
      </c>
      <c r="C544" s="5" t="s">
        <v>2996</v>
      </c>
      <c r="D544" s="5" t="s">
        <v>4863</v>
      </c>
      <c r="E544" s="5" t="s">
        <v>4859</v>
      </c>
      <c r="F544" s="5" t="s">
        <v>4860</v>
      </c>
    </row>
    <row r="545" spans="1:6">
      <c r="A545" s="5" t="s">
        <v>2132</v>
      </c>
      <c r="B545" s="5" t="s">
        <v>222</v>
      </c>
      <c r="C545" s="5" t="s">
        <v>1934</v>
      </c>
      <c r="D545" s="5" t="s">
        <v>46</v>
      </c>
      <c r="E545" s="5" t="s">
        <v>4890</v>
      </c>
      <c r="F545" s="5" t="s">
        <v>4960</v>
      </c>
    </row>
    <row r="546" spans="1:6">
      <c r="A546" s="5" t="s">
        <v>2132</v>
      </c>
      <c r="B546" s="5" t="s">
        <v>222</v>
      </c>
      <c r="C546" s="5" t="s">
        <v>1955</v>
      </c>
      <c r="D546" s="5" t="s">
        <v>46</v>
      </c>
      <c r="E546" s="5" t="s">
        <v>5191</v>
      </c>
      <c r="F546" s="5" t="s">
        <v>5192</v>
      </c>
    </row>
    <row r="547" spans="1:6">
      <c r="A547" s="5" t="s">
        <v>2132</v>
      </c>
      <c r="B547" s="5" t="s">
        <v>222</v>
      </c>
      <c r="C547" s="5" t="s">
        <v>2107</v>
      </c>
      <c r="D547" s="5" t="s">
        <v>443</v>
      </c>
      <c r="E547" s="5" t="s">
        <v>4874</v>
      </c>
      <c r="F547" s="5" t="s">
        <v>4875</v>
      </c>
    </row>
    <row r="548" spans="1:6">
      <c r="A548" s="5" t="s">
        <v>2132</v>
      </c>
      <c r="B548" s="5" t="s">
        <v>222</v>
      </c>
      <c r="C548" s="5" t="s">
        <v>2202</v>
      </c>
      <c r="D548" s="5" t="s">
        <v>636</v>
      </c>
      <c r="E548" s="5" t="s">
        <v>4915</v>
      </c>
      <c r="F548" s="5" t="s">
        <v>4916</v>
      </c>
    </row>
    <row r="549" spans="1:6">
      <c r="A549" s="5" t="s">
        <v>2132</v>
      </c>
      <c r="B549" s="5" t="s">
        <v>222</v>
      </c>
      <c r="C549" s="5" t="s">
        <v>2156</v>
      </c>
      <c r="D549" s="5" t="s">
        <v>636</v>
      </c>
      <c r="E549" s="5" t="s">
        <v>4917</v>
      </c>
      <c r="F549" s="5" t="s">
        <v>4918</v>
      </c>
    </row>
    <row r="550" spans="1:6">
      <c r="A550" s="5" t="s">
        <v>2132</v>
      </c>
      <c r="B550" s="5" t="s">
        <v>222</v>
      </c>
      <c r="C550" s="5" t="s">
        <v>2848</v>
      </c>
      <c r="D550" s="5" t="s">
        <v>284</v>
      </c>
      <c r="E550" s="5" t="s">
        <v>4887</v>
      </c>
      <c r="F550" s="5" t="s">
        <v>5042</v>
      </c>
    </row>
    <row r="551" spans="1:6">
      <c r="A551" s="5" t="s">
        <v>2132</v>
      </c>
      <c r="B551" s="5" t="s">
        <v>222</v>
      </c>
      <c r="C551" s="5" t="s">
        <v>3221</v>
      </c>
      <c r="D551" s="5" t="s">
        <v>224</v>
      </c>
      <c r="E551" s="5" t="s">
        <v>4984</v>
      </c>
      <c r="F551" s="5" t="s">
        <v>5193</v>
      </c>
    </row>
    <row r="552" spans="1:6">
      <c r="A552" s="5" t="s">
        <v>2132</v>
      </c>
      <c r="B552" s="5" t="s">
        <v>222</v>
      </c>
      <c r="C552" s="5" t="s">
        <v>2569</v>
      </c>
      <c r="D552" s="5" t="s">
        <v>4850</v>
      </c>
      <c r="E552" s="5" t="s">
        <v>5194</v>
      </c>
      <c r="F552" s="5" t="s">
        <v>5043</v>
      </c>
    </row>
    <row r="553" spans="1:6">
      <c r="A553" s="5" t="s">
        <v>2132</v>
      </c>
      <c r="B553" s="5" t="s">
        <v>222</v>
      </c>
      <c r="C553" s="5" t="s">
        <v>3878</v>
      </c>
      <c r="D553" s="5" t="s">
        <v>4863</v>
      </c>
      <c r="E553" s="5" t="s">
        <v>4859</v>
      </c>
      <c r="F553" s="5" t="s">
        <v>4860</v>
      </c>
    </row>
    <row r="554" spans="1:6">
      <c r="A554" s="5" t="s">
        <v>2137</v>
      </c>
      <c r="B554" s="5" t="s">
        <v>226</v>
      </c>
      <c r="C554" s="5" t="s">
        <v>1934</v>
      </c>
      <c r="D554" s="5" t="s">
        <v>228</v>
      </c>
      <c r="E554" s="5" t="s">
        <v>5038</v>
      </c>
      <c r="F554" s="5" t="s">
        <v>5039</v>
      </c>
    </row>
    <row r="555" spans="1:6">
      <c r="A555" s="5" t="s">
        <v>2137</v>
      </c>
      <c r="B555" s="5" t="s">
        <v>226</v>
      </c>
      <c r="C555" s="5" t="s">
        <v>1955</v>
      </c>
      <c r="D555" s="5" t="s">
        <v>228</v>
      </c>
      <c r="E555" s="5" t="s">
        <v>4984</v>
      </c>
      <c r="F555" s="5" t="s">
        <v>5195</v>
      </c>
    </row>
    <row r="556" spans="1:6">
      <c r="A556" s="5" t="s">
        <v>2137</v>
      </c>
      <c r="B556" s="5" t="s">
        <v>226</v>
      </c>
      <c r="C556" s="5" t="s">
        <v>2107</v>
      </c>
      <c r="D556" s="5" t="s">
        <v>443</v>
      </c>
      <c r="E556" s="5" t="s">
        <v>4874</v>
      </c>
      <c r="F556" s="5" t="s">
        <v>4875</v>
      </c>
    </row>
    <row r="557" spans="1:6">
      <c r="A557" s="5" t="s">
        <v>2137</v>
      </c>
      <c r="B557" s="5" t="s">
        <v>226</v>
      </c>
      <c r="C557" s="5" t="s">
        <v>2202</v>
      </c>
      <c r="D557" s="5" t="s">
        <v>284</v>
      </c>
      <c r="E557" s="5" t="s">
        <v>4887</v>
      </c>
      <c r="F557" s="5" t="s">
        <v>5196</v>
      </c>
    </row>
    <row r="558" spans="1:6">
      <c r="A558" s="5" t="s">
        <v>2137</v>
      </c>
      <c r="B558" s="5" t="s">
        <v>226</v>
      </c>
      <c r="C558" s="5" t="s">
        <v>2156</v>
      </c>
      <c r="D558" s="5" t="s">
        <v>5197</v>
      </c>
      <c r="E558" s="5" t="s">
        <v>4851</v>
      </c>
      <c r="F558" s="5" t="s">
        <v>5043</v>
      </c>
    </row>
    <row r="559" spans="1:6">
      <c r="A559" s="5" t="s">
        <v>2137</v>
      </c>
      <c r="B559" s="5" t="s">
        <v>226</v>
      </c>
      <c r="C559" s="5" t="s">
        <v>2848</v>
      </c>
      <c r="D559" s="5" t="s">
        <v>33</v>
      </c>
      <c r="E559" s="5" t="s">
        <v>5078</v>
      </c>
      <c r="F559" s="5" t="s">
        <v>4862</v>
      </c>
    </row>
    <row r="560" spans="1:6">
      <c r="A560" s="5" t="s">
        <v>2137</v>
      </c>
      <c r="B560" s="5" t="s">
        <v>226</v>
      </c>
      <c r="C560" s="5" t="s">
        <v>3221</v>
      </c>
      <c r="D560" s="5" t="s">
        <v>4863</v>
      </c>
      <c r="E560" s="5" t="s">
        <v>4859</v>
      </c>
      <c r="F560" s="5" t="s">
        <v>4860</v>
      </c>
    </row>
    <row r="561" spans="1:6">
      <c r="A561" s="5" t="s">
        <v>2143</v>
      </c>
      <c r="B561" s="5" t="s">
        <v>230</v>
      </c>
      <c r="C561" s="5" t="s">
        <v>1934</v>
      </c>
      <c r="D561" s="5" t="s">
        <v>443</v>
      </c>
      <c r="E561" s="5" t="s">
        <v>4874</v>
      </c>
      <c r="F561" s="5" t="s">
        <v>4875</v>
      </c>
    </row>
    <row r="562" spans="1:6">
      <c r="A562" s="5" t="s">
        <v>2143</v>
      </c>
      <c r="B562" s="5" t="s">
        <v>230</v>
      </c>
      <c r="C562" s="5" t="s">
        <v>1955</v>
      </c>
      <c r="D562" s="5" t="s">
        <v>4850</v>
      </c>
      <c r="E562" s="5" t="s">
        <v>4851</v>
      </c>
      <c r="F562" s="5" t="s">
        <v>4871</v>
      </c>
    </row>
    <row r="563" spans="1:6">
      <c r="A563" s="5" t="s">
        <v>2143</v>
      </c>
      <c r="B563" s="5" t="s">
        <v>230</v>
      </c>
      <c r="C563" s="5" t="s">
        <v>2107</v>
      </c>
      <c r="D563" s="5" t="s">
        <v>4863</v>
      </c>
      <c r="E563" s="5" t="s">
        <v>4859</v>
      </c>
      <c r="F563" s="5" t="s">
        <v>4860</v>
      </c>
    </row>
    <row r="564" spans="1:6">
      <c r="A564" s="5" t="s">
        <v>2148</v>
      </c>
      <c r="B564" s="5" t="s">
        <v>233</v>
      </c>
      <c r="C564" s="5" t="s">
        <v>1934</v>
      </c>
      <c r="D564" s="5" t="s">
        <v>33</v>
      </c>
      <c r="E564" s="5" t="s">
        <v>5078</v>
      </c>
      <c r="F564" s="5" t="s">
        <v>4862</v>
      </c>
    </row>
    <row r="565" spans="1:6">
      <c r="A565" s="5" t="s">
        <v>2148</v>
      </c>
      <c r="B565" s="5" t="s">
        <v>233</v>
      </c>
      <c r="C565" s="5" t="s">
        <v>1955</v>
      </c>
      <c r="D565" s="5" t="s">
        <v>4863</v>
      </c>
      <c r="E565" s="5" t="s">
        <v>4859</v>
      </c>
      <c r="F565" s="5" t="s">
        <v>4860</v>
      </c>
    </row>
    <row r="566" spans="1:6">
      <c r="A566" s="5" t="s">
        <v>2152</v>
      </c>
      <c r="B566" s="5" t="s">
        <v>236</v>
      </c>
      <c r="C566" s="5" t="s">
        <v>1934</v>
      </c>
      <c r="D566" s="5" t="s">
        <v>228</v>
      </c>
      <c r="E566" s="5" t="s">
        <v>4872</v>
      </c>
      <c r="F566" s="5" t="s">
        <v>4873</v>
      </c>
    </row>
    <row r="567" spans="1:6">
      <c r="A567" s="5" t="s">
        <v>2152</v>
      </c>
      <c r="B567" s="5" t="s">
        <v>236</v>
      </c>
      <c r="C567" s="5" t="s">
        <v>1955</v>
      </c>
      <c r="D567" s="5" t="s">
        <v>238</v>
      </c>
      <c r="E567" s="5" t="s">
        <v>4864</v>
      </c>
      <c r="F567" s="5" t="s">
        <v>5198</v>
      </c>
    </row>
    <row r="568" spans="1:6">
      <c r="A568" s="5" t="s">
        <v>2152</v>
      </c>
      <c r="B568" s="5" t="s">
        <v>236</v>
      </c>
      <c r="C568" s="5" t="s">
        <v>2107</v>
      </c>
      <c r="D568" s="5" t="s">
        <v>208</v>
      </c>
      <c r="E568" s="5" t="s">
        <v>4874</v>
      </c>
      <c r="F568" s="5" t="s">
        <v>4875</v>
      </c>
    </row>
    <row r="569" spans="1:6">
      <c r="A569" s="5" t="s">
        <v>2152</v>
      </c>
      <c r="B569" s="5" t="s">
        <v>236</v>
      </c>
      <c r="C569" s="5" t="s">
        <v>2202</v>
      </c>
      <c r="D569" s="5" t="s">
        <v>284</v>
      </c>
      <c r="E569" s="5" t="s">
        <v>4887</v>
      </c>
      <c r="F569" s="5" t="s">
        <v>5042</v>
      </c>
    </row>
    <row r="570" spans="1:6">
      <c r="A570" s="5" t="s">
        <v>2152</v>
      </c>
      <c r="B570" s="5" t="s">
        <v>236</v>
      </c>
      <c r="C570" s="5" t="s">
        <v>2156</v>
      </c>
      <c r="D570" s="5" t="s">
        <v>4850</v>
      </c>
      <c r="E570" s="5" t="s">
        <v>4851</v>
      </c>
      <c r="F570" s="5" t="s">
        <v>4871</v>
      </c>
    </row>
    <row r="571" spans="1:6">
      <c r="A571" s="5" t="s">
        <v>2152</v>
      </c>
      <c r="B571" s="5" t="s">
        <v>236</v>
      </c>
      <c r="C571" s="5" t="s">
        <v>2848</v>
      </c>
      <c r="D571" s="5" t="s">
        <v>4863</v>
      </c>
      <c r="E571" s="5" t="s">
        <v>4859</v>
      </c>
      <c r="F571" s="5" t="s">
        <v>4860</v>
      </c>
    </row>
    <row r="572" spans="1:6">
      <c r="A572" s="5" t="s">
        <v>2157</v>
      </c>
      <c r="B572" s="5" t="s">
        <v>240</v>
      </c>
      <c r="C572" s="5" t="s">
        <v>1934</v>
      </c>
      <c r="D572" s="5" t="s">
        <v>773</v>
      </c>
      <c r="E572" s="5" t="s">
        <v>5199</v>
      </c>
      <c r="F572" s="5" t="s">
        <v>4916</v>
      </c>
    </row>
    <row r="573" spans="1:6">
      <c r="A573" s="5" t="s">
        <v>2157</v>
      </c>
      <c r="B573" s="5" t="s">
        <v>240</v>
      </c>
      <c r="C573" s="5" t="s">
        <v>1955</v>
      </c>
      <c r="D573" s="5" t="s">
        <v>443</v>
      </c>
      <c r="E573" s="5" t="s">
        <v>4874</v>
      </c>
      <c r="F573" s="5" t="s">
        <v>4875</v>
      </c>
    </row>
    <row r="574" spans="1:6">
      <c r="A574" s="5" t="s">
        <v>2157</v>
      </c>
      <c r="B574" s="5" t="s">
        <v>240</v>
      </c>
      <c r="C574" s="5" t="s">
        <v>2107</v>
      </c>
      <c r="D574" s="5" t="s">
        <v>134</v>
      </c>
      <c r="E574" s="5" t="s">
        <v>4864</v>
      </c>
      <c r="F574" s="5" t="s">
        <v>5200</v>
      </c>
    </row>
    <row r="575" spans="1:6">
      <c r="A575" s="5" t="s">
        <v>2157</v>
      </c>
      <c r="B575" s="5" t="s">
        <v>240</v>
      </c>
      <c r="C575" s="5" t="s">
        <v>2202</v>
      </c>
      <c r="D575" s="5" t="s">
        <v>284</v>
      </c>
      <c r="E575" s="5" t="s">
        <v>4887</v>
      </c>
      <c r="F575" s="5" t="s">
        <v>5169</v>
      </c>
    </row>
    <row r="576" spans="1:6">
      <c r="A576" s="5" t="s">
        <v>2157</v>
      </c>
      <c r="B576" s="5" t="s">
        <v>240</v>
      </c>
      <c r="C576" s="5" t="s">
        <v>2156</v>
      </c>
      <c r="D576" s="5" t="s">
        <v>5142</v>
      </c>
      <c r="E576" s="5" t="s">
        <v>4890</v>
      </c>
      <c r="F576" s="5" t="s">
        <v>5201</v>
      </c>
    </row>
    <row r="577" spans="1:6">
      <c r="A577" s="5" t="s">
        <v>2157</v>
      </c>
      <c r="B577" s="5" t="s">
        <v>240</v>
      </c>
      <c r="C577" s="5" t="s">
        <v>2848</v>
      </c>
      <c r="D577" s="5" t="s">
        <v>407</v>
      </c>
      <c r="E577" s="5" t="s">
        <v>4892</v>
      </c>
      <c r="F577" s="5" t="s">
        <v>5202</v>
      </c>
    </row>
    <row r="578" spans="1:6">
      <c r="A578" s="5" t="s">
        <v>2157</v>
      </c>
      <c r="B578" s="5" t="s">
        <v>240</v>
      </c>
      <c r="C578" s="5" t="s">
        <v>3221</v>
      </c>
      <c r="D578" s="5" t="s">
        <v>4850</v>
      </c>
      <c r="E578" s="5" t="s">
        <v>4851</v>
      </c>
      <c r="F578" s="5" t="s">
        <v>4871</v>
      </c>
    </row>
    <row r="579" spans="1:6">
      <c r="A579" s="5" t="s">
        <v>2157</v>
      </c>
      <c r="B579" s="5" t="s">
        <v>240</v>
      </c>
      <c r="C579" s="5" t="s">
        <v>2569</v>
      </c>
      <c r="D579" s="5" t="s">
        <v>243</v>
      </c>
      <c r="E579" s="5" t="s">
        <v>5203</v>
      </c>
      <c r="F579" s="5" t="s">
        <v>5204</v>
      </c>
    </row>
    <row r="580" spans="1:6">
      <c r="A580" s="5" t="s">
        <v>2157</v>
      </c>
      <c r="B580" s="5" t="s">
        <v>240</v>
      </c>
      <c r="C580" s="5" t="s">
        <v>3878</v>
      </c>
      <c r="D580" s="5" t="s">
        <v>4863</v>
      </c>
      <c r="E580" s="5" t="s">
        <v>4859</v>
      </c>
      <c r="F580" s="5" t="s">
        <v>4860</v>
      </c>
    </row>
    <row r="581" spans="1:6">
      <c r="A581" s="5" t="s">
        <v>3977</v>
      </c>
      <c r="B581" s="5" t="s">
        <v>245</v>
      </c>
      <c r="C581" s="5" t="s">
        <v>1934</v>
      </c>
      <c r="D581" s="5" t="s">
        <v>247</v>
      </c>
      <c r="E581" s="5" t="s">
        <v>4853</v>
      </c>
      <c r="F581" s="5" t="s">
        <v>4877</v>
      </c>
    </row>
    <row r="582" spans="1:6">
      <c r="A582" s="5" t="s">
        <v>3977</v>
      </c>
      <c r="B582" s="5" t="s">
        <v>245</v>
      </c>
      <c r="C582" s="5" t="s">
        <v>1955</v>
      </c>
      <c r="D582" s="5" t="s">
        <v>247</v>
      </c>
      <c r="E582" s="5" t="s">
        <v>4874</v>
      </c>
      <c r="F582" s="5" t="s">
        <v>4875</v>
      </c>
    </row>
    <row r="583" spans="1:6">
      <c r="A583" s="5" t="s">
        <v>3977</v>
      </c>
      <c r="B583" s="5" t="s">
        <v>245</v>
      </c>
      <c r="C583" s="5" t="s">
        <v>2107</v>
      </c>
      <c r="D583" s="5" t="s">
        <v>284</v>
      </c>
      <c r="E583" s="5" t="s">
        <v>4887</v>
      </c>
      <c r="F583" s="5" t="s">
        <v>4910</v>
      </c>
    </row>
    <row r="584" spans="1:6">
      <c r="A584" s="5" t="s">
        <v>3977</v>
      </c>
      <c r="B584" s="5" t="s">
        <v>245</v>
      </c>
      <c r="C584" s="5" t="s">
        <v>2202</v>
      </c>
      <c r="D584" s="5" t="s">
        <v>42</v>
      </c>
      <c r="E584" s="5" t="s">
        <v>4853</v>
      </c>
      <c r="F584" s="5" t="s">
        <v>5205</v>
      </c>
    </row>
    <row r="585" spans="1:6">
      <c r="A585" s="5" t="s">
        <v>3977</v>
      </c>
      <c r="B585" s="5" t="s">
        <v>245</v>
      </c>
      <c r="C585" s="5" t="s">
        <v>2156</v>
      </c>
      <c r="D585" s="5" t="s">
        <v>42</v>
      </c>
      <c r="E585" s="5" t="s">
        <v>4935</v>
      </c>
      <c r="F585" s="5" t="s">
        <v>4891</v>
      </c>
    </row>
    <row r="586" spans="1:6">
      <c r="A586" s="5" t="s">
        <v>3977</v>
      </c>
      <c r="B586" s="5" t="s">
        <v>245</v>
      </c>
      <c r="C586" s="5" t="s">
        <v>2848</v>
      </c>
      <c r="D586" s="5" t="s">
        <v>97</v>
      </c>
      <c r="E586" s="5" t="s">
        <v>4935</v>
      </c>
      <c r="F586" s="5" t="s">
        <v>5170</v>
      </c>
    </row>
    <row r="587" spans="1:6">
      <c r="A587" s="5" t="s">
        <v>3977</v>
      </c>
      <c r="B587" s="5" t="s">
        <v>245</v>
      </c>
      <c r="C587" s="5" t="s">
        <v>3221</v>
      </c>
      <c r="D587" s="5" t="s">
        <v>191</v>
      </c>
      <c r="E587" s="5" t="s">
        <v>4853</v>
      </c>
      <c r="F587" s="5" t="s">
        <v>5206</v>
      </c>
    </row>
    <row r="588" spans="1:6">
      <c r="A588" s="5" t="s">
        <v>3977</v>
      </c>
      <c r="B588" s="5" t="s">
        <v>245</v>
      </c>
      <c r="C588" s="5" t="s">
        <v>2569</v>
      </c>
      <c r="D588" s="5" t="s">
        <v>191</v>
      </c>
      <c r="E588" s="5" t="s">
        <v>4935</v>
      </c>
      <c r="F588" s="5" t="s">
        <v>4891</v>
      </c>
    </row>
    <row r="589" spans="1:6">
      <c r="A589" s="5" t="s">
        <v>3977</v>
      </c>
      <c r="B589" s="5" t="s">
        <v>245</v>
      </c>
      <c r="C589" s="5" t="s">
        <v>3878</v>
      </c>
      <c r="D589" s="5" t="s">
        <v>391</v>
      </c>
      <c r="E589" s="5" t="s">
        <v>4896</v>
      </c>
      <c r="F589" s="5" t="s">
        <v>4909</v>
      </c>
    </row>
    <row r="590" spans="1:6">
      <c r="A590" s="5" t="s">
        <v>3977</v>
      </c>
      <c r="B590" s="5" t="s">
        <v>245</v>
      </c>
      <c r="C590" s="5" t="s">
        <v>2018</v>
      </c>
      <c r="D590" s="5" t="s">
        <v>407</v>
      </c>
      <c r="E590" s="5" t="s">
        <v>5207</v>
      </c>
      <c r="F590" s="5" t="s">
        <v>4870</v>
      </c>
    </row>
    <row r="591" spans="1:6">
      <c r="A591" s="5" t="s">
        <v>3977</v>
      </c>
      <c r="B591" s="5" t="s">
        <v>245</v>
      </c>
      <c r="C591" s="5" t="s">
        <v>2319</v>
      </c>
      <c r="D591" s="5" t="s">
        <v>4850</v>
      </c>
      <c r="E591" s="5" t="s">
        <v>4851</v>
      </c>
      <c r="F591" s="5" t="s">
        <v>4871</v>
      </c>
    </row>
    <row r="592" spans="1:6">
      <c r="A592" s="5" t="s">
        <v>3977</v>
      </c>
      <c r="B592" s="5" t="s">
        <v>245</v>
      </c>
      <c r="C592" s="5" t="s">
        <v>2996</v>
      </c>
      <c r="D592" s="5" t="s">
        <v>4863</v>
      </c>
      <c r="E592" s="5" t="s">
        <v>4859</v>
      </c>
      <c r="F592" s="5" t="s">
        <v>4860</v>
      </c>
    </row>
    <row r="593" spans="1:6">
      <c r="A593" s="5" t="s">
        <v>2162</v>
      </c>
      <c r="B593" s="5" t="s">
        <v>249</v>
      </c>
      <c r="C593" s="5" t="s">
        <v>1934</v>
      </c>
      <c r="D593" s="5" t="s">
        <v>31</v>
      </c>
      <c r="E593" s="5" t="s">
        <v>4864</v>
      </c>
      <c r="F593" s="5" t="s">
        <v>4933</v>
      </c>
    </row>
    <row r="594" spans="1:6">
      <c r="A594" s="5" t="s">
        <v>2162</v>
      </c>
      <c r="B594" s="5" t="s">
        <v>249</v>
      </c>
      <c r="C594" s="5" t="s">
        <v>1955</v>
      </c>
      <c r="D594" s="5" t="s">
        <v>127</v>
      </c>
      <c r="E594" s="5" t="s">
        <v>4874</v>
      </c>
      <c r="F594" s="5" t="s">
        <v>4875</v>
      </c>
    </row>
    <row r="595" spans="1:6">
      <c r="A595" s="5" t="s">
        <v>2162</v>
      </c>
      <c r="B595" s="5" t="s">
        <v>249</v>
      </c>
      <c r="C595" s="5" t="s">
        <v>2107</v>
      </c>
      <c r="D595" s="5" t="s">
        <v>284</v>
      </c>
      <c r="E595" s="5" t="s">
        <v>4884</v>
      </c>
      <c r="F595" s="5" t="s">
        <v>4902</v>
      </c>
    </row>
    <row r="596" spans="1:6">
      <c r="A596" s="5" t="s">
        <v>2162</v>
      </c>
      <c r="B596" s="5" t="s">
        <v>249</v>
      </c>
      <c r="C596" s="5" t="s">
        <v>2202</v>
      </c>
      <c r="D596" s="5" t="s">
        <v>284</v>
      </c>
      <c r="E596" s="5" t="s">
        <v>4887</v>
      </c>
      <c r="F596" s="5" t="s">
        <v>4910</v>
      </c>
    </row>
    <row r="597" spans="1:6">
      <c r="A597" s="5" t="s">
        <v>2162</v>
      </c>
      <c r="B597" s="5" t="s">
        <v>249</v>
      </c>
      <c r="C597" s="5" t="s">
        <v>2156</v>
      </c>
      <c r="D597" s="5" t="s">
        <v>4850</v>
      </c>
      <c r="E597" s="5" t="s">
        <v>4851</v>
      </c>
      <c r="F597" s="5" t="s">
        <v>4871</v>
      </c>
    </row>
    <row r="598" spans="1:6">
      <c r="A598" s="5" t="s">
        <v>2162</v>
      </c>
      <c r="B598" s="5" t="s">
        <v>249</v>
      </c>
      <c r="C598" s="5" t="s">
        <v>2848</v>
      </c>
      <c r="D598" s="5" t="s">
        <v>4863</v>
      </c>
      <c r="E598" s="5" t="s">
        <v>4859</v>
      </c>
      <c r="F598" s="5" t="s">
        <v>4860</v>
      </c>
    </row>
    <row r="599" spans="1:6">
      <c r="A599" s="5" t="s">
        <v>2168</v>
      </c>
      <c r="B599" s="5" t="s">
        <v>252</v>
      </c>
      <c r="C599" s="5" t="s">
        <v>1934</v>
      </c>
      <c r="D599" s="5" t="s">
        <v>1468</v>
      </c>
      <c r="E599" s="5" t="s">
        <v>4886</v>
      </c>
      <c r="F599" s="5" t="s">
        <v>5208</v>
      </c>
    </row>
    <row r="600" spans="1:6">
      <c r="A600" s="5" t="s">
        <v>2168</v>
      </c>
      <c r="B600" s="5" t="s">
        <v>252</v>
      </c>
      <c r="C600" s="5" t="s">
        <v>1955</v>
      </c>
      <c r="D600" s="5" t="s">
        <v>1468</v>
      </c>
      <c r="E600" s="5" t="s">
        <v>4886</v>
      </c>
      <c r="F600" s="5" t="s">
        <v>5209</v>
      </c>
    </row>
    <row r="601" spans="1:6">
      <c r="A601" s="5" t="s">
        <v>2168</v>
      </c>
      <c r="B601" s="5" t="s">
        <v>252</v>
      </c>
      <c r="C601" s="5" t="s">
        <v>2107</v>
      </c>
      <c r="D601" s="5" t="s">
        <v>208</v>
      </c>
      <c r="E601" s="5" t="s">
        <v>4896</v>
      </c>
      <c r="F601" s="5" t="s">
        <v>4897</v>
      </c>
    </row>
    <row r="602" spans="1:6">
      <c r="A602" s="5" t="s">
        <v>2168</v>
      </c>
      <c r="B602" s="5" t="s">
        <v>252</v>
      </c>
      <c r="C602" s="5" t="s">
        <v>2202</v>
      </c>
      <c r="D602" s="5" t="s">
        <v>522</v>
      </c>
      <c r="E602" s="5" t="s">
        <v>4853</v>
      </c>
      <c r="F602" s="5" t="s">
        <v>5210</v>
      </c>
    </row>
    <row r="603" spans="1:6">
      <c r="A603" s="5" t="s">
        <v>2168</v>
      </c>
      <c r="B603" s="5" t="s">
        <v>252</v>
      </c>
      <c r="C603" s="5" t="s">
        <v>2156</v>
      </c>
      <c r="D603" s="5" t="s">
        <v>522</v>
      </c>
      <c r="E603" s="5" t="s">
        <v>5028</v>
      </c>
      <c r="F603" s="5" t="s">
        <v>5211</v>
      </c>
    </row>
    <row r="604" spans="1:6">
      <c r="A604" s="5" t="s">
        <v>2168</v>
      </c>
      <c r="B604" s="5" t="s">
        <v>252</v>
      </c>
      <c r="C604" s="5" t="s">
        <v>2848</v>
      </c>
      <c r="D604" s="5" t="s">
        <v>522</v>
      </c>
      <c r="E604" s="5" t="s">
        <v>5028</v>
      </c>
      <c r="F604" s="5" t="s">
        <v>5212</v>
      </c>
    </row>
    <row r="605" spans="1:6">
      <c r="A605" s="5" t="s">
        <v>2168</v>
      </c>
      <c r="B605" s="5" t="s">
        <v>252</v>
      </c>
      <c r="C605" s="5" t="s">
        <v>3221</v>
      </c>
      <c r="D605" s="5" t="s">
        <v>522</v>
      </c>
      <c r="E605" s="5" t="s">
        <v>5028</v>
      </c>
      <c r="F605" s="5" t="s">
        <v>5213</v>
      </c>
    </row>
    <row r="606" spans="1:6">
      <c r="A606" s="5" t="s">
        <v>2168</v>
      </c>
      <c r="B606" s="5" t="s">
        <v>252</v>
      </c>
      <c r="C606" s="5" t="s">
        <v>2569</v>
      </c>
      <c r="D606" s="5" t="s">
        <v>522</v>
      </c>
      <c r="E606" s="5" t="s">
        <v>4874</v>
      </c>
      <c r="F606" s="5" t="s">
        <v>4875</v>
      </c>
    </row>
    <row r="607" spans="1:6">
      <c r="A607" s="5" t="s">
        <v>2168</v>
      </c>
      <c r="B607" s="5" t="s">
        <v>252</v>
      </c>
      <c r="C607" s="5" t="s">
        <v>3878</v>
      </c>
      <c r="D607" s="5" t="s">
        <v>485</v>
      </c>
      <c r="E607" s="5" t="s">
        <v>4880</v>
      </c>
      <c r="F607" s="5" t="s">
        <v>5214</v>
      </c>
    </row>
    <row r="608" spans="1:6">
      <c r="A608" s="5" t="s">
        <v>2168</v>
      </c>
      <c r="B608" s="5" t="s">
        <v>252</v>
      </c>
      <c r="C608" s="5" t="s">
        <v>2018</v>
      </c>
      <c r="D608" s="5" t="s">
        <v>339</v>
      </c>
      <c r="E608" s="5" t="s">
        <v>5215</v>
      </c>
      <c r="F608" s="5" t="s">
        <v>4962</v>
      </c>
    </row>
    <row r="609" spans="1:6">
      <c r="A609" s="5" t="s">
        <v>2168</v>
      </c>
      <c r="B609" s="5" t="s">
        <v>252</v>
      </c>
      <c r="C609" s="5" t="s">
        <v>2319</v>
      </c>
      <c r="D609" s="5" t="s">
        <v>339</v>
      </c>
      <c r="E609" s="5" t="s">
        <v>4878</v>
      </c>
      <c r="F609" s="5" t="s">
        <v>4879</v>
      </c>
    </row>
    <row r="610" spans="1:6">
      <c r="A610" s="5" t="s">
        <v>2168</v>
      </c>
      <c r="B610" s="5" t="s">
        <v>252</v>
      </c>
      <c r="C610" s="5" t="s">
        <v>2996</v>
      </c>
      <c r="D610" s="5" t="s">
        <v>26</v>
      </c>
      <c r="E610" s="5" t="s">
        <v>4853</v>
      </c>
      <c r="F610" s="5" t="s">
        <v>4883</v>
      </c>
    </row>
    <row r="611" spans="1:6">
      <c r="A611" s="5" t="s">
        <v>2168</v>
      </c>
      <c r="B611" s="5" t="s">
        <v>252</v>
      </c>
      <c r="C611" s="5" t="s">
        <v>4393</v>
      </c>
      <c r="D611" s="5" t="s">
        <v>26</v>
      </c>
      <c r="E611" s="5" t="s">
        <v>4940</v>
      </c>
      <c r="F611" s="5" t="s">
        <v>4941</v>
      </c>
    </row>
    <row r="612" spans="1:6">
      <c r="A612" s="5" t="s">
        <v>2168</v>
      </c>
      <c r="B612" s="5" t="s">
        <v>252</v>
      </c>
      <c r="C612" s="5" t="s">
        <v>4894</v>
      </c>
      <c r="D612" s="5" t="s">
        <v>284</v>
      </c>
      <c r="E612" s="5" t="s">
        <v>4887</v>
      </c>
      <c r="F612" s="5" t="s">
        <v>4885</v>
      </c>
    </row>
    <row r="613" spans="1:6">
      <c r="A613" s="5" t="s">
        <v>2168</v>
      </c>
      <c r="B613" s="5" t="s">
        <v>252</v>
      </c>
      <c r="C613" s="5" t="s">
        <v>2011</v>
      </c>
      <c r="D613" s="5" t="s">
        <v>347</v>
      </c>
      <c r="E613" s="5" t="s">
        <v>5216</v>
      </c>
      <c r="F613" s="5" t="s">
        <v>4914</v>
      </c>
    </row>
    <row r="614" spans="1:6">
      <c r="A614" s="5" t="s">
        <v>2168</v>
      </c>
      <c r="B614" s="5" t="s">
        <v>252</v>
      </c>
      <c r="C614" s="5" t="s">
        <v>3738</v>
      </c>
      <c r="D614" s="5" t="s">
        <v>4929</v>
      </c>
      <c r="E614" s="5" t="s">
        <v>4930</v>
      </c>
      <c r="F614" s="5" t="s">
        <v>4931</v>
      </c>
    </row>
    <row r="615" spans="1:6">
      <c r="A615" s="5" t="s">
        <v>2168</v>
      </c>
      <c r="B615" s="5" t="s">
        <v>252</v>
      </c>
      <c r="C615" s="5" t="s">
        <v>3789</v>
      </c>
      <c r="D615" s="5" t="s">
        <v>5217</v>
      </c>
      <c r="E615" s="5" t="s">
        <v>5218</v>
      </c>
      <c r="F615" s="5" t="s">
        <v>5219</v>
      </c>
    </row>
    <row r="616" spans="1:6">
      <c r="A616" s="5" t="s">
        <v>2168</v>
      </c>
      <c r="B616" s="5" t="s">
        <v>252</v>
      </c>
      <c r="C616" s="5" t="s">
        <v>2458</v>
      </c>
      <c r="D616" s="5" t="s">
        <v>5220</v>
      </c>
      <c r="E616" s="5" t="s">
        <v>5218</v>
      </c>
      <c r="F616" s="5" t="s">
        <v>5221</v>
      </c>
    </row>
    <row r="617" spans="1:6">
      <c r="A617" s="5" t="s">
        <v>2168</v>
      </c>
      <c r="B617" s="5" t="s">
        <v>252</v>
      </c>
      <c r="C617" s="5" t="s">
        <v>2377</v>
      </c>
      <c r="D617" s="5" t="s">
        <v>4863</v>
      </c>
      <c r="E617" s="5" t="s">
        <v>4859</v>
      </c>
      <c r="F617" s="5" t="s">
        <v>4860</v>
      </c>
    </row>
    <row r="618" spans="1:6">
      <c r="A618" s="5" t="s">
        <v>2174</v>
      </c>
      <c r="B618" s="5" t="s">
        <v>257</v>
      </c>
      <c r="C618" s="5" t="s">
        <v>1934</v>
      </c>
      <c r="D618" s="5" t="s">
        <v>228</v>
      </c>
      <c r="E618" s="5" t="s">
        <v>4973</v>
      </c>
      <c r="F618" s="5" t="s">
        <v>4974</v>
      </c>
    </row>
    <row r="619" spans="1:6">
      <c r="A619" s="5" t="s">
        <v>2174</v>
      </c>
      <c r="B619" s="5" t="s">
        <v>257</v>
      </c>
      <c r="C619" s="5" t="s">
        <v>1955</v>
      </c>
      <c r="D619" s="5" t="s">
        <v>228</v>
      </c>
      <c r="E619" s="5" t="s">
        <v>5222</v>
      </c>
      <c r="F619" s="5" t="s">
        <v>4974</v>
      </c>
    </row>
    <row r="620" spans="1:6">
      <c r="A620" s="5" t="s">
        <v>2174</v>
      </c>
      <c r="B620" s="5" t="s">
        <v>257</v>
      </c>
      <c r="C620" s="5" t="s">
        <v>2107</v>
      </c>
      <c r="D620" s="5" t="s">
        <v>228</v>
      </c>
      <c r="E620" s="5" t="s">
        <v>4930</v>
      </c>
      <c r="F620" s="5" t="s">
        <v>5181</v>
      </c>
    </row>
    <row r="621" spans="1:6">
      <c r="A621" s="5" t="s">
        <v>2174</v>
      </c>
      <c r="B621" s="5" t="s">
        <v>257</v>
      </c>
      <c r="C621" s="5" t="s">
        <v>2202</v>
      </c>
      <c r="D621" s="5" t="s">
        <v>31</v>
      </c>
      <c r="E621" s="5" t="s">
        <v>4864</v>
      </c>
      <c r="F621" s="5" t="s">
        <v>4933</v>
      </c>
    </row>
    <row r="622" spans="1:6">
      <c r="A622" s="5" t="s">
        <v>2174</v>
      </c>
      <c r="B622" s="5" t="s">
        <v>257</v>
      </c>
      <c r="C622" s="5" t="s">
        <v>2156</v>
      </c>
      <c r="D622" s="5" t="s">
        <v>145</v>
      </c>
      <c r="E622" s="5" t="s">
        <v>5038</v>
      </c>
      <c r="F622" s="5" t="s">
        <v>5223</v>
      </c>
    </row>
    <row r="623" spans="1:6">
      <c r="A623" s="5" t="s">
        <v>2174</v>
      </c>
      <c r="B623" s="5" t="s">
        <v>257</v>
      </c>
      <c r="C623" s="5" t="s">
        <v>2848</v>
      </c>
      <c r="D623" s="5" t="s">
        <v>145</v>
      </c>
      <c r="E623" s="5" t="s">
        <v>4882</v>
      </c>
      <c r="F623" s="5" t="s">
        <v>5224</v>
      </c>
    </row>
    <row r="624" spans="1:6">
      <c r="A624" s="5" t="s">
        <v>2174</v>
      </c>
      <c r="B624" s="5" t="s">
        <v>257</v>
      </c>
      <c r="C624" s="5" t="s">
        <v>3221</v>
      </c>
      <c r="D624" s="5" t="s">
        <v>1561</v>
      </c>
      <c r="E624" s="5" t="s">
        <v>4882</v>
      </c>
      <c r="F624" s="5" t="s">
        <v>5225</v>
      </c>
    </row>
    <row r="625" spans="1:6">
      <c r="A625" s="5" t="s">
        <v>2174</v>
      </c>
      <c r="B625" s="5" t="s">
        <v>257</v>
      </c>
      <c r="C625" s="5" t="s">
        <v>2569</v>
      </c>
      <c r="D625" s="5" t="s">
        <v>1561</v>
      </c>
      <c r="E625" s="5" t="s">
        <v>5026</v>
      </c>
      <c r="F625" s="5" t="s">
        <v>5226</v>
      </c>
    </row>
    <row r="626" spans="1:6">
      <c r="A626" s="5" t="s">
        <v>2174</v>
      </c>
      <c r="B626" s="5" t="s">
        <v>257</v>
      </c>
      <c r="C626" s="5" t="s">
        <v>3878</v>
      </c>
      <c r="D626" s="5" t="s">
        <v>1561</v>
      </c>
      <c r="E626" s="5" t="s">
        <v>4886</v>
      </c>
      <c r="F626" s="5" t="s">
        <v>5227</v>
      </c>
    </row>
    <row r="627" spans="1:6">
      <c r="A627" s="5" t="s">
        <v>2174</v>
      </c>
      <c r="B627" s="5" t="s">
        <v>257</v>
      </c>
      <c r="C627" s="5" t="s">
        <v>2018</v>
      </c>
      <c r="D627" s="5" t="s">
        <v>1561</v>
      </c>
      <c r="E627" s="5" t="s">
        <v>4874</v>
      </c>
      <c r="F627" s="5" t="s">
        <v>4875</v>
      </c>
    </row>
    <row r="628" spans="1:6">
      <c r="A628" s="5" t="s">
        <v>2174</v>
      </c>
      <c r="B628" s="5" t="s">
        <v>257</v>
      </c>
      <c r="C628" s="5" t="s">
        <v>2319</v>
      </c>
      <c r="D628" s="5" t="s">
        <v>134</v>
      </c>
      <c r="E628" s="5" t="s">
        <v>4896</v>
      </c>
      <c r="F628" s="5" t="s">
        <v>4909</v>
      </c>
    </row>
    <row r="629" spans="1:6">
      <c r="A629" s="5" t="s">
        <v>2174</v>
      </c>
      <c r="B629" s="5" t="s">
        <v>257</v>
      </c>
      <c r="C629" s="5" t="s">
        <v>2996</v>
      </c>
      <c r="D629" s="5" t="s">
        <v>259</v>
      </c>
      <c r="E629" s="5" t="s">
        <v>4896</v>
      </c>
      <c r="F629" s="5" t="s">
        <v>4937</v>
      </c>
    </row>
    <row r="630" spans="1:6">
      <c r="A630" s="5" t="s">
        <v>2174</v>
      </c>
      <c r="B630" s="5" t="s">
        <v>257</v>
      </c>
      <c r="C630" s="5" t="s">
        <v>4393</v>
      </c>
      <c r="D630" s="5" t="s">
        <v>259</v>
      </c>
      <c r="E630" s="5" t="s">
        <v>4938</v>
      </c>
      <c r="F630" s="5" t="s">
        <v>4925</v>
      </c>
    </row>
    <row r="631" spans="1:6">
      <c r="A631" s="5" t="s">
        <v>2174</v>
      </c>
      <c r="B631" s="5" t="s">
        <v>257</v>
      </c>
      <c r="C631" s="5" t="s">
        <v>4894</v>
      </c>
      <c r="D631" s="5" t="s">
        <v>284</v>
      </c>
      <c r="E631" s="5" t="s">
        <v>4884</v>
      </c>
      <c r="F631" s="5" t="s">
        <v>4902</v>
      </c>
    </row>
    <row r="632" spans="1:6">
      <c r="A632" s="5" t="s">
        <v>2174</v>
      </c>
      <c r="B632" s="5" t="s">
        <v>257</v>
      </c>
      <c r="C632" s="5" t="s">
        <v>2011</v>
      </c>
      <c r="D632" s="5" t="s">
        <v>284</v>
      </c>
      <c r="E632" s="5" t="s">
        <v>4887</v>
      </c>
      <c r="F632" s="5" t="s">
        <v>4885</v>
      </c>
    </row>
    <row r="633" spans="1:6">
      <c r="A633" s="5" t="s">
        <v>2174</v>
      </c>
      <c r="B633" s="5" t="s">
        <v>257</v>
      </c>
      <c r="C633" s="5" t="s">
        <v>3738</v>
      </c>
      <c r="D633" s="5" t="s">
        <v>4926</v>
      </c>
      <c r="E633" s="5" t="s">
        <v>4944</v>
      </c>
      <c r="F633" s="5" t="s">
        <v>5228</v>
      </c>
    </row>
    <row r="634" spans="1:6">
      <c r="A634" s="5" t="s">
        <v>2174</v>
      </c>
      <c r="B634" s="5" t="s">
        <v>257</v>
      </c>
      <c r="C634" s="5" t="s">
        <v>3789</v>
      </c>
      <c r="D634" s="5" t="s">
        <v>5229</v>
      </c>
      <c r="E634" s="5" t="s">
        <v>4884</v>
      </c>
      <c r="F634" s="5" t="s">
        <v>5230</v>
      </c>
    </row>
    <row r="635" spans="1:6">
      <c r="A635" s="5" t="s">
        <v>2174</v>
      </c>
      <c r="B635" s="5" t="s">
        <v>257</v>
      </c>
      <c r="C635" s="5" t="s">
        <v>2458</v>
      </c>
      <c r="D635" s="5" t="s">
        <v>4850</v>
      </c>
      <c r="E635" s="5" t="s">
        <v>4851</v>
      </c>
      <c r="F635" s="5" t="s">
        <v>4871</v>
      </c>
    </row>
    <row r="636" spans="1:6">
      <c r="A636" s="5" t="s">
        <v>2174</v>
      </c>
      <c r="B636" s="5" t="s">
        <v>257</v>
      </c>
      <c r="C636" s="5" t="s">
        <v>2377</v>
      </c>
      <c r="D636" s="5" t="s">
        <v>4863</v>
      </c>
      <c r="E636" s="5" t="s">
        <v>4859</v>
      </c>
      <c r="F636" s="5" t="s">
        <v>4860</v>
      </c>
    </row>
    <row r="637" spans="1:6">
      <c r="A637" s="5" t="s">
        <v>2181</v>
      </c>
      <c r="B637" s="5" t="s">
        <v>261</v>
      </c>
      <c r="C637" s="5" t="s">
        <v>1934</v>
      </c>
      <c r="D637" s="5" t="s">
        <v>276</v>
      </c>
      <c r="E637" s="5" t="s">
        <v>4874</v>
      </c>
      <c r="F637" s="5" t="s">
        <v>4875</v>
      </c>
    </row>
    <row r="638" spans="1:6">
      <c r="A638" s="5" t="s">
        <v>2181</v>
      </c>
      <c r="B638" s="5" t="s">
        <v>261</v>
      </c>
      <c r="C638" s="5" t="s">
        <v>1955</v>
      </c>
      <c r="D638" s="5" t="s">
        <v>284</v>
      </c>
      <c r="E638" s="5" t="s">
        <v>4853</v>
      </c>
      <c r="F638" s="5" t="s">
        <v>5141</v>
      </c>
    </row>
    <row r="639" spans="1:6">
      <c r="A639" s="5" t="s">
        <v>2181</v>
      </c>
      <c r="B639" s="5" t="s">
        <v>261</v>
      </c>
      <c r="C639" s="5" t="s">
        <v>2107</v>
      </c>
      <c r="D639" s="5" t="s">
        <v>284</v>
      </c>
      <c r="E639" s="5" t="s">
        <v>4887</v>
      </c>
      <c r="F639" s="5" t="s">
        <v>4885</v>
      </c>
    </row>
    <row r="640" spans="1:6">
      <c r="A640" s="5" t="s">
        <v>2181</v>
      </c>
      <c r="B640" s="5" t="s">
        <v>261</v>
      </c>
      <c r="C640" s="5" t="s">
        <v>2202</v>
      </c>
      <c r="D640" s="5" t="s">
        <v>347</v>
      </c>
      <c r="E640" s="5" t="s">
        <v>4853</v>
      </c>
      <c r="F640" s="5" t="s">
        <v>5231</v>
      </c>
    </row>
    <row r="641" spans="1:6">
      <c r="A641" s="5" t="s">
        <v>2181</v>
      </c>
      <c r="B641" s="5" t="s">
        <v>261</v>
      </c>
      <c r="C641" s="5" t="s">
        <v>2156</v>
      </c>
      <c r="D641" s="5" t="s">
        <v>347</v>
      </c>
      <c r="E641" s="5" t="s">
        <v>4880</v>
      </c>
      <c r="F641" s="5" t="s">
        <v>5232</v>
      </c>
    </row>
    <row r="642" spans="1:6">
      <c r="A642" s="5" t="s">
        <v>2181</v>
      </c>
      <c r="B642" s="5" t="s">
        <v>261</v>
      </c>
      <c r="C642" s="5" t="s">
        <v>2848</v>
      </c>
      <c r="D642" s="5" t="s">
        <v>879</v>
      </c>
      <c r="E642" s="5" t="s">
        <v>4935</v>
      </c>
      <c r="F642" s="5" t="s">
        <v>5233</v>
      </c>
    </row>
    <row r="643" spans="1:6">
      <c r="A643" s="5" t="s">
        <v>2181</v>
      </c>
      <c r="B643" s="5" t="s">
        <v>261</v>
      </c>
      <c r="C643" s="5" t="s">
        <v>3221</v>
      </c>
      <c r="D643" s="5" t="s">
        <v>224</v>
      </c>
      <c r="E643" s="5" t="s">
        <v>4853</v>
      </c>
      <c r="F643" s="5" t="s">
        <v>5234</v>
      </c>
    </row>
    <row r="644" spans="1:6">
      <c r="A644" s="5" t="s">
        <v>2181</v>
      </c>
      <c r="B644" s="5" t="s">
        <v>261</v>
      </c>
      <c r="C644" s="5" t="s">
        <v>2569</v>
      </c>
      <c r="D644" s="5" t="s">
        <v>224</v>
      </c>
      <c r="E644" s="5" t="s">
        <v>5116</v>
      </c>
      <c r="F644" s="5" t="s">
        <v>5235</v>
      </c>
    </row>
    <row r="645" spans="1:6">
      <c r="A645" s="5" t="s">
        <v>2181</v>
      </c>
      <c r="B645" s="5" t="s">
        <v>261</v>
      </c>
      <c r="C645" s="5" t="s">
        <v>3878</v>
      </c>
      <c r="D645" s="5" t="s">
        <v>224</v>
      </c>
      <c r="E645" s="5" t="s">
        <v>5236</v>
      </c>
      <c r="F645" s="5" t="s">
        <v>5237</v>
      </c>
    </row>
    <row r="646" spans="1:6">
      <c r="A646" s="5" t="s">
        <v>2181</v>
      </c>
      <c r="B646" s="5" t="s">
        <v>261</v>
      </c>
      <c r="C646" s="5" t="s">
        <v>2018</v>
      </c>
      <c r="D646" s="5" t="s">
        <v>224</v>
      </c>
      <c r="E646" s="5" t="s">
        <v>5216</v>
      </c>
      <c r="F646" s="5" t="s">
        <v>5238</v>
      </c>
    </row>
    <row r="647" spans="1:6">
      <c r="A647" s="5" t="s">
        <v>2181</v>
      </c>
      <c r="B647" s="5" t="s">
        <v>261</v>
      </c>
      <c r="C647" s="5" t="s">
        <v>2319</v>
      </c>
      <c r="D647" s="5" t="s">
        <v>224</v>
      </c>
      <c r="E647" s="5" t="s">
        <v>5030</v>
      </c>
      <c r="F647" s="5" t="s">
        <v>5239</v>
      </c>
    </row>
    <row r="648" spans="1:6">
      <c r="A648" s="5" t="s">
        <v>2181</v>
      </c>
      <c r="B648" s="5" t="s">
        <v>261</v>
      </c>
      <c r="C648" s="5" t="s">
        <v>2996</v>
      </c>
      <c r="D648" s="5" t="s">
        <v>224</v>
      </c>
      <c r="E648" s="5" t="s">
        <v>4930</v>
      </c>
      <c r="F648" s="5" t="s">
        <v>4902</v>
      </c>
    </row>
    <row r="649" spans="1:6">
      <c r="A649" s="5" t="s">
        <v>2181</v>
      </c>
      <c r="B649" s="5" t="s">
        <v>261</v>
      </c>
      <c r="C649" s="5" t="s">
        <v>4393</v>
      </c>
      <c r="D649" s="5" t="s">
        <v>42</v>
      </c>
      <c r="E649" s="5" t="s">
        <v>4853</v>
      </c>
      <c r="F649" s="5" t="s">
        <v>5205</v>
      </c>
    </row>
    <row r="650" spans="1:6">
      <c r="A650" s="5" t="s">
        <v>2181</v>
      </c>
      <c r="B650" s="5" t="s">
        <v>261</v>
      </c>
      <c r="C650" s="5" t="s">
        <v>4894</v>
      </c>
      <c r="D650" s="5" t="s">
        <v>42</v>
      </c>
      <c r="E650" s="5" t="s">
        <v>4935</v>
      </c>
      <c r="F650" s="5" t="s">
        <v>4891</v>
      </c>
    </row>
    <row r="651" spans="1:6">
      <c r="A651" s="5" t="s">
        <v>2181</v>
      </c>
      <c r="B651" s="5" t="s">
        <v>261</v>
      </c>
      <c r="C651" s="5" t="s">
        <v>2011</v>
      </c>
      <c r="D651" s="5" t="s">
        <v>343</v>
      </c>
      <c r="E651" s="5" t="s">
        <v>4880</v>
      </c>
      <c r="F651" s="5" t="s">
        <v>5240</v>
      </c>
    </row>
    <row r="652" spans="1:6">
      <c r="A652" s="5" t="s">
        <v>2181</v>
      </c>
      <c r="B652" s="5" t="s">
        <v>261</v>
      </c>
      <c r="C652" s="5" t="s">
        <v>3738</v>
      </c>
      <c r="D652" s="5" t="s">
        <v>4929</v>
      </c>
      <c r="E652" s="5" t="s">
        <v>4930</v>
      </c>
      <c r="F652" s="5" t="s">
        <v>5241</v>
      </c>
    </row>
    <row r="653" spans="1:6">
      <c r="A653" s="5" t="s">
        <v>2181</v>
      </c>
      <c r="B653" s="5" t="s">
        <v>261</v>
      </c>
      <c r="C653" s="5" t="s">
        <v>3789</v>
      </c>
      <c r="D653" s="5" t="s">
        <v>191</v>
      </c>
      <c r="E653" s="5" t="s">
        <v>4935</v>
      </c>
      <c r="F653" s="5" t="s">
        <v>4891</v>
      </c>
    </row>
    <row r="654" spans="1:6">
      <c r="A654" s="5" t="s">
        <v>2181</v>
      </c>
      <c r="B654" s="5" t="s">
        <v>261</v>
      </c>
      <c r="C654" s="5" t="s">
        <v>2458</v>
      </c>
      <c r="D654" s="5" t="s">
        <v>5242</v>
      </c>
      <c r="E654" s="5" t="s">
        <v>4935</v>
      </c>
      <c r="F654" s="5" t="s">
        <v>4891</v>
      </c>
    </row>
    <row r="655" spans="1:6">
      <c r="A655" s="5" t="s">
        <v>2181</v>
      </c>
      <c r="B655" s="5" t="s">
        <v>261</v>
      </c>
      <c r="C655" s="5" t="s">
        <v>2377</v>
      </c>
      <c r="D655" s="5" t="s">
        <v>5243</v>
      </c>
      <c r="E655" s="5" t="s">
        <v>5236</v>
      </c>
      <c r="F655" s="5" t="s">
        <v>5244</v>
      </c>
    </row>
    <row r="656" spans="1:6">
      <c r="A656" s="5" t="s">
        <v>2181</v>
      </c>
      <c r="B656" s="5" t="s">
        <v>261</v>
      </c>
      <c r="C656" s="5" t="s">
        <v>2404</v>
      </c>
      <c r="D656" s="5" t="s">
        <v>407</v>
      </c>
      <c r="E656" s="5" t="s">
        <v>4935</v>
      </c>
      <c r="F656" s="5" t="s">
        <v>4870</v>
      </c>
    </row>
    <row r="657" spans="1:6">
      <c r="A657" s="5" t="s">
        <v>2181</v>
      </c>
      <c r="B657" s="5" t="s">
        <v>261</v>
      </c>
      <c r="C657" s="5" t="s">
        <v>4956</v>
      </c>
      <c r="D657" s="5" t="s">
        <v>191</v>
      </c>
      <c r="E657" s="5" t="s">
        <v>4853</v>
      </c>
      <c r="F657" s="5" t="s">
        <v>5245</v>
      </c>
    </row>
    <row r="658" spans="1:6">
      <c r="A658" s="5" t="s">
        <v>2181</v>
      </c>
      <c r="B658" s="5" t="s">
        <v>261</v>
      </c>
      <c r="C658" s="5" t="s">
        <v>4730</v>
      </c>
      <c r="D658" s="5" t="s">
        <v>4850</v>
      </c>
      <c r="E658" s="5" t="s">
        <v>4851</v>
      </c>
      <c r="F658" s="5" t="s">
        <v>4871</v>
      </c>
    </row>
    <row r="659" spans="1:6">
      <c r="A659" s="5" t="s">
        <v>2181</v>
      </c>
      <c r="B659" s="5" t="s">
        <v>261</v>
      </c>
      <c r="C659" s="5" t="s">
        <v>4833</v>
      </c>
      <c r="D659" s="5" t="s">
        <v>263</v>
      </c>
      <c r="E659" s="5" t="s">
        <v>5246</v>
      </c>
      <c r="F659" s="5" t="s">
        <v>5247</v>
      </c>
    </row>
    <row r="660" spans="1:6">
      <c r="A660" s="5" t="s">
        <v>2181</v>
      </c>
      <c r="B660" s="5" t="s">
        <v>261</v>
      </c>
      <c r="C660" s="5" t="s">
        <v>5010</v>
      </c>
      <c r="D660" s="5" t="s">
        <v>5248</v>
      </c>
      <c r="E660" s="5" t="s">
        <v>5249</v>
      </c>
      <c r="F660" s="5" t="s">
        <v>5250</v>
      </c>
    </row>
    <row r="661" spans="1:6">
      <c r="A661" s="5" t="s">
        <v>2181</v>
      </c>
      <c r="B661" s="5" t="s">
        <v>261</v>
      </c>
      <c r="C661" s="5" t="s">
        <v>2034</v>
      </c>
      <c r="D661" s="5" t="s">
        <v>5251</v>
      </c>
      <c r="E661" s="5" t="s">
        <v>5252</v>
      </c>
      <c r="F661" s="5" t="s">
        <v>5253</v>
      </c>
    </row>
    <row r="662" spans="1:6">
      <c r="A662" s="5" t="s">
        <v>2181</v>
      </c>
      <c r="B662" s="5" t="s">
        <v>261</v>
      </c>
      <c r="C662" s="5" t="s">
        <v>5012</v>
      </c>
      <c r="D662" s="5" t="s">
        <v>4858</v>
      </c>
      <c r="E662" s="5" t="s">
        <v>4859</v>
      </c>
      <c r="F662" s="5" t="s">
        <v>4860</v>
      </c>
    </row>
    <row r="663" spans="1:6">
      <c r="A663" s="5" t="s">
        <v>3983</v>
      </c>
      <c r="B663" s="5" t="s">
        <v>265</v>
      </c>
      <c r="C663" s="5" t="s">
        <v>1934</v>
      </c>
      <c r="D663" s="5" t="s">
        <v>4863</v>
      </c>
      <c r="E663" s="5" t="s">
        <v>4859</v>
      </c>
      <c r="F663" s="5" t="s">
        <v>4860</v>
      </c>
    </row>
    <row r="664" spans="1:6">
      <c r="A664" s="5" t="s">
        <v>3985</v>
      </c>
      <c r="B664" s="5" t="s">
        <v>268</v>
      </c>
      <c r="C664" s="5" t="s">
        <v>1934</v>
      </c>
      <c r="D664" s="5" t="s">
        <v>4863</v>
      </c>
      <c r="E664" s="5" t="s">
        <v>4859</v>
      </c>
      <c r="F664" s="5" t="s">
        <v>4860</v>
      </c>
    </row>
    <row r="665" spans="1:6">
      <c r="A665" s="5" t="s">
        <v>3987</v>
      </c>
      <c r="B665" s="5" t="s">
        <v>271</v>
      </c>
      <c r="C665" s="5" t="s">
        <v>1934</v>
      </c>
      <c r="D665" s="5" t="s">
        <v>4863</v>
      </c>
      <c r="E665" s="5" t="s">
        <v>4859</v>
      </c>
      <c r="F665" s="5" t="s">
        <v>4860</v>
      </c>
    </row>
    <row r="666" spans="1:6">
      <c r="A666" s="5" t="s">
        <v>2197</v>
      </c>
      <c r="B666" s="5" t="s">
        <v>274</v>
      </c>
      <c r="C666" s="5" t="s">
        <v>1934</v>
      </c>
      <c r="D666" s="5" t="s">
        <v>4998</v>
      </c>
      <c r="E666" s="5" t="s">
        <v>4999</v>
      </c>
      <c r="F666" s="5" t="s">
        <v>5000</v>
      </c>
    </row>
    <row r="667" spans="1:6">
      <c r="A667" s="5" t="s">
        <v>2197</v>
      </c>
      <c r="B667" s="5" t="s">
        <v>274</v>
      </c>
      <c r="C667" s="5" t="s">
        <v>1955</v>
      </c>
      <c r="D667" s="5" t="s">
        <v>4863</v>
      </c>
      <c r="E667" s="5" t="s">
        <v>4859</v>
      </c>
      <c r="F667" s="5" t="s">
        <v>4860</v>
      </c>
    </row>
    <row r="668" spans="1:6">
      <c r="A668" s="5" t="s">
        <v>3990</v>
      </c>
      <c r="B668" s="5" t="s">
        <v>278</v>
      </c>
      <c r="C668" s="5" t="s">
        <v>1934</v>
      </c>
      <c r="D668" s="5" t="s">
        <v>4863</v>
      </c>
      <c r="E668" s="5" t="s">
        <v>4859</v>
      </c>
      <c r="F668" s="5" t="s">
        <v>4860</v>
      </c>
    </row>
    <row r="669" spans="1:6">
      <c r="A669" s="5" t="s">
        <v>3992</v>
      </c>
      <c r="B669" s="5" t="s">
        <v>282</v>
      </c>
      <c r="C669" s="5" t="s">
        <v>1934</v>
      </c>
      <c r="D669" s="5" t="s">
        <v>4863</v>
      </c>
      <c r="E669" s="5" t="s">
        <v>4859</v>
      </c>
      <c r="F669" s="5" t="s">
        <v>4860</v>
      </c>
    </row>
    <row r="670" spans="1:6">
      <c r="A670" s="5" t="s">
        <v>2203</v>
      </c>
      <c r="B670" s="5" t="s">
        <v>286</v>
      </c>
      <c r="C670" s="5" t="s">
        <v>1934</v>
      </c>
      <c r="D670" s="5" t="s">
        <v>228</v>
      </c>
      <c r="E670" s="5" t="s">
        <v>5038</v>
      </c>
      <c r="F670" s="5" t="s">
        <v>5254</v>
      </c>
    </row>
    <row r="671" spans="1:6">
      <c r="A671" s="5" t="s">
        <v>2203</v>
      </c>
      <c r="B671" s="5" t="s">
        <v>286</v>
      </c>
      <c r="C671" s="5" t="s">
        <v>1955</v>
      </c>
      <c r="D671" s="5" t="s">
        <v>228</v>
      </c>
      <c r="E671" s="5" t="s">
        <v>4882</v>
      </c>
      <c r="F671" s="5" t="s">
        <v>5087</v>
      </c>
    </row>
    <row r="672" spans="1:6">
      <c r="A672" s="5" t="s">
        <v>2203</v>
      </c>
      <c r="B672" s="5" t="s">
        <v>286</v>
      </c>
      <c r="C672" s="5" t="s">
        <v>2107</v>
      </c>
      <c r="D672" s="5" t="s">
        <v>31</v>
      </c>
      <c r="E672" s="5" t="s">
        <v>4853</v>
      </c>
      <c r="F672" s="5" t="s">
        <v>4919</v>
      </c>
    </row>
    <row r="673" spans="1:6">
      <c r="A673" s="5" t="s">
        <v>2203</v>
      </c>
      <c r="B673" s="5" t="s">
        <v>286</v>
      </c>
      <c r="C673" s="5" t="s">
        <v>2202</v>
      </c>
      <c r="D673" s="5" t="s">
        <v>1561</v>
      </c>
      <c r="E673" s="5" t="s">
        <v>5026</v>
      </c>
      <c r="F673" s="5" t="s">
        <v>4943</v>
      </c>
    </row>
    <row r="674" spans="1:6">
      <c r="A674" s="5" t="s">
        <v>2203</v>
      </c>
      <c r="B674" s="5" t="s">
        <v>286</v>
      </c>
      <c r="C674" s="5" t="s">
        <v>2156</v>
      </c>
      <c r="D674" s="5" t="s">
        <v>1561</v>
      </c>
      <c r="E674" s="5" t="s">
        <v>5028</v>
      </c>
      <c r="F674" s="5" t="s">
        <v>4914</v>
      </c>
    </row>
    <row r="675" spans="1:6">
      <c r="A675" s="5" t="s">
        <v>2203</v>
      </c>
      <c r="B675" s="5" t="s">
        <v>286</v>
      </c>
      <c r="C675" s="5" t="s">
        <v>2848</v>
      </c>
      <c r="D675" s="5" t="s">
        <v>1561</v>
      </c>
      <c r="E675" s="5" t="s">
        <v>5116</v>
      </c>
      <c r="F675" s="5" t="s">
        <v>5255</v>
      </c>
    </row>
    <row r="676" spans="1:6">
      <c r="A676" s="5" t="s">
        <v>2203</v>
      </c>
      <c r="B676" s="5" t="s">
        <v>286</v>
      </c>
      <c r="C676" s="5" t="s">
        <v>3221</v>
      </c>
      <c r="D676" s="5" t="s">
        <v>1561</v>
      </c>
      <c r="E676" s="5" t="s">
        <v>5119</v>
      </c>
      <c r="F676" s="5" t="s">
        <v>4914</v>
      </c>
    </row>
    <row r="677" spans="1:6">
      <c r="A677" s="5" t="s">
        <v>2203</v>
      </c>
      <c r="B677" s="5" t="s">
        <v>286</v>
      </c>
      <c r="C677" s="5" t="s">
        <v>2569</v>
      </c>
      <c r="D677" s="5" t="s">
        <v>1561</v>
      </c>
      <c r="E677" s="5" t="s">
        <v>4935</v>
      </c>
      <c r="F677" s="5" t="s">
        <v>5256</v>
      </c>
    </row>
    <row r="678" spans="1:6">
      <c r="A678" s="5" t="s">
        <v>2203</v>
      </c>
      <c r="B678" s="5" t="s">
        <v>286</v>
      </c>
      <c r="C678" s="5" t="s">
        <v>3878</v>
      </c>
      <c r="D678" s="5" t="s">
        <v>1561</v>
      </c>
      <c r="E678" s="5" t="s">
        <v>4874</v>
      </c>
      <c r="F678" s="5" t="s">
        <v>4875</v>
      </c>
    </row>
    <row r="679" spans="1:6">
      <c r="A679" s="5" t="s">
        <v>2203</v>
      </c>
      <c r="B679" s="5" t="s">
        <v>286</v>
      </c>
      <c r="C679" s="5" t="s">
        <v>2018</v>
      </c>
      <c r="D679" s="5" t="s">
        <v>522</v>
      </c>
      <c r="E679" s="5" t="s">
        <v>4868</v>
      </c>
      <c r="F679" s="5" t="s">
        <v>5257</v>
      </c>
    </row>
    <row r="680" spans="1:6">
      <c r="A680" s="5" t="s">
        <v>2203</v>
      </c>
      <c r="B680" s="5" t="s">
        <v>286</v>
      </c>
      <c r="C680" s="5" t="s">
        <v>2319</v>
      </c>
      <c r="D680" s="5" t="s">
        <v>522</v>
      </c>
      <c r="E680" s="5" t="s">
        <v>4880</v>
      </c>
      <c r="F680" s="5" t="s">
        <v>5258</v>
      </c>
    </row>
    <row r="681" spans="1:6">
      <c r="A681" s="5" t="s">
        <v>2203</v>
      </c>
      <c r="B681" s="5" t="s">
        <v>286</v>
      </c>
      <c r="C681" s="5" t="s">
        <v>2996</v>
      </c>
      <c r="D681" s="5" t="s">
        <v>113</v>
      </c>
      <c r="E681" s="5" t="s">
        <v>4864</v>
      </c>
      <c r="F681" s="5" t="s">
        <v>5259</v>
      </c>
    </row>
    <row r="682" spans="1:6">
      <c r="A682" s="5" t="s">
        <v>2203</v>
      </c>
      <c r="B682" s="5" t="s">
        <v>286</v>
      </c>
      <c r="C682" s="5" t="s">
        <v>4393</v>
      </c>
      <c r="D682" s="5" t="s">
        <v>113</v>
      </c>
      <c r="E682" s="5" t="s">
        <v>4878</v>
      </c>
      <c r="F682" s="5" t="s">
        <v>4879</v>
      </c>
    </row>
    <row r="683" spans="1:6">
      <c r="A683" s="5" t="s">
        <v>2203</v>
      </c>
      <c r="B683" s="5" t="s">
        <v>286</v>
      </c>
      <c r="C683" s="5" t="s">
        <v>4894</v>
      </c>
      <c r="D683" s="5" t="s">
        <v>113</v>
      </c>
      <c r="E683" s="5" t="s">
        <v>4868</v>
      </c>
      <c r="F683" s="5" t="s">
        <v>5259</v>
      </c>
    </row>
    <row r="684" spans="1:6">
      <c r="A684" s="5" t="s">
        <v>2203</v>
      </c>
      <c r="B684" s="5" t="s">
        <v>286</v>
      </c>
      <c r="C684" s="5" t="s">
        <v>2011</v>
      </c>
      <c r="D684" s="5" t="s">
        <v>26</v>
      </c>
      <c r="E684" s="5" t="s">
        <v>4853</v>
      </c>
      <c r="F684" s="5" t="s">
        <v>4883</v>
      </c>
    </row>
    <row r="685" spans="1:6">
      <c r="A685" s="5" t="s">
        <v>2203</v>
      </c>
      <c r="B685" s="5" t="s">
        <v>286</v>
      </c>
      <c r="C685" s="5" t="s">
        <v>3738</v>
      </c>
      <c r="D685" s="5" t="s">
        <v>26</v>
      </c>
      <c r="E685" s="5" t="s">
        <v>4940</v>
      </c>
      <c r="F685" s="5" t="s">
        <v>4941</v>
      </c>
    </row>
    <row r="686" spans="1:6">
      <c r="A686" s="5" t="s">
        <v>2203</v>
      </c>
      <c r="B686" s="5" t="s">
        <v>286</v>
      </c>
      <c r="C686" s="5" t="s">
        <v>3789</v>
      </c>
      <c r="D686" s="5" t="s">
        <v>284</v>
      </c>
      <c r="E686" s="5" t="s">
        <v>4887</v>
      </c>
      <c r="F686" s="5" t="s">
        <v>4885</v>
      </c>
    </row>
    <row r="687" spans="1:6">
      <c r="A687" s="5" t="s">
        <v>2203</v>
      </c>
      <c r="B687" s="5" t="s">
        <v>286</v>
      </c>
      <c r="C687" s="5" t="s">
        <v>2458</v>
      </c>
      <c r="D687" s="5" t="s">
        <v>820</v>
      </c>
      <c r="E687" s="5" t="s">
        <v>5028</v>
      </c>
      <c r="F687" s="5" t="s">
        <v>5260</v>
      </c>
    </row>
    <row r="688" spans="1:6">
      <c r="A688" s="5" t="s">
        <v>2203</v>
      </c>
      <c r="B688" s="5" t="s">
        <v>286</v>
      </c>
      <c r="C688" s="5" t="s">
        <v>2377</v>
      </c>
      <c r="D688" s="5" t="s">
        <v>820</v>
      </c>
      <c r="E688" s="5" t="s">
        <v>4944</v>
      </c>
      <c r="F688" s="5" t="s">
        <v>5056</v>
      </c>
    </row>
    <row r="689" spans="1:6">
      <c r="A689" s="5" t="s">
        <v>2203</v>
      </c>
      <c r="B689" s="5" t="s">
        <v>286</v>
      </c>
      <c r="C689" s="5" t="s">
        <v>2404</v>
      </c>
      <c r="D689" s="5" t="s">
        <v>820</v>
      </c>
      <c r="E689" s="5" t="s">
        <v>4944</v>
      </c>
      <c r="F689" s="5" t="s">
        <v>5261</v>
      </c>
    </row>
    <row r="690" spans="1:6">
      <c r="A690" s="5" t="s">
        <v>2203</v>
      </c>
      <c r="B690" s="5" t="s">
        <v>286</v>
      </c>
      <c r="C690" s="5" t="s">
        <v>4956</v>
      </c>
      <c r="D690" s="5" t="s">
        <v>820</v>
      </c>
      <c r="E690" s="5" t="s">
        <v>4880</v>
      </c>
      <c r="F690" s="5" t="s">
        <v>5262</v>
      </c>
    </row>
    <row r="691" spans="1:6">
      <c r="A691" s="5" t="s">
        <v>2203</v>
      </c>
      <c r="B691" s="5" t="s">
        <v>286</v>
      </c>
      <c r="C691" s="5" t="s">
        <v>4730</v>
      </c>
      <c r="D691" s="5" t="s">
        <v>335</v>
      </c>
      <c r="E691" s="5" t="s">
        <v>4884</v>
      </c>
      <c r="F691" s="5" t="s">
        <v>4962</v>
      </c>
    </row>
    <row r="692" spans="1:6">
      <c r="A692" s="5" t="s">
        <v>2203</v>
      </c>
      <c r="B692" s="5" t="s">
        <v>286</v>
      </c>
      <c r="C692" s="5" t="s">
        <v>4833</v>
      </c>
      <c r="D692" s="5" t="s">
        <v>288</v>
      </c>
      <c r="E692" s="5" t="s">
        <v>4864</v>
      </c>
      <c r="F692" s="5" t="s">
        <v>5182</v>
      </c>
    </row>
    <row r="693" spans="1:6">
      <c r="A693" s="5" t="s">
        <v>2203</v>
      </c>
      <c r="B693" s="5" t="s">
        <v>286</v>
      </c>
      <c r="C693" s="5" t="s">
        <v>5010</v>
      </c>
      <c r="D693" s="5" t="s">
        <v>288</v>
      </c>
      <c r="E693" s="5" t="s">
        <v>4896</v>
      </c>
      <c r="F693" s="5" t="s">
        <v>5263</v>
      </c>
    </row>
    <row r="694" spans="1:6">
      <c r="A694" s="5" t="s">
        <v>2203</v>
      </c>
      <c r="B694" s="5" t="s">
        <v>286</v>
      </c>
      <c r="C694" s="5" t="s">
        <v>2034</v>
      </c>
      <c r="D694" s="5" t="s">
        <v>288</v>
      </c>
      <c r="E694" s="5" t="s">
        <v>4853</v>
      </c>
      <c r="F694" s="5" t="s">
        <v>5184</v>
      </c>
    </row>
    <row r="695" spans="1:6">
      <c r="A695" s="5" t="s">
        <v>2203</v>
      </c>
      <c r="B695" s="5" t="s">
        <v>286</v>
      </c>
      <c r="C695" s="5" t="s">
        <v>5012</v>
      </c>
      <c r="D695" s="5" t="s">
        <v>407</v>
      </c>
      <c r="E695" s="5" t="s">
        <v>4935</v>
      </c>
      <c r="F695" s="5" t="s">
        <v>5264</v>
      </c>
    </row>
    <row r="696" spans="1:6">
      <c r="A696" s="5" t="s">
        <v>2203</v>
      </c>
      <c r="B696" s="5" t="s">
        <v>286</v>
      </c>
      <c r="C696" s="5" t="s">
        <v>2517</v>
      </c>
      <c r="D696" s="5" t="s">
        <v>4850</v>
      </c>
      <c r="E696" s="5" t="s">
        <v>4851</v>
      </c>
      <c r="F696" s="5" t="s">
        <v>5265</v>
      </c>
    </row>
    <row r="697" spans="1:6">
      <c r="A697" s="5" t="s">
        <v>2203</v>
      </c>
      <c r="B697" s="5" t="s">
        <v>286</v>
      </c>
      <c r="C697" s="5" t="s">
        <v>5015</v>
      </c>
      <c r="D697" s="5" t="s">
        <v>4863</v>
      </c>
      <c r="E697" s="5" t="s">
        <v>4859</v>
      </c>
      <c r="F697" s="5" t="s">
        <v>4860</v>
      </c>
    </row>
    <row r="698" spans="1:6">
      <c r="A698" s="5" t="s">
        <v>2211</v>
      </c>
      <c r="B698" s="5" t="s">
        <v>290</v>
      </c>
      <c r="C698" s="5" t="s">
        <v>1934</v>
      </c>
      <c r="D698" s="5" t="s">
        <v>33</v>
      </c>
      <c r="E698" s="5" t="s">
        <v>5078</v>
      </c>
      <c r="F698" s="5" t="s">
        <v>4862</v>
      </c>
    </row>
    <row r="699" spans="1:6">
      <c r="A699" s="5" t="s">
        <v>2211</v>
      </c>
      <c r="B699" s="5" t="s">
        <v>290</v>
      </c>
      <c r="C699" s="5" t="s">
        <v>1955</v>
      </c>
      <c r="D699" s="5" t="s">
        <v>4863</v>
      </c>
      <c r="E699" s="5" t="s">
        <v>4859</v>
      </c>
      <c r="F699" s="5" t="s">
        <v>4860</v>
      </c>
    </row>
    <row r="700" spans="1:6">
      <c r="A700" s="5" t="s">
        <v>2216</v>
      </c>
      <c r="B700" s="5" t="s">
        <v>293</v>
      </c>
      <c r="C700" s="5" t="s">
        <v>1934</v>
      </c>
      <c r="D700" s="5" t="s">
        <v>4863</v>
      </c>
      <c r="E700" s="5" t="s">
        <v>4859</v>
      </c>
      <c r="F700" s="5" t="s">
        <v>4860</v>
      </c>
    </row>
    <row r="701" spans="1:6">
      <c r="A701" s="5" t="s">
        <v>2221</v>
      </c>
      <c r="B701" s="5" t="s">
        <v>296</v>
      </c>
      <c r="C701" s="5" t="s">
        <v>1934</v>
      </c>
      <c r="D701" s="5" t="s">
        <v>4863</v>
      </c>
      <c r="E701" s="5" t="s">
        <v>4859</v>
      </c>
      <c r="F701" s="5" t="s">
        <v>4860</v>
      </c>
    </row>
    <row r="702" spans="1:6">
      <c r="A702" s="5" t="s">
        <v>2226</v>
      </c>
      <c r="B702" s="5" t="s">
        <v>300</v>
      </c>
      <c r="C702" s="5" t="s">
        <v>1934</v>
      </c>
      <c r="D702" s="5" t="s">
        <v>4863</v>
      </c>
      <c r="E702" s="5" t="s">
        <v>4859</v>
      </c>
      <c r="F702" s="5" t="s">
        <v>4860</v>
      </c>
    </row>
    <row r="703" spans="1:6">
      <c r="A703" s="5" t="s">
        <v>3997</v>
      </c>
      <c r="B703" s="5" t="s">
        <v>304</v>
      </c>
      <c r="C703" s="5" t="s">
        <v>1934</v>
      </c>
      <c r="D703" s="5" t="s">
        <v>4863</v>
      </c>
      <c r="E703" s="5" t="s">
        <v>4859</v>
      </c>
      <c r="F703" s="5" t="s">
        <v>4860</v>
      </c>
    </row>
    <row r="704" spans="1:6">
      <c r="A704" s="5" t="s">
        <v>3999</v>
      </c>
      <c r="B704" s="5" t="s">
        <v>307</v>
      </c>
      <c r="C704" s="5" t="s">
        <v>1934</v>
      </c>
      <c r="D704" s="5" t="s">
        <v>4863</v>
      </c>
      <c r="E704" s="5" t="s">
        <v>4859</v>
      </c>
      <c r="F704" s="5" t="s">
        <v>4860</v>
      </c>
    </row>
    <row r="705" spans="1:6">
      <c r="A705" s="5" t="s">
        <v>4001</v>
      </c>
      <c r="B705" s="5" t="s">
        <v>310</v>
      </c>
      <c r="C705" s="5" t="s">
        <v>1934</v>
      </c>
      <c r="D705" s="5" t="s">
        <v>4863</v>
      </c>
      <c r="E705" s="5" t="s">
        <v>4859</v>
      </c>
      <c r="F705" s="5" t="s">
        <v>4860</v>
      </c>
    </row>
    <row r="706" spans="1:6">
      <c r="A706" s="5" t="s">
        <v>2232</v>
      </c>
      <c r="B706" s="5" t="s">
        <v>313</v>
      </c>
      <c r="C706" s="5" t="s">
        <v>1934</v>
      </c>
      <c r="D706" s="5" t="s">
        <v>4863</v>
      </c>
      <c r="E706" s="5" t="s">
        <v>4859</v>
      </c>
      <c r="F706" s="5" t="s">
        <v>4860</v>
      </c>
    </row>
    <row r="707" spans="1:6">
      <c r="A707" s="5" t="s">
        <v>2235</v>
      </c>
      <c r="B707" s="5" t="s">
        <v>316</v>
      </c>
      <c r="C707" s="5" t="s">
        <v>1934</v>
      </c>
      <c r="D707" s="5"/>
      <c r="E707" s="5"/>
      <c r="F707" s="5"/>
    </row>
    <row r="708" spans="1:6">
      <c r="A708" s="5" t="s">
        <v>2235</v>
      </c>
      <c r="B708" s="5" t="s">
        <v>316</v>
      </c>
      <c r="C708" s="5" t="s">
        <v>1955</v>
      </c>
      <c r="D708" s="5"/>
      <c r="E708" s="5" t="s">
        <v>5266</v>
      </c>
      <c r="F708" s="5" t="s">
        <v>5267</v>
      </c>
    </row>
    <row r="709" spans="1:6">
      <c r="A709" s="5" t="s">
        <v>2235</v>
      </c>
      <c r="B709" s="5" t="s">
        <v>316</v>
      </c>
      <c r="C709" s="5" t="s">
        <v>2107</v>
      </c>
      <c r="D709" s="5" t="s">
        <v>4863</v>
      </c>
      <c r="E709" s="5" t="s">
        <v>4859</v>
      </c>
      <c r="F709" s="5" t="s">
        <v>4860</v>
      </c>
    </row>
    <row r="710" spans="1:6">
      <c r="A710" s="5" t="s">
        <v>2241</v>
      </c>
      <c r="B710" s="5" t="s">
        <v>320</v>
      </c>
      <c r="C710" s="5" t="s">
        <v>1934</v>
      </c>
      <c r="D710" s="5" t="s">
        <v>4863</v>
      </c>
      <c r="E710" s="5" t="s">
        <v>4859</v>
      </c>
      <c r="F710" s="5" t="s">
        <v>4860</v>
      </c>
    </row>
    <row r="711" spans="1:6">
      <c r="A711" s="5" t="s">
        <v>4005</v>
      </c>
      <c r="B711" s="5"/>
      <c r="C711" s="5" t="s">
        <v>1934</v>
      </c>
      <c r="D711" s="5" t="s">
        <v>4863</v>
      </c>
      <c r="E711" s="5" t="s">
        <v>4859</v>
      </c>
      <c r="F711" s="5" t="s">
        <v>4860</v>
      </c>
    </row>
    <row r="712" spans="1:6">
      <c r="A712" s="5" t="s">
        <v>2246</v>
      </c>
      <c r="B712" s="5" t="s">
        <v>326</v>
      </c>
      <c r="C712" s="5" t="s">
        <v>1934</v>
      </c>
      <c r="D712" s="5" t="s">
        <v>328</v>
      </c>
      <c r="E712" s="5" t="s">
        <v>4949</v>
      </c>
      <c r="F712" s="5" t="s">
        <v>5268</v>
      </c>
    </row>
    <row r="713" spans="1:6">
      <c r="A713" s="5" t="s">
        <v>2246</v>
      </c>
      <c r="B713" s="5" t="s">
        <v>326</v>
      </c>
      <c r="C713" s="5" t="s">
        <v>1955</v>
      </c>
      <c r="D713" s="5" t="s">
        <v>4863</v>
      </c>
      <c r="E713" s="5" t="s">
        <v>4859</v>
      </c>
      <c r="F713" s="5" t="s">
        <v>4860</v>
      </c>
    </row>
    <row r="714" spans="1:6">
      <c r="A714" s="5" t="s">
        <v>4009</v>
      </c>
      <c r="B714" s="5" t="s">
        <v>330</v>
      </c>
      <c r="C714" s="5" t="s">
        <v>1934</v>
      </c>
      <c r="D714" s="5" t="s">
        <v>4863</v>
      </c>
      <c r="E714" s="5" t="s">
        <v>4859</v>
      </c>
      <c r="F714" s="5" t="s">
        <v>4860</v>
      </c>
    </row>
    <row r="715" spans="1:6">
      <c r="A715" s="5" t="s">
        <v>2252</v>
      </c>
      <c r="B715" s="5" t="s">
        <v>333</v>
      </c>
      <c r="C715" s="5" t="s">
        <v>1934</v>
      </c>
      <c r="D715" s="5" t="s">
        <v>4863</v>
      </c>
      <c r="E715" s="5" t="s">
        <v>4859</v>
      </c>
      <c r="F715" s="5" t="s">
        <v>4860</v>
      </c>
    </row>
    <row r="716" spans="1:6">
      <c r="A716" s="5" t="s">
        <v>4012</v>
      </c>
      <c r="B716" s="5" t="s">
        <v>337</v>
      </c>
      <c r="C716" s="5" t="s">
        <v>1934</v>
      </c>
      <c r="D716" s="5" t="s">
        <v>4863</v>
      </c>
      <c r="E716" s="5" t="s">
        <v>4859</v>
      </c>
      <c r="F716" s="5" t="s">
        <v>4860</v>
      </c>
    </row>
    <row r="717" spans="1:6">
      <c r="A717" s="5" t="s">
        <v>2257</v>
      </c>
      <c r="B717" s="5" t="s">
        <v>341</v>
      </c>
      <c r="C717" s="5" t="s">
        <v>1934</v>
      </c>
      <c r="D717" s="5" t="s">
        <v>4863</v>
      </c>
      <c r="E717" s="5" t="s">
        <v>4859</v>
      </c>
      <c r="F717" s="5" t="s">
        <v>4860</v>
      </c>
    </row>
    <row r="718" spans="1:6">
      <c r="A718" s="5" t="s">
        <v>2261</v>
      </c>
      <c r="B718" s="5" t="s">
        <v>345</v>
      </c>
      <c r="C718" s="5" t="s">
        <v>1934</v>
      </c>
      <c r="D718" s="5" t="s">
        <v>52</v>
      </c>
      <c r="E718" s="5" t="s">
        <v>5038</v>
      </c>
      <c r="F718" s="5" t="s">
        <v>5269</v>
      </c>
    </row>
    <row r="719" spans="1:6">
      <c r="A719" s="5" t="s">
        <v>2261</v>
      </c>
      <c r="B719" s="5" t="s">
        <v>345</v>
      </c>
      <c r="C719" s="5" t="s">
        <v>1955</v>
      </c>
      <c r="D719" s="5" t="s">
        <v>52</v>
      </c>
      <c r="E719" s="5" t="s">
        <v>4882</v>
      </c>
      <c r="F719" s="5" t="s">
        <v>5270</v>
      </c>
    </row>
    <row r="720" spans="1:6">
      <c r="A720" s="5" t="s">
        <v>2261</v>
      </c>
      <c r="B720" s="5" t="s">
        <v>345</v>
      </c>
      <c r="C720" s="5" t="s">
        <v>2107</v>
      </c>
      <c r="D720" s="5" t="s">
        <v>52</v>
      </c>
      <c r="E720" s="5" t="s">
        <v>5092</v>
      </c>
      <c r="F720" s="5" t="s">
        <v>5270</v>
      </c>
    </row>
    <row r="721" spans="1:6">
      <c r="A721" s="5" t="s">
        <v>2261</v>
      </c>
      <c r="B721" s="5" t="s">
        <v>345</v>
      </c>
      <c r="C721" s="5" t="s">
        <v>2202</v>
      </c>
      <c r="D721" s="5" t="s">
        <v>52</v>
      </c>
      <c r="E721" s="5" t="s">
        <v>4984</v>
      </c>
      <c r="F721" s="5" t="s">
        <v>5271</v>
      </c>
    </row>
    <row r="722" spans="1:6">
      <c r="A722" s="5" t="s">
        <v>2261</v>
      </c>
      <c r="B722" s="5" t="s">
        <v>345</v>
      </c>
      <c r="C722" s="5" t="s">
        <v>2156</v>
      </c>
      <c r="D722" s="5" t="s">
        <v>52</v>
      </c>
      <c r="E722" s="5" t="s">
        <v>4872</v>
      </c>
      <c r="F722" s="5" t="s">
        <v>5272</v>
      </c>
    </row>
    <row r="723" spans="1:6">
      <c r="A723" s="5" t="s">
        <v>2261</v>
      </c>
      <c r="B723" s="5" t="s">
        <v>345</v>
      </c>
      <c r="C723" s="5" t="s">
        <v>2848</v>
      </c>
      <c r="D723" s="5" t="s">
        <v>52</v>
      </c>
      <c r="E723" s="5" t="s">
        <v>4890</v>
      </c>
      <c r="F723" s="5" t="s">
        <v>4902</v>
      </c>
    </row>
    <row r="724" spans="1:6">
      <c r="A724" s="5" t="s">
        <v>2261</v>
      </c>
      <c r="B724" s="5" t="s">
        <v>345</v>
      </c>
      <c r="C724" s="5" t="s">
        <v>3221</v>
      </c>
      <c r="D724" s="5" t="s">
        <v>228</v>
      </c>
      <c r="E724" s="5" t="s">
        <v>5038</v>
      </c>
      <c r="F724" s="5" t="s">
        <v>5273</v>
      </c>
    </row>
    <row r="725" spans="1:6">
      <c r="A725" s="5" t="s">
        <v>2261</v>
      </c>
      <c r="B725" s="5" t="s">
        <v>345</v>
      </c>
      <c r="C725" s="5" t="s">
        <v>2569</v>
      </c>
      <c r="D725" s="5" t="s">
        <v>37</v>
      </c>
      <c r="E725" s="5" t="s">
        <v>4864</v>
      </c>
      <c r="F725" s="5" t="s">
        <v>5019</v>
      </c>
    </row>
    <row r="726" spans="1:6">
      <c r="A726" s="5" t="s">
        <v>2261</v>
      </c>
      <c r="B726" s="5" t="s">
        <v>345</v>
      </c>
      <c r="C726" s="5" t="s">
        <v>3878</v>
      </c>
      <c r="D726" s="5" t="s">
        <v>74</v>
      </c>
      <c r="E726" s="5" t="s">
        <v>4864</v>
      </c>
      <c r="F726" s="5" t="s">
        <v>5274</v>
      </c>
    </row>
    <row r="727" spans="1:6">
      <c r="A727" s="5" t="s">
        <v>2261</v>
      </c>
      <c r="B727" s="5" t="s">
        <v>345</v>
      </c>
      <c r="C727" s="5" t="s">
        <v>2018</v>
      </c>
      <c r="D727" s="5" t="s">
        <v>32</v>
      </c>
      <c r="E727" s="5" t="s">
        <v>4853</v>
      </c>
      <c r="F727" s="5" t="s">
        <v>4876</v>
      </c>
    </row>
    <row r="728" spans="1:6">
      <c r="A728" s="5" t="s">
        <v>2261</v>
      </c>
      <c r="B728" s="5" t="s">
        <v>345</v>
      </c>
      <c r="C728" s="5" t="s">
        <v>2319</v>
      </c>
      <c r="D728" s="5" t="s">
        <v>348</v>
      </c>
      <c r="E728" s="5" t="s">
        <v>4853</v>
      </c>
      <c r="F728" s="5" t="s">
        <v>4919</v>
      </c>
    </row>
    <row r="729" spans="1:6">
      <c r="A729" s="5" t="s">
        <v>2261</v>
      </c>
      <c r="B729" s="5" t="s">
        <v>345</v>
      </c>
      <c r="C729" s="5" t="s">
        <v>2996</v>
      </c>
      <c r="D729" s="5" t="s">
        <v>348</v>
      </c>
      <c r="E729" s="5" t="s">
        <v>4874</v>
      </c>
      <c r="F729" s="5" t="s">
        <v>4875</v>
      </c>
    </row>
    <row r="730" spans="1:6">
      <c r="A730" s="5" t="s">
        <v>2261</v>
      </c>
      <c r="B730" s="5" t="s">
        <v>345</v>
      </c>
      <c r="C730" s="5" t="s">
        <v>4393</v>
      </c>
      <c r="D730" s="5" t="s">
        <v>276</v>
      </c>
      <c r="E730" s="5" t="s">
        <v>4868</v>
      </c>
      <c r="F730" s="5" t="s">
        <v>5275</v>
      </c>
    </row>
    <row r="731" spans="1:6">
      <c r="A731" s="5" t="s">
        <v>2261</v>
      </c>
      <c r="B731" s="5" t="s">
        <v>345</v>
      </c>
      <c r="C731" s="5" t="s">
        <v>4894</v>
      </c>
      <c r="D731" s="5" t="s">
        <v>302</v>
      </c>
      <c r="E731" s="5" t="s">
        <v>4896</v>
      </c>
      <c r="F731" s="5" t="s">
        <v>4909</v>
      </c>
    </row>
    <row r="732" spans="1:6">
      <c r="A732" s="5" t="s">
        <v>2261</v>
      </c>
      <c r="B732" s="5" t="s">
        <v>345</v>
      </c>
      <c r="C732" s="5" t="s">
        <v>2011</v>
      </c>
      <c r="D732" s="5" t="s">
        <v>1454</v>
      </c>
      <c r="E732" s="5" t="s">
        <v>4882</v>
      </c>
      <c r="F732" s="5" t="s">
        <v>5276</v>
      </c>
    </row>
    <row r="733" spans="1:6">
      <c r="A733" s="5" t="s">
        <v>2261</v>
      </c>
      <c r="B733" s="5" t="s">
        <v>345</v>
      </c>
      <c r="C733" s="5" t="s">
        <v>3738</v>
      </c>
      <c r="D733" s="5" t="s">
        <v>1454</v>
      </c>
      <c r="E733" s="5" t="s">
        <v>4878</v>
      </c>
      <c r="F733" s="5" t="s">
        <v>4879</v>
      </c>
    </row>
    <row r="734" spans="1:6">
      <c r="A734" s="5" t="s">
        <v>2261</v>
      </c>
      <c r="B734" s="5" t="s">
        <v>345</v>
      </c>
      <c r="C734" s="5" t="s">
        <v>3789</v>
      </c>
      <c r="D734" s="5" t="s">
        <v>339</v>
      </c>
      <c r="E734" s="5" t="s">
        <v>4864</v>
      </c>
      <c r="F734" s="5" t="s">
        <v>4883</v>
      </c>
    </row>
    <row r="735" spans="1:6">
      <c r="A735" s="5" t="s">
        <v>2261</v>
      </c>
      <c r="B735" s="5" t="s">
        <v>345</v>
      </c>
      <c r="C735" s="5" t="s">
        <v>2458</v>
      </c>
      <c r="D735" s="5" t="s">
        <v>339</v>
      </c>
      <c r="E735" s="5" t="s">
        <v>4853</v>
      </c>
      <c r="F735" s="5" t="s">
        <v>4883</v>
      </c>
    </row>
    <row r="736" spans="1:6">
      <c r="A736" s="5" t="s">
        <v>2261</v>
      </c>
      <c r="B736" s="5" t="s">
        <v>345</v>
      </c>
      <c r="C736" s="5" t="s">
        <v>2377</v>
      </c>
      <c r="D736" s="5" t="s">
        <v>339</v>
      </c>
      <c r="E736" s="5" t="s">
        <v>4915</v>
      </c>
      <c r="F736" s="5" t="s">
        <v>4916</v>
      </c>
    </row>
    <row r="737" spans="1:6">
      <c r="A737" s="5" t="s">
        <v>2261</v>
      </c>
      <c r="B737" s="5" t="s">
        <v>345</v>
      </c>
      <c r="C737" s="5" t="s">
        <v>2404</v>
      </c>
      <c r="D737" s="5" t="s">
        <v>339</v>
      </c>
      <c r="E737" s="5" t="s">
        <v>4917</v>
      </c>
      <c r="F737" s="5" t="s">
        <v>4918</v>
      </c>
    </row>
    <row r="738" spans="1:6">
      <c r="A738" s="5" t="s">
        <v>2261</v>
      </c>
      <c r="B738" s="5" t="s">
        <v>345</v>
      </c>
      <c r="C738" s="5" t="s">
        <v>4956</v>
      </c>
      <c r="D738" s="5" t="s">
        <v>259</v>
      </c>
      <c r="E738" s="5" t="s">
        <v>4884</v>
      </c>
      <c r="F738" s="5" t="s">
        <v>4902</v>
      </c>
    </row>
    <row r="739" spans="1:6">
      <c r="A739" s="5" t="s">
        <v>2261</v>
      </c>
      <c r="B739" s="5" t="s">
        <v>345</v>
      </c>
      <c r="C739" s="5" t="s">
        <v>4730</v>
      </c>
      <c r="D739" s="5" t="s">
        <v>284</v>
      </c>
      <c r="E739" s="5" t="s">
        <v>4887</v>
      </c>
      <c r="F739" s="5" t="s">
        <v>4885</v>
      </c>
    </row>
    <row r="740" spans="1:6">
      <c r="A740" s="5" t="s">
        <v>2261</v>
      </c>
      <c r="B740" s="5" t="s">
        <v>345</v>
      </c>
      <c r="C740" s="5" t="s">
        <v>4833</v>
      </c>
      <c r="D740" s="5" t="s">
        <v>347</v>
      </c>
      <c r="E740" s="5" t="s">
        <v>4896</v>
      </c>
      <c r="F740" s="5" t="s">
        <v>4924</v>
      </c>
    </row>
    <row r="741" spans="1:6">
      <c r="A741" s="5" t="s">
        <v>2261</v>
      </c>
      <c r="B741" s="5" t="s">
        <v>345</v>
      </c>
      <c r="C741" s="5" t="s">
        <v>5010</v>
      </c>
      <c r="D741" s="5" t="s">
        <v>347</v>
      </c>
      <c r="E741" s="5" t="s">
        <v>4938</v>
      </c>
      <c r="F741" s="5" t="s">
        <v>4925</v>
      </c>
    </row>
    <row r="742" spans="1:6">
      <c r="A742" s="5" t="s">
        <v>2261</v>
      </c>
      <c r="B742" s="5" t="s">
        <v>345</v>
      </c>
      <c r="C742" s="5" t="s">
        <v>2034</v>
      </c>
      <c r="D742" s="5" t="s">
        <v>879</v>
      </c>
      <c r="E742" s="5" t="s">
        <v>5072</v>
      </c>
      <c r="F742" s="5" t="s">
        <v>5277</v>
      </c>
    </row>
    <row r="743" spans="1:6">
      <c r="A743" s="5" t="s">
        <v>2261</v>
      </c>
      <c r="B743" s="5" t="s">
        <v>345</v>
      </c>
      <c r="C743" s="5" t="s">
        <v>5012</v>
      </c>
      <c r="D743" s="5" t="s">
        <v>752</v>
      </c>
      <c r="E743" s="5" t="s">
        <v>4927</v>
      </c>
      <c r="F743" s="5" t="s">
        <v>5278</v>
      </c>
    </row>
    <row r="744" spans="1:6">
      <c r="A744" s="5" t="s">
        <v>2261</v>
      </c>
      <c r="B744" s="5" t="s">
        <v>345</v>
      </c>
      <c r="C744" s="5" t="s">
        <v>2517</v>
      </c>
      <c r="D744" s="5" t="s">
        <v>4850</v>
      </c>
      <c r="E744" s="5" t="s">
        <v>4851</v>
      </c>
      <c r="F744" s="5" t="s">
        <v>4871</v>
      </c>
    </row>
    <row r="745" spans="1:6">
      <c r="A745" s="5" t="s">
        <v>2261</v>
      </c>
      <c r="B745" s="5" t="s">
        <v>345</v>
      </c>
      <c r="C745" s="5" t="s">
        <v>5015</v>
      </c>
      <c r="D745" s="5" t="s">
        <v>4863</v>
      </c>
      <c r="E745" s="5" t="s">
        <v>4859</v>
      </c>
      <c r="F745" s="5" t="s">
        <v>4860</v>
      </c>
    </row>
    <row r="746" spans="1:6">
      <c r="A746" s="5" t="s">
        <v>4016</v>
      </c>
      <c r="B746" s="5" t="s">
        <v>350</v>
      </c>
      <c r="C746" s="5" t="s">
        <v>1934</v>
      </c>
      <c r="D746" s="5" t="s">
        <v>4863</v>
      </c>
      <c r="E746" s="5" t="s">
        <v>4859</v>
      </c>
      <c r="F746" s="5" t="s">
        <v>4860</v>
      </c>
    </row>
    <row r="747" spans="1:6">
      <c r="A747" s="5" t="s">
        <v>2267</v>
      </c>
      <c r="B747" s="5" t="s">
        <v>353</v>
      </c>
      <c r="C747" s="5" t="s">
        <v>1934</v>
      </c>
      <c r="D747" s="5" t="s">
        <v>4998</v>
      </c>
      <c r="E747" s="5" t="s">
        <v>4999</v>
      </c>
      <c r="F747" s="5" t="s">
        <v>5000</v>
      </c>
    </row>
    <row r="748" spans="1:6">
      <c r="A748" s="5" t="s">
        <v>2267</v>
      </c>
      <c r="B748" s="5" t="s">
        <v>353</v>
      </c>
      <c r="C748" s="5" t="s">
        <v>1955</v>
      </c>
      <c r="D748" s="5" t="s">
        <v>33</v>
      </c>
      <c r="E748" s="5" t="s">
        <v>5078</v>
      </c>
      <c r="F748" s="5" t="s">
        <v>4862</v>
      </c>
    </row>
    <row r="749" spans="1:6">
      <c r="A749" s="5" t="s">
        <v>2267</v>
      </c>
      <c r="B749" s="5" t="s">
        <v>353</v>
      </c>
      <c r="C749" s="5" t="s">
        <v>2107</v>
      </c>
      <c r="D749" s="5" t="s">
        <v>4863</v>
      </c>
      <c r="E749" s="5" t="s">
        <v>4859</v>
      </c>
      <c r="F749" s="5" t="s">
        <v>4860</v>
      </c>
    </row>
    <row r="750" spans="1:6">
      <c r="A750" s="5" t="s">
        <v>2270</v>
      </c>
      <c r="B750" s="5" t="s">
        <v>356</v>
      </c>
      <c r="C750" s="5" t="s">
        <v>1934</v>
      </c>
      <c r="D750" s="5" t="s">
        <v>4998</v>
      </c>
      <c r="E750" s="5" t="s">
        <v>4999</v>
      </c>
      <c r="F750" s="5" t="s">
        <v>5000</v>
      </c>
    </row>
    <row r="751" spans="1:6">
      <c r="A751" s="5" t="s">
        <v>2270</v>
      </c>
      <c r="B751" s="5" t="s">
        <v>356</v>
      </c>
      <c r="C751" s="5" t="s">
        <v>1955</v>
      </c>
      <c r="D751" s="5" t="s">
        <v>33</v>
      </c>
      <c r="E751" s="5" t="s">
        <v>5078</v>
      </c>
      <c r="F751" s="5" t="s">
        <v>4862</v>
      </c>
    </row>
    <row r="752" spans="1:6">
      <c r="A752" s="5" t="s">
        <v>2270</v>
      </c>
      <c r="B752" s="5" t="s">
        <v>356</v>
      </c>
      <c r="C752" s="5" t="s">
        <v>2107</v>
      </c>
      <c r="D752" s="5" t="s">
        <v>4863</v>
      </c>
      <c r="E752" s="5" t="s">
        <v>4859</v>
      </c>
      <c r="F752" s="5" t="s">
        <v>4860</v>
      </c>
    </row>
    <row r="753" spans="1:6">
      <c r="A753" s="5" t="s">
        <v>3615</v>
      </c>
      <c r="B753" s="5" t="s">
        <v>359</v>
      </c>
      <c r="C753" s="5" t="s">
        <v>1934</v>
      </c>
      <c r="D753" s="5" t="s">
        <v>4863</v>
      </c>
      <c r="E753" s="5" t="s">
        <v>4859</v>
      </c>
      <c r="F753" s="5" t="s">
        <v>4860</v>
      </c>
    </row>
    <row r="754" spans="1:6">
      <c r="A754" s="5" t="s">
        <v>2273</v>
      </c>
      <c r="B754" s="5" t="s">
        <v>363</v>
      </c>
      <c r="C754" s="5" t="s">
        <v>1934</v>
      </c>
      <c r="D754" s="5" t="s">
        <v>4863</v>
      </c>
      <c r="E754" s="5" t="s">
        <v>4859</v>
      </c>
      <c r="F754" s="5" t="s">
        <v>4860</v>
      </c>
    </row>
    <row r="755" spans="1:6">
      <c r="A755" s="5" t="s">
        <v>2278</v>
      </c>
      <c r="B755" s="5" t="s">
        <v>367</v>
      </c>
      <c r="C755" s="5" t="s">
        <v>1934</v>
      </c>
      <c r="D755" s="5" t="s">
        <v>4863</v>
      </c>
      <c r="E755" s="5" t="s">
        <v>4859</v>
      </c>
      <c r="F755" s="5" t="s">
        <v>4860</v>
      </c>
    </row>
    <row r="756" spans="1:6">
      <c r="A756" s="5" t="s">
        <v>4020</v>
      </c>
      <c r="B756" s="5" t="s">
        <v>370</v>
      </c>
      <c r="C756" s="5" t="s">
        <v>1934</v>
      </c>
      <c r="D756" s="5" t="s">
        <v>4863</v>
      </c>
      <c r="E756" s="5" t="s">
        <v>4859</v>
      </c>
      <c r="F756" s="5" t="s">
        <v>4860</v>
      </c>
    </row>
    <row r="757" spans="1:6">
      <c r="A757" s="5" t="s">
        <v>2282</v>
      </c>
      <c r="B757" s="5" t="s">
        <v>374</v>
      </c>
      <c r="C757" s="5" t="s">
        <v>1934</v>
      </c>
      <c r="D757" s="5" t="s">
        <v>4998</v>
      </c>
      <c r="E757" s="5" t="s">
        <v>4999</v>
      </c>
      <c r="F757" s="5" t="s">
        <v>5000</v>
      </c>
    </row>
    <row r="758" spans="1:6">
      <c r="A758" s="5" t="s">
        <v>2282</v>
      </c>
      <c r="B758" s="5" t="s">
        <v>374</v>
      </c>
      <c r="C758" s="5" t="s">
        <v>1955</v>
      </c>
      <c r="D758" s="5" t="s">
        <v>4863</v>
      </c>
      <c r="E758" s="5" t="s">
        <v>4859</v>
      </c>
      <c r="F758" s="5" t="s">
        <v>4860</v>
      </c>
    </row>
    <row r="759" spans="1:6">
      <c r="A759" s="5" t="s">
        <v>4022</v>
      </c>
      <c r="B759" s="5" t="s">
        <v>378</v>
      </c>
      <c r="C759" s="5" t="s">
        <v>1934</v>
      </c>
      <c r="D759" s="5" t="s">
        <v>4863</v>
      </c>
      <c r="E759" s="5" t="s">
        <v>4859</v>
      </c>
      <c r="F759" s="5" t="s">
        <v>4860</v>
      </c>
    </row>
    <row r="760" spans="1:6">
      <c r="A760" s="5" t="s">
        <v>2286</v>
      </c>
      <c r="B760" s="5" t="s">
        <v>382</v>
      </c>
      <c r="C760" s="5" t="s">
        <v>1934</v>
      </c>
      <c r="D760" s="5" t="s">
        <v>4863</v>
      </c>
      <c r="E760" s="5" t="s">
        <v>4859</v>
      </c>
      <c r="F760" s="5" t="s">
        <v>4860</v>
      </c>
    </row>
    <row r="761" spans="1:6">
      <c r="A761" s="5" t="s">
        <v>2291</v>
      </c>
      <c r="B761" s="5" t="s">
        <v>385</v>
      </c>
      <c r="C761" s="5" t="s">
        <v>1934</v>
      </c>
      <c r="D761" s="5" t="s">
        <v>387</v>
      </c>
      <c r="E761" s="5" t="s">
        <v>4864</v>
      </c>
      <c r="F761" s="5" t="s">
        <v>5279</v>
      </c>
    </row>
    <row r="762" spans="1:6">
      <c r="A762" s="5" t="s">
        <v>2291</v>
      </c>
      <c r="B762" s="5" t="s">
        <v>385</v>
      </c>
      <c r="C762" s="5" t="s">
        <v>1955</v>
      </c>
      <c r="D762" s="5" t="s">
        <v>4998</v>
      </c>
      <c r="E762" s="5" t="s">
        <v>5280</v>
      </c>
      <c r="F762" s="5" t="s">
        <v>5281</v>
      </c>
    </row>
    <row r="763" spans="1:6">
      <c r="A763" s="5" t="s">
        <v>2291</v>
      </c>
      <c r="B763" s="5" t="s">
        <v>385</v>
      </c>
      <c r="C763" s="5" t="s">
        <v>2107</v>
      </c>
      <c r="D763" s="5" t="s">
        <v>5282</v>
      </c>
      <c r="E763" s="5" t="s">
        <v>4864</v>
      </c>
      <c r="F763" s="5" t="s">
        <v>5283</v>
      </c>
    </row>
    <row r="764" spans="1:6">
      <c r="A764" s="5" t="s">
        <v>2291</v>
      </c>
      <c r="B764" s="5" t="s">
        <v>385</v>
      </c>
      <c r="C764" s="5" t="s">
        <v>2202</v>
      </c>
      <c r="D764" s="5" t="s">
        <v>4863</v>
      </c>
      <c r="E764" s="5" t="s">
        <v>4859</v>
      </c>
      <c r="F764" s="5" t="s">
        <v>4860</v>
      </c>
    </row>
    <row r="765" spans="1:6">
      <c r="A765" s="5" t="s">
        <v>2293</v>
      </c>
      <c r="B765" s="5" t="s">
        <v>389</v>
      </c>
      <c r="C765" s="5" t="s">
        <v>1934</v>
      </c>
      <c r="D765" s="5" t="s">
        <v>31</v>
      </c>
      <c r="E765" s="5" t="s">
        <v>4864</v>
      </c>
      <c r="F765" s="5" t="s">
        <v>4933</v>
      </c>
    </row>
    <row r="766" spans="1:6">
      <c r="A766" s="5" t="s">
        <v>2293</v>
      </c>
      <c r="B766" s="5" t="s">
        <v>389</v>
      </c>
      <c r="C766" s="5" t="s">
        <v>1955</v>
      </c>
      <c r="D766" s="5" t="s">
        <v>443</v>
      </c>
      <c r="E766" s="5" t="s">
        <v>4874</v>
      </c>
      <c r="F766" s="5" t="s">
        <v>4875</v>
      </c>
    </row>
    <row r="767" spans="1:6">
      <c r="A767" s="5" t="s">
        <v>2293</v>
      </c>
      <c r="B767" s="5" t="s">
        <v>389</v>
      </c>
      <c r="C767" s="5" t="s">
        <v>2107</v>
      </c>
      <c r="D767" s="5" t="s">
        <v>391</v>
      </c>
      <c r="E767" s="5" t="s">
        <v>4896</v>
      </c>
      <c r="F767" s="5" t="s">
        <v>5284</v>
      </c>
    </row>
    <row r="768" spans="1:6">
      <c r="A768" s="5" t="s">
        <v>2293</v>
      </c>
      <c r="B768" s="5" t="s">
        <v>389</v>
      </c>
      <c r="C768" s="5" t="s">
        <v>2202</v>
      </c>
      <c r="D768" s="5" t="s">
        <v>391</v>
      </c>
      <c r="E768" s="5" t="s">
        <v>4938</v>
      </c>
      <c r="F768" s="5" t="s">
        <v>4939</v>
      </c>
    </row>
    <row r="769" spans="1:6">
      <c r="A769" s="5" t="s">
        <v>2293</v>
      </c>
      <c r="B769" s="5" t="s">
        <v>389</v>
      </c>
      <c r="C769" s="5" t="s">
        <v>2156</v>
      </c>
      <c r="D769" s="5" t="s">
        <v>4850</v>
      </c>
      <c r="E769" s="5" t="s">
        <v>4851</v>
      </c>
      <c r="F769" s="5" t="s">
        <v>4871</v>
      </c>
    </row>
    <row r="770" spans="1:6">
      <c r="A770" s="5" t="s">
        <v>2293</v>
      </c>
      <c r="B770" s="5" t="s">
        <v>389</v>
      </c>
      <c r="C770" s="5" t="s">
        <v>2848</v>
      </c>
      <c r="D770" s="5" t="s">
        <v>4863</v>
      </c>
      <c r="E770" s="5" t="s">
        <v>4859</v>
      </c>
      <c r="F770" s="5" t="s">
        <v>4860</v>
      </c>
    </row>
    <row r="771" spans="1:6">
      <c r="A771" s="5" t="s">
        <v>2297</v>
      </c>
      <c r="B771" s="5" t="s">
        <v>393</v>
      </c>
      <c r="C771" s="5" t="s">
        <v>1934</v>
      </c>
      <c r="D771" s="5" t="s">
        <v>5034</v>
      </c>
      <c r="E771" s="5" t="s">
        <v>5035</v>
      </c>
      <c r="F771" s="5" t="s">
        <v>5036</v>
      </c>
    </row>
    <row r="772" spans="1:6">
      <c r="A772" s="5" t="s">
        <v>2297</v>
      </c>
      <c r="B772" s="5" t="s">
        <v>393</v>
      </c>
      <c r="C772" s="5" t="s">
        <v>1955</v>
      </c>
      <c r="D772" s="5" t="s">
        <v>4863</v>
      </c>
      <c r="E772" s="5" t="s">
        <v>4859</v>
      </c>
      <c r="F772" s="5" t="s">
        <v>4860</v>
      </c>
    </row>
    <row r="773" spans="1:6">
      <c r="A773" s="5" t="s">
        <v>2301</v>
      </c>
      <c r="B773" s="5" t="s">
        <v>396</v>
      </c>
      <c r="C773" s="5" t="s">
        <v>1934</v>
      </c>
      <c r="D773" s="5" t="s">
        <v>5034</v>
      </c>
      <c r="E773" s="5" t="s">
        <v>5035</v>
      </c>
      <c r="F773" s="5" t="s">
        <v>5036</v>
      </c>
    </row>
    <row r="774" spans="1:6">
      <c r="A774" s="5" t="s">
        <v>2301</v>
      </c>
      <c r="B774" s="5" t="s">
        <v>396</v>
      </c>
      <c r="C774" s="5" t="s">
        <v>1955</v>
      </c>
      <c r="D774" s="5" t="s">
        <v>4863</v>
      </c>
      <c r="E774" s="5" t="s">
        <v>4859</v>
      </c>
      <c r="F774" s="5" t="s">
        <v>4860</v>
      </c>
    </row>
    <row r="775" spans="1:6">
      <c r="A775" s="5" t="s">
        <v>2307</v>
      </c>
      <c r="B775" s="5" t="s">
        <v>399</v>
      </c>
      <c r="C775" s="5" t="s">
        <v>1934</v>
      </c>
      <c r="D775" s="5" t="s">
        <v>5034</v>
      </c>
      <c r="E775" s="5" t="s">
        <v>5035</v>
      </c>
      <c r="F775" s="5" t="s">
        <v>5036</v>
      </c>
    </row>
    <row r="776" spans="1:6">
      <c r="A776" s="5" t="s">
        <v>2307</v>
      </c>
      <c r="B776" s="5" t="s">
        <v>399</v>
      </c>
      <c r="C776" s="5" t="s">
        <v>1955</v>
      </c>
      <c r="D776" s="5" t="s">
        <v>4863</v>
      </c>
      <c r="E776" s="5" t="s">
        <v>4859</v>
      </c>
      <c r="F776" s="5" t="s">
        <v>4860</v>
      </c>
    </row>
    <row r="777" spans="1:6">
      <c r="A777" s="5" t="s">
        <v>2311</v>
      </c>
      <c r="B777" s="5" t="s">
        <v>402</v>
      </c>
      <c r="C777" s="5" t="s">
        <v>1934</v>
      </c>
      <c r="D777" s="5"/>
      <c r="E777" s="5"/>
      <c r="F777" s="5"/>
    </row>
    <row r="778" spans="1:6">
      <c r="A778" s="5" t="s">
        <v>2311</v>
      </c>
      <c r="B778" s="5" t="s">
        <v>402</v>
      </c>
      <c r="C778" s="5" t="s">
        <v>1955</v>
      </c>
      <c r="D778" s="5" t="s">
        <v>4863</v>
      </c>
      <c r="E778" s="5" t="s">
        <v>4859</v>
      </c>
      <c r="F778" s="5" t="s">
        <v>4860</v>
      </c>
    </row>
    <row r="779" spans="1:6">
      <c r="A779" s="5" t="s">
        <v>2315</v>
      </c>
      <c r="B779" s="5" t="s">
        <v>405</v>
      </c>
      <c r="C779" s="5" t="s">
        <v>1934</v>
      </c>
      <c r="D779" s="5" t="s">
        <v>4863</v>
      </c>
      <c r="E779" s="5" t="s">
        <v>4859</v>
      </c>
      <c r="F779" s="5" t="s">
        <v>4860</v>
      </c>
    </row>
    <row r="780" spans="1:6">
      <c r="A780" s="5" t="s">
        <v>2320</v>
      </c>
      <c r="B780" s="5" t="s">
        <v>409</v>
      </c>
      <c r="C780" s="5" t="s">
        <v>1947</v>
      </c>
      <c r="D780" s="5" t="s">
        <v>411</v>
      </c>
      <c r="E780" s="5" t="s">
        <v>4904</v>
      </c>
      <c r="F780" s="5" t="s">
        <v>5285</v>
      </c>
    </row>
    <row r="781" spans="1:6">
      <c r="A781" s="5" t="s">
        <v>2320</v>
      </c>
      <c r="B781" s="5" t="s">
        <v>409</v>
      </c>
      <c r="C781" s="5" t="s">
        <v>5146</v>
      </c>
      <c r="D781" s="5" t="s">
        <v>4858</v>
      </c>
      <c r="E781" s="5" t="s">
        <v>4859</v>
      </c>
      <c r="F781" s="5" t="s">
        <v>4860</v>
      </c>
    </row>
    <row r="782" spans="1:6">
      <c r="A782" s="5" t="s">
        <v>5286</v>
      </c>
      <c r="B782" s="5" t="s">
        <v>413</v>
      </c>
      <c r="C782" s="5" t="s">
        <v>1934</v>
      </c>
      <c r="D782" s="5" t="s">
        <v>152</v>
      </c>
      <c r="E782" s="5" t="s">
        <v>5078</v>
      </c>
      <c r="F782" s="5" t="s">
        <v>5079</v>
      </c>
    </row>
    <row r="783" spans="1:6">
      <c r="A783" s="5" t="s">
        <v>5286</v>
      </c>
      <c r="B783" s="5" t="s">
        <v>413</v>
      </c>
      <c r="C783" s="5" t="s">
        <v>1955</v>
      </c>
      <c r="D783" s="5" t="s">
        <v>4863</v>
      </c>
      <c r="E783" s="5" t="s">
        <v>4859</v>
      </c>
      <c r="F783" s="5" t="s">
        <v>4860</v>
      </c>
    </row>
    <row r="784" spans="1:6">
      <c r="A784" s="5" t="s">
        <v>2325</v>
      </c>
      <c r="B784" s="5" t="s">
        <v>416</v>
      </c>
      <c r="C784" s="5" t="s">
        <v>1934</v>
      </c>
      <c r="D784" s="5" t="s">
        <v>4863</v>
      </c>
      <c r="E784" s="5" t="s">
        <v>4859</v>
      </c>
      <c r="F784" s="5" t="s">
        <v>4860</v>
      </c>
    </row>
    <row r="785" spans="1:6">
      <c r="A785" s="5" t="s">
        <v>2327</v>
      </c>
      <c r="B785" s="5" t="s">
        <v>419</v>
      </c>
      <c r="C785" s="5" t="s">
        <v>1934</v>
      </c>
      <c r="D785" s="5" t="s">
        <v>4863</v>
      </c>
      <c r="E785" s="5" t="s">
        <v>4859</v>
      </c>
      <c r="F785" s="5" t="s">
        <v>4860</v>
      </c>
    </row>
    <row r="786" spans="1:6">
      <c r="A786" s="5" t="s">
        <v>3626</v>
      </c>
      <c r="B786" s="5" t="s">
        <v>422</v>
      </c>
      <c r="C786" s="5" t="s">
        <v>1934</v>
      </c>
      <c r="D786" s="5" t="s">
        <v>424</v>
      </c>
      <c r="E786" s="5" t="s">
        <v>4949</v>
      </c>
      <c r="F786" s="5" t="s">
        <v>5287</v>
      </c>
    </row>
    <row r="787" spans="1:6">
      <c r="A787" s="5" t="s">
        <v>3626</v>
      </c>
      <c r="B787" s="5" t="s">
        <v>422</v>
      </c>
      <c r="C787" s="5" t="s">
        <v>1955</v>
      </c>
      <c r="D787" s="5" t="s">
        <v>4863</v>
      </c>
      <c r="E787" s="5" t="s">
        <v>4859</v>
      </c>
      <c r="F787" s="5" t="s">
        <v>4860</v>
      </c>
    </row>
    <row r="788" spans="1:6">
      <c r="A788" s="5" t="s">
        <v>2330</v>
      </c>
      <c r="B788" s="5" t="s">
        <v>426</v>
      </c>
      <c r="C788" s="5" t="s">
        <v>1934</v>
      </c>
      <c r="D788" s="5" t="s">
        <v>4863</v>
      </c>
      <c r="E788" s="5" t="s">
        <v>4859</v>
      </c>
      <c r="F788" s="5" t="s">
        <v>4860</v>
      </c>
    </row>
    <row r="789" spans="1:6">
      <c r="A789" s="5" t="s">
        <v>2336</v>
      </c>
      <c r="B789" s="5" t="s">
        <v>430</v>
      </c>
      <c r="C789" s="5" t="s">
        <v>1934</v>
      </c>
      <c r="D789" s="5" t="s">
        <v>5034</v>
      </c>
      <c r="E789" s="5" t="s">
        <v>5035</v>
      </c>
      <c r="F789" s="5" t="s">
        <v>5036</v>
      </c>
    </row>
    <row r="790" spans="1:6">
      <c r="A790" s="5" t="s">
        <v>2336</v>
      </c>
      <c r="B790" s="5" t="s">
        <v>430</v>
      </c>
      <c r="C790" s="5" t="s">
        <v>1955</v>
      </c>
      <c r="D790" s="5" t="s">
        <v>4863</v>
      </c>
      <c r="E790" s="5" t="s">
        <v>4859</v>
      </c>
      <c r="F790" s="5" t="s">
        <v>4860</v>
      </c>
    </row>
    <row r="791" spans="1:6">
      <c r="A791" s="5" t="s">
        <v>2340</v>
      </c>
      <c r="B791" s="5" t="s">
        <v>433</v>
      </c>
      <c r="C791" s="5" t="s">
        <v>1934</v>
      </c>
      <c r="D791" s="5" t="s">
        <v>4863</v>
      </c>
      <c r="E791" s="5" t="s">
        <v>4859</v>
      </c>
      <c r="F791" s="5" t="s">
        <v>4860</v>
      </c>
    </row>
    <row r="792" spans="1:6">
      <c r="A792" s="5" t="s">
        <v>2344</v>
      </c>
      <c r="B792" s="5" t="s">
        <v>437</v>
      </c>
      <c r="C792" s="5" t="s">
        <v>1934</v>
      </c>
      <c r="D792" s="5" t="s">
        <v>439</v>
      </c>
      <c r="E792" s="5" t="s">
        <v>4949</v>
      </c>
      <c r="F792" s="5" t="s">
        <v>5288</v>
      </c>
    </row>
    <row r="793" spans="1:6">
      <c r="A793" s="5" t="s">
        <v>2344</v>
      </c>
      <c r="B793" s="5" t="s">
        <v>437</v>
      </c>
      <c r="C793" s="5" t="s">
        <v>1955</v>
      </c>
      <c r="D793" s="5" t="s">
        <v>5034</v>
      </c>
      <c r="E793" s="5" t="s">
        <v>5035</v>
      </c>
      <c r="F793" s="5" t="s">
        <v>5036</v>
      </c>
    </row>
    <row r="794" spans="1:6">
      <c r="A794" s="5" t="s">
        <v>2344</v>
      </c>
      <c r="B794" s="5" t="s">
        <v>437</v>
      </c>
      <c r="C794" s="5" t="s">
        <v>2107</v>
      </c>
      <c r="D794" s="5" t="s">
        <v>4863</v>
      </c>
      <c r="E794" s="5" t="s">
        <v>4859</v>
      </c>
      <c r="F794" s="5" t="s">
        <v>4860</v>
      </c>
    </row>
    <row r="795" spans="1:6">
      <c r="A795" s="5" t="s">
        <v>2349</v>
      </c>
      <c r="B795" s="5" t="s">
        <v>441</v>
      </c>
      <c r="C795" s="5" t="s">
        <v>1934</v>
      </c>
      <c r="D795" s="5" t="s">
        <v>33</v>
      </c>
      <c r="E795" s="5" t="s">
        <v>5078</v>
      </c>
      <c r="F795" s="5" t="s">
        <v>4862</v>
      </c>
    </row>
    <row r="796" spans="1:6">
      <c r="A796" s="5" t="s">
        <v>2349</v>
      </c>
      <c r="B796" s="5" t="s">
        <v>441</v>
      </c>
      <c r="C796" s="5" t="s">
        <v>1955</v>
      </c>
      <c r="D796" s="5" t="s">
        <v>4863</v>
      </c>
      <c r="E796" s="5" t="s">
        <v>4859</v>
      </c>
      <c r="F796" s="5" t="s">
        <v>4860</v>
      </c>
    </row>
    <row r="797" spans="1:6">
      <c r="A797" s="5" t="s">
        <v>2353</v>
      </c>
      <c r="B797" s="5" t="s">
        <v>445</v>
      </c>
      <c r="C797" s="5" t="s">
        <v>1934</v>
      </c>
      <c r="D797" s="5" t="s">
        <v>4863</v>
      </c>
      <c r="E797" s="5" t="s">
        <v>4859</v>
      </c>
      <c r="F797" s="5" t="s">
        <v>4860</v>
      </c>
    </row>
    <row r="798" spans="1:6">
      <c r="A798" s="5" t="s">
        <v>2359</v>
      </c>
      <c r="B798" s="5" t="s">
        <v>449</v>
      </c>
      <c r="C798" s="5" t="s">
        <v>1934</v>
      </c>
      <c r="D798" s="5" t="s">
        <v>4863</v>
      </c>
      <c r="E798" s="5" t="s">
        <v>4859</v>
      </c>
      <c r="F798" s="5" t="s">
        <v>4860</v>
      </c>
    </row>
    <row r="799" spans="1:6">
      <c r="A799" s="5" t="s">
        <v>2364</v>
      </c>
      <c r="B799" s="5" t="s">
        <v>452</v>
      </c>
      <c r="C799" s="5" t="s">
        <v>1934</v>
      </c>
      <c r="D799" s="5" t="s">
        <v>4863</v>
      </c>
      <c r="E799" s="5" t="s">
        <v>4859</v>
      </c>
      <c r="F799" s="5" t="s">
        <v>4860</v>
      </c>
    </row>
    <row r="800" spans="1:6">
      <c r="A800" s="5" t="s">
        <v>2369</v>
      </c>
      <c r="B800" s="5" t="s">
        <v>457</v>
      </c>
      <c r="C800" s="5" t="s">
        <v>1934</v>
      </c>
      <c r="D800" s="5" t="s">
        <v>4863</v>
      </c>
      <c r="E800" s="5" t="s">
        <v>4859</v>
      </c>
      <c r="F800" s="5" t="s">
        <v>4860</v>
      </c>
    </row>
    <row r="801" spans="1:6">
      <c r="A801" s="5" t="s">
        <v>3639</v>
      </c>
      <c r="B801" s="5" t="s">
        <v>461</v>
      </c>
      <c r="C801" s="5" t="s">
        <v>1934</v>
      </c>
      <c r="D801" s="5" t="s">
        <v>4998</v>
      </c>
      <c r="E801" s="5" t="s">
        <v>4999</v>
      </c>
      <c r="F801" s="5" t="s">
        <v>5289</v>
      </c>
    </row>
    <row r="802" spans="1:6">
      <c r="A802" s="5" t="s">
        <v>3639</v>
      </c>
      <c r="B802" s="5" t="s">
        <v>461</v>
      </c>
      <c r="C802" s="5" t="s">
        <v>1955</v>
      </c>
      <c r="D802" s="5" t="s">
        <v>4863</v>
      </c>
      <c r="E802" s="5" t="s">
        <v>4859</v>
      </c>
      <c r="F802" s="5" t="s">
        <v>4860</v>
      </c>
    </row>
    <row r="803" spans="1:6">
      <c r="A803" s="5" t="s">
        <v>3643</v>
      </c>
      <c r="B803" s="5" t="s">
        <v>465</v>
      </c>
      <c r="C803" s="5" t="s">
        <v>1934</v>
      </c>
      <c r="D803" s="5" t="s">
        <v>4863</v>
      </c>
      <c r="E803" s="5" t="s">
        <v>4859</v>
      </c>
      <c r="F803" s="5" t="s">
        <v>4860</v>
      </c>
    </row>
    <row r="804" spans="1:6">
      <c r="A804" s="5" t="s">
        <v>2370</v>
      </c>
      <c r="B804" s="5" t="s">
        <v>468</v>
      </c>
      <c r="C804" s="5" t="s">
        <v>1934</v>
      </c>
      <c r="D804" s="5" t="s">
        <v>4863</v>
      </c>
      <c r="E804" s="5" t="s">
        <v>4859</v>
      </c>
      <c r="F804" s="5" t="s">
        <v>4860</v>
      </c>
    </row>
    <row r="805" spans="1:6">
      <c r="A805" s="5" t="s">
        <v>2373</v>
      </c>
      <c r="B805" s="5" t="s">
        <v>471</v>
      </c>
      <c r="C805" s="5" t="s">
        <v>1934</v>
      </c>
      <c r="D805" s="5" t="s">
        <v>4863</v>
      </c>
      <c r="E805" s="5" t="s">
        <v>4859</v>
      </c>
      <c r="F805" s="5" t="s">
        <v>4860</v>
      </c>
    </row>
    <row r="806" spans="1:6">
      <c r="A806" s="5" t="s">
        <v>2378</v>
      </c>
      <c r="B806" s="5" t="s">
        <v>474</v>
      </c>
      <c r="C806" s="5" t="s">
        <v>1934</v>
      </c>
      <c r="D806" s="5" t="s">
        <v>4863</v>
      </c>
      <c r="E806" s="5" t="s">
        <v>4859</v>
      </c>
      <c r="F806" s="5" t="s">
        <v>4860</v>
      </c>
    </row>
    <row r="807" spans="1:6">
      <c r="A807" s="5" t="s">
        <v>4034</v>
      </c>
      <c r="B807" s="5" t="s">
        <v>477</v>
      </c>
      <c r="C807" s="5" t="s">
        <v>1934</v>
      </c>
      <c r="D807" s="5" t="s">
        <v>4863</v>
      </c>
      <c r="E807" s="5" t="s">
        <v>4859</v>
      </c>
      <c r="F807" s="5" t="s">
        <v>4860</v>
      </c>
    </row>
    <row r="808" spans="1:6">
      <c r="A808" s="5" t="s">
        <v>4033</v>
      </c>
      <c r="B808" s="5" t="s">
        <v>480</v>
      </c>
      <c r="C808" s="5" t="s">
        <v>1934</v>
      </c>
      <c r="D808" s="5" t="s">
        <v>4863</v>
      </c>
      <c r="E808" s="5" t="s">
        <v>4859</v>
      </c>
      <c r="F808" s="5" t="s">
        <v>4860</v>
      </c>
    </row>
    <row r="809" spans="1:6">
      <c r="A809" s="5" t="s">
        <v>4035</v>
      </c>
      <c r="B809" s="5" t="s">
        <v>483</v>
      </c>
      <c r="C809" s="5" t="s">
        <v>1934</v>
      </c>
      <c r="D809" s="5" t="s">
        <v>4863</v>
      </c>
      <c r="E809" s="5" t="s">
        <v>4859</v>
      </c>
      <c r="F809" s="5" t="s">
        <v>4860</v>
      </c>
    </row>
    <row r="810" spans="1:6">
      <c r="A810" s="5" t="s">
        <v>3646</v>
      </c>
      <c r="B810" s="5" t="s">
        <v>487</v>
      </c>
      <c r="C810" s="5" t="s">
        <v>1934</v>
      </c>
      <c r="D810" s="5" t="s">
        <v>4863</v>
      </c>
      <c r="E810" s="5" t="s">
        <v>4859</v>
      </c>
      <c r="F810" s="5" t="s">
        <v>4860</v>
      </c>
    </row>
    <row r="811" spans="1:6">
      <c r="A811" s="5" t="s">
        <v>2383</v>
      </c>
      <c r="B811" s="5" t="s">
        <v>490</v>
      </c>
      <c r="C811" s="5" t="s">
        <v>1934</v>
      </c>
      <c r="D811" s="5" t="s">
        <v>4858</v>
      </c>
      <c r="E811" s="5" t="s">
        <v>4859</v>
      </c>
      <c r="F811" s="5" t="s">
        <v>4860</v>
      </c>
    </row>
    <row r="812" spans="1:6">
      <c r="A812" s="5" t="s">
        <v>4038</v>
      </c>
      <c r="B812" s="5" t="s">
        <v>494</v>
      </c>
      <c r="C812" s="5" t="s">
        <v>1934</v>
      </c>
      <c r="D812" s="5" t="s">
        <v>4863</v>
      </c>
      <c r="E812" s="5" t="s">
        <v>4859</v>
      </c>
      <c r="F812" s="5" t="s">
        <v>4860</v>
      </c>
    </row>
    <row r="813" spans="1:6">
      <c r="A813" s="5" t="s">
        <v>2387</v>
      </c>
      <c r="B813" s="5" t="s">
        <v>497</v>
      </c>
      <c r="C813" s="5" t="s">
        <v>1934</v>
      </c>
      <c r="D813" s="5" t="s">
        <v>4863</v>
      </c>
      <c r="E813" s="5" t="s">
        <v>4859</v>
      </c>
      <c r="F813" s="5" t="s">
        <v>4860</v>
      </c>
    </row>
    <row r="814" spans="1:6">
      <c r="A814" s="5" t="s">
        <v>2392</v>
      </c>
      <c r="B814" s="5" t="s">
        <v>500</v>
      </c>
      <c r="C814" s="5" t="s">
        <v>1934</v>
      </c>
      <c r="D814" s="5" t="s">
        <v>4863</v>
      </c>
      <c r="E814" s="5" t="s">
        <v>4859</v>
      </c>
      <c r="F814" s="5" t="s">
        <v>4860</v>
      </c>
    </row>
    <row r="815" spans="1:6">
      <c r="A815" s="5" t="s">
        <v>4040</v>
      </c>
      <c r="B815" s="5" t="s">
        <v>503</v>
      </c>
      <c r="C815" s="5" t="s">
        <v>1934</v>
      </c>
      <c r="D815" s="5" t="s">
        <v>4863</v>
      </c>
      <c r="E815" s="5" t="s">
        <v>4859</v>
      </c>
      <c r="F815" s="5" t="s">
        <v>4860</v>
      </c>
    </row>
    <row r="816" spans="1:6">
      <c r="A816" s="5" t="s">
        <v>4042</v>
      </c>
      <c r="B816" s="5" t="s">
        <v>507</v>
      </c>
      <c r="C816" s="5" t="s">
        <v>1934</v>
      </c>
      <c r="D816" s="5" t="s">
        <v>4863</v>
      </c>
      <c r="E816" s="5" t="s">
        <v>4859</v>
      </c>
      <c r="F816" s="5" t="s">
        <v>4860</v>
      </c>
    </row>
    <row r="817" spans="1:6">
      <c r="A817" s="5" t="s">
        <v>4043</v>
      </c>
      <c r="B817" s="5" t="s">
        <v>510</v>
      </c>
      <c r="C817" s="5" t="s">
        <v>1934</v>
      </c>
      <c r="D817" s="5" t="s">
        <v>4863</v>
      </c>
      <c r="E817" s="5" t="s">
        <v>4859</v>
      </c>
      <c r="F817" s="5" t="s">
        <v>4860</v>
      </c>
    </row>
    <row r="818" spans="1:6">
      <c r="A818" s="5" t="s">
        <v>3650</v>
      </c>
      <c r="B818" s="5" t="s">
        <v>513</v>
      </c>
      <c r="C818" s="5" t="s">
        <v>1934</v>
      </c>
      <c r="D818" s="5" t="s">
        <v>515</v>
      </c>
      <c r="E818" s="5" t="s">
        <v>5290</v>
      </c>
      <c r="F818" s="5" t="s">
        <v>5291</v>
      </c>
    </row>
    <row r="819" spans="1:6">
      <c r="A819" s="5" t="s">
        <v>3650</v>
      </c>
      <c r="B819" s="5" t="s">
        <v>513</v>
      </c>
      <c r="C819" s="5" t="s">
        <v>1955</v>
      </c>
      <c r="D819" s="5" t="s">
        <v>4957</v>
      </c>
      <c r="E819" s="5" t="s">
        <v>4958</v>
      </c>
      <c r="F819" s="5" t="s">
        <v>4959</v>
      </c>
    </row>
    <row r="820" spans="1:6">
      <c r="A820" s="5" t="s">
        <v>3650</v>
      </c>
      <c r="B820" s="5" t="s">
        <v>513</v>
      </c>
      <c r="C820" s="5" t="s">
        <v>2107</v>
      </c>
      <c r="D820" s="5" t="s">
        <v>4863</v>
      </c>
      <c r="E820" s="5" t="s">
        <v>4859</v>
      </c>
      <c r="F820" s="5" t="s">
        <v>4860</v>
      </c>
    </row>
    <row r="821" spans="1:6">
      <c r="A821" s="5" t="s">
        <v>2396</v>
      </c>
      <c r="B821" s="5" t="s">
        <v>517</v>
      </c>
      <c r="C821" s="5" t="s">
        <v>1934</v>
      </c>
      <c r="D821" s="5" t="s">
        <v>4863</v>
      </c>
      <c r="E821" s="5" t="s">
        <v>4859</v>
      </c>
      <c r="F821" s="5" t="s">
        <v>4860</v>
      </c>
    </row>
    <row r="822" spans="1:6">
      <c r="A822" s="5" t="s">
        <v>2400</v>
      </c>
      <c r="B822" s="5" t="s">
        <v>520</v>
      </c>
      <c r="C822" s="5" t="s">
        <v>1934</v>
      </c>
      <c r="D822" s="5" t="s">
        <v>4863</v>
      </c>
      <c r="E822" s="5" t="s">
        <v>4859</v>
      </c>
      <c r="F822" s="5" t="s">
        <v>4860</v>
      </c>
    </row>
    <row r="823" spans="1:6">
      <c r="A823" s="5" t="s">
        <v>2405</v>
      </c>
      <c r="B823" s="5" t="s">
        <v>524</v>
      </c>
      <c r="C823" s="5" t="s">
        <v>1934</v>
      </c>
      <c r="D823" s="5" t="s">
        <v>33</v>
      </c>
      <c r="E823" s="5" t="s">
        <v>5078</v>
      </c>
      <c r="F823" s="5" t="s">
        <v>4862</v>
      </c>
    </row>
    <row r="824" spans="1:6">
      <c r="A824" s="5" t="s">
        <v>2405</v>
      </c>
      <c r="B824" s="5" t="s">
        <v>524</v>
      </c>
      <c r="C824" s="5" t="s">
        <v>1955</v>
      </c>
      <c r="D824" s="5" t="s">
        <v>4863</v>
      </c>
      <c r="E824" s="5" t="s">
        <v>4859</v>
      </c>
      <c r="F824" s="5" t="s">
        <v>4860</v>
      </c>
    </row>
    <row r="825" spans="1:6">
      <c r="A825" s="5" t="s">
        <v>2409</v>
      </c>
      <c r="B825" s="5" t="s">
        <v>528</v>
      </c>
      <c r="C825" s="5" t="s">
        <v>1934</v>
      </c>
      <c r="D825" s="5" t="s">
        <v>228</v>
      </c>
      <c r="E825" s="5" t="s">
        <v>4872</v>
      </c>
      <c r="F825" s="5" t="s">
        <v>5195</v>
      </c>
    </row>
    <row r="826" spans="1:6">
      <c r="A826" s="5" t="s">
        <v>2409</v>
      </c>
      <c r="B826" s="5" t="s">
        <v>528</v>
      </c>
      <c r="C826" s="5" t="s">
        <v>1955</v>
      </c>
      <c r="D826" s="5" t="s">
        <v>443</v>
      </c>
      <c r="E826" s="5" t="s">
        <v>4874</v>
      </c>
      <c r="F826" s="5" t="s">
        <v>4875</v>
      </c>
    </row>
    <row r="827" spans="1:6">
      <c r="A827" s="5" t="s">
        <v>2409</v>
      </c>
      <c r="B827" s="5" t="s">
        <v>528</v>
      </c>
      <c r="C827" s="5" t="s">
        <v>2107</v>
      </c>
      <c r="D827" s="5" t="s">
        <v>284</v>
      </c>
      <c r="E827" s="5" t="s">
        <v>4887</v>
      </c>
      <c r="F827" s="5" t="s">
        <v>4885</v>
      </c>
    </row>
    <row r="828" spans="1:6">
      <c r="A828" s="5" t="s">
        <v>2409</v>
      </c>
      <c r="B828" s="5" t="s">
        <v>528</v>
      </c>
      <c r="C828" s="5" t="s">
        <v>2202</v>
      </c>
      <c r="D828" s="5" t="s">
        <v>4850</v>
      </c>
      <c r="E828" s="5" t="s">
        <v>4851</v>
      </c>
      <c r="F828" s="5" t="s">
        <v>4871</v>
      </c>
    </row>
    <row r="829" spans="1:6">
      <c r="A829" s="5" t="s">
        <v>2409</v>
      </c>
      <c r="B829" s="5" t="s">
        <v>528</v>
      </c>
      <c r="C829" s="5" t="s">
        <v>2156</v>
      </c>
      <c r="D829" s="5" t="s">
        <v>531</v>
      </c>
      <c r="E829" s="5" t="s">
        <v>5050</v>
      </c>
      <c r="F829" s="5" t="s">
        <v>4862</v>
      </c>
    </row>
    <row r="830" spans="1:6">
      <c r="A830" s="5" t="s">
        <v>2409</v>
      </c>
      <c r="B830" s="5" t="s">
        <v>528</v>
      </c>
      <c r="C830" s="5" t="s">
        <v>2848</v>
      </c>
      <c r="D830" s="5" t="s">
        <v>4863</v>
      </c>
      <c r="E830" s="5" t="s">
        <v>4859</v>
      </c>
      <c r="F830" s="5" t="s">
        <v>4860</v>
      </c>
    </row>
    <row r="831" spans="1:6">
      <c r="A831" s="5" t="s">
        <v>2410</v>
      </c>
      <c r="B831" s="5" t="s">
        <v>533</v>
      </c>
      <c r="C831" s="5" t="s">
        <v>1934</v>
      </c>
      <c r="D831" s="5" t="s">
        <v>33</v>
      </c>
      <c r="E831" s="5" t="s">
        <v>5078</v>
      </c>
      <c r="F831" s="5" t="s">
        <v>4862</v>
      </c>
    </row>
    <row r="832" spans="1:6">
      <c r="A832" s="5" t="s">
        <v>2410</v>
      </c>
      <c r="B832" s="5" t="s">
        <v>533</v>
      </c>
      <c r="C832" s="5" t="s">
        <v>1955</v>
      </c>
      <c r="D832" s="5" t="s">
        <v>4863</v>
      </c>
      <c r="E832" s="5" t="s">
        <v>4859</v>
      </c>
      <c r="F832" s="5" t="s">
        <v>4860</v>
      </c>
    </row>
    <row r="833" spans="1:6">
      <c r="A833" s="5" t="s">
        <v>2413</v>
      </c>
      <c r="B833" s="5" t="s">
        <v>536</v>
      </c>
      <c r="C833" s="5" t="s">
        <v>1934</v>
      </c>
      <c r="D833" s="5" t="s">
        <v>4863</v>
      </c>
      <c r="E833" s="5" t="s">
        <v>4859</v>
      </c>
      <c r="F833" s="5" t="s">
        <v>4860</v>
      </c>
    </row>
    <row r="834" spans="1:6">
      <c r="A834" s="5" t="s">
        <v>2417</v>
      </c>
      <c r="B834" s="5" t="s">
        <v>540</v>
      </c>
      <c r="C834" s="5" t="s">
        <v>1934</v>
      </c>
      <c r="D834" s="5" t="s">
        <v>52</v>
      </c>
      <c r="E834" s="5" t="s">
        <v>5052</v>
      </c>
      <c r="F834" s="5" t="s">
        <v>5292</v>
      </c>
    </row>
    <row r="835" spans="1:6">
      <c r="A835" s="5" t="s">
        <v>2417</v>
      </c>
      <c r="B835" s="5" t="s">
        <v>540</v>
      </c>
      <c r="C835" s="5" t="s">
        <v>1955</v>
      </c>
      <c r="D835" s="5" t="s">
        <v>228</v>
      </c>
      <c r="E835" s="5" t="s">
        <v>5222</v>
      </c>
      <c r="F835" s="5" t="s">
        <v>4974</v>
      </c>
    </row>
    <row r="836" spans="1:6">
      <c r="A836" s="5" t="s">
        <v>2417</v>
      </c>
      <c r="B836" s="5" t="s">
        <v>540</v>
      </c>
      <c r="C836" s="5" t="s">
        <v>2107</v>
      </c>
      <c r="D836" s="5" t="s">
        <v>228</v>
      </c>
      <c r="E836" s="5" t="s">
        <v>4930</v>
      </c>
      <c r="F836" s="5" t="s">
        <v>5181</v>
      </c>
    </row>
    <row r="837" spans="1:6">
      <c r="A837" s="5" t="s">
        <v>2417</v>
      </c>
      <c r="B837" s="5" t="s">
        <v>540</v>
      </c>
      <c r="C837" s="5" t="s">
        <v>2202</v>
      </c>
      <c r="D837" s="5" t="s">
        <v>228</v>
      </c>
      <c r="E837" s="5" t="s">
        <v>4915</v>
      </c>
      <c r="F837" s="5" t="s">
        <v>4983</v>
      </c>
    </row>
    <row r="838" spans="1:6">
      <c r="A838" s="5" t="s">
        <v>2417</v>
      </c>
      <c r="B838" s="5" t="s">
        <v>540</v>
      </c>
      <c r="C838" s="5" t="s">
        <v>2156</v>
      </c>
      <c r="D838" s="5" t="s">
        <v>127</v>
      </c>
      <c r="E838" s="5" t="s">
        <v>4896</v>
      </c>
      <c r="F838" s="5" t="s">
        <v>4897</v>
      </c>
    </row>
    <row r="839" spans="1:6">
      <c r="A839" s="5" t="s">
        <v>2417</v>
      </c>
      <c r="B839" s="5" t="s">
        <v>540</v>
      </c>
      <c r="C839" s="5" t="s">
        <v>2848</v>
      </c>
      <c r="D839" s="5" t="s">
        <v>1454</v>
      </c>
      <c r="E839" s="5" t="s">
        <v>5052</v>
      </c>
      <c r="F839" s="5" t="s">
        <v>5293</v>
      </c>
    </row>
    <row r="840" spans="1:6">
      <c r="A840" s="5" t="s">
        <v>2417</v>
      </c>
      <c r="B840" s="5" t="s">
        <v>540</v>
      </c>
      <c r="C840" s="5" t="s">
        <v>3221</v>
      </c>
      <c r="D840" s="5" t="s">
        <v>1454</v>
      </c>
      <c r="E840" s="5" t="s">
        <v>5116</v>
      </c>
      <c r="F840" s="5" t="s">
        <v>4914</v>
      </c>
    </row>
    <row r="841" spans="1:6">
      <c r="A841" s="5" t="s">
        <v>2417</v>
      </c>
      <c r="B841" s="5" t="s">
        <v>540</v>
      </c>
      <c r="C841" s="5" t="s">
        <v>2569</v>
      </c>
      <c r="D841" s="5" t="s">
        <v>1454</v>
      </c>
      <c r="E841" s="5" t="s">
        <v>4979</v>
      </c>
      <c r="F841" s="5" t="s">
        <v>4980</v>
      </c>
    </row>
    <row r="842" spans="1:6">
      <c r="A842" s="5" t="s">
        <v>2417</v>
      </c>
      <c r="B842" s="5" t="s">
        <v>540</v>
      </c>
      <c r="C842" s="5" t="s">
        <v>3878</v>
      </c>
      <c r="D842" s="5" t="s">
        <v>1454</v>
      </c>
      <c r="E842" s="5" t="s">
        <v>5294</v>
      </c>
      <c r="F842" s="5" t="s">
        <v>4879</v>
      </c>
    </row>
    <row r="843" spans="1:6">
      <c r="A843" s="5" t="s">
        <v>2417</v>
      </c>
      <c r="B843" s="5" t="s">
        <v>540</v>
      </c>
      <c r="C843" s="5" t="s">
        <v>2018</v>
      </c>
      <c r="D843" s="5" t="s">
        <v>1454</v>
      </c>
      <c r="E843" s="5" t="s">
        <v>4874</v>
      </c>
      <c r="F843" s="5" t="s">
        <v>4875</v>
      </c>
    </row>
    <row r="844" spans="1:6">
      <c r="A844" s="5" t="s">
        <v>2417</v>
      </c>
      <c r="B844" s="5" t="s">
        <v>540</v>
      </c>
      <c r="C844" s="5" t="s">
        <v>2319</v>
      </c>
      <c r="D844" s="5" t="s">
        <v>26</v>
      </c>
      <c r="E844" s="5" t="s">
        <v>4853</v>
      </c>
      <c r="F844" s="5" t="s">
        <v>4883</v>
      </c>
    </row>
    <row r="845" spans="1:6">
      <c r="A845" s="5" t="s">
        <v>2417</v>
      </c>
      <c r="B845" s="5" t="s">
        <v>540</v>
      </c>
      <c r="C845" s="5" t="s">
        <v>2996</v>
      </c>
      <c r="D845" s="5" t="s">
        <v>26</v>
      </c>
      <c r="E845" s="5" t="s">
        <v>4940</v>
      </c>
      <c r="F845" s="5" t="s">
        <v>4941</v>
      </c>
    </row>
    <row r="846" spans="1:6">
      <c r="A846" s="5" t="s">
        <v>2417</v>
      </c>
      <c r="B846" s="5" t="s">
        <v>540</v>
      </c>
      <c r="C846" s="5" t="s">
        <v>4393</v>
      </c>
      <c r="D846" s="5" t="s">
        <v>63</v>
      </c>
      <c r="E846" s="5" t="s">
        <v>5052</v>
      </c>
      <c r="F846" s="5" t="s">
        <v>5295</v>
      </c>
    </row>
    <row r="847" spans="1:6">
      <c r="A847" s="5" t="s">
        <v>2417</v>
      </c>
      <c r="B847" s="5" t="s">
        <v>540</v>
      </c>
      <c r="C847" s="5" t="s">
        <v>4894</v>
      </c>
      <c r="D847" s="5" t="s">
        <v>63</v>
      </c>
      <c r="E847" s="5" t="s">
        <v>4886</v>
      </c>
      <c r="F847" s="5" t="s">
        <v>4914</v>
      </c>
    </row>
    <row r="848" spans="1:6">
      <c r="A848" s="5" t="s">
        <v>2417</v>
      </c>
      <c r="B848" s="5" t="s">
        <v>540</v>
      </c>
      <c r="C848" s="5" t="s">
        <v>2011</v>
      </c>
      <c r="D848" s="5" t="s">
        <v>63</v>
      </c>
      <c r="E848" s="5" t="s">
        <v>5116</v>
      </c>
      <c r="F848" s="5" t="s">
        <v>4914</v>
      </c>
    </row>
    <row r="849" spans="1:6">
      <c r="A849" s="5" t="s">
        <v>2417</v>
      </c>
      <c r="B849" s="5" t="s">
        <v>540</v>
      </c>
      <c r="C849" s="5" t="s">
        <v>3738</v>
      </c>
      <c r="D849" s="5" t="s">
        <v>284</v>
      </c>
      <c r="E849" s="5" t="s">
        <v>4884</v>
      </c>
      <c r="F849" s="5" t="s">
        <v>4902</v>
      </c>
    </row>
    <row r="850" spans="1:6">
      <c r="A850" s="5" t="s">
        <v>2417</v>
      </c>
      <c r="B850" s="5" t="s">
        <v>540</v>
      </c>
      <c r="C850" s="5" t="s">
        <v>3789</v>
      </c>
      <c r="D850" s="5" t="s">
        <v>284</v>
      </c>
      <c r="E850" s="5" t="s">
        <v>4887</v>
      </c>
      <c r="F850" s="5" t="s">
        <v>4885</v>
      </c>
    </row>
    <row r="851" spans="1:6">
      <c r="A851" s="5" t="s">
        <v>2417</v>
      </c>
      <c r="B851" s="5" t="s">
        <v>540</v>
      </c>
      <c r="C851" s="5" t="s">
        <v>2458</v>
      </c>
      <c r="D851" s="5" t="s">
        <v>347</v>
      </c>
      <c r="E851" s="5" t="s">
        <v>4979</v>
      </c>
      <c r="F851" s="5" t="s">
        <v>4981</v>
      </c>
    </row>
    <row r="852" spans="1:6">
      <c r="A852" s="5" t="s">
        <v>2417</v>
      </c>
      <c r="B852" s="5" t="s">
        <v>540</v>
      </c>
      <c r="C852" s="5" t="s">
        <v>2377</v>
      </c>
      <c r="D852" s="5" t="s">
        <v>827</v>
      </c>
      <c r="E852" s="5" t="s">
        <v>5246</v>
      </c>
      <c r="F852" s="5" t="s">
        <v>5296</v>
      </c>
    </row>
    <row r="853" spans="1:6">
      <c r="A853" s="5" t="s">
        <v>2417</v>
      </c>
      <c r="B853" s="5" t="s">
        <v>540</v>
      </c>
      <c r="C853" s="5" t="s">
        <v>2404</v>
      </c>
      <c r="D853" s="5" t="s">
        <v>391</v>
      </c>
      <c r="E853" s="5" t="s">
        <v>4890</v>
      </c>
      <c r="F853" s="5" t="s">
        <v>4891</v>
      </c>
    </row>
    <row r="854" spans="1:6">
      <c r="A854" s="5" t="s">
        <v>2417</v>
      </c>
      <c r="B854" s="5" t="s">
        <v>540</v>
      </c>
      <c r="C854" s="5" t="s">
        <v>4956</v>
      </c>
      <c r="D854" s="5" t="s">
        <v>5229</v>
      </c>
      <c r="E854" s="5" t="s">
        <v>4864</v>
      </c>
      <c r="F854" s="5" t="s">
        <v>5297</v>
      </c>
    </row>
    <row r="855" spans="1:6">
      <c r="A855" s="5" t="s">
        <v>2417</v>
      </c>
      <c r="B855" s="5" t="s">
        <v>540</v>
      </c>
      <c r="C855" s="5" t="s">
        <v>4730</v>
      </c>
      <c r="D855" s="5" t="s">
        <v>407</v>
      </c>
      <c r="E855" s="5" t="s">
        <v>5298</v>
      </c>
      <c r="F855" s="5" t="s">
        <v>5299</v>
      </c>
    </row>
    <row r="856" spans="1:6">
      <c r="A856" s="5" t="s">
        <v>2417</v>
      </c>
      <c r="B856" s="5" t="s">
        <v>540</v>
      </c>
      <c r="C856" s="5" t="s">
        <v>4833</v>
      </c>
      <c r="D856" s="5" t="s">
        <v>4850</v>
      </c>
      <c r="E856" s="5" t="s">
        <v>4851</v>
      </c>
      <c r="F856" s="5" t="s">
        <v>5300</v>
      </c>
    </row>
    <row r="857" spans="1:6">
      <c r="A857" s="5" t="s">
        <v>2417</v>
      </c>
      <c r="B857" s="5" t="s">
        <v>540</v>
      </c>
      <c r="C857" s="5" t="s">
        <v>5010</v>
      </c>
      <c r="D857" s="5" t="s">
        <v>5301</v>
      </c>
      <c r="E857" s="5" t="s">
        <v>4884</v>
      </c>
      <c r="F857" s="5" t="s">
        <v>5302</v>
      </c>
    </row>
    <row r="858" spans="1:6">
      <c r="A858" s="5" t="s">
        <v>2417</v>
      </c>
      <c r="B858" s="5" t="s">
        <v>540</v>
      </c>
      <c r="C858" s="5" t="s">
        <v>2034</v>
      </c>
      <c r="D858" s="5" t="s">
        <v>538</v>
      </c>
      <c r="E858" s="5" t="s">
        <v>4904</v>
      </c>
      <c r="F858" s="5" t="s">
        <v>5303</v>
      </c>
    </row>
    <row r="859" spans="1:6">
      <c r="A859" s="5" t="s">
        <v>2417</v>
      </c>
      <c r="B859" s="5" t="s">
        <v>540</v>
      </c>
      <c r="C859" s="5" t="s">
        <v>5012</v>
      </c>
      <c r="D859" s="5" t="s">
        <v>5304</v>
      </c>
      <c r="E859" s="5" t="s">
        <v>5305</v>
      </c>
      <c r="F859" s="5" t="s">
        <v>5306</v>
      </c>
    </row>
    <row r="860" spans="1:6">
      <c r="A860" s="5" t="s">
        <v>2417</v>
      </c>
      <c r="B860" s="5" t="s">
        <v>540</v>
      </c>
      <c r="C860" s="5" t="s">
        <v>2517</v>
      </c>
      <c r="D860" s="5" t="s">
        <v>4858</v>
      </c>
      <c r="E860" s="5" t="s">
        <v>4859</v>
      </c>
      <c r="F860" s="5" t="s">
        <v>4860</v>
      </c>
    </row>
    <row r="861" spans="1:6">
      <c r="A861" s="5" t="s">
        <v>4047</v>
      </c>
      <c r="B861" s="5" t="s">
        <v>544</v>
      </c>
      <c r="C861" s="5" t="s">
        <v>1934</v>
      </c>
      <c r="D861" s="5" t="s">
        <v>4863</v>
      </c>
      <c r="E861" s="5" t="s">
        <v>4859</v>
      </c>
      <c r="F861" s="5" t="s">
        <v>4860</v>
      </c>
    </row>
    <row r="862" spans="1:6">
      <c r="A862" s="5" t="s">
        <v>5307</v>
      </c>
      <c r="B862" s="5" t="s">
        <v>547</v>
      </c>
      <c r="C862" s="5" t="s">
        <v>1934</v>
      </c>
      <c r="D862" s="5" t="s">
        <v>5308</v>
      </c>
      <c r="E862" s="5"/>
      <c r="F862" s="5" t="s">
        <v>5309</v>
      </c>
    </row>
    <row r="863" spans="1:6">
      <c r="A863" s="5" t="s">
        <v>5307</v>
      </c>
      <c r="B863" s="5" t="s">
        <v>547</v>
      </c>
      <c r="C863" s="5" t="s">
        <v>1955</v>
      </c>
      <c r="D863" s="5" t="s">
        <v>5310</v>
      </c>
      <c r="E863" s="5"/>
      <c r="F863" s="5" t="s">
        <v>5311</v>
      </c>
    </row>
    <row r="864" spans="1:6">
      <c r="A864" s="5" t="s">
        <v>5307</v>
      </c>
      <c r="B864" s="5" t="s">
        <v>547</v>
      </c>
      <c r="C864" s="5" t="s">
        <v>2107</v>
      </c>
      <c r="D864" s="5" t="s">
        <v>5312</v>
      </c>
      <c r="E864" s="5"/>
      <c r="F864" s="5" t="s">
        <v>5313</v>
      </c>
    </row>
    <row r="865" spans="1:6">
      <c r="A865" s="5" t="s">
        <v>4049</v>
      </c>
      <c r="B865" s="5"/>
      <c r="C865" s="5" t="s">
        <v>1934</v>
      </c>
      <c r="D865" s="5" t="s">
        <v>4863</v>
      </c>
      <c r="E865" s="5" t="s">
        <v>4859</v>
      </c>
      <c r="F865" s="5" t="s">
        <v>4860</v>
      </c>
    </row>
    <row r="866" spans="1:6">
      <c r="A866" s="5" t="s">
        <v>4051</v>
      </c>
      <c r="B866" s="5" t="s">
        <v>553</v>
      </c>
      <c r="C866" s="5" t="s">
        <v>1934</v>
      </c>
      <c r="D866" s="5" t="s">
        <v>4863</v>
      </c>
      <c r="E866" s="5" t="s">
        <v>4859</v>
      </c>
      <c r="F866" s="5" t="s">
        <v>4860</v>
      </c>
    </row>
    <row r="867" spans="1:6">
      <c r="A867" s="5" t="s">
        <v>2431</v>
      </c>
      <c r="B867" s="5" t="s">
        <v>556</v>
      </c>
      <c r="C867" s="5" t="s">
        <v>1934</v>
      </c>
      <c r="D867" s="5" t="s">
        <v>4863</v>
      </c>
      <c r="E867" s="5" t="s">
        <v>4859</v>
      </c>
      <c r="F867" s="5" t="s">
        <v>4860</v>
      </c>
    </row>
    <row r="868" spans="1:6">
      <c r="A868" s="5" t="s">
        <v>4053</v>
      </c>
      <c r="B868" s="5" t="s">
        <v>559</v>
      </c>
      <c r="C868" s="5" t="s">
        <v>1934</v>
      </c>
      <c r="D868" s="5" t="s">
        <v>4863</v>
      </c>
      <c r="E868" s="5" t="s">
        <v>4859</v>
      </c>
      <c r="F868" s="5" t="s">
        <v>4860</v>
      </c>
    </row>
    <row r="869" spans="1:6">
      <c r="A869" s="5" t="s">
        <v>4055</v>
      </c>
      <c r="B869" s="5" t="s">
        <v>562</v>
      </c>
      <c r="C869" s="5" t="s">
        <v>1934</v>
      </c>
      <c r="D869" s="5" t="s">
        <v>4863</v>
      </c>
      <c r="E869" s="5" t="s">
        <v>4859</v>
      </c>
      <c r="F869" s="5" t="s">
        <v>4860</v>
      </c>
    </row>
    <row r="870" spans="1:6">
      <c r="A870" s="5" t="s">
        <v>2435</v>
      </c>
      <c r="B870" s="5" t="s">
        <v>565</v>
      </c>
      <c r="C870" s="5" t="s">
        <v>1934</v>
      </c>
      <c r="D870" s="5" t="s">
        <v>4863</v>
      </c>
      <c r="E870" s="5" t="s">
        <v>4859</v>
      </c>
      <c r="F870" s="5" t="s">
        <v>4860</v>
      </c>
    </row>
    <row r="871" spans="1:6">
      <c r="A871" s="5" t="s">
        <v>5314</v>
      </c>
      <c r="B871" s="5" t="s">
        <v>569</v>
      </c>
      <c r="C871" s="5" t="s">
        <v>1934</v>
      </c>
      <c r="D871" s="5" t="s">
        <v>571</v>
      </c>
      <c r="E871" s="5" t="s">
        <v>5315</v>
      </c>
      <c r="F871" s="5" t="s">
        <v>5316</v>
      </c>
    </row>
    <row r="872" spans="1:6">
      <c r="A872" s="5" t="s">
        <v>5314</v>
      </c>
      <c r="B872" s="5" t="s">
        <v>569</v>
      </c>
      <c r="C872" s="5" t="s">
        <v>1955</v>
      </c>
      <c r="D872" s="5" t="s">
        <v>4863</v>
      </c>
      <c r="E872" s="5" t="s">
        <v>4859</v>
      </c>
      <c r="F872" s="5" t="s">
        <v>4860</v>
      </c>
    </row>
    <row r="873" spans="1:6">
      <c r="A873" s="5" t="s">
        <v>2440</v>
      </c>
      <c r="B873" s="5" t="s">
        <v>573</v>
      </c>
      <c r="C873" s="5" t="s">
        <v>1934</v>
      </c>
      <c r="D873" s="5" t="s">
        <v>387</v>
      </c>
      <c r="E873" s="5" t="s">
        <v>4864</v>
      </c>
      <c r="F873" s="5" t="s">
        <v>5317</v>
      </c>
    </row>
    <row r="874" spans="1:6">
      <c r="A874" s="5" t="s">
        <v>2440</v>
      </c>
      <c r="B874" s="5" t="s">
        <v>573</v>
      </c>
      <c r="C874" s="5" t="s">
        <v>1955</v>
      </c>
      <c r="D874" s="5" t="s">
        <v>46</v>
      </c>
      <c r="E874" s="5" t="s">
        <v>5318</v>
      </c>
      <c r="F874" s="5" t="s">
        <v>5319</v>
      </c>
    </row>
    <row r="875" spans="1:6">
      <c r="A875" s="5" t="s">
        <v>2440</v>
      </c>
      <c r="B875" s="5" t="s">
        <v>573</v>
      </c>
      <c r="C875" s="5" t="s">
        <v>2107</v>
      </c>
      <c r="D875" s="5" t="s">
        <v>228</v>
      </c>
      <c r="E875" s="5" t="s">
        <v>4872</v>
      </c>
      <c r="F875" s="5" t="s">
        <v>4873</v>
      </c>
    </row>
    <row r="876" spans="1:6">
      <c r="A876" s="5" t="s">
        <v>2440</v>
      </c>
      <c r="B876" s="5" t="s">
        <v>573</v>
      </c>
      <c r="C876" s="5" t="s">
        <v>2202</v>
      </c>
      <c r="D876" s="5" t="s">
        <v>228</v>
      </c>
      <c r="E876" s="5" t="s">
        <v>4915</v>
      </c>
      <c r="F876" s="5" t="s">
        <v>4983</v>
      </c>
    </row>
    <row r="877" spans="1:6">
      <c r="A877" s="5" t="s">
        <v>2440</v>
      </c>
      <c r="B877" s="5" t="s">
        <v>573</v>
      </c>
      <c r="C877" s="5" t="s">
        <v>2156</v>
      </c>
      <c r="D877" s="5" t="s">
        <v>31</v>
      </c>
      <c r="E877" s="5" t="s">
        <v>4853</v>
      </c>
      <c r="F877" s="5" t="s">
        <v>4919</v>
      </c>
    </row>
    <row r="878" spans="1:6">
      <c r="A878" s="5" t="s">
        <v>2440</v>
      </c>
      <c r="B878" s="5" t="s">
        <v>573</v>
      </c>
      <c r="C878" s="5" t="s">
        <v>2848</v>
      </c>
      <c r="D878" s="5" t="s">
        <v>1561</v>
      </c>
      <c r="E878" s="5" t="s">
        <v>4874</v>
      </c>
      <c r="F878" s="5" t="s">
        <v>4875</v>
      </c>
    </row>
    <row r="879" spans="1:6">
      <c r="A879" s="5" t="s">
        <v>2440</v>
      </c>
      <c r="B879" s="5" t="s">
        <v>573</v>
      </c>
      <c r="C879" s="5" t="s">
        <v>3221</v>
      </c>
      <c r="D879" s="5" t="s">
        <v>339</v>
      </c>
      <c r="E879" s="5" t="s">
        <v>5320</v>
      </c>
      <c r="F879" s="5" t="s">
        <v>4962</v>
      </c>
    </row>
    <row r="880" spans="1:6">
      <c r="A880" s="5" t="s">
        <v>2440</v>
      </c>
      <c r="B880" s="5" t="s">
        <v>573</v>
      </c>
      <c r="C880" s="5" t="s">
        <v>2569</v>
      </c>
      <c r="D880" s="5" t="s">
        <v>4998</v>
      </c>
      <c r="E880" s="5" t="s">
        <v>4999</v>
      </c>
      <c r="F880" s="5" t="s">
        <v>5281</v>
      </c>
    </row>
    <row r="881" spans="1:6">
      <c r="A881" s="5" t="s">
        <v>2440</v>
      </c>
      <c r="B881" s="5" t="s">
        <v>573</v>
      </c>
      <c r="C881" s="5" t="s">
        <v>2018</v>
      </c>
      <c r="D881" s="5" t="s">
        <v>5282</v>
      </c>
      <c r="E881" s="5" t="s">
        <v>4864</v>
      </c>
      <c r="F881" s="5" t="s">
        <v>5321</v>
      </c>
    </row>
    <row r="882" spans="1:6">
      <c r="A882" s="5" t="s">
        <v>2440</v>
      </c>
      <c r="B882" s="5" t="s">
        <v>573</v>
      </c>
      <c r="C882" s="5" t="s">
        <v>2319</v>
      </c>
      <c r="D882" s="5" t="s">
        <v>4863</v>
      </c>
      <c r="E882" s="5" t="s">
        <v>4859</v>
      </c>
      <c r="F882" s="5" t="s">
        <v>4860</v>
      </c>
    </row>
    <row r="883" spans="1:6">
      <c r="A883" s="5" t="s">
        <v>2444</v>
      </c>
      <c r="B883" s="5" t="s">
        <v>576</v>
      </c>
      <c r="C883" s="5" t="s">
        <v>1934</v>
      </c>
      <c r="D883" s="5"/>
      <c r="E883" s="5"/>
      <c r="F883" s="5"/>
    </row>
    <row r="884" spans="1:6">
      <c r="A884" s="5" t="s">
        <v>2444</v>
      </c>
      <c r="B884" s="5" t="s">
        <v>576</v>
      </c>
      <c r="C884" s="5" t="s">
        <v>1955</v>
      </c>
      <c r="D884" s="5" t="s">
        <v>387</v>
      </c>
      <c r="E884" s="5" t="s">
        <v>4864</v>
      </c>
      <c r="F884" s="5" t="s">
        <v>5279</v>
      </c>
    </row>
    <row r="885" spans="1:6">
      <c r="A885" s="5" t="s">
        <v>2444</v>
      </c>
      <c r="B885" s="5" t="s">
        <v>576</v>
      </c>
      <c r="C885" s="5" t="s">
        <v>2107</v>
      </c>
      <c r="D885" s="5" t="s">
        <v>4998</v>
      </c>
      <c r="E885" s="5" t="s">
        <v>4999</v>
      </c>
      <c r="F885" s="5" t="s">
        <v>5281</v>
      </c>
    </row>
    <row r="886" spans="1:6">
      <c r="A886" s="5" t="s">
        <v>2444</v>
      </c>
      <c r="B886" s="5" t="s">
        <v>576</v>
      </c>
      <c r="C886" s="5" t="s">
        <v>2202</v>
      </c>
      <c r="D886" s="5" t="s">
        <v>4863</v>
      </c>
      <c r="E886" s="5" t="s">
        <v>4859</v>
      </c>
      <c r="F886" s="5" t="s">
        <v>4860</v>
      </c>
    </row>
    <row r="887" spans="1:6">
      <c r="A887" s="5" t="s">
        <v>2446</v>
      </c>
      <c r="B887" s="5" t="s">
        <v>579</v>
      </c>
      <c r="C887" s="5" t="s">
        <v>1934</v>
      </c>
      <c r="D887" s="5" t="s">
        <v>4863</v>
      </c>
      <c r="E887" s="5" t="s">
        <v>4859</v>
      </c>
      <c r="F887" s="5" t="s">
        <v>4860</v>
      </c>
    </row>
    <row r="888" spans="1:6">
      <c r="A888" s="5" t="s">
        <v>3662</v>
      </c>
      <c r="B888" s="5" t="s">
        <v>582</v>
      </c>
      <c r="C888" s="5" t="s">
        <v>1934</v>
      </c>
      <c r="D888" s="5"/>
      <c r="E888" s="5" t="s">
        <v>5322</v>
      </c>
      <c r="F888" s="5" t="s">
        <v>5323</v>
      </c>
    </row>
    <row r="889" spans="1:6">
      <c r="A889" s="5" t="s">
        <v>3662</v>
      </c>
      <c r="B889" s="5" t="s">
        <v>582</v>
      </c>
      <c r="C889" s="5" t="s">
        <v>1955</v>
      </c>
      <c r="D889" s="5" t="s">
        <v>4863</v>
      </c>
      <c r="E889" s="5" t="s">
        <v>4859</v>
      </c>
      <c r="F889" s="5" t="s">
        <v>4860</v>
      </c>
    </row>
    <row r="890" spans="1:6">
      <c r="A890" s="5" t="s">
        <v>2450</v>
      </c>
      <c r="B890" s="5" t="s">
        <v>586</v>
      </c>
      <c r="C890" s="5" t="s">
        <v>1934</v>
      </c>
      <c r="D890" s="5" t="s">
        <v>4863</v>
      </c>
      <c r="E890" s="5" t="s">
        <v>4859</v>
      </c>
      <c r="F890" s="5" t="s">
        <v>4860</v>
      </c>
    </row>
    <row r="891" spans="1:6">
      <c r="A891" s="5" t="s">
        <v>2455</v>
      </c>
      <c r="B891" s="5" t="s">
        <v>589</v>
      </c>
      <c r="C891" s="5" t="s">
        <v>1934</v>
      </c>
      <c r="D891" s="5"/>
      <c r="E891" s="5"/>
      <c r="F891" s="5"/>
    </row>
    <row r="892" spans="1:6">
      <c r="A892" s="5" t="s">
        <v>2455</v>
      </c>
      <c r="B892" s="5" t="s">
        <v>589</v>
      </c>
      <c r="C892" s="5" t="s">
        <v>1955</v>
      </c>
      <c r="D892" s="5" t="s">
        <v>4863</v>
      </c>
      <c r="E892" s="5" t="s">
        <v>4859</v>
      </c>
      <c r="F892" s="5" t="s">
        <v>4860</v>
      </c>
    </row>
    <row r="893" spans="1:6">
      <c r="A893" s="5" t="s">
        <v>2459</v>
      </c>
      <c r="B893" s="5" t="s">
        <v>592</v>
      </c>
      <c r="C893" s="5" t="s">
        <v>1934</v>
      </c>
      <c r="D893" s="5" t="s">
        <v>4863</v>
      </c>
      <c r="E893" s="5" t="s">
        <v>4859</v>
      </c>
      <c r="F893" s="5" t="s">
        <v>4860</v>
      </c>
    </row>
    <row r="894" spans="1:6">
      <c r="A894" s="5" t="s">
        <v>2464</v>
      </c>
      <c r="B894" s="5" t="s">
        <v>595</v>
      </c>
      <c r="C894" s="5" t="s">
        <v>1934</v>
      </c>
      <c r="D894" s="5" t="s">
        <v>33</v>
      </c>
      <c r="E894" s="5" t="s">
        <v>5078</v>
      </c>
      <c r="F894" s="5" t="s">
        <v>4862</v>
      </c>
    </row>
    <row r="895" spans="1:6">
      <c r="A895" s="5" t="s">
        <v>2464</v>
      </c>
      <c r="B895" s="5" t="s">
        <v>595</v>
      </c>
      <c r="C895" s="5" t="s">
        <v>1955</v>
      </c>
      <c r="D895" s="5" t="s">
        <v>4863</v>
      </c>
      <c r="E895" s="5" t="s">
        <v>4859</v>
      </c>
      <c r="F895" s="5" t="s">
        <v>4860</v>
      </c>
    </row>
    <row r="896" spans="1:6">
      <c r="A896" s="5" t="s">
        <v>2467</v>
      </c>
      <c r="B896" s="5" t="s">
        <v>598</v>
      </c>
      <c r="C896" s="5" t="s">
        <v>1934</v>
      </c>
      <c r="D896" s="5" t="s">
        <v>33</v>
      </c>
      <c r="E896" s="5" t="s">
        <v>5078</v>
      </c>
      <c r="F896" s="5" t="s">
        <v>4862</v>
      </c>
    </row>
    <row r="897" spans="1:6">
      <c r="A897" s="5" t="s">
        <v>2467</v>
      </c>
      <c r="B897" s="5" t="s">
        <v>598</v>
      </c>
      <c r="C897" s="5" t="s">
        <v>1955</v>
      </c>
      <c r="D897" s="5" t="s">
        <v>4863</v>
      </c>
      <c r="E897" s="5" t="s">
        <v>4859</v>
      </c>
      <c r="F897" s="5" t="s">
        <v>4860</v>
      </c>
    </row>
    <row r="898" spans="1:6">
      <c r="A898" s="5" t="s">
        <v>2473</v>
      </c>
      <c r="B898" s="5" t="s">
        <v>601</v>
      </c>
      <c r="C898" s="5" t="s">
        <v>1934</v>
      </c>
      <c r="D898" s="5" t="s">
        <v>4863</v>
      </c>
      <c r="E898" s="5" t="s">
        <v>4859</v>
      </c>
      <c r="F898" s="5" t="s">
        <v>4860</v>
      </c>
    </row>
    <row r="899" spans="1:6">
      <c r="A899" s="5" t="s">
        <v>2477</v>
      </c>
      <c r="B899" s="5" t="s">
        <v>605</v>
      </c>
      <c r="C899" s="5" t="s">
        <v>1934</v>
      </c>
      <c r="D899" s="5" t="s">
        <v>5034</v>
      </c>
      <c r="E899" s="5" t="s">
        <v>5035</v>
      </c>
      <c r="F899" s="5" t="s">
        <v>5036</v>
      </c>
    </row>
    <row r="900" spans="1:6">
      <c r="A900" s="5" t="s">
        <v>2477</v>
      </c>
      <c r="B900" s="5" t="s">
        <v>605</v>
      </c>
      <c r="C900" s="5" t="s">
        <v>1955</v>
      </c>
      <c r="D900" s="5" t="s">
        <v>4863</v>
      </c>
      <c r="E900" s="5" t="s">
        <v>4859</v>
      </c>
      <c r="F900" s="5" t="s">
        <v>4860</v>
      </c>
    </row>
    <row r="901" spans="1:6">
      <c r="A901" s="5" t="s">
        <v>2481</v>
      </c>
      <c r="B901" s="5" t="s">
        <v>608</v>
      </c>
      <c r="C901" s="5" t="s">
        <v>1934</v>
      </c>
      <c r="D901" s="5" t="s">
        <v>4863</v>
      </c>
      <c r="E901" s="5" t="s">
        <v>4859</v>
      </c>
      <c r="F901" s="5" t="s">
        <v>4860</v>
      </c>
    </row>
    <row r="902" spans="1:6">
      <c r="A902" s="5" t="s">
        <v>2483</v>
      </c>
      <c r="B902" s="5" t="s">
        <v>611</v>
      </c>
      <c r="C902" s="5" t="s">
        <v>1934</v>
      </c>
      <c r="D902" s="5" t="s">
        <v>613</v>
      </c>
      <c r="E902" s="5" t="s">
        <v>4904</v>
      </c>
      <c r="F902" s="5" t="s">
        <v>5324</v>
      </c>
    </row>
    <row r="903" spans="1:6">
      <c r="A903" s="5" t="s">
        <v>2483</v>
      </c>
      <c r="B903" s="5" t="s">
        <v>611</v>
      </c>
      <c r="C903" s="5" t="s">
        <v>1955</v>
      </c>
      <c r="D903" s="5" t="s">
        <v>4863</v>
      </c>
      <c r="E903" s="5" t="s">
        <v>4859</v>
      </c>
      <c r="F903" s="5" t="s">
        <v>4860</v>
      </c>
    </row>
    <row r="904" spans="1:6">
      <c r="A904" s="5" t="s">
        <v>2489</v>
      </c>
      <c r="B904" s="5" t="s">
        <v>615</v>
      </c>
      <c r="C904" s="5" t="s">
        <v>1934</v>
      </c>
      <c r="D904" s="5" t="s">
        <v>5034</v>
      </c>
      <c r="E904" s="5" t="s">
        <v>5035</v>
      </c>
      <c r="F904" s="5" t="s">
        <v>5036</v>
      </c>
    </row>
    <row r="905" spans="1:6">
      <c r="A905" s="5" t="s">
        <v>2489</v>
      </c>
      <c r="B905" s="5" t="s">
        <v>615</v>
      </c>
      <c r="C905" s="5" t="s">
        <v>1955</v>
      </c>
      <c r="D905" s="5" t="s">
        <v>4863</v>
      </c>
      <c r="E905" s="5" t="s">
        <v>4859</v>
      </c>
      <c r="F905" s="5" t="s">
        <v>4860</v>
      </c>
    </row>
    <row r="906" spans="1:6">
      <c r="A906" s="5" t="s">
        <v>2494</v>
      </c>
      <c r="B906" s="5" t="s">
        <v>618</v>
      </c>
      <c r="C906" s="5" t="s">
        <v>1934</v>
      </c>
      <c r="D906" s="5" t="s">
        <v>4863</v>
      </c>
      <c r="E906" s="5" t="s">
        <v>4859</v>
      </c>
      <c r="F906" s="5" t="s">
        <v>4860</v>
      </c>
    </row>
    <row r="907" spans="1:6">
      <c r="A907" s="5" t="s">
        <v>2498</v>
      </c>
      <c r="B907" s="5" t="s">
        <v>621</v>
      </c>
      <c r="C907" s="5" t="s">
        <v>1934</v>
      </c>
      <c r="D907" s="5" t="s">
        <v>4863</v>
      </c>
      <c r="E907" s="5" t="s">
        <v>4859</v>
      </c>
      <c r="F907" s="5" t="s">
        <v>4860</v>
      </c>
    </row>
    <row r="908" spans="1:6">
      <c r="A908" s="5" t="s">
        <v>5325</v>
      </c>
      <c r="B908" s="5" t="s">
        <v>625</v>
      </c>
      <c r="C908" s="5" t="s">
        <v>1934</v>
      </c>
      <c r="D908" s="5" t="s">
        <v>4863</v>
      </c>
      <c r="E908" s="5" t="s">
        <v>4859</v>
      </c>
      <c r="F908" s="5" t="s">
        <v>4860</v>
      </c>
    </row>
    <row r="909" spans="1:6">
      <c r="A909" s="5" t="s">
        <v>5326</v>
      </c>
      <c r="B909" s="5" t="s">
        <v>628</v>
      </c>
      <c r="C909" s="5" t="s">
        <v>1934</v>
      </c>
      <c r="D909" s="5" t="s">
        <v>152</v>
      </c>
      <c r="E909" s="5" t="s">
        <v>5327</v>
      </c>
      <c r="F909" s="5" t="s">
        <v>5079</v>
      </c>
    </row>
    <row r="910" spans="1:6">
      <c r="A910" s="5" t="s">
        <v>5326</v>
      </c>
      <c r="B910" s="5" t="s">
        <v>628</v>
      </c>
      <c r="C910" s="5" t="s">
        <v>1955</v>
      </c>
      <c r="D910" s="5" t="s">
        <v>4863</v>
      </c>
      <c r="E910" s="5" t="s">
        <v>4859</v>
      </c>
      <c r="F910" s="5" t="s">
        <v>4860</v>
      </c>
    </row>
    <row r="911" spans="1:6">
      <c r="A911" s="5" t="s">
        <v>4063</v>
      </c>
      <c r="B911" s="5" t="s">
        <v>631</v>
      </c>
      <c r="C911" s="5" t="s">
        <v>1934</v>
      </c>
      <c r="D911" s="5" t="s">
        <v>4863</v>
      </c>
      <c r="E911" s="5" t="s">
        <v>4859</v>
      </c>
      <c r="F911" s="5" t="s">
        <v>4860</v>
      </c>
    </row>
    <row r="912" spans="1:6">
      <c r="A912" s="5" t="s">
        <v>4065</v>
      </c>
      <c r="B912" s="5" t="s">
        <v>634</v>
      </c>
      <c r="C912" s="5" t="s">
        <v>1934</v>
      </c>
      <c r="D912" s="5" t="s">
        <v>4863</v>
      </c>
      <c r="E912" s="5" t="s">
        <v>4859</v>
      </c>
      <c r="F912" s="5" t="s">
        <v>4860</v>
      </c>
    </row>
    <row r="913" spans="1:6">
      <c r="A913" s="5" t="s">
        <v>3667</v>
      </c>
      <c r="B913" s="5" t="s">
        <v>638</v>
      </c>
      <c r="C913" s="5" t="s">
        <v>1934</v>
      </c>
      <c r="D913" s="5" t="s">
        <v>4863</v>
      </c>
      <c r="E913" s="5" t="s">
        <v>4859</v>
      </c>
      <c r="F913" s="5" t="s">
        <v>4860</v>
      </c>
    </row>
    <row r="914" spans="1:6">
      <c r="A914" s="5" t="s">
        <v>2505</v>
      </c>
      <c r="B914" s="5" t="s">
        <v>641</v>
      </c>
      <c r="C914" s="5" t="s">
        <v>1934</v>
      </c>
      <c r="D914" s="5" t="s">
        <v>4863</v>
      </c>
      <c r="E914" s="5" t="s">
        <v>4859</v>
      </c>
      <c r="F914" s="5" t="s">
        <v>4860</v>
      </c>
    </row>
    <row r="915" spans="1:6">
      <c r="A915" s="5" t="s">
        <v>2509</v>
      </c>
      <c r="B915" s="5" t="s">
        <v>644</v>
      </c>
      <c r="C915" s="5" t="s">
        <v>1934</v>
      </c>
      <c r="D915" s="5" t="s">
        <v>4863</v>
      </c>
      <c r="E915" s="5" t="s">
        <v>4859</v>
      </c>
      <c r="F915" s="5" t="s">
        <v>4860</v>
      </c>
    </row>
    <row r="916" spans="1:6">
      <c r="A916" s="5" t="s">
        <v>4068</v>
      </c>
      <c r="B916" s="5" t="s">
        <v>647</v>
      </c>
      <c r="C916" s="5" t="s">
        <v>1934</v>
      </c>
      <c r="D916" s="5" t="s">
        <v>4863</v>
      </c>
      <c r="E916" s="5" t="s">
        <v>4859</v>
      </c>
      <c r="F916" s="5" t="s">
        <v>4860</v>
      </c>
    </row>
    <row r="917" spans="1:6">
      <c r="A917" s="5" t="s">
        <v>4070</v>
      </c>
      <c r="B917" s="5" t="s">
        <v>650</v>
      </c>
      <c r="C917" s="5" t="s">
        <v>1934</v>
      </c>
      <c r="D917" s="5" t="s">
        <v>4863</v>
      </c>
      <c r="E917" s="5" t="s">
        <v>4859</v>
      </c>
      <c r="F917" s="5" t="s">
        <v>4860</v>
      </c>
    </row>
    <row r="918" spans="1:6">
      <c r="A918" s="5" t="s">
        <v>2512</v>
      </c>
      <c r="B918" s="5" t="s">
        <v>653</v>
      </c>
      <c r="C918" s="5" t="s">
        <v>1955</v>
      </c>
      <c r="D918" s="5" t="s">
        <v>4863</v>
      </c>
      <c r="E918" s="5" t="s">
        <v>4859</v>
      </c>
      <c r="F918" s="5" t="s">
        <v>4860</v>
      </c>
    </row>
    <row r="919" spans="1:6">
      <c r="A919" s="5" t="s">
        <v>2518</v>
      </c>
      <c r="B919" s="5" t="s">
        <v>657</v>
      </c>
      <c r="C919" s="5" t="s">
        <v>1934</v>
      </c>
      <c r="D919" s="5" t="s">
        <v>4863</v>
      </c>
      <c r="E919" s="5" t="s">
        <v>4859</v>
      </c>
      <c r="F919" s="5" t="s">
        <v>4860</v>
      </c>
    </row>
    <row r="920" spans="1:6">
      <c r="A920" s="5" t="s">
        <v>2523</v>
      </c>
      <c r="B920" s="5" t="s">
        <v>660</v>
      </c>
      <c r="C920" s="5" t="s">
        <v>1934</v>
      </c>
      <c r="D920" s="5" t="s">
        <v>4863</v>
      </c>
      <c r="E920" s="5" t="s">
        <v>4859</v>
      </c>
      <c r="F920" s="5" t="s">
        <v>4860</v>
      </c>
    </row>
    <row r="921" spans="1:6">
      <c r="A921" s="5" t="s">
        <v>2527</v>
      </c>
      <c r="B921" s="5" t="s">
        <v>663</v>
      </c>
      <c r="C921" s="5" t="s">
        <v>1934</v>
      </c>
      <c r="D921" s="5" t="s">
        <v>4863</v>
      </c>
      <c r="E921" s="5" t="s">
        <v>4859</v>
      </c>
      <c r="F921" s="5" t="s">
        <v>4860</v>
      </c>
    </row>
    <row r="922" spans="1:6">
      <c r="A922" s="5" t="s">
        <v>3674</v>
      </c>
      <c r="B922" s="5" t="s">
        <v>667</v>
      </c>
      <c r="C922" s="5" t="s">
        <v>1934</v>
      </c>
      <c r="D922" s="5" t="s">
        <v>4863</v>
      </c>
      <c r="E922" s="5" t="s">
        <v>4859</v>
      </c>
      <c r="F922" s="5" t="s">
        <v>4860</v>
      </c>
    </row>
    <row r="923" spans="1:6">
      <c r="A923" s="5" t="s">
        <v>4075</v>
      </c>
      <c r="B923" s="5" t="s">
        <v>674</v>
      </c>
      <c r="C923" s="5" t="s">
        <v>1934</v>
      </c>
      <c r="D923" s="5" t="s">
        <v>4863</v>
      </c>
      <c r="E923" s="5" t="s">
        <v>4859</v>
      </c>
      <c r="F923" s="5" t="s">
        <v>4860</v>
      </c>
    </row>
    <row r="924" spans="1:6">
      <c r="A924" s="5" t="s">
        <v>2532</v>
      </c>
      <c r="B924" s="5" t="s">
        <v>671</v>
      </c>
      <c r="C924" s="5" t="s">
        <v>1934</v>
      </c>
      <c r="D924" s="5" t="s">
        <v>4998</v>
      </c>
      <c r="E924" s="5" t="s">
        <v>4999</v>
      </c>
      <c r="F924" s="5" t="s">
        <v>5289</v>
      </c>
    </row>
    <row r="925" spans="1:6">
      <c r="A925" s="5" t="s">
        <v>2532</v>
      </c>
      <c r="B925" s="5" t="s">
        <v>671</v>
      </c>
      <c r="C925" s="5" t="s">
        <v>1955</v>
      </c>
      <c r="D925" s="5" t="s">
        <v>4863</v>
      </c>
      <c r="E925" s="5" t="s">
        <v>4859</v>
      </c>
      <c r="F925" s="5" t="s">
        <v>4860</v>
      </c>
    </row>
    <row r="926" spans="1:6">
      <c r="A926" s="5" t="s">
        <v>4077</v>
      </c>
      <c r="B926" s="5" t="s">
        <v>677</v>
      </c>
      <c r="C926" s="5" t="s">
        <v>1934</v>
      </c>
      <c r="D926" s="5" t="s">
        <v>4863</v>
      </c>
      <c r="E926" s="5" t="s">
        <v>4859</v>
      </c>
      <c r="F926" s="5" t="s">
        <v>4860</v>
      </c>
    </row>
    <row r="927" spans="1:6">
      <c r="A927" s="5" t="s">
        <v>2535</v>
      </c>
      <c r="B927" s="5" t="s">
        <v>680</v>
      </c>
      <c r="C927" s="5" t="s">
        <v>1934</v>
      </c>
      <c r="D927" s="5" t="s">
        <v>4863</v>
      </c>
      <c r="E927" s="5" t="s">
        <v>4859</v>
      </c>
      <c r="F927" s="5" t="s">
        <v>4860</v>
      </c>
    </row>
    <row r="928" spans="1:6">
      <c r="A928" s="5" t="s">
        <v>4079</v>
      </c>
      <c r="B928" s="5" t="s">
        <v>683</v>
      </c>
      <c r="C928" s="5" t="s">
        <v>1934</v>
      </c>
      <c r="D928" s="5" t="s">
        <v>5034</v>
      </c>
      <c r="E928" s="5" t="s">
        <v>5035</v>
      </c>
      <c r="F928" s="5" t="s">
        <v>5036</v>
      </c>
    </row>
    <row r="929" spans="1:6">
      <c r="A929" s="5" t="s">
        <v>4079</v>
      </c>
      <c r="B929" s="5" t="s">
        <v>683</v>
      </c>
      <c r="C929" s="5" t="s">
        <v>1955</v>
      </c>
      <c r="D929" s="5" t="s">
        <v>4863</v>
      </c>
      <c r="E929" s="5" t="s">
        <v>4859</v>
      </c>
      <c r="F929" s="5" t="s">
        <v>4860</v>
      </c>
    </row>
    <row r="930" spans="1:6">
      <c r="A930" s="5" t="s">
        <v>4081</v>
      </c>
      <c r="B930" s="5" t="s">
        <v>686</v>
      </c>
      <c r="C930" s="5" t="s">
        <v>1934</v>
      </c>
      <c r="D930" s="5" t="s">
        <v>4863</v>
      </c>
      <c r="E930" s="5" t="s">
        <v>4859</v>
      </c>
      <c r="F930" s="5" t="s">
        <v>4860</v>
      </c>
    </row>
    <row r="931" spans="1:6">
      <c r="A931" s="5" t="s">
        <v>2538</v>
      </c>
      <c r="B931" s="5" t="s">
        <v>689</v>
      </c>
      <c r="C931" s="5" t="s">
        <v>1934</v>
      </c>
      <c r="D931" s="5" t="s">
        <v>52</v>
      </c>
      <c r="E931" s="5" t="s">
        <v>4890</v>
      </c>
      <c r="F931" s="5" t="s">
        <v>5328</v>
      </c>
    </row>
    <row r="932" spans="1:6">
      <c r="A932" s="5" t="s">
        <v>2538</v>
      </c>
      <c r="B932" s="5" t="s">
        <v>689</v>
      </c>
      <c r="C932" s="5" t="s">
        <v>1955</v>
      </c>
      <c r="D932" s="5" t="s">
        <v>58</v>
      </c>
      <c r="E932" s="5" t="s">
        <v>4853</v>
      </c>
      <c r="F932" s="5" t="s">
        <v>4919</v>
      </c>
    </row>
    <row r="933" spans="1:6">
      <c r="A933" s="5" t="s">
        <v>2538</v>
      </c>
      <c r="B933" s="5" t="s">
        <v>689</v>
      </c>
      <c r="C933" s="5" t="s">
        <v>2107</v>
      </c>
      <c r="D933" s="5" t="s">
        <v>26</v>
      </c>
      <c r="E933" s="5" t="s">
        <v>4853</v>
      </c>
      <c r="F933" s="5" t="s">
        <v>4883</v>
      </c>
    </row>
    <row r="934" spans="1:6">
      <c r="A934" s="5" t="s">
        <v>2538</v>
      </c>
      <c r="B934" s="5" t="s">
        <v>689</v>
      </c>
      <c r="C934" s="5" t="s">
        <v>2202</v>
      </c>
      <c r="D934" s="5" t="s">
        <v>26</v>
      </c>
      <c r="E934" s="5" t="s">
        <v>4940</v>
      </c>
      <c r="F934" s="5" t="s">
        <v>4941</v>
      </c>
    </row>
    <row r="935" spans="1:6">
      <c r="A935" s="5" t="s">
        <v>2538</v>
      </c>
      <c r="B935" s="5" t="s">
        <v>689</v>
      </c>
      <c r="C935" s="5" t="s">
        <v>2156</v>
      </c>
      <c r="D935" s="5" t="s">
        <v>134</v>
      </c>
      <c r="E935" s="5" t="s">
        <v>5028</v>
      </c>
      <c r="F935" s="5" t="s">
        <v>5329</v>
      </c>
    </row>
    <row r="936" spans="1:6">
      <c r="A936" s="5" t="s">
        <v>2538</v>
      </c>
      <c r="B936" s="5" t="s">
        <v>689</v>
      </c>
      <c r="C936" s="5" t="s">
        <v>2848</v>
      </c>
      <c r="D936" s="5" t="s">
        <v>134</v>
      </c>
      <c r="E936" s="5" t="s">
        <v>4874</v>
      </c>
      <c r="F936" s="5" t="s">
        <v>4875</v>
      </c>
    </row>
    <row r="937" spans="1:6">
      <c r="A937" s="5" t="s">
        <v>2538</v>
      </c>
      <c r="B937" s="5" t="s">
        <v>689</v>
      </c>
      <c r="C937" s="5" t="s">
        <v>3221</v>
      </c>
      <c r="D937" s="5" t="s">
        <v>284</v>
      </c>
      <c r="E937" s="5" t="s">
        <v>4884</v>
      </c>
      <c r="F937" s="5" t="s">
        <v>4902</v>
      </c>
    </row>
    <row r="938" spans="1:6">
      <c r="A938" s="5" t="s">
        <v>2538</v>
      </c>
      <c r="B938" s="5" t="s">
        <v>689</v>
      </c>
      <c r="C938" s="5" t="s">
        <v>2569</v>
      </c>
      <c r="D938" s="5" t="s">
        <v>284</v>
      </c>
      <c r="E938" s="5" t="s">
        <v>4887</v>
      </c>
      <c r="F938" s="5" t="s">
        <v>4885</v>
      </c>
    </row>
    <row r="939" spans="1:6">
      <c r="A939" s="5" t="s">
        <v>2538</v>
      </c>
      <c r="B939" s="5" t="s">
        <v>689</v>
      </c>
      <c r="C939" s="5" t="s">
        <v>3878</v>
      </c>
      <c r="D939" s="5" t="s">
        <v>665</v>
      </c>
      <c r="E939" s="5" t="s">
        <v>4884</v>
      </c>
      <c r="F939" s="5" t="s">
        <v>5330</v>
      </c>
    </row>
    <row r="940" spans="1:6">
      <c r="A940" s="5" t="s">
        <v>2538</v>
      </c>
      <c r="B940" s="5" t="s">
        <v>689</v>
      </c>
      <c r="C940" s="5" t="s">
        <v>2018</v>
      </c>
      <c r="D940" s="5" t="s">
        <v>4850</v>
      </c>
      <c r="E940" s="5" t="s">
        <v>4851</v>
      </c>
      <c r="F940" s="5" t="s">
        <v>5331</v>
      </c>
    </row>
    <row r="941" spans="1:6">
      <c r="A941" s="5" t="s">
        <v>2538</v>
      </c>
      <c r="B941" s="5" t="s">
        <v>689</v>
      </c>
      <c r="C941" s="5" t="s">
        <v>2319</v>
      </c>
      <c r="D941" s="5" t="s">
        <v>5034</v>
      </c>
      <c r="E941" s="5" t="s">
        <v>5035</v>
      </c>
      <c r="F941" s="5" t="s">
        <v>5036</v>
      </c>
    </row>
    <row r="942" spans="1:6">
      <c r="A942" s="5" t="s">
        <v>2538</v>
      </c>
      <c r="B942" s="5" t="s">
        <v>689</v>
      </c>
      <c r="C942" s="5" t="s">
        <v>2996</v>
      </c>
      <c r="D942" s="5" t="s">
        <v>4863</v>
      </c>
      <c r="E942" s="5" t="s">
        <v>4859</v>
      </c>
      <c r="F942" s="5" t="s">
        <v>4860</v>
      </c>
    </row>
    <row r="943" spans="1:6">
      <c r="A943" s="5" t="s">
        <v>4084</v>
      </c>
      <c r="B943" s="5" t="s">
        <v>695</v>
      </c>
      <c r="C943" s="5" t="s">
        <v>1934</v>
      </c>
      <c r="D943" s="5" t="s">
        <v>4863</v>
      </c>
      <c r="E943" s="5" t="s">
        <v>4859</v>
      </c>
      <c r="F943" s="5" t="s">
        <v>4860</v>
      </c>
    </row>
    <row r="944" spans="1:6">
      <c r="A944" s="5" t="s">
        <v>4086</v>
      </c>
      <c r="B944" s="5" t="s">
        <v>692</v>
      </c>
      <c r="C944" s="5" t="s">
        <v>1934</v>
      </c>
      <c r="D944" s="5" t="s">
        <v>4863</v>
      </c>
      <c r="E944" s="5" t="s">
        <v>4859</v>
      </c>
      <c r="F944" s="5" t="s">
        <v>4860</v>
      </c>
    </row>
    <row r="945" spans="1:6">
      <c r="A945" s="5" t="s">
        <v>2547</v>
      </c>
      <c r="B945" s="5" t="s">
        <v>701</v>
      </c>
      <c r="C945" s="5" t="s">
        <v>1934</v>
      </c>
      <c r="D945" s="5" t="s">
        <v>247</v>
      </c>
      <c r="E945" s="5" t="s">
        <v>4853</v>
      </c>
      <c r="F945" s="5" t="s">
        <v>4877</v>
      </c>
    </row>
    <row r="946" spans="1:6">
      <c r="A946" s="5" t="s">
        <v>2547</v>
      </c>
      <c r="B946" s="5" t="s">
        <v>701</v>
      </c>
      <c r="C946" s="5" t="s">
        <v>1955</v>
      </c>
      <c r="D946" s="5" t="s">
        <v>247</v>
      </c>
      <c r="E946" s="5" t="s">
        <v>4874</v>
      </c>
      <c r="F946" s="5" t="s">
        <v>4875</v>
      </c>
    </row>
    <row r="947" spans="1:6">
      <c r="A947" s="5" t="s">
        <v>2547</v>
      </c>
      <c r="B947" s="5" t="s">
        <v>701</v>
      </c>
      <c r="C947" s="5" t="s">
        <v>2107</v>
      </c>
      <c r="D947" s="5" t="s">
        <v>284</v>
      </c>
      <c r="E947" s="5" t="s">
        <v>4887</v>
      </c>
      <c r="F947" s="5" t="s">
        <v>4910</v>
      </c>
    </row>
    <row r="948" spans="1:6">
      <c r="A948" s="5" t="s">
        <v>2547</v>
      </c>
      <c r="B948" s="5" t="s">
        <v>701</v>
      </c>
      <c r="C948" s="5" t="s">
        <v>2202</v>
      </c>
      <c r="D948" s="5" t="s">
        <v>5229</v>
      </c>
      <c r="E948" s="5" t="s">
        <v>4930</v>
      </c>
      <c r="F948" s="5" t="s">
        <v>4962</v>
      </c>
    </row>
    <row r="949" spans="1:6">
      <c r="A949" s="5" t="s">
        <v>2547</v>
      </c>
      <c r="B949" s="5" t="s">
        <v>701</v>
      </c>
      <c r="C949" s="5" t="s">
        <v>2156</v>
      </c>
      <c r="D949" s="5" t="s">
        <v>4850</v>
      </c>
      <c r="E949" s="5" t="s">
        <v>4851</v>
      </c>
      <c r="F949" s="5" t="s">
        <v>4852</v>
      </c>
    </row>
    <row r="950" spans="1:6">
      <c r="A950" s="5" t="s">
        <v>2547</v>
      </c>
      <c r="B950" s="5" t="s">
        <v>701</v>
      </c>
      <c r="C950" s="5" t="s">
        <v>2848</v>
      </c>
      <c r="D950" s="5" t="s">
        <v>5332</v>
      </c>
      <c r="E950" s="5" t="s">
        <v>4935</v>
      </c>
      <c r="F950" s="5" t="s">
        <v>5333</v>
      </c>
    </row>
    <row r="951" spans="1:6">
      <c r="A951" s="5" t="s">
        <v>2547</v>
      </c>
      <c r="B951" s="5" t="s">
        <v>701</v>
      </c>
      <c r="C951" s="5" t="s">
        <v>3221</v>
      </c>
      <c r="D951" s="5" t="s">
        <v>515</v>
      </c>
      <c r="E951" s="5" t="s">
        <v>4904</v>
      </c>
      <c r="F951" s="5" t="s">
        <v>5334</v>
      </c>
    </row>
    <row r="952" spans="1:6">
      <c r="A952" s="5" t="s">
        <v>2547</v>
      </c>
      <c r="B952" s="5" t="s">
        <v>701</v>
      </c>
      <c r="C952" s="5" t="s">
        <v>2569</v>
      </c>
      <c r="D952" s="5" t="s">
        <v>4863</v>
      </c>
      <c r="E952" s="5" t="s">
        <v>4859</v>
      </c>
      <c r="F952" s="5" t="s">
        <v>4860</v>
      </c>
    </row>
    <row r="953" spans="1:6">
      <c r="A953" s="5" t="s">
        <v>2542</v>
      </c>
      <c r="B953" s="5" t="s">
        <v>698</v>
      </c>
      <c r="C953" s="5" t="s">
        <v>1934</v>
      </c>
      <c r="D953" s="5" t="s">
        <v>74</v>
      </c>
      <c r="E953" s="5" t="s">
        <v>4864</v>
      </c>
      <c r="F953" s="5" t="s">
        <v>4933</v>
      </c>
    </row>
    <row r="954" spans="1:6">
      <c r="A954" s="5" t="s">
        <v>2542</v>
      </c>
      <c r="B954" s="5" t="s">
        <v>698</v>
      </c>
      <c r="C954" s="5" t="s">
        <v>1955</v>
      </c>
      <c r="D954" s="5" t="s">
        <v>145</v>
      </c>
      <c r="E954" s="5" t="s">
        <v>4884</v>
      </c>
      <c r="F954" s="5" t="s">
        <v>5335</v>
      </c>
    </row>
    <row r="955" spans="1:6">
      <c r="A955" s="5" t="s">
        <v>2542</v>
      </c>
      <c r="B955" s="5" t="s">
        <v>698</v>
      </c>
      <c r="C955" s="5" t="s">
        <v>2107</v>
      </c>
      <c r="D955" s="5" t="s">
        <v>63</v>
      </c>
      <c r="E955" s="5" t="s">
        <v>4874</v>
      </c>
      <c r="F955" s="5" t="s">
        <v>4875</v>
      </c>
    </row>
    <row r="956" spans="1:6">
      <c r="A956" s="5" t="s">
        <v>2542</v>
      </c>
      <c r="B956" s="5" t="s">
        <v>698</v>
      </c>
      <c r="C956" s="5" t="s">
        <v>2202</v>
      </c>
      <c r="D956" s="5" t="s">
        <v>284</v>
      </c>
      <c r="E956" s="5" t="s">
        <v>4887</v>
      </c>
      <c r="F956" s="5" t="s">
        <v>4910</v>
      </c>
    </row>
    <row r="957" spans="1:6">
      <c r="A957" s="5" t="s">
        <v>2542</v>
      </c>
      <c r="B957" s="5" t="s">
        <v>698</v>
      </c>
      <c r="C957" s="5" t="s">
        <v>2156</v>
      </c>
      <c r="D957" s="5" t="s">
        <v>4850</v>
      </c>
      <c r="E957" s="5" t="s">
        <v>4851</v>
      </c>
      <c r="F957" s="5" t="s">
        <v>4852</v>
      </c>
    </row>
    <row r="958" spans="1:6">
      <c r="A958" s="5" t="s">
        <v>2542</v>
      </c>
      <c r="B958" s="5" t="s">
        <v>698</v>
      </c>
      <c r="C958" s="5" t="s">
        <v>2848</v>
      </c>
      <c r="D958" s="5" t="s">
        <v>5332</v>
      </c>
      <c r="E958" s="5" t="s">
        <v>4890</v>
      </c>
      <c r="F958" s="5" t="s">
        <v>5336</v>
      </c>
    </row>
    <row r="959" spans="1:6">
      <c r="A959" s="5" t="s">
        <v>2542</v>
      </c>
      <c r="B959" s="5" t="s">
        <v>698</v>
      </c>
      <c r="C959" s="5" t="s">
        <v>3221</v>
      </c>
      <c r="D959" s="5" t="s">
        <v>515</v>
      </c>
      <c r="E959" s="5" t="s">
        <v>4904</v>
      </c>
      <c r="F959" s="5" t="s">
        <v>5334</v>
      </c>
    </row>
    <row r="960" spans="1:6">
      <c r="A960" s="5" t="s">
        <v>2542</v>
      </c>
      <c r="B960" s="5" t="s">
        <v>698</v>
      </c>
      <c r="C960" s="5" t="s">
        <v>2569</v>
      </c>
      <c r="D960" s="5" t="s">
        <v>4863</v>
      </c>
      <c r="E960" s="5" t="s">
        <v>4859</v>
      </c>
      <c r="F960" s="5" t="s">
        <v>4860</v>
      </c>
    </row>
    <row r="961" spans="1:6">
      <c r="A961" s="5" t="s">
        <v>2551</v>
      </c>
      <c r="B961" s="5" t="s">
        <v>704</v>
      </c>
      <c r="C961" s="5" t="s">
        <v>1934</v>
      </c>
      <c r="D961" s="5" t="s">
        <v>4863</v>
      </c>
      <c r="E961" s="5" t="s">
        <v>4859</v>
      </c>
      <c r="F961" s="5" t="s">
        <v>4860</v>
      </c>
    </row>
    <row r="962" spans="1:6">
      <c r="A962" s="5" t="s">
        <v>2555</v>
      </c>
      <c r="B962" s="5" t="s">
        <v>709</v>
      </c>
      <c r="C962" s="5" t="s">
        <v>1934</v>
      </c>
      <c r="D962" s="5" t="s">
        <v>711</v>
      </c>
      <c r="E962" s="5" t="s">
        <v>5337</v>
      </c>
      <c r="F962" s="5" t="s">
        <v>5338</v>
      </c>
    </row>
    <row r="963" spans="1:6">
      <c r="A963" s="5" t="s">
        <v>2555</v>
      </c>
      <c r="B963" s="5" t="s">
        <v>709</v>
      </c>
      <c r="C963" s="5" t="s">
        <v>1955</v>
      </c>
      <c r="D963" s="5" t="s">
        <v>5339</v>
      </c>
      <c r="E963" s="5" t="s">
        <v>4940</v>
      </c>
      <c r="F963" s="5" t="s">
        <v>5340</v>
      </c>
    </row>
    <row r="964" spans="1:6">
      <c r="A964" s="5" t="s">
        <v>2555</v>
      </c>
      <c r="B964" s="5" t="s">
        <v>709</v>
      </c>
      <c r="C964" s="5" t="s">
        <v>2107</v>
      </c>
      <c r="D964" s="5" t="s">
        <v>5341</v>
      </c>
      <c r="E964" s="5" t="s">
        <v>5026</v>
      </c>
      <c r="F964" s="5" t="s">
        <v>5342</v>
      </c>
    </row>
    <row r="965" spans="1:6">
      <c r="A965" s="5" t="s">
        <v>2555</v>
      </c>
      <c r="B965" s="5" t="s">
        <v>709</v>
      </c>
      <c r="C965" s="5" t="s">
        <v>2202</v>
      </c>
      <c r="D965" s="5" t="s">
        <v>228</v>
      </c>
      <c r="E965" s="5" t="s">
        <v>5038</v>
      </c>
      <c r="F965" s="5" t="s">
        <v>5039</v>
      </c>
    </row>
    <row r="966" spans="1:6">
      <c r="A966" s="5" t="s">
        <v>2555</v>
      </c>
      <c r="B966" s="5" t="s">
        <v>709</v>
      </c>
      <c r="C966" s="5" t="s">
        <v>2156</v>
      </c>
      <c r="D966" s="5" t="s">
        <v>228</v>
      </c>
      <c r="E966" s="5" t="s">
        <v>4882</v>
      </c>
      <c r="F966" s="5" t="s">
        <v>4914</v>
      </c>
    </row>
    <row r="967" spans="1:6">
      <c r="A967" s="5" t="s">
        <v>2555</v>
      </c>
      <c r="B967" s="5" t="s">
        <v>709</v>
      </c>
      <c r="C967" s="5" t="s">
        <v>2848</v>
      </c>
      <c r="D967" s="5" t="s">
        <v>228</v>
      </c>
      <c r="E967" s="5" t="s">
        <v>5030</v>
      </c>
      <c r="F967" s="5" t="s">
        <v>4914</v>
      </c>
    </row>
    <row r="968" spans="1:6">
      <c r="A968" s="5" t="s">
        <v>2555</v>
      </c>
      <c r="B968" s="5" t="s">
        <v>709</v>
      </c>
      <c r="C968" s="5" t="s">
        <v>3221</v>
      </c>
      <c r="D968" s="5" t="s">
        <v>228</v>
      </c>
      <c r="E968" s="5" t="s">
        <v>4973</v>
      </c>
      <c r="F968" s="5" t="s">
        <v>4974</v>
      </c>
    </row>
    <row r="969" spans="1:6">
      <c r="A969" s="5" t="s">
        <v>2555</v>
      </c>
      <c r="B969" s="5" t="s">
        <v>709</v>
      </c>
      <c r="C969" s="5" t="s">
        <v>2569</v>
      </c>
      <c r="D969" s="5" t="s">
        <v>228</v>
      </c>
      <c r="E969" s="5" t="s">
        <v>5119</v>
      </c>
      <c r="F969" s="5" t="s">
        <v>4914</v>
      </c>
    </row>
    <row r="970" spans="1:6">
      <c r="A970" s="5" t="s">
        <v>2555</v>
      </c>
      <c r="B970" s="5" t="s">
        <v>709</v>
      </c>
      <c r="C970" s="5" t="s">
        <v>3878</v>
      </c>
      <c r="D970" s="5" t="s">
        <v>228</v>
      </c>
      <c r="E970" s="5" t="s">
        <v>5222</v>
      </c>
      <c r="F970" s="5" t="s">
        <v>4974</v>
      </c>
    </row>
    <row r="971" spans="1:6">
      <c r="A971" s="5" t="s">
        <v>2555</v>
      </c>
      <c r="B971" s="5" t="s">
        <v>709</v>
      </c>
      <c r="C971" s="5" t="s">
        <v>2018</v>
      </c>
      <c r="D971" s="5" t="s">
        <v>228</v>
      </c>
      <c r="E971" s="5" t="s">
        <v>4930</v>
      </c>
      <c r="F971" s="5" t="s">
        <v>4962</v>
      </c>
    </row>
    <row r="972" spans="1:6">
      <c r="A972" s="5" t="s">
        <v>2555</v>
      </c>
      <c r="B972" s="5" t="s">
        <v>709</v>
      </c>
      <c r="C972" s="5" t="s">
        <v>2319</v>
      </c>
      <c r="D972" s="5" t="s">
        <v>228</v>
      </c>
      <c r="E972" s="5" t="s">
        <v>4915</v>
      </c>
      <c r="F972" s="5" t="s">
        <v>4983</v>
      </c>
    </row>
    <row r="973" spans="1:6">
      <c r="A973" s="5" t="s">
        <v>2555</v>
      </c>
      <c r="B973" s="5" t="s">
        <v>709</v>
      </c>
      <c r="C973" s="5" t="s">
        <v>2996</v>
      </c>
      <c r="D973" s="5" t="s">
        <v>145</v>
      </c>
      <c r="E973" s="5" t="s">
        <v>4853</v>
      </c>
      <c r="F973" s="5" t="s">
        <v>5160</v>
      </c>
    </row>
    <row r="974" spans="1:6">
      <c r="A974" s="5" t="s">
        <v>2555</v>
      </c>
      <c r="B974" s="5" t="s">
        <v>709</v>
      </c>
      <c r="C974" s="5" t="s">
        <v>4393</v>
      </c>
      <c r="D974" s="5" t="s">
        <v>302</v>
      </c>
      <c r="E974" s="5" t="s">
        <v>5030</v>
      </c>
      <c r="F974" s="5" t="s">
        <v>5343</v>
      </c>
    </row>
    <row r="975" spans="1:6">
      <c r="A975" s="5" t="s">
        <v>2555</v>
      </c>
      <c r="B975" s="5" t="s">
        <v>709</v>
      </c>
      <c r="C975" s="5" t="s">
        <v>4894</v>
      </c>
      <c r="D975" s="5" t="s">
        <v>302</v>
      </c>
      <c r="E975" s="5" t="s">
        <v>5124</v>
      </c>
      <c r="F975" s="5" t="s">
        <v>5344</v>
      </c>
    </row>
    <row r="976" spans="1:6">
      <c r="A976" s="5" t="s">
        <v>2555</v>
      </c>
      <c r="B976" s="5" t="s">
        <v>709</v>
      </c>
      <c r="C976" s="5" t="s">
        <v>2011</v>
      </c>
      <c r="D976" s="5" t="s">
        <v>302</v>
      </c>
      <c r="E976" s="5" t="s">
        <v>5119</v>
      </c>
      <c r="F976" s="5" t="s">
        <v>5343</v>
      </c>
    </row>
    <row r="977" spans="1:6">
      <c r="A977" s="5" t="s">
        <v>2555</v>
      </c>
      <c r="B977" s="5" t="s">
        <v>709</v>
      </c>
      <c r="C977" s="5" t="s">
        <v>3738</v>
      </c>
      <c r="D977" s="5" t="s">
        <v>302</v>
      </c>
      <c r="E977" s="5" t="s">
        <v>4930</v>
      </c>
      <c r="F977" s="5" t="s">
        <v>5345</v>
      </c>
    </row>
    <row r="978" spans="1:6">
      <c r="A978" s="5" t="s">
        <v>2555</v>
      </c>
      <c r="B978" s="5" t="s">
        <v>709</v>
      </c>
      <c r="C978" s="5" t="s">
        <v>3789</v>
      </c>
      <c r="D978" s="5" t="s">
        <v>339</v>
      </c>
      <c r="E978" s="5" t="s">
        <v>4878</v>
      </c>
      <c r="F978" s="5" t="s">
        <v>4879</v>
      </c>
    </row>
    <row r="979" spans="1:6">
      <c r="A979" s="5" t="s">
        <v>2555</v>
      </c>
      <c r="B979" s="5" t="s">
        <v>709</v>
      </c>
      <c r="C979" s="5" t="s">
        <v>2458</v>
      </c>
      <c r="D979" s="5" t="s">
        <v>113</v>
      </c>
      <c r="E979" s="5" t="s">
        <v>4853</v>
      </c>
      <c r="F979" s="5" t="s">
        <v>5346</v>
      </c>
    </row>
    <row r="980" spans="1:6">
      <c r="A980" s="5" t="s">
        <v>2555</v>
      </c>
      <c r="B980" s="5" t="s">
        <v>709</v>
      </c>
      <c r="C980" s="5" t="s">
        <v>2377</v>
      </c>
      <c r="D980" s="5" t="s">
        <v>113</v>
      </c>
      <c r="E980" s="5" t="s">
        <v>4940</v>
      </c>
      <c r="F980" s="5" t="s">
        <v>5347</v>
      </c>
    </row>
    <row r="981" spans="1:6">
      <c r="A981" s="5" t="s">
        <v>2555</v>
      </c>
      <c r="B981" s="5" t="s">
        <v>709</v>
      </c>
      <c r="C981" s="5" t="s">
        <v>2404</v>
      </c>
      <c r="D981" s="5" t="s">
        <v>113</v>
      </c>
      <c r="E981" s="5" t="s">
        <v>4874</v>
      </c>
      <c r="F981" s="5" t="s">
        <v>4875</v>
      </c>
    </row>
    <row r="982" spans="1:6">
      <c r="A982" s="5" t="s">
        <v>2555</v>
      </c>
      <c r="B982" s="5" t="s">
        <v>709</v>
      </c>
      <c r="C982" s="5" t="s">
        <v>4956</v>
      </c>
      <c r="D982" s="5" t="s">
        <v>26</v>
      </c>
      <c r="E982" s="5" t="s">
        <v>4940</v>
      </c>
      <c r="F982" s="5" t="s">
        <v>5348</v>
      </c>
    </row>
    <row r="983" spans="1:6">
      <c r="A983" s="5" t="s">
        <v>2555</v>
      </c>
      <c r="B983" s="5" t="s">
        <v>709</v>
      </c>
      <c r="C983" s="5" t="s">
        <v>4730</v>
      </c>
      <c r="D983" s="5" t="s">
        <v>26</v>
      </c>
      <c r="E983" s="5" t="s">
        <v>4940</v>
      </c>
      <c r="F983" s="5" t="s">
        <v>4941</v>
      </c>
    </row>
    <row r="984" spans="1:6">
      <c r="A984" s="5" t="s">
        <v>2555</v>
      </c>
      <c r="B984" s="5" t="s">
        <v>709</v>
      </c>
      <c r="C984" s="5" t="s">
        <v>4833</v>
      </c>
      <c r="D984" s="5" t="s">
        <v>623</v>
      </c>
      <c r="E984" s="5" t="s">
        <v>4880</v>
      </c>
      <c r="F984" s="5" t="s">
        <v>4997</v>
      </c>
    </row>
    <row r="985" spans="1:6">
      <c r="A985" s="5" t="s">
        <v>2555</v>
      </c>
      <c r="B985" s="5" t="s">
        <v>709</v>
      </c>
      <c r="C985" s="5" t="s">
        <v>5010</v>
      </c>
      <c r="D985" s="5" t="s">
        <v>1132</v>
      </c>
      <c r="E985" s="5" t="s">
        <v>4896</v>
      </c>
      <c r="F985" s="5" t="s">
        <v>4909</v>
      </c>
    </row>
    <row r="986" spans="1:6">
      <c r="A986" s="5" t="s">
        <v>2555</v>
      </c>
      <c r="B986" s="5" t="s">
        <v>709</v>
      </c>
      <c r="C986" s="5" t="s">
        <v>2034</v>
      </c>
      <c r="D986" s="5" t="s">
        <v>284</v>
      </c>
      <c r="E986" s="5" t="s">
        <v>4887</v>
      </c>
      <c r="F986" s="5" t="s">
        <v>4885</v>
      </c>
    </row>
    <row r="987" spans="1:6">
      <c r="A987" s="5" t="s">
        <v>2555</v>
      </c>
      <c r="B987" s="5" t="s">
        <v>709</v>
      </c>
      <c r="C987" s="5" t="s">
        <v>5012</v>
      </c>
      <c r="D987" s="5" t="s">
        <v>5229</v>
      </c>
      <c r="E987" s="5" t="s">
        <v>4930</v>
      </c>
      <c r="F987" s="5" t="s">
        <v>4962</v>
      </c>
    </row>
    <row r="988" spans="1:6">
      <c r="A988" s="5" t="s">
        <v>2555</v>
      </c>
      <c r="B988" s="5" t="s">
        <v>709</v>
      </c>
      <c r="C988" s="5" t="s">
        <v>2517</v>
      </c>
      <c r="D988" s="5" t="s">
        <v>407</v>
      </c>
      <c r="E988" s="5" t="s">
        <v>4896</v>
      </c>
      <c r="F988" s="5" t="s">
        <v>4854</v>
      </c>
    </row>
    <row r="989" spans="1:6">
      <c r="A989" s="5" t="s">
        <v>2555</v>
      </c>
      <c r="B989" s="5" t="s">
        <v>709</v>
      </c>
      <c r="C989" s="5" t="s">
        <v>5015</v>
      </c>
      <c r="D989" s="5" t="s">
        <v>4850</v>
      </c>
      <c r="E989" s="5" t="s">
        <v>4851</v>
      </c>
      <c r="F989" s="5" t="s">
        <v>4852</v>
      </c>
    </row>
    <row r="990" spans="1:6">
      <c r="A990" s="5" t="s">
        <v>2555</v>
      </c>
      <c r="B990" s="5" t="s">
        <v>709</v>
      </c>
      <c r="C990" s="5" t="s">
        <v>5017</v>
      </c>
      <c r="D990" s="5" t="s">
        <v>5332</v>
      </c>
      <c r="E990" s="5" t="s">
        <v>5349</v>
      </c>
      <c r="F990" s="5" t="s">
        <v>5333</v>
      </c>
    </row>
    <row r="991" spans="1:6">
      <c r="A991" s="5" t="s">
        <v>2555</v>
      </c>
      <c r="B991" s="5" t="s">
        <v>709</v>
      </c>
      <c r="C991" s="5" t="s">
        <v>1947</v>
      </c>
      <c r="D991" s="5" t="s">
        <v>5350</v>
      </c>
      <c r="E991" s="5" t="s">
        <v>4935</v>
      </c>
      <c r="F991" s="5" t="s">
        <v>5351</v>
      </c>
    </row>
    <row r="992" spans="1:6">
      <c r="A992" s="5" t="s">
        <v>2555</v>
      </c>
      <c r="B992" s="5" t="s">
        <v>709</v>
      </c>
      <c r="C992" s="5" t="s">
        <v>5146</v>
      </c>
      <c r="D992" s="5" t="s">
        <v>5352</v>
      </c>
      <c r="E992" s="5" t="s">
        <v>4949</v>
      </c>
      <c r="F992" s="5" t="s">
        <v>4950</v>
      </c>
    </row>
    <row r="993" spans="1:6">
      <c r="A993" s="5" t="s">
        <v>2555</v>
      </c>
      <c r="B993" s="5" t="s">
        <v>709</v>
      </c>
      <c r="C993" s="5" t="s">
        <v>4372</v>
      </c>
      <c r="D993" s="5" t="s">
        <v>4957</v>
      </c>
      <c r="E993" s="5" t="s">
        <v>4958</v>
      </c>
      <c r="F993" s="5" t="s">
        <v>4959</v>
      </c>
    </row>
    <row r="994" spans="1:6">
      <c r="A994" s="5" t="s">
        <v>2555</v>
      </c>
      <c r="B994" s="5" t="s">
        <v>709</v>
      </c>
      <c r="C994" s="5" t="s">
        <v>5150</v>
      </c>
      <c r="D994" s="5" t="s">
        <v>4858</v>
      </c>
      <c r="E994" s="5" t="s">
        <v>4859</v>
      </c>
      <c r="F994" s="5" t="s">
        <v>4860</v>
      </c>
    </row>
    <row r="995" spans="1:6">
      <c r="A995" s="5" t="s">
        <v>2561</v>
      </c>
      <c r="B995" s="5" t="s">
        <v>713</v>
      </c>
      <c r="C995" s="5" t="s">
        <v>1934</v>
      </c>
      <c r="D995" s="5" t="s">
        <v>4863</v>
      </c>
      <c r="E995" s="5" t="s">
        <v>4859</v>
      </c>
      <c r="F995" s="5" t="s">
        <v>4860</v>
      </c>
    </row>
    <row r="996" spans="1:6">
      <c r="A996" s="5" t="s">
        <v>2565</v>
      </c>
      <c r="B996" s="5" t="s">
        <v>716</v>
      </c>
      <c r="C996" s="5" t="s">
        <v>1934</v>
      </c>
      <c r="D996" s="5" t="s">
        <v>4863</v>
      </c>
      <c r="E996" s="5" t="s">
        <v>4859</v>
      </c>
      <c r="F996" s="5" t="s">
        <v>4860</v>
      </c>
    </row>
    <row r="997" spans="1:6">
      <c r="A997" s="5" t="s">
        <v>2570</v>
      </c>
      <c r="B997" s="5" t="s">
        <v>719</v>
      </c>
      <c r="C997" s="5" t="s">
        <v>1934</v>
      </c>
      <c r="D997" s="5" t="s">
        <v>4863</v>
      </c>
      <c r="E997" s="5" t="s">
        <v>4859</v>
      </c>
      <c r="F997" s="5" t="s">
        <v>4860</v>
      </c>
    </row>
    <row r="998" spans="1:6">
      <c r="A998" s="5" t="s">
        <v>3685</v>
      </c>
      <c r="B998" s="5" t="s">
        <v>722</v>
      </c>
      <c r="C998" s="5" t="s">
        <v>1934</v>
      </c>
      <c r="D998" s="5" t="s">
        <v>4863</v>
      </c>
      <c r="E998" s="5" t="s">
        <v>4859</v>
      </c>
      <c r="F998" s="5" t="s">
        <v>4860</v>
      </c>
    </row>
    <row r="999" spans="1:6">
      <c r="A999" s="5" t="s">
        <v>2575</v>
      </c>
      <c r="B999" s="5" t="s">
        <v>725</v>
      </c>
      <c r="C999" s="5" t="s">
        <v>1934</v>
      </c>
      <c r="D999" s="5"/>
      <c r="E999" s="5"/>
      <c r="F999" s="5"/>
    </row>
    <row r="1000" spans="1:6">
      <c r="A1000" s="5" t="s">
        <v>2575</v>
      </c>
      <c r="B1000" s="5" t="s">
        <v>725</v>
      </c>
      <c r="C1000" s="5" t="s">
        <v>1955</v>
      </c>
      <c r="D1000" s="5" t="s">
        <v>4863</v>
      </c>
      <c r="E1000" s="5" t="s">
        <v>4859</v>
      </c>
      <c r="F1000" s="5" t="s">
        <v>4860</v>
      </c>
    </row>
    <row r="1001" spans="1:6">
      <c r="A1001" s="5" t="s">
        <v>2578</v>
      </c>
      <c r="B1001" s="5" t="s">
        <v>728</v>
      </c>
      <c r="C1001" s="5" t="s">
        <v>1934</v>
      </c>
      <c r="D1001" s="5" t="s">
        <v>74</v>
      </c>
      <c r="E1001" s="5" t="s">
        <v>4853</v>
      </c>
      <c r="F1001" s="5" t="s">
        <v>4919</v>
      </c>
    </row>
    <row r="1002" spans="1:6">
      <c r="A1002" s="5" t="s">
        <v>2578</v>
      </c>
      <c r="B1002" s="5" t="s">
        <v>728</v>
      </c>
      <c r="C1002" s="5" t="s">
        <v>1955</v>
      </c>
      <c r="D1002" s="5" t="s">
        <v>1468</v>
      </c>
      <c r="E1002" s="5" t="s">
        <v>5030</v>
      </c>
      <c r="F1002" s="5" t="s">
        <v>5087</v>
      </c>
    </row>
    <row r="1003" spans="1:6">
      <c r="A1003" s="5" t="s">
        <v>2578</v>
      </c>
      <c r="B1003" s="5" t="s">
        <v>728</v>
      </c>
      <c r="C1003" s="5" t="s">
        <v>2107</v>
      </c>
      <c r="D1003" s="5" t="s">
        <v>238</v>
      </c>
      <c r="E1003" s="5" t="s">
        <v>5052</v>
      </c>
      <c r="F1003" s="5" t="s">
        <v>5087</v>
      </c>
    </row>
    <row r="1004" spans="1:6">
      <c r="A1004" s="5" t="s">
        <v>2578</v>
      </c>
      <c r="B1004" s="5" t="s">
        <v>728</v>
      </c>
      <c r="C1004" s="5" t="s">
        <v>2202</v>
      </c>
      <c r="D1004" s="5" t="s">
        <v>238</v>
      </c>
      <c r="E1004" s="5" t="s">
        <v>5028</v>
      </c>
      <c r="F1004" s="5" t="s">
        <v>5087</v>
      </c>
    </row>
    <row r="1005" spans="1:6">
      <c r="A1005" s="5" t="s">
        <v>2578</v>
      </c>
      <c r="B1005" s="5" t="s">
        <v>728</v>
      </c>
      <c r="C1005" s="5" t="s">
        <v>2156</v>
      </c>
      <c r="D1005" s="5" t="s">
        <v>302</v>
      </c>
      <c r="E1005" s="5" t="s">
        <v>5116</v>
      </c>
      <c r="F1005" s="5" t="s">
        <v>5353</v>
      </c>
    </row>
    <row r="1006" spans="1:6">
      <c r="A1006" s="5" t="s">
        <v>2578</v>
      </c>
      <c r="B1006" s="5" t="s">
        <v>728</v>
      </c>
      <c r="C1006" s="5" t="s">
        <v>2848</v>
      </c>
      <c r="D1006" s="5" t="s">
        <v>302</v>
      </c>
      <c r="E1006" s="5" t="s">
        <v>4874</v>
      </c>
      <c r="F1006" s="5" t="s">
        <v>4875</v>
      </c>
    </row>
    <row r="1007" spans="1:6">
      <c r="A1007" s="5" t="s">
        <v>2578</v>
      </c>
      <c r="B1007" s="5" t="s">
        <v>728</v>
      </c>
      <c r="C1007" s="5" t="s">
        <v>3221</v>
      </c>
      <c r="D1007" s="5" t="s">
        <v>113</v>
      </c>
      <c r="E1007" s="5" t="s">
        <v>4896</v>
      </c>
      <c r="F1007" s="5" t="s">
        <v>5354</v>
      </c>
    </row>
    <row r="1008" spans="1:6">
      <c r="A1008" s="5" t="s">
        <v>2578</v>
      </c>
      <c r="B1008" s="5" t="s">
        <v>728</v>
      </c>
      <c r="C1008" s="5" t="s">
        <v>2569</v>
      </c>
      <c r="D1008" s="5" t="s">
        <v>636</v>
      </c>
      <c r="E1008" s="5" t="s">
        <v>4864</v>
      </c>
      <c r="F1008" s="5" t="s">
        <v>4883</v>
      </c>
    </row>
    <row r="1009" spans="1:6">
      <c r="A1009" s="5" t="s">
        <v>2578</v>
      </c>
      <c r="B1009" s="5" t="s">
        <v>728</v>
      </c>
      <c r="C1009" s="5" t="s">
        <v>3878</v>
      </c>
      <c r="D1009" s="5" t="s">
        <v>636</v>
      </c>
      <c r="E1009" s="5" t="s">
        <v>4853</v>
      </c>
      <c r="F1009" s="5" t="s">
        <v>4883</v>
      </c>
    </row>
    <row r="1010" spans="1:6">
      <c r="A1010" s="5" t="s">
        <v>2578</v>
      </c>
      <c r="B1010" s="5" t="s">
        <v>728</v>
      </c>
      <c r="C1010" s="5" t="s">
        <v>2018</v>
      </c>
      <c r="D1010" s="5" t="s">
        <v>26</v>
      </c>
      <c r="E1010" s="5" t="s">
        <v>4896</v>
      </c>
      <c r="F1010" s="5" t="s">
        <v>4924</v>
      </c>
    </row>
    <row r="1011" spans="1:6">
      <c r="A1011" s="5" t="s">
        <v>2578</v>
      </c>
      <c r="B1011" s="5" t="s">
        <v>728</v>
      </c>
      <c r="C1011" s="5" t="s">
        <v>2319</v>
      </c>
      <c r="D1011" s="5" t="s">
        <v>26</v>
      </c>
      <c r="E1011" s="5" t="s">
        <v>4938</v>
      </c>
      <c r="F1011" s="5" t="s">
        <v>4925</v>
      </c>
    </row>
    <row r="1012" spans="1:6">
      <c r="A1012" s="5" t="s">
        <v>2578</v>
      </c>
      <c r="B1012" s="5" t="s">
        <v>728</v>
      </c>
      <c r="C1012" s="5" t="s">
        <v>2996</v>
      </c>
      <c r="D1012" s="5" t="s">
        <v>284</v>
      </c>
      <c r="E1012" s="5" t="s">
        <v>4887</v>
      </c>
      <c r="F1012" s="5" t="s">
        <v>4910</v>
      </c>
    </row>
    <row r="1013" spans="1:6">
      <c r="A1013" s="5" t="s">
        <v>2578</v>
      </c>
      <c r="B1013" s="5" t="s">
        <v>728</v>
      </c>
      <c r="C1013" s="5" t="s">
        <v>4393</v>
      </c>
      <c r="D1013" s="5" t="s">
        <v>335</v>
      </c>
      <c r="E1013" s="5" t="s">
        <v>4915</v>
      </c>
      <c r="F1013" s="5" t="s">
        <v>4916</v>
      </c>
    </row>
    <row r="1014" spans="1:6">
      <c r="A1014" s="5" t="s">
        <v>2578</v>
      </c>
      <c r="B1014" s="5" t="s">
        <v>728</v>
      </c>
      <c r="C1014" s="5" t="s">
        <v>4894</v>
      </c>
      <c r="D1014" s="5" t="s">
        <v>335</v>
      </c>
      <c r="E1014" s="5" t="s">
        <v>4917</v>
      </c>
      <c r="F1014" s="5" t="s">
        <v>5355</v>
      </c>
    </row>
    <row r="1015" spans="1:6">
      <c r="A1015" s="5" t="s">
        <v>2578</v>
      </c>
      <c r="B1015" s="5" t="s">
        <v>728</v>
      </c>
      <c r="C1015" s="5" t="s">
        <v>2011</v>
      </c>
      <c r="D1015" s="5" t="s">
        <v>42</v>
      </c>
      <c r="E1015" s="5" t="s">
        <v>4853</v>
      </c>
      <c r="F1015" s="5" t="s">
        <v>5205</v>
      </c>
    </row>
    <row r="1016" spans="1:6">
      <c r="A1016" s="5" t="s">
        <v>2578</v>
      </c>
      <c r="B1016" s="5" t="s">
        <v>728</v>
      </c>
      <c r="C1016" s="5" t="s">
        <v>3738</v>
      </c>
      <c r="D1016" s="5" t="s">
        <v>42</v>
      </c>
      <c r="E1016" s="5" t="s">
        <v>4935</v>
      </c>
      <c r="F1016" s="5" t="s">
        <v>4891</v>
      </c>
    </row>
    <row r="1017" spans="1:6">
      <c r="A1017" s="5" t="s">
        <v>2578</v>
      </c>
      <c r="B1017" s="5" t="s">
        <v>728</v>
      </c>
      <c r="C1017" s="5" t="s">
        <v>3789</v>
      </c>
      <c r="D1017" s="5" t="s">
        <v>204</v>
      </c>
      <c r="E1017" s="5" t="s">
        <v>4930</v>
      </c>
      <c r="F1017" s="5" t="s">
        <v>5356</v>
      </c>
    </row>
    <row r="1018" spans="1:6">
      <c r="A1018" s="5" t="s">
        <v>2578</v>
      </c>
      <c r="B1018" s="5" t="s">
        <v>728</v>
      </c>
      <c r="C1018" s="5" t="s">
        <v>2458</v>
      </c>
      <c r="D1018" s="5" t="s">
        <v>407</v>
      </c>
      <c r="E1018" s="5" t="s">
        <v>5357</v>
      </c>
      <c r="F1018" s="5" t="s">
        <v>4870</v>
      </c>
    </row>
    <row r="1019" spans="1:6">
      <c r="A1019" s="5" t="s">
        <v>2578</v>
      </c>
      <c r="B1019" s="5" t="s">
        <v>728</v>
      </c>
      <c r="C1019" s="5" t="s">
        <v>2377</v>
      </c>
      <c r="D1019" s="5" t="s">
        <v>4850</v>
      </c>
      <c r="E1019" s="5" t="s">
        <v>4851</v>
      </c>
      <c r="F1019" s="5" t="s">
        <v>4913</v>
      </c>
    </row>
    <row r="1020" spans="1:6">
      <c r="A1020" s="5" t="s">
        <v>2578</v>
      </c>
      <c r="B1020" s="5" t="s">
        <v>728</v>
      </c>
      <c r="C1020" s="5" t="s">
        <v>2404</v>
      </c>
      <c r="D1020" s="5" t="s">
        <v>730</v>
      </c>
      <c r="E1020" s="5" t="s">
        <v>4864</v>
      </c>
      <c r="F1020" s="5" t="s">
        <v>5358</v>
      </c>
    </row>
    <row r="1021" spans="1:6">
      <c r="A1021" s="5" t="s">
        <v>2578</v>
      </c>
      <c r="B1021" s="5" t="s">
        <v>728</v>
      </c>
      <c r="C1021" s="5" t="s">
        <v>4956</v>
      </c>
      <c r="D1021" s="5" t="s">
        <v>730</v>
      </c>
      <c r="E1021" s="5" t="s">
        <v>4896</v>
      </c>
      <c r="F1021" s="5" t="s">
        <v>5359</v>
      </c>
    </row>
    <row r="1022" spans="1:6">
      <c r="A1022" s="5" t="s">
        <v>2578</v>
      </c>
      <c r="B1022" s="5" t="s">
        <v>728</v>
      </c>
      <c r="C1022" s="5" t="s">
        <v>4730</v>
      </c>
      <c r="D1022" s="5" t="s">
        <v>730</v>
      </c>
      <c r="E1022" s="5" t="s">
        <v>4853</v>
      </c>
      <c r="F1022" s="5" t="s">
        <v>5360</v>
      </c>
    </row>
    <row r="1023" spans="1:6">
      <c r="A1023" s="5" t="s">
        <v>2578</v>
      </c>
      <c r="B1023" s="5" t="s">
        <v>728</v>
      </c>
      <c r="C1023" s="5" t="s">
        <v>4833</v>
      </c>
      <c r="D1023" s="5" t="s">
        <v>730</v>
      </c>
      <c r="E1023" s="5" t="s">
        <v>5361</v>
      </c>
      <c r="F1023" s="5" t="s">
        <v>5362</v>
      </c>
    </row>
    <row r="1024" spans="1:6">
      <c r="A1024" s="5" t="s">
        <v>2578</v>
      </c>
      <c r="B1024" s="5" t="s">
        <v>728</v>
      </c>
      <c r="C1024" s="5" t="s">
        <v>5010</v>
      </c>
      <c r="D1024" s="5" t="s">
        <v>730</v>
      </c>
      <c r="E1024" s="5" t="s">
        <v>5116</v>
      </c>
      <c r="F1024" s="5" t="s">
        <v>5363</v>
      </c>
    </row>
    <row r="1025" spans="1:6">
      <c r="A1025" s="5" t="s">
        <v>2578</v>
      </c>
      <c r="B1025" s="5" t="s">
        <v>728</v>
      </c>
      <c r="C1025" s="5" t="s">
        <v>2034</v>
      </c>
      <c r="D1025" s="5" t="s">
        <v>4863</v>
      </c>
      <c r="E1025" s="5" t="s">
        <v>4859</v>
      </c>
      <c r="F1025" s="5" t="s">
        <v>4860</v>
      </c>
    </row>
    <row r="1026" spans="1:6">
      <c r="A1026" s="5" t="s">
        <v>2582</v>
      </c>
      <c r="B1026" s="5" t="s">
        <v>732</v>
      </c>
      <c r="C1026" s="5" t="s">
        <v>1934</v>
      </c>
      <c r="D1026" s="5" t="s">
        <v>228</v>
      </c>
      <c r="E1026" s="5" t="s">
        <v>4864</v>
      </c>
      <c r="F1026" s="5" t="s">
        <v>5364</v>
      </c>
    </row>
    <row r="1027" spans="1:6">
      <c r="A1027" s="5" t="s">
        <v>2582</v>
      </c>
      <c r="B1027" s="5" t="s">
        <v>732</v>
      </c>
      <c r="C1027" s="5" t="s">
        <v>1955</v>
      </c>
      <c r="D1027" s="5" t="s">
        <v>228</v>
      </c>
      <c r="E1027" s="5" t="s">
        <v>4872</v>
      </c>
      <c r="F1027" s="5" t="s">
        <v>4873</v>
      </c>
    </row>
    <row r="1028" spans="1:6">
      <c r="A1028" s="5" t="s">
        <v>2582</v>
      </c>
      <c r="B1028" s="5" t="s">
        <v>732</v>
      </c>
      <c r="C1028" s="5" t="s">
        <v>2107</v>
      </c>
      <c r="D1028" s="5" t="s">
        <v>1468</v>
      </c>
      <c r="E1028" s="5" t="s">
        <v>5038</v>
      </c>
      <c r="F1028" s="5" t="s">
        <v>5365</v>
      </c>
    </row>
    <row r="1029" spans="1:6">
      <c r="A1029" s="5" t="s">
        <v>2582</v>
      </c>
      <c r="B1029" s="5" t="s">
        <v>732</v>
      </c>
      <c r="C1029" s="5" t="s">
        <v>2202</v>
      </c>
      <c r="D1029" s="5" t="s">
        <v>1468</v>
      </c>
      <c r="E1029" s="5" t="s">
        <v>4984</v>
      </c>
      <c r="F1029" s="5" t="s">
        <v>5366</v>
      </c>
    </row>
    <row r="1030" spans="1:6">
      <c r="A1030" s="5" t="s">
        <v>2582</v>
      </c>
      <c r="B1030" s="5" t="s">
        <v>732</v>
      </c>
      <c r="C1030" s="5" t="s">
        <v>2156</v>
      </c>
      <c r="D1030" s="5" t="s">
        <v>302</v>
      </c>
      <c r="E1030" s="5" t="s">
        <v>4853</v>
      </c>
      <c r="F1030" s="5" t="s">
        <v>4919</v>
      </c>
    </row>
    <row r="1031" spans="1:6">
      <c r="A1031" s="5" t="s">
        <v>2582</v>
      </c>
      <c r="B1031" s="5" t="s">
        <v>732</v>
      </c>
      <c r="C1031" s="5" t="s">
        <v>2848</v>
      </c>
      <c r="D1031" s="5" t="s">
        <v>127</v>
      </c>
      <c r="E1031" s="5" t="s">
        <v>5028</v>
      </c>
      <c r="F1031" s="5" t="s">
        <v>5367</v>
      </c>
    </row>
    <row r="1032" spans="1:6">
      <c r="A1032" s="5" t="s">
        <v>2582</v>
      </c>
      <c r="B1032" s="5" t="s">
        <v>732</v>
      </c>
      <c r="C1032" s="5" t="s">
        <v>3221</v>
      </c>
      <c r="D1032" s="5" t="s">
        <v>127</v>
      </c>
      <c r="E1032" s="5" t="s">
        <v>4886</v>
      </c>
      <c r="F1032" s="5" t="s">
        <v>5368</v>
      </c>
    </row>
    <row r="1033" spans="1:6">
      <c r="A1033" s="5" t="s">
        <v>2582</v>
      </c>
      <c r="B1033" s="5" t="s">
        <v>732</v>
      </c>
      <c r="C1033" s="5" t="s">
        <v>2569</v>
      </c>
      <c r="D1033" s="5" t="s">
        <v>127</v>
      </c>
      <c r="E1033" s="5" t="s">
        <v>5216</v>
      </c>
      <c r="F1033" s="5" t="s">
        <v>5369</v>
      </c>
    </row>
    <row r="1034" spans="1:6">
      <c r="A1034" s="5" t="s">
        <v>2582</v>
      </c>
      <c r="B1034" s="5" t="s">
        <v>732</v>
      </c>
      <c r="C1034" s="5" t="s">
        <v>3878</v>
      </c>
      <c r="D1034" s="5" t="s">
        <v>127</v>
      </c>
      <c r="E1034" s="5" t="s">
        <v>4874</v>
      </c>
      <c r="F1034" s="5" t="s">
        <v>4875</v>
      </c>
    </row>
    <row r="1035" spans="1:6">
      <c r="A1035" s="5" t="s">
        <v>2582</v>
      </c>
      <c r="B1035" s="5" t="s">
        <v>732</v>
      </c>
      <c r="C1035" s="5" t="s">
        <v>2018</v>
      </c>
      <c r="D1035" s="5" t="s">
        <v>284</v>
      </c>
      <c r="E1035" s="5" t="s">
        <v>4853</v>
      </c>
      <c r="F1035" s="5" t="s">
        <v>5141</v>
      </c>
    </row>
    <row r="1036" spans="1:6">
      <c r="A1036" s="5" t="s">
        <v>2582</v>
      </c>
      <c r="B1036" s="5" t="s">
        <v>732</v>
      </c>
      <c r="C1036" s="5" t="s">
        <v>2319</v>
      </c>
      <c r="D1036" s="5" t="s">
        <v>284</v>
      </c>
      <c r="E1036" s="5" t="s">
        <v>4887</v>
      </c>
      <c r="F1036" s="5" t="s">
        <v>4910</v>
      </c>
    </row>
    <row r="1037" spans="1:6">
      <c r="A1037" s="5" t="s">
        <v>2582</v>
      </c>
      <c r="B1037" s="5" t="s">
        <v>732</v>
      </c>
      <c r="C1037" s="5" t="s">
        <v>2996</v>
      </c>
      <c r="D1037" s="5" t="s">
        <v>224</v>
      </c>
      <c r="E1037" s="5" t="s">
        <v>4864</v>
      </c>
      <c r="F1037" s="5" t="s">
        <v>5019</v>
      </c>
    </row>
    <row r="1038" spans="1:6">
      <c r="A1038" s="5" t="s">
        <v>2582</v>
      </c>
      <c r="B1038" s="5" t="s">
        <v>732</v>
      </c>
      <c r="C1038" s="5" t="s">
        <v>4393</v>
      </c>
      <c r="D1038" s="5" t="s">
        <v>224</v>
      </c>
      <c r="E1038" s="5" t="s">
        <v>4868</v>
      </c>
      <c r="F1038" s="5" t="s">
        <v>5004</v>
      </c>
    </row>
    <row r="1039" spans="1:6">
      <c r="A1039" s="5" t="s">
        <v>2582</v>
      </c>
      <c r="B1039" s="5" t="s">
        <v>732</v>
      </c>
      <c r="C1039" s="5" t="s">
        <v>4894</v>
      </c>
      <c r="D1039" s="5" t="s">
        <v>5009</v>
      </c>
      <c r="E1039" s="5" t="s">
        <v>4896</v>
      </c>
      <c r="F1039" s="5" t="s">
        <v>4909</v>
      </c>
    </row>
    <row r="1040" spans="1:6">
      <c r="A1040" s="5" t="s">
        <v>2582</v>
      </c>
      <c r="B1040" s="5" t="s">
        <v>732</v>
      </c>
      <c r="C1040" s="5" t="s">
        <v>2011</v>
      </c>
      <c r="D1040" s="5" t="s">
        <v>204</v>
      </c>
      <c r="E1040" s="5" t="s">
        <v>4930</v>
      </c>
      <c r="F1040" s="5" t="s">
        <v>5356</v>
      </c>
    </row>
    <row r="1041" spans="1:6">
      <c r="A1041" s="5" t="s">
        <v>2582</v>
      </c>
      <c r="B1041" s="5" t="s">
        <v>732</v>
      </c>
      <c r="C1041" s="5" t="s">
        <v>3738</v>
      </c>
      <c r="D1041" s="5" t="s">
        <v>97</v>
      </c>
      <c r="E1041" s="5" t="s">
        <v>4864</v>
      </c>
      <c r="F1041" s="5" t="s">
        <v>5005</v>
      </c>
    </row>
    <row r="1042" spans="1:6">
      <c r="A1042" s="5" t="s">
        <v>2582</v>
      </c>
      <c r="B1042" s="5" t="s">
        <v>732</v>
      </c>
      <c r="C1042" s="5" t="s">
        <v>3789</v>
      </c>
      <c r="D1042" s="5" t="s">
        <v>97</v>
      </c>
      <c r="E1042" s="5" t="s">
        <v>4868</v>
      </c>
      <c r="F1042" s="5" t="s">
        <v>4968</v>
      </c>
    </row>
    <row r="1043" spans="1:6">
      <c r="A1043" s="5" t="s">
        <v>2582</v>
      </c>
      <c r="B1043" s="5" t="s">
        <v>732</v>
      </c>
      <c r="C1043" s="5" t="s">
        <v>2458</v>
      </c>
      <c r="D1043" s="5" t="s">
        <v>447</v>
      </c>
      <c r="E1043" s="5" t="s">
        <v>4896</v>
      </c>
      <c r="F1043" s="5" t="s">
        <v>5045</v>
      </c>
    </row>
    <row r="1044" spans="1:6">
      <c r="A1044" s="5" t="s">
        <v>2582</v>
      </c>
      <c r="B1044" s="5" t="s">
        <v>732</v>
      </c>
      <c r="C1044" s="5" t="s">
        <v>2377</v>
      </c>
      <c r="D1044" s="5" t="s">
        <v>447</v>
      </c>
      <c r="E1044" s="5" t="s">
        <v>4938</v>
      </c>
      <c r="F1044" s="5" t="s">
        <v>4939</v>
      </c>
    </row>
    <row r="1045" spans="1:6">
      <c r="A1045" s="5" t="s">
        <v>2582</v>
      </c>
      <c r="B1045" s="5" t="s">
        <v>732</v>
      </c>
      <c r="C1045" s="5" t="s">
        <v>2404</v>
      </c>
      <c r="D1045" s="5" t="s">
        <v>5370</v>
      </c>
      <c r="E1045" s="5" t="s">
        <v>5028</v>
      </c>
      <c r="F1045" s="5" t="s">
        <v>5371</v>
      </c>
    </row>
    <row r="1046" spans="1:6">
      <c r="A1046" s="5" t="s">
        <v>2582</v>
      </c>
      <c r="B1046" s="5" t="s">
        <v>732</v>
      </c>
      <c r="C1046" s="5" t="s">
        <v>4956</v>
      </c>
      <c r="D1046" s="5" t="s">
        <v>186</v>
      </c>
      <c r="E1046" s="5" t="s">
        <v>4880</v>
      </c>
      <c r="F1046" s="5" t="s">
        <v>5372</v>
      </c>
    </row>
    <row r="1047" spans="1:6">
      <c r="A1047" s="5" t="s">
        <v>2582</v>
      </c>
      <c r="B1047" s="5" t="s">
        <v>732</v>
      </c>
      <c r="C1047" s="5" t="s">
        <v>4730</v>
      </c>
      <c r="D1047" s="5" t="s">
        <v>407</v>
      </c>
      <c r="E1047" s="5" t="s">
        <v>4853</v>
      </c>
      <c r="F1047" s="5" t="s">
        <v>4870</v>
      </c>
    </row>
    <row r="1048" spans="1:6">
      <c r="A1048" s="5" t="s">
        <v>2582</v>
      </c>
      <c r="B1048" s="5" t="s">
        <v>732</v>
      </c>
      <c r="C1048" s="5" t="s">
        <v>4833</v>
      </c>
      <c r="D1048" s="5" t="s">
        <v>4850</v>
      </c>
      <c r="E1048" s="5" t="s">
        <v>4851</v>
      </c>
      <c r="F1048" s="5" t="s">
        <v>4871</v>
      </c>
    </row>
    <row r="1049" spans="1:6">
      <c r="A1049" s="5" t="s">
        <v>2582</v>
      </c>
      <c r="B1049" s="5" t="s">
        <v>732</v>
      </c>
      <c r="C1049" s="5" t="s">
        <v>5010</v>
      </c>
      <c r="D1049" s="5" t="s">
        <v>4863</v>
      </c>
      <c r="E1049" s="5" t="s">
        <v>4859</v>
      </c>
      <c r="F1049" s="5" t="s">
        <v>4860</v>
      </c>
    </row>
    <row r="1050" spans="1:6">
      <c r="A1050" s="5" t="s">
        <v>5373</v>
      </c>
      <c r="B1050" s="5" t="s">
        <v>735</v>
      </c>
      <c r="C1050" s="5" t="s">
        <v>1934</v>
      </c>
      <c r="D1050" s="5" t="s">
        <v>58</v>
      </c>
      <c r="E1050" s="5" t="s">
        <v>4853</v>
      </c>
      <c r="F1050" s="5" t="s">
        <v>4919</v>
      </c>
    </row>
    <row r="1051" spans="1:6">
      <c r="A1051" s="5" t="s">
        <v>5373</v>
      </c>
      <c r="B1051" s="5" t="s">
        <v>735</v>
      </c>
      <c r="C1051" s="5" t="s">
        <v>1955</v>
      </c>
      <c r="D1051" s="5" t="s">
        <v>1561</v>
      </c>
      <c r="E1051" s="5" t="s">
        <v>4874</v>
      </c>
      <c r="F1051" s="5" t="s">
        <v>4875</v>
      </c>
    </row>
    <row r="1052" spans="1:6">
      <c r="A1052" s="5" t="s">
        <v>5373</v>
      </c>
      <c r="B1052" s="5" t="s">
        <v>735</v>
      </c>
      <c r="C1052" s="5" t="s">
        <v>2107</v>
      </c>
      <c r="D1052" s="5" t="s">
        <v>284</v>
      </c>
      <c r="E1052" s="5" t="s">
        <v>4853</v>
      </c>
      <c r="F1052" s="5" t="s">
        <v>5141</v>
      </c>
    </row>
    <row r="1053" spans="1:6">
      <c r="A1053" s="5" t="s">
        <v>5373</v>
      </c>
      <c r="B1053" s="5" t="s">
        <v>735</v>
      </c>
      <c r="C1053" s="5" t="s">
        <v>2202</v>
      </c>
      <c r="D1053" s="5" t="s">
        <v>284</v>
      </c>
      <c r="E1053" s="5" t="s">
        <v>4887</v>
      </c>
      <c r="F1053" s="5" t="s">
        <v>4910</v>
      </c>
    </row>
    <row r="1054" spans="1:6">
      <c r="A1054" s="5" t="s">
        <v>5373</v>
      </c>
      <c r="B1054" s="5" t="s">
        <v>735</v>
      </c>
      <c r="C1054" s="5" t="s">
        <v>2156</v>
      </c>
      <c r="D1054" s="5" t="s">
        <v>347</v>
      </c>
      <c r="E1054" s="5" t="s">
        <v>4853</v>
      </c>
      <c r="F1054" s="5" t="s">
        <v>5374</v>
      </c>
    </row>
    <row r="1055" spans="1:6">
      <c r="A1055" s="5" t="s">
        <v>5373</v>
      </c>
      <c r="B1055" s="5" t="s">
        <v>735</v>
      </c>
      <c r="C1055" s="5" t="s">
        <v>2848</v>
      </c>
      <c r="D1055" s="5" t="s">
        <v>347</v>
      </c>
      <c r="E1055" s="5" t="s">
        <v>4887</v>
      </c>
      <c r="F1055" s="5" t="s">
        <v>5375</v>
      </c>
    </row>
    <row r="1056" spans="1:6">
      <c r="A1056" s="5" t="s">
        <v>5373</v>
      </c>
      <c r="B1056" s="5" t="s">
        <v>735</v>
      </c>
      <c r="C1056" s="5" t="s">
        <v>3221</v>
      </c>
      <c r="D1056" s="5" t="s">
        <v>347</v>
      </c>
      <c r="E1056" s="5" t="s">
        <v>4874</v>
      </c>
      <c r="F1056" s="5" t="s">
        <v>5376</v>
      </c>
    </row>
    <row r="1057" spans="1:6">
      <c r="A1057" s="5" t="s">
        <v>5373</v>
      </c>
      <c r="B1057" s="5" t="s">
        <v>735</v>
      </c>
      <c r="C1057" s="5" t="s">
        <v>2569</v>
      </c>
      <c r="D1057" s="5" t="s">
        <v>224</v>
      </c>
      <c r="E1057" s="5" t="s">
        <v>4853</v>
      </c>
      <c r="F1057" s="5" t="s">
        <v>5377</v>
      </c>
    </row>
    <row r="1058" spans="1:6">
      <c r="A1058" s="5" t="s">
        <v>5373</v>
      </c>
      <c r="B1058" s="5" t="s">
        <v>735</v>
      </c>
      <c r="C1058" s="5" t="s">
        <v>3878</v>
      </c>
      <c r="D1058" s="5" t="s">
        <v>4926</v>
      </c>
      <c r="E1058" s="5" t="s">
        <v>4853</v>
      </c>
      <c r="F1058" s="5" t="s">
        <v>4879</v>
      </c>
    </row>
    <row r="1059" spans="1:6">
      <c r="A1059" s="5" t="s">
        <v>5373</v>
      </c>
      <c r="B1059" s="5" t="s">
        <v>735</v>
      </c>
      <c r="C1059" s="5" t="s">
        <v>2018</v>
      </c>
      <c r="D1059" s="5" t="s">
        <v>407</v>
      </c>
      <c r="E1059" s="5" t="s">
        <v>5378</v>
      </c>
      <c r="F1059" s="5" t="s">
        <v>4870</v>
      </c>
    </row>
    <row r="1060" spans="1:6">
      <c r="A1060" s="5" t="s">
        <v>5373</v>
      </c>
      <c r="B1060" s="5" t="s">
        <v>735</v>
      </c>
      <c r="C1060" s="5" t="s">
        <v>2319</v>
      </c>
      <c r="D1060" s="5" t="s">
        <v>4850</v>
      </c>
      <c r="E1060" s="5" t="s">
        <v>4851</v>
      </c>
      <c r="F1060" s="5" t="s">
        <v>4871</v>
      </c>
    </row>
    <row r="1061" spans="1:6">
      <c r="A1061" s="5" t="s">
        <v>5373</v>
      </c>
      <c r="B1061" s="5" t="s">
        <v>735</v>
      </c>
      <c r="C1061" s="5" t="s">
        <v>2996</v>
      </c>
      <c r="D1061" s="5" t="s">
        <v>571</v>
      </c>
      <c r="E1061" s="5" t="s">
        <v>5315</v>
      </c>
      <c r="F1061" s="5" t="s">
        <v>5316</v>
      </c>
    </row>
    <row r="1062" spans="1:6">
      <c r="A1062" s="5" t="s">
        <v>5373</v>
      </c>
      <c r="B1062" s="5" t="s">
        <v>735</v>
      </c>
      <c r="C1062" s="5" t="s">
        <v>4393</v>
      </c>
      <c r="D1062" s="5" t="s">
        <v>4863</v>
      </c>
      <c r="E1062" s="5" t="s">
        <v>4859</v>
      </c>
      <c r="F1062" s="5" t="s">
        <v>4860</v>
      </c>
    </row>
    <row r="1063" spans="1:6">
      <c r="A1063" s="5" t="s">
        <v>2585</v>
      </c>
      <c r="B1063" s="5" t="s">
        <v>738</v>
      </c>
      <c r="C1063" s="5" t="s">
        <v>1934</v>
      </c>
      <c r="D1063" s="5" t="s">
        <v>31</v>
      </c>
      <c r="E1063" s="5" t="s">
        <v>4864</v>
      </c>
      <c r="F1063" s="5" t="s">
        <v>4933</v>
      </c>
    </row>
    <row r="1064" spans="1:6">
      <c r="A1064" s="5" t="s">
        <v>2585</v>
      </c>
      <c r="B1064" s="5" t="s">
        <v>738</v>
      </c>
      <c r="C1064" s="5" t="s">
        <v>1955</v>
      </c>
      <c r="D1064" s="5" t="s">
        <v>31</v>
      </c>
      <c r="E1064" s="5" t="s">
        <v>4853</v>
      </c>
      <c r="F1064" s="5" t="s">
        <v>4919</v>
      </c>
    </row>
    <row r="1065" spans="1:6">
      <c r="A1065" s="5" t="s">
        <v>2585</v>
      </c>
      <c r="B1065" s="5" t="s">
        <v>738</v>
      </c>
      <c r="C1065" s="5" t="s">
        <v>2107</v>
      </c>
      <c r="D1065" s="5" t="s">
        <v>485</v>
      </c>
      <c r="E1065" s="5" t="s">
        <v>5026</v>
      </c>
      <c r="F1065" s="5" t="s">
        <v>5379</v>
      </c>
    </row>
    <row r="1066" spans="1:6">
      <c r="A1066" s="5" t="s">
        <v>2585</v>
      </c>
      <c r="B1066" s="5" t="s">
        <v>738</v>
      </c>
      <c r="C1066" s="5" t="s">
        <v>2202</v>
      </c>
      <c r="D1066" s="5" t="s">
        <v>485</v>
      </c>
      <c r="E1066" s="5" t="s">
        <v>5028</v>
      </c>
      <c r="F1066" s="5" t="s">
        <v>5380</v>
      </c>
    </row>
    <row r="1067" spans="1:6">
      <c r="A1067" s="5" t="s">
        <v>2585</v>
      </c>
      <c r="B1067" s="5" t="s">
        <v>738</v>
      </c>
      <c r="C1067" s="5" t="s">
        <v>2156</v>
      </c>
      <c r="D1067" s="5" t="s">
        <v>485</v>
      </c>
      <c r="E1067" s="5" t="s">
        <v>4886</v>
      </c>
      <c r="F1067" s="5" t="s">
        <v>5381</v>
      </c>
    </row>
    <row r="1068" spans="1:6">
      <c r="A1068" s="5" t="s">
        <v>2585</v>
      </c>
      <c r="B1068" s="5" t="s">
        <v>738</v>
      </c>
      <c r="C1068" s="5" t="s">
        <v>2848</v>
      </c>
      <c r="D1068" s="5" t="s">
        <v>485</v>
      </c>
      <c r="E1068" s="5" t="s">
        <v>5216</v>
      </c>
      <c r="F1068" s="5" t="s">
        <v>5382</v>
      </c>
    </row>
    <row r="1069" spans="1:6">
      <c r="A1069" s="5" t="s">
        <v>2585</v>
      </c>
      <c r="B1069" s="5" t="s">
        <v>738</v>
      </c>
      <c r="C1069" s="5" t="s">
        <v>3221</v>
      </c>
      <c r="D1069" s="5" t="s">
        <v>485</v>
      </c>
      <c r="E1069" s="5" t="s">
        <v>4874</v>
      </c>
      <c r="F1069" s="5" t="s">
        <v>4875</v>
      </c>
    </row>
    <row r="1070" spans="1:6">
      <c r="A1070" s="5" t="s">
        <v>2585</v>
      </c>
      <c r="B1070" s="5" t="s">
        <v>738</v>
      </c>
      <c r="C1070" s="5" t="s">
        <v>2569</v>
      </c>
      <c r="D1070" s="5" t="s">
        <v>372</v>
      </c>
      <c r="E1070" s="5" t="s">
        <v>4880</v>
      </c>
      <c r="F1070" s="5" t="s">
        <v>5383</v>
      </c>
    </row>
    <row r="1071" spans="1:6">
      <c r="A1071" s="5" t="s">
        <v>2585</v>
      </c>
      <c r="B1071" s="5" t="s">
        <v>738</v>
      </c>
      <c r="C1071" s="5" t="s">
        <v>3878</v>
      </c>
      <c r="D1071" s="5" t="s">
        <v>113</v>
      </c>
      <c r="E1071" s="5" t="s">
        <v>4864</v>
      </c>
      <c r="F1071" s="5" t="s">
        <v>4883</v>
      </c>
    </row>
    <row r="1072" spans="1:6">
      <c r="A1072" s="5" t="s">
        <v>2585</v>
      </c>
      <c r="B1072" s="5" t="s">
        <v>738</v>
      </c>
      <c r="C1072" s="5" t="s">
        <v>2018</v>
      </c>
      <c r="D1072" s="5" t="s">
        <v>113</v>
      </c>
      <c r="E1072" s="5" t="s">
        <v>4853</v>
      </c>
      <c r="F1072" s="5" t="s">
        <v>4883</v>
      </c>
    </row>
    <row r="1073" spans="1:6">
      <c r="A1073" s="5" t="s">
        <v>2585</v>
      </c>
      <c r="B1073" s="5" t="s">
        <v>738</v>
      </c>
      <c r="C1073" s="5" t="s">
        <v>2319</v>
      </c>
      <c r="D1073" s="5" t="s">
        <v>113</v>
      </c>
      <c r="E1073" s="5" t="s">
        <v>4915</v>
      </c>
      <c r="F1073" s="5" t="s">
        <v>4916</v>
      </c>
    </row>
    <row r="1074" spans="1:6">
      <c r="A1074" s="5" t="s">
        <v>2585</v>
      </c>
      <c r="B1074" s="5" t="s">
        <v>738</v>
      </c>
      <c r="C1074" s="5" t="s">
        <v>2996</v>
      </c>
      <c r="D1074" s="5" t="s">
        <v>113</v>
      </c>
      <c r="E1074" s="5" t="s">
        <v>4874</v>
      </c>
      <c r="F1074" s="5" t="s">
        <v>5355</v>
      </c>
    </row>
    <row r="1075" spans="1:6">
      <c r="A1075" s="5" t="s">
        <v>2585</v>
      </c>
      <c r="B1075" s="5" t="s">
        <v>738</v>
      </c>
      <c r="C1075" s="5" t="s">
        <v>4393</v>
      </c>
      <c r="D1075" s="5" t="s">
        <v>26</v>
      </c>
      <c r="E1075" s="5" t="s">
        <v>4853</v>
      </c>
      <c r="F1075" s="5" t="s">
        <v>4883</v>
      </c>
    </row>
    <row r="1076" spans="1:6">
      <c r="A1076" s="5" t="s">
        <v>2585</v>
      </c>
      <c r="B1076" s="5" t="s">
        <v>738</v>
      </c>
      <c r="C1076" s="5" t="s">
        <v>4894</v>
      </c>
      <c r="D1076" s="5" t="s">
        <v>26</v>
      </c>
      <c r="E1076" s="5" t="s">
        <v>4940</v>
      </c>
      <c r="F1076" s="5" t="s">
        <v>4941</v>
      </c>
    </row>
    <row r="1077" spans="1:6">
      <c r="A1077" s="5" t="s">
        <v>2585</v>
      </c>
      <c r="B1077" s="5" t="s">
        <v>738</v>
      </c>
      <c r="C1077" s="5" t="s">
        <v>2011</v>
      </c>
      <c r="D1077" s="5" t="s">
        <v>26</v>
      </c>
      <c r="E1077" s="5" t="s">
        <v>4887</v>
      </c>
      <c r="F1077" s="5" t="s">
        <v>4910</v>
      </c>
    </row>
    <row r="1078" spans="1:6">
      <c r="A1078" s="5" t="s">
        <v>2585</v>
      </c>
      <c r="B1078" s="5" t="s">
        <v>738</v>
      </c>
      <c r="C1078" s="5" t="s">
        <v>3738</v>
      </c>
      <c r="D1078" s="5" t="s">
        <v>4926</v>
      </c>
      <c r="E1078" s="5" t="s">
        <v>4930</v>
      </c>
      <c r="F1078" s="5" t="s">
        <v>4931</v>
      </c>
    </row>
    <row r="1079" spans="1:6">
      <c r="A1079" s="5" t="s">
        <v>2585</v>
      </c>
      <c r="B1079" s="5" t="s">
        <v>738</v>
      </c>
      <c r="C1079" s="5" t="s">
        <v>3789</v>
      </c>
      <c r="D1079" s="5" t="s">
        <v>4850</v>
      </c>
      <c r="E1079" s="5" t="s">
        <v>4851</v>
      </c>
      <c r="F1079" s="5" t="s">
        <v>4871</v>
      </c>
    </row>
    <row r="1080" spans="1:6">
      <c r="A1080" s="5" t="s">
        <v>2585</v>
      </c>
      <c r="B1080" s="5" t="s">
        <v>738</v>
      </c>
      <c r="C1080" s="5" t="s">
        <v>2458</v>
      </c>
      <c r="D1080" s="5" t="s">
        <v>5034</v>
      </c>
      <c r="E1080" s="5" t="s">
        <v>5035</v>
      </c>
      <c r="F1080" s="5" t="s">
        <v>5036</v>
      </c>
    </row>
    <row r="1081" spans="1:6">
      <c r="A1081" s="5" t="s">
        <v>2585</v>
      </c>
      <c r="B1081" s="5" t="s">
        <v>738</v>
      </c>
      <c r="C1081" s="5" t="s">
        <v>2377</v>
      </c>
      <c r="D1081" s="5" t="s">
        <v>4858</v>
      </c>
      <c r="E1081" s="5" t="s">
        <v>4859</v>
      </c>
      <c r="F1081" s="5" t="s">
        <v>4860</v>
      </c>
    </row>
    <row r="1082" spans="1:6">
      <c r="A1082" s="5" t="s">
        <v>3695</v>
      </c>
      <c r="B1082" s="5"/>
      <c r="C1082" s="5" t="s">
        <v>1934</v>
      </c>
      <c r="D1082" s="5" t="s">
        <v>224</v>
      </c>
      <c r="E1082" s="5" t="s">
        <v>4896</v>
      </c>
      <c r="F1082" s="5" t="s">
        <v>4909</v>
      </c>
    </row>
    <row r="1083" spans="1:6">
      <c r="A1083" s="5" t="s">
        <v>3695</v>
      </c>
      <c r="B1083" s="5"/>
      <c r="C1083" s="5" t="s">
        <v>1955</v>
      </c>
      <c r="D1083" s="5" t="s">
        <v>4911</v>
      </c>
      <c r="E1083" s="5" t="s">
        <v>5072</v>
      </c>
      <c r="F1083" s="5" t="s">
        <v>4891</v>
      </c>
    </row>
    <row r="1084" spans="1:6">
      <c r="A1084" s="5" t="s">
        <v>3695</v>
      </c>
      <c r="B1084" s="5"/>
      <c r="C1084" s="5" t="s">
        <v>2107</v>
      </c>
      <c r="D1084" s="5" t="s">
        <v>505</v>
      </c>
      <c r="E1084" s="5" t="s">
        <v>4896</v>
      </c>
      <c r="F1084" s="5" t="s">
        <v>5045</v>
      </c>
    </row>
    <row r="1085" spans="1:6">
      <c r="A1085" s="5" t="s">
        <v>3695</v>
      </c>
      <c r="B1085" s="5"/>
      <c r="C1085" s="5" t="s">
        <v>2202</v>
      </c>
      <c r="D1085" s="5" t="s">
        <v>505</v>
      </c>
      <c r="E1085" s="5" t="s">
        <v>4938</v>
      </c>
      <c r="F1085" s="5" t="s">
        <v>4939</v>
      </c>
    </row>
    <row r="1086" spans="1:6">
      <c r="A1086" s="5" t="s">
        <v>3695</v>
      </c>
      <c r="B1086" s="5"/>
      <c r="C1086" s="5" t="s">
        <v>2156</v>
      </c>
      <c r="D1086" s="5" t="s">
        <v>4926</v>
      </c>
      <c r="E1086" s="5" t="s">
        <v>4938</v>
      </c>
      <c r="F1086" s="5" t="s">
        <v>5384</v>
      </c>
    </row>
    <row r="1087" spans="1:6">
      <c r="A1087" s="5" t="s">
        <v>3695</v>
      </c>
      <c r="B1087" s="5"/>
      <c r="C1087" s="5" t="s">
        <v>2848</v>
      </c>
      <c r="D1087" s="5" t="s">
        <v>4850</v>
      </c>
      <c r="E1087" s="5" t="s">
        <v>4851</v>
      </c>
      <c r="F1087" s="5" t="s">
        <v>5385</v>
      </c>
    </row>
    <row r="1088" spans="1:6">
      <c r="A1088" s="5" t="s">
        <v>3695</v>
      </c>
      <c r="B1088" s="5"/>
      <c r="C1088" s="5" t="s">
        <v>3221</v>
      </c>
      <c r="D1088" s="5" t="s">
        <v>742</v>
      </c>
      <c r="E1088" s="5" t="s">
        <v>5246</v>
      </c>
      <c r="F1088" s="5" t="s">
        <v>5386</v>
      </c>
    </row>
    <row r="1089" spans="1:6">
      <c r="A1089" s="5" t="s">
        <v>3695</v>
      </c>
      <c r="B1089" s="5"/>
      <c r="C1089" s="5" t="s">
        <v>2569</v>
      </c>
      <c r="D1089" s="5" t="s">
        <v>4863</v>
      </c>
      <c r="E1089" s="5" t="s">
        <v>4859</v>
      </c>
      <c r="F1089" s="5" t="s">
        <v>4860</v>
      </c>
    </row>
    <row r="1090" spans="1:6">
      <c r="A1090" s="5" t="s">
        <v>2588</v>
      </c>
      <c r="B1090" s="5" t="s">
        <v>744</v>
      </c>
      <c r="C1090" s="5" t="s">
        <v>1934</v>
      </c>
      <c r="D1090" s="5" t="s">
        <v>31</v>
      </c>
      <c r="E1090" s="5" t="s">
        <v>4853</v>
      </c>
      <c r="F1090" s="5" t="s">
        <v>4919</v>
      </c>
    </row>
    <row r="1091" spans="1:6">
      <c r="A1091" s="5" t="s">
        <v>2588</v>
      </c>
      <c r="B1091" s="5" t="s">
        <v>744</v>
      </c>
      <c r="C1091" s="5" t="s">
        <v>1955</v>
      </c>
      <c r="D1091" s="5" t="s">
        <v>276</v>
      </c>
      <c r="E1091" s="5" t="s">
        <v>4874</v>
      </c>
      <c r="F1091" s="5" t="s">
        <v>4875</v>
      </c>
    </row>
    <row r="1092" spans="1:6">
      <c r="A1092" s="5" t="s">
        <v>2588</v>
      </c>
      <c r="B1092" s="5" t="s">
        <v>744</v>
      </c>
      <c r="C1092" s="5" t="s">
        <v>2107</v>
      </c>
      <c r="D1092" s="5" t="s">
        <v>623</v>
      </c>
      <c r="E1092" s="5" t="s">
        <v>4884</v>
      </c>
      <c r="F1092" s="5" t="s">
        <v>5387</v>
      </c>
    </row>
    <row r="1093" spans="1:6">
      <c r="A1093" s="5" t="s">
        <v>2588</v>
      </c>
      <c r="B1093" s="5" t="s">
        <v>744</v>
      </c>
      <c r="C1093" s="5" t="s">
        <v>2202</v>
      </c>
      <c r="D1093" s="5" t="s">
        <v>623</v>
      </c>
      <c r="E1093" s="5" t="s">
        <v>4930</v>
      </c>
      <c r="F1093" s="5" t="s">
        <v>5081</v>
      </c>
    </row>
    <row r="1094" spans="1:6">
      <c r="A1094" s="5" t="s">
        <v>2588</v>
      </c>
      <c r="B1094" s="5" t="s">
        <v>744</v>
      </c>
      <c r="C1094" s="5" t="s">
        <v>2156</v>
      </c>
      <c r="D1094" s="5" t="s">
        <v>623</v>
      </c>
      <c r="E1094" s="5" t="s">
        <v>4878</v>
      </c>
      <c r="F1094" s="5" t="s">
        <v>4879</v>
      </c>
    </row>
    <row r="1095" spans="1:6">
      <c r="A1095" s="5" t="s">
        <v>2588</v>
      </c>
      <c r="B1095" s="5" t="s">
        <v>744</v>
      </c>
      <c r="C1095" s="5" t="s">
        <v>2848</v>
      </c>
      <c r="D1095" s="5" t="s">
        <v>284</v>
      </c>
      <c r="E1095" s="5" t="s">
        <v>4887</v>
      </c>
      <c r="F1095" s="5" t="s">
        <v>4885</v>
      </c>
    </row>
    <row r="1096" spans="1:6">
      <c r="A1096" s="5" t="s">
        <v>2588</v>
      </c>
      <c r="B1096" s="5" t="s">
        <v>744</v>
      </c>
      <c r="C1096" s="5" t="s">
        <v>3221</v>
      </c>
      <c r="D1096" s="5" t="s">
        <v>335</v>
      </c>
      <c r="E1096" s="5" t="s">
        <v>4884</v>
      </c>
      <c r="F1096" s="5" t="s">
        <v>4962</v>
      </c>
    </row>
    <row r="1097" spans="1:6">
      <c r="A1097" s="5" t="s">
        <v>2588</v>
      </c>
      <c r="B1097" s="5" t="s">
        <v>744</v>
      </c>
      <c r="C1097" s="5" t="s">
        <v>2569</v>
      </c>
      <c r="D1097" s="5" t="s">
        <v>335</v>
      </c>
      <c r="E1097" s="5" t="s">
        <v>4930</v>
      </c>
      <c r="F1097" s="5" t="s">
        <v>4962</v>
      </c>
    </row>
    <row r="1098" spans="1:6">
      <c r="A1098" s="5" t="s">
        <v>2588</v>
      </c>
      <c r="B1098" s="5" t="s">
        <v>744</v>
      </c>
      <c r="C1098" s="5" t="s">
        <v>3878</v>
      </c>
      <c r="D1098" s="5" t="s">
        <v>4850</v>
      </c>
      <c r="E1098" s="5" t="s">
        <v>4851</v>
      </c>
      <c r="F1098" s="5" t="s">
        <v>4871</v>
      </c>
    </row>
    <row r="1099" spans="1:6">
      <c r="A1099" s="5" t="s">
        <v>2588</v>
      </c>
      <c r="B1099" s="5" t="s">
        <v>744</v>
      </c>
      <c r="C1099" s="5" t="s">
        <v>2018</v>
      </c>
      <c r="D1099" s="5" t="s">
        <v>4863</v>
      </c>
      <c r="E1099" s="5" t="s">
        <v>4859</v>
      </c>
      <c r="F1099" s="5" t="s">
        <v>4860</v>
      </c>
    </row>
    <row r="1100" spans="1:6">
      <c r="A1100" s="5" t="s">
        <v>5388</v>
      </c>
      <c r="B1100" s="5" t="s">
        <v>747</v>
      </c>
      <c r="C1100" s="5" t="s">
        <v>1934</v>
      </c>
      <c r="D1100" s="5" t="s">
        <v>38</v>
      </c>
      <c r="E1100" s="5" t="s">
        <v>4896</v>
      </c>
      <c r="F1100" s="5" t="s">
        <v>4909</v>
      </c>
    </row>
    <row r="1101" spans="1:6">
      <c r="A1101" s="5" t="s">
        <v>5388</v>
      </c>
      <c r="B1101" s="5" t="s">
        <v>747</v>
      </c>
      <c r="C1101" s="5" t="s">
        <v>1955</v>
      </c>
      <c r="D1101" s="5" t="s">
        <v>84</v>
      </c>
      <c r="E1101" s="5" t="s">
        <v>4896</v>
      </c>
      <c r="F1101" s="5" t="s">
        <v>4937</v>
      </c>
    </row>
    <row r="1102" spans="1:6">
      <c r="A1102" s="5" t="s">
        <v>5388</v>
      </c>
      <c r="B1102" s="5" t="s">
        <v>747</v>
      </c>
      <c r="C1102" s="5" t="s">
        <v>2107</v>
      </c>
      <c r="D1102" s="5" t="s">
        <v>84</v>
      </c>
      <c r="E1102" s="5" t="s">
        <v>4938</v>
      </c>
      <c r="F1102" s="5" t="s">
        <v>4925</v>
      </c>
    </row>
    <row r="1103" spans="1:6">
      <c r="A1103" s="5" t="s">
        <v>5388</v>
      </c>
      <c r="B1103" s="5" t="s">
        <v>747</v>
      </c>
      <c r="C1103" s="5" t="s">
        <v>2202</v>
      </c>
      <c r="D1103" s="5" t="s">
        <v>4850</v>
      </c>
      <c r="E1103" s="5" t="s">
        <v>4851</v>
      </c>
      <c r="F1103" s="5" t="s">
        <v>4871</v>
      </c>
    </row>
    <row r="1104" spans="1:6">
      <c r="A1104" s="5" t="s">
        <v>5388</v>
      </c>
      <c r="B1104" s="5" t="s">
        <v>747</v>
      </c>
      <c r="C1104" s="5" t="s">
        <v>2156</v>
      </c>
      <c r="D1104" s="5" t="s">
        <v>152</v>
      </c>
      <c r="E1104" s="5" t="s">
        <v>5327</v>
      </c>
      <c r="F1104" s="5" t="s">
        <v>5079</v>
      </c>
    </row>
    <row r="1105" spans="1:6">
      <c r="A1105" s="5" t="s">
        <v>5388</v>
      </c>
      <c r="B1105" s="5" t="s">
        <v>747</v>
      </c>
      <c r="C1105" s="5" t="s">
        <v>2848</v>
      </c>
      <c r="D1105" s="5" t="s">
        <v>4863</v>
      </c>
      <c r="E1105" s="5" t="s">
        <v>4859</v>
      </c>
      <c r="F1105" s="5" t="s">
        <v>4860</v>
      </c>
    </row>
    <row r="1106" spans="1:6">
      <c r="A1106" s="5" t="s">
        <v>4098</v>
      </c>
      <c r="B1106" s="5" t="s">
        <v>750</v>
      </c>
      <c r="C1106" s="5" t="s">
        <v>1934</v>
      </c>
      <c r="D1106" s="5" t="s">
        <v>38</v>
      </c>
      <c r="E1106" s="5" t="s">
        <v>4853</v>
      </c>
      <c r="F1106" s="5" t="s">
        <v>5389</v>
      </c>
    </row>
    <row r="1107" spans="1:6">
      <c r="A1107" s="5" t="s">
        <v>4098</v>
      </c>
      <c r="B1107" s="5" t="s">
        <v>750</v>
      </c>
      <c r="C1107" s="5" t="s">
        <v>1955</v>
      </c>
      <c r="D1107" s="5" t="s">
        <v>752</v>
      </c>
      <c r="E1107" s="5" t="s">
        <v>4853</v>
      </c>
      <c r="F1107" s="5" t="s">
        <v>4908</v>
      </c>
    </row>
    <row r="1108" spans="1:6">
      <c r="A1108" s="5" t="s">
        <v>4098</v>
      </c>
      <c r="B1108" s="5" t="s">
        <v>750</v>
      </c>
      <c r="C1108" s="5" t="s">
        <v>2107</v>
      </c>
      <c r="D1108" s="5" t="s">
        <v>752</v>
      </c>
      <c r="E1108" s="5" t="s">
        <v>4880</v>
      </c>
      <c r="F1108" s="5" t="s">
        <v>5390</v>
      </c>
    </row>
    <row r="1109" spans="1:6">
      <c r="A1109" s="5" t="s">
        <v>4098</v>
      </c>
      <c r="B1109" s="5" t="s">
        <v>750</v>
      </c>
      <c r="C1109" s="5" t="s">
        <v>2202</v>
      </c>
      <c r="D1109" s="5" t="s">
        <v>380</v>
      </c>
      <c r="E1109" s="5" t="s">
        <v>4880</v>
      </c>
      <c r="F1109" s="5" t="s">
        <v>5391</v>
      </c>
    </row>
    <row r="1110" spans="1:6">
      <c r="A1110" s="5" t="s">
        <v>4098</v>
      </c>
      <c r="B1110" s="5" t="s">
        <v>750</v>
      </c>
      <c r="C1110" s="5" t="s">
        <v>2156</v>
      </c>
      <c r="D1110" s="5" t="s">
        <v>4926</v>
      </c>
      <c r="E1110" s="5" t="s">
        <v>4944</v>
      </c>
      <c r="F1110" s="5" t="s">
        <v>5392</v>
      </c>
    </row>
    <row r="1111" spans="1:6">
      <c r="A1111" s="5" t="s">
        <v>4098</v>
      </c>
      <c r="B1111" s="5" t="s">
        <v>750</v>
      </c>
      <c r="C1111" s="5" t="s">
        <v>2848</v>
      </c>
      <c r="D1111" s="5" t="s">
        <v>5301</v>
      </c>
      <c r="E1111" s="5" t="s">
        <v>4930</v>
      </c>
      <c r="F1111" s="5" t="s">
        <v>5302</v>
      </c>
    </row>
    <row r="1112" spans="1:6">
      <c r="A1112" s="5" t="s">
        <v>4098</v>
      </c>
      <c r="B1112" s="5" t="s">
        <v>750</v>
      </c>
      <c r="C1112" s="5" t="s">
        <v>3221</v>
      </c>
      <c r="D1112" s="5" t="s">
        <v>4850</v>
      </c>
      <c r="E1112" s="5" t="s">
        <v>4851</v>
      </c>
      <c r="F1112" s="5" t="s">
        <v>4871</v>
      </c>
    </row>
    <row r="1113" spans="1:6">
      <c r="A1113" s="5" t="s">
        <v>4098</v>
      </c>
      <c r="B1113" s="5" t="s">
        <v>750</v>
      </c>
      <c r="C1113" s="5" t="s">
        <v>2569</v>
      </c>
      <c r="D1113" s="5" t="s">
        <v>4863</v>
      </c>
      <c r="E1113" s="5" t="s">
        <v>4859</v>
      </c>
      <c r="F1113" s="5" t="s">
        <v>4860</v>
      </c>
    </row>
    <row r="1114" spans="1:6">
      <c r="A1114" s="5" t="s">
        <v>4099</v>
      </c>
      <c r="B1114" s="5" t="s">
        <v>754</v>
      </c>
      <c r="C1114" s="5" t="s">
        <v>1934</v>
      </c>
      <c r="D1114" s="5" t="s">
        <v>224</v>
      </c>
      <c r="E1114" s="5" t="s">
        <v>4853</v>
      </c>
      <c r="F1114" s="5" t="s">
        <v>5393</v>
      </c>
    </row>
    <row r="1115" spans="1:6">
      <c r="A1115" s="5" t="s">
        <v>4099</v>
      </c>
      <c r="B1115" s="5" t="s">
        <v>754</v>
      </c>
      <c r="C1115" s="5" t="s">
        <v>1955</v>
      </c>
      <c r="D1115" s="5" t="s">
        <v>335</v>
      </c>
      <c r="E1115" s="5" t="s">
        <v>4853</v>
      </c>
      <c r="F1115" s="5" t="s">
        <v>4908</v>
      </c>
    </row>
    <row r="1116" spans="1:6">
      <c r="A1116" s="5" t="s">
        <v>4099</v>
      </c>
      <c r="B1116" s="5" t="s">
        <v>754</v>
      </c>
      <c r="C1116" s="5" t="s">
        <v>2107</v>
      </c>
      <c r="D1116" s="5" t="s">
        <v>335</v>
      </c>
      <c r="E1116" s="5" t="s">
        <v>4880</v>
      </c>
      <c r="F1116" s="5" t="s">
        <v>5394</v>
      </c>
    </row>
    <row r="1117" spans="1:6">
      <c r="A1117" s="5" t="s">
        <v>4099</v>
      </c>
      <c r="B1117" s="5" t="s">
        <v>754</v>
      </c>
      <c r="C1117" s="5" t="s">
        <v>2202</v>
      </c>
      <c r="D1117" s="5" t="s">
        <v>857</v>
      </c>
      <c r="E1117" s="5" t="s">
        <v>4880</v>
      </c>
      <c r="F1117" s="5" t="s">
        <v>5395</v>
      </c>
    </row>
    <row r="1118" spans="1:6">
      <c r="A1118" s="5" t="s">
        <v>4099</v>
      </c>
      <c r="B1118" s="5" t="s">
        <v>754</v>
      </c>
      <c r="C1118" s="5" t="s">
        <v>2156</v>
      </c>
      <c r="D1118" s="5" t="s">
        <v>4926</v>
      </c>
      <c r="E1118" s="5" t="s">
        <v>4944</v>
      </c>
      <c r="F1118" s="5" t="s">
        <v>5392</v>
      </c>
    </row>
    <row r="1119" spans="1:6">
      <c r="A1119" s="5" t="s">
        <v>4099</v>
      </c>
      <c r="B1119" s="5" t="s">
        <v>754</v>
      </c>
      <c r="C1119" s="5" t="s">
        <v>2848</v>
      </c>
      <c r="D1119" s="5" t="s">
        <v>4850</v>
      </c>
      <c r="E1119" s="5" t="s">
        <v>4851</v>
      </c>
      <c r="F1119" s="5" t="s">
        <v>4871</v>
      </c>
    </row>
    <row r="1120" spans="1:6">
      <c r="A1120" s="5" t="s">
        <v>4099</v>
      </c>
      <c r="B1120" s="5" t="s">
        <v>754</v>
      </c>
      <c r="C1120" s="5" t="s">
        <v>3221</v>
      </c>
      <c r="D1120" s="5" t="s">
        <v>4863</v>
      </c>
      <c r="E1120" s="5" t="s">
        <v>4859</v>
      </c>
      <c r="F1120" s="5" t="s">
        <v>4860</v>
      </c>
    </row>
    <row r="1121" spans="1:6">
      <c r="A1121" s="5" t="s">
        <v>2594</v>
      </c>
      <c r="B1121" s="5" t="s">
        <v>757</v>
      </c>
      <c r="C1121" s="5" t="s">
        <v>1934</v>
      </c>
      <c r="D1121" s="5" t="s">
        <v>58</v>
      </c>
      <c r="E1121" s="5" t="s">
        <v>4864</v>
      </c>
      <c r="F1121" s="5" t="s">
        <v>4933</v>
      </c>
    </row>
    <row r="1122" spans="1:6">
      <c r="A1122" s="5" t="s">
        <v>2594</v>
      </c>
      <c r="B1122" s="5" t="s">
        <v>757</v>
      </c>
      <c r="C1122" s="5" t="s">
        <v>1955</v>
      </c>
      <c r="D1122" s="5" t="s">
        <v>127</v>
      </c>
      <c r="E1122" s="5" t="s">
        <v>4874</v>
      </c>
      <c r="F1122" s="5" t="s">
        <v>4875</v>
      </c>
    </row>
    <row r="1123" spans="1:6">
      <c r="A1123" s="5" t="s">
        <v>2594</v>
      </c>
      <c r="B1123" s="5" t="s">
        <v>757</v>
      </c>
      <c r="C1123" s="5" t="s">
        <v>2107</v>
      </c>
      <c r="D1123" s="5" t="s">
        <v>284</v>
      </c>
      <c r="E1123" s="5" t="s">
        <v>4887</v>
      </c>
      <c r="F1123" s="5" t="s">
        <v>4910</v>
      </c>
    </row>
    <row r="1124" spans="1:6">
      <c r="A1124" s="5" t="s">
        <v>2594</v>
      </c>
      <c r="B1124" s="5" t="s">
        <v>757</v>
      </c>
      <c r="C1124" s="5" t="s">
        <v>2202</v>
      </c>
      <c r="D1124" s="5" t="s">
        <v>4850</v>
      </c>
      <c r="E1124" s="5" t="s">
        <v>4851</v>
      </c>
      <c r="F1124" s="5" t="s">
        <v>4871</v>
      </c>
    </row>
    <row r="1125" spans="1:6">
      <c r="A1125" s="5" t="s">
        <v>2594</v>
      </c>
      <c r="B1125" s="5" t="s">
        <v>757</v>
      </c>
      <c r="C1125" s="5" t="s">
        <v>2156</v>
      </c>
      <c r="D1125" s="5" t="s">
        <v>33</v>
      </c>
      <c r="E1125" s="5" t="s">
        <v>5078</v>
      </c>
      <c r="F1125" s="5" t="s">
        <v>4862</v>
      </c>
    </row>
    <row r="1126" spans="1:6">
      <c r="A1126" s="5" t="s">
        <v>2594</v>
      </c>
      <c r="B1126" s="5" t="s">
        <v>757</v>
      </c>
      <c r="C1126" s="5" t="s">
        <v>2848</v>
      </c>
      <c r="D1126" s="5" t="s">
        <v>4863</v>
      </c>
      <c r="E1126" s="5" t="s">
        <v>4859</v>
      </c>
      <c r="F1126" s="5" t="s">
        <v>4860</v>
      </c>
    </row>
    <row r="1127" spans="1:6">
      <c r="A1127" s="5" t="s">
        <v>2596</v>
      </c>
      <c r="B1127" s="5" t="s">
        <v>760</v>
      </c>
      <c r="C1127" s="5" t="s">
        <v>1934</v>
      </c>
      <c r="D1127" s="5" t="s">
        <v>113</v>
      </c>
      <c r="E1127" s="5" t="s">
        <v>4864</v>
      </c>
      <c r="F1127" s="5" t="s">
        <v>4895</v>
      </c>
    </row>
    <row r="1128" spans="1:6">
      <c r="A1128" s="5" t="s">
        <v>2596</v>
      </c>
      <c r="B1128" s="5" t="s">
        <v>760</v>
      </c>
      <c r="C1128" s="5" t="s">
        <v>1955</v>
      </c>
      <c r="D1128" s="5" t="s">
        <v>113</v>
      </c>
      <c r="E1128" s="5" t="s">
        <v>4984</v>
      </c>
      <c r="F1128" s="5" t="s">
        <v>5068</v>
      </c>
    </row>
    <row r="1129" spans="1:6">
      <c r="A1129" s="5" t="s">
        <v>2596</v>
      </c>
      <c r="B1129" s="5" t="s">
        <v>760</v>
      </c>
      <c r="C1129" s="5" t="s">
        <v>2107</v>
      </c>
      <c r="D1129" s="5" t="s">
        <v>113</v>
      </c>
      <c r="E1129" s="5" t="s">
        <v>4874</v>
      </c>
      <c r="F1129" s="5" t="s">
        <v>4875</v>
      </c>
    </row>
    <row r="1130" spans="1:6">
      <c r="A1130" s="5" t="s">
        <v>2596</v>
      </c>
      <c r="B1130" s="5" t="s">
        <v>760</v>
      </c>
      <c r="C1130" s="5" t="s">
        <v>2202</v>
      </c>
      <c r="D1130" s="5" t="s">
        <v>284</v>
      </c>
      <c r="E1130" s="5" t="s">
        <v>4887</v>
      </c>
      <c r="F1130" s="5" t="s">
        <v>4885</v>
      </c>
    </row>
    <row r="1131" spans="1:6">
      <c r="A1131" s="5" t="s">
        <v>2596</v>
      </c>
      <c r="B1131" s="5" t="s">
        <v>760</v>
      </c>
      <c r="C1131" s="5" t="s">
        <v>2156</v>
      </c>
      <c r="D1131" s="5" t="s">
        <v>4850</v>
      </c>
      <c r="E1131" s="5" t="s">
        <v>4851</v>
      </c>
      <c r="F1131" s="5" t="s">
        <v>5396</v>
      </c>
    </row>
    <row r="1132" spans="1:6">
      <c r="A1132" s="5" t="s">
        <v>2596</v>
      </c>
      <c r="B1132" s="5" t="s">
        <v>760</v>
      </c>
      <c r="C1132" s="5" t="s">
        <v>2848</v>
      </c>
      <c r="D1132" s="5" t="s">
        <v>4863</v>
      </c>
      <c r="E1132" s="5" t="s">
        <v>4859</v>
      </c>
      <c r="F1132" s="5" t="s">
        <v>4860</v>
      </c>
    </row>
    <row r="1133" spans="1:6">
      <c r="A1133" s="5" t="s">
        <v>3699</v>
      </c>
      <c r="B1133" s="5" t="s">
        <v>763</v>
      </c>
      <c r="C1133" s="5" t="s">
        <v>1934</v>
      </c>
      <c r="D1133" s="5" t="s">
        <v>752</v>
      </c>
      <c r="E1133" s="5" t="s">
        <v>4896</v>
      </c>
      <c r="F1133" s="5" t="s">
        <v>4909</v>
      </c>
    </row>
    <row r="1134" spans="1:6">
      <c r="A1134" s="5" t="s">
        <v>3699</v>
      </c>
      <c r="B1134" s="5" t="s">
        <v>763</v>
      </c>
      <c r="C1134" s="5" t="s">
        <v>1955</v>
      </c>
      <c r="D1134" s="5" t="s">
        <v>391</v>
      </c>
      <c r="E1134" s="5" t="s">
        <v>4896</v>
      </c>
      <c r="F1134" s="5" t="s">
        <v>5045</v>
      </c>
    </row>
    <row r="1135" spans="1:6">
      <c r="A1135" s="5" t="s">
        <v>3699</v>
      </c>
      <c r="B1135" s="5" t="s">
        <v>763</v>
      </c>
      <c r="C1135" s="5" t="s">
        <v>2107</v>
      </c>
      <c r="D1135" s="5" t="s">
        <v>391</v>
      </c>
      <c r="E1135" s="5" t="s">
        <v>4938</v>
      </c>
      <c r="F1135" s="5" t="s">
        <v>5397</v>
      </c>
    </row>
    <row r="1136" spans="1:6">
      <c r="A1136" s="5" t="s">
        <v>3699</v>
      </c>
      <c r="B1136" s="5" t="s">
        <v>763</v>
      </c>
      <c r="C1136" s="5" t="s">
        <v>2202</v>
      </c>
      <c r="D1136" s="5" t="s">
        <v>181</v>
      </c>
      <c r="E1136" s="5" t="s">
        <v>4938</v>
      </c>
      <c r="F1136" s="5" t="s">
        <v>5398</v>
      </c>
    </row>
    <row r="1137" spans="1:6">
      <c r="A1137" s="5" t="s">
        <v>3699</v>
      </c>
      <c r="B1137" s="5" t="s">
        <v>763</v>
      </c>
      <c r="C1137" s="5" t="s">
        <v>2156</v>
      </c>
      <c r="D1137" s="5" t="s">
        <v>4850</v>
      </c>
      <c r="E1137" s="5" t="s">
        <v>4851</v>
      </c>
      <c r="F1137" s="5" t="s">
        <v>4871</v>
      </c>
    </row>
    <row r="1138" spans="1:6">
      <c r="A1138" s="5" t="s">
        <v>3699</v>
      </c>
      <c r="B1138" s="5" t="s">
        <v>763</v>
      </c>
      <c r="C1138" s="5" t="s">
        <v>2848</v>
      </c>
      <c r="D1138" s="5" t="s">
        <v>4998</v>
      </c>
      <c r="E1138" s="5" t="s">
        <v>4999</v>
      </c>
      <c r="F1138" s="5" t="s">
        <v>5289</v>
      </c>
    </row>
    <row r="1139" spans="1:6">
      <c r="A1139" s="5" t="s">
        <v>3699</v>
      </c>
      <c r="B1139" s="5" t="s">
        <v>763</v>
      </c>
      <c r="C1139" s="5" t="s">
        <v>3221</v>
      </c>
      <c r="D1139" s="5" t="s">
        <v>4863</v>
      </c>
      <c r="E1139" s="5" t="s">
        <v>4859</v>
      </c>
      <c r="F1139" s="5" t="s">
        <v>4860</v>
      </c>
    </row>
    <row r="1140" spans="1:6">
      <c r="A1140" s="5" t="s">
        <v>5399</v>
      </c>
      <c r="B1140" s="5" t="s">
        <v>766</v>
      </c>
      <c r="C1140" s="5" t="s">
        <v>1934</v>
      </c>
      <c r="D1140" s="5" t="s">
        <v>4863</v>
      </c>
      <c r="E1140" s="5" t="s">
        <v>4859</v>
      </c>
      <c r="F1140" s="5" t="s">
        <v>4860</v>
      </c>
    </row>
    <row r="1141" spans="1:6">
      <c r="A1141" s="5" t="s">
        <v>5400</v>
      </c>
      <c r="B1141" s="5" t="s">
        <v>769</v>
      </c>
      <c r="C1141" s="5" t="s">
        <v>1934</v>
      </c>
      <c r="D1141" s="5" t="s">
        <v>4863</v>
      </c>
      <c r="E1141" s="5" t="s">
        <v>4859</v>
      </c>
      <c r="F1141" s="5" t="s">
        <v>4860</v>
      </c>
    </row>
    <row r="1142" spans="1:6">
      <c r="A1142" s="5" t="s">
        <v>2599</v>
      </c>
      <c r="B1142" s="5" t="s">
        <v>771</v>
      </c>
      <c r="C1142" s="5" t="s">
        <v>1934</v>
      </c>
      <c r="D1142" s="5" t="s">
        <v>238</v>
      </c>
      <c r="E1142" s="5" t="s">
        <v>4853</v>
      </c>
      <c r="F1142" s="5" t="s">
        <v>4919</v>
      </c>
    </row>
    <row r="1143" spans="1:6">
      <c r="A1143" s="5" t="s">
        <v>2599</v>
      </c>
      <c r="B1143" s="5" t="s">
        <v>771</v>
      </c>
      <c r="C1143" s="5" t="s">
        <v>1955</v>
      </c>
      <c r="D1143" s="5" t="s">
        <v>773</v>
      </c>
      <c r="E1143" s="5" t="s">
        <v>4864</v>
      </c>
      <c r="F1143" s="5" t="s">
        <v>4933</v>
      </c>
    </row>
    <row r="1144" spans="1:6">
      <c r="A1144" s="5" t="s">
        <v>2599</v>
      </c>
      <c r="B1144" s="5" t="s">
        <v>771</v>
      </c>
      <c r="C1144" s="5" t="s">
        <v>2107</v>
      </c>
      <c r="D1144" s="5" t="s">
        <v>773</v>
      </c>
      <c r="E1144" s="5" t="s">
        <v>4886</v>
      </c>
      <c r="F1144" s="5" t="s">
        <v>5401</v>
      </c>
    </row>
    <row r="1145" spans="1:6">
      <c r="A1145" s="5" t="s">
        <v>2599</v>
      </c>
      <c r="B1145" s="5" t="s">
        <v>771</v>
      </c>
      <c r="C1145" s="5" t="s">
        <v>2202</v>
      </c>
      <c r="D1145" s="5" t="s">
        <v>773</v>
      </c>
      <c r="E1145" s="5" t="s">
        <v>4944</v>
      </c>
      <c r="F1145" s="5" t="s">
        <v>5402</v>
      </c>
    </row>
    <row r="1146" spans="1:6">
      <c r="A1146" s="5" t="s">
        <v>2599</v>
      </c>
      <c r="B1146" s="5" t="s">
        <v>771</v>
      </c>
      <c r="C1146" s="5" t="s">
        <v>2156</v>
      </c>
      <c r="D1146" s="5" t="s">
        <v>773</v>
      </c>
      <c r="E1146" s="5" t="s">
        <v>4944</v>
      </c>
      <c r="F1146" s="5" t="s">
        <v>5403</v>
      </c>
    </row>
    <row r="1147" spans="1:6">
      <c r="A1147" s="5" t="s">
        <v>2599</v>
      </c>
      <c r="B1147" s="5" t="s">
        <v>771</v>
      </c>
      <c r="C1147" s="5" t="s">
        <v>2848</v>
      </c>
      <c r="D1147" s="5" t="s">
        <v>208</v>
      </c>
      <c r="E1147" s="5" t="s">
        <v>4874</v>
      </c>
      <c r="F1147" s="5" t="s">
        <v>4875</v>
      </c>
    </row>
    <row r="1148" spans="1:6">
      <c r="A1148" s="5" t="s">
        <v>2599</v>
      </c>
      <c r="B1148" s="5" t="s">
        <v>771</v>
      </c>
      <c r="C1148" s="5" t="s">
        <v>3221</v>
      </c>
      <c r="D1148" s="5" t="s">
        <v>1454</v>
      </c>
      <c r="E1148" s="5" t="s">
        <v>4864</v>
      </c>
      <c r="F1148" s="5" t="s">
        <v>4883</v>
      </c>
    </row>
    <row r="1149" spans="1:6">
      <c r="A1149" s="5" t="s">
        <v>2599</v>
      </c>
      <c r="B1149" s="5" t="s">
        <v>771</v>
      </c>
      <c r="C1149" s="5" t="s">
        <v>2569</v>
      </c>
      <c r="D1149" s="5" t="s">
        <v>1454</v>
      </c>
      <c r="E1149" s="5" t="s">
        <v>4884</v>
      </c>
      <c r="F1149" s="5" t="s">
        <v>4962</v>
      </c>
    </row>
    <row r="1150" spans="1:6">
      <c r="A1150" s="5" t="s">
        <v>2599</v>
      </c>
      <c r="B1150" s="5" t="s">
        <v>771</v>
      </c>
      <c r="C1150" s="5" t="s">
        <v>3878</v>
      </c>
      <c r="D1150" s="5" t="s">
        <v>1454</v>
      </c>
      <c r="E1150" s="5" t="s">
        <v>5026</v>
      </c>
      <c r="F1150" s="5" t="s">
        <v>5087</v>
      </c>
    </row>
    <row r="1151" spans="1:6">
      <c r="A1151" s="5" t="s">
        <v>2599</v>
      </c>
      <c r="B1151" s="5" t="s">
        <v>771</v>
      </c>
      <c r="C1151" s="5" t="s">
        <v>2018</v>
      </c>
      <c r="D1151" s="5" t="s">
        <v>247</v>
      </c>
      <c r="E1151" s="5" t="s">
        <v>4915</v>
      </c>
      <c r="F1151" s="5" t="s">
        <v>4916</v>
      </c>
    </row>
    <row r="1152" spans="1:6">
      <c r="A1152" s="5" t="s">
        <v>2599</v>
      </c>
      <c r="B1152" s="5" t="s">
        <v>771</v>
      </c>
      <c r="C1152" s="5" t="s">
        <v>2319</v>
      </c>
      <c r="D1152" s="5" t="s">
        <v>247</v>
      </c>
      <c r="E1152" s="5" t="s">
        <v>4917</v>
      </c>
      <c r="F1152" s="5" t="s">
        <v>4918</v>
      </c>
    </row>
    <row r="1153" spans="1:6">
      <c r="A1153" s="5" t="s">
        <v>2599</v>
      </c>
      <c r="B1153" s="5" t="s">
        <v>771</v>
      </c>
      <c r="C1153" s="5" t="s">
        <v>2996</v>
      </c>
      <c r="D1153" s="5" t="s">
        <v>820</v>
      </c>
      <c r="E1153" s="5" t="s">
        <v>4930</v>
      </c>
      <c r="F1153" s="5" t="s">
        <v>4962</v>
      </c>
    </row>
    <row r="1154" spans="1:6">
      <c r="A1154" s="5" t="s">
        <v>2599</v>
      </c>
      <c r="B1154" s="5" t="s">
        <v>771</v>
      </c>
      <c r="C1154" s="5" t="s">
        <v>4393</v>
      </c>
      <c r="D1154" s="5" t="s">
        <v>335</v>
      </c>
      <c r="E1154" s="5" t="s">
        <v>4884</v>
      </c>
      <c r="F1154" s="5" t="s">
        <v>4962</v>
      </c>
    </row>
    <row r="1155" spans="1:6">
      <c r="A1155" s="5" t="s">
        <v>2599</v>
      </c>
      <c r="B1155" s="5" t="s">
        <v>771</v>
      </c>
      <c r="C1155" s="5" t="s">
        <v>4894</v>
      </c>
      <c r="D1155" s="5" t="s">
        <v>335</v>
      </c>
      <c r="E1155" s="5" t="s">
        <v>4930</v>
      </c>
      <c r="F1155" s="5" t="s">
        <v>4962</v>
      </c>
    </row>
    <row r="1156" spans="1:6">
      <c r="A1156" s="5" t="s">
        <v>2599</v>
      </c>
      <c r="B1156" s="5" t="s">
        <v>771</v>
      </c>
      <c r="C1156" s="5" t="s">
        <v>2011</v>
      </c>
      <c r="D1156" s="5" t="s">
        <v>335</v>
      </c>
      <c r="E1156" s="5" t="s">
        <v>5404</v>
      </c>
      <c r="F1156" s="5" t="s">
        <v>4962</v>
      </c>
    </row>
    <row r="1157" spans="1:6">
      <c r="A1157" s="5" t="s">
        <v>2599</v>
      </c>
      <c r="B1157" s="5" t="s">
        <v>771</v>
      </c>
      <c r="C1157" s="5" t="s">
        <v>3738</v>
      </c>
      <c r="D1157" s="5" t="s">
        <v>4926</v>
      </c>
      <c r="E1157" s="5" t="s">
        <v>4944</v>
      </c>
      <c r="F1157" s="5" t="s">
        <v>5163</v>
      </c>
    </row>
    <row r="1158" spans="1:6">
      <c r="A1158" s="5" t="s">
        <v>2599</v>
      </c>
      <c r="B1158" s="5" t="s">
        <v>771</v>
      </c>
      <c r="C1158" s="5" t="s">
        <v>3789</v>
      </c>
      <c r="D1158" s="5" t="s">
        <v>4850</v>
      </c>
      <c r="E1158" s="5" t="s">
        <v>4851</v>
      </c>
      <c r="F1158" s="5" t="s">
        <v>5396</v>
      </c>
    </row>
    <row r="1159" spans="1:6">
      <c r="A1159" s="5" t="s">
        <v>2599</v>
      </c>
      <c r="B1159" s="5" t="s">
        <v>771</v>
      </c>
      <c r="C1159" s="5" t="s">
        <v>2458</v>
      </c>
      <c r="D1159" s="5" t="s">
        <v>4998</v>
      </c>
      <c r="E1159" s="5" t="s">
        <v>4999</v>
      </c>
      <c r="F1159" s="5" t="s">
        <v>5289</v>
      </c>
    </row>
    <row r="1160" spans="1:6">
      <c r="A1160" s="5" t="s">
        <v>2599</v>
      </c>
      <c r="B1160" s="5" t="s">
        <v>771</v>
      </c>
      <c r="C1160" s="5" t="s">
        <v>2377</v>
      </c>
      <c r="D1160" s="5" t="s">
        <v>4863</v>
      </c>
      <c r="E1160" s="5" t="s">
        <v>4859</v>
      </c>
      <c r="F1160" s="5" t="s">
        <v>4860</v>
      </c>
    </row>
    <row r="1161" spans="1:6">
      <c r="A1161" s="5" t="s">
        <v>2604</v>
      </c>
      <c r="B1161" s="5" t="s">
        <v>775</v>
      </c>
      <c r="C1161" s="5" t="s">
        <v>1934</v>
      </c>
      <c r="D1161" s="5" t="s">
        <v>58</v>
      </c>
      <c r="E1161" s="5" t="s">
        <v>4853</v>
      </c>
      <c r="F1161" s="5" t="s">
        <v>4919</v>
      </c>
    </row>
    <row r="1162" spans="1:6">
      <c r="A1162" s="5" t="s">
        <v>2604</v>
      </c>
      <c r="B1162" s="5" t="s">
        <v>775</v>
      </c>
      <c r="C1162" s="5" t="s">
        <v>1955</v>
      </c>
      <c r="D1162" s="5" t="s">
        <v>485</v>
      </c>
      <c r="E1162" s="5" t="s">
        <v>4864</v>
      </c>
      <c r="F1162" s="5" t="s">
        <v>5405</v>
      </c>
    </row>
    <row r="1163" spans="1:6">
      <c r="A1163" s="5" t="s">
        <v>2604</v>
      </c>
      <c r="B1163" s="5" t="s">
        <v>775</v>
      </c>
      <c r="C1163" s="5" t="s">
        <v>2107</v>
      </c>
      <c r="D1163" s="5" t="s">
        <v>777</v>
      </c>
      <c r="E1163" s="5" t="s">
        <v>4864</v>
      </c>
      <c r="F1163" s="5" t="s">
        <v>5406</v>
      </c>
    </row>
    <row r="1164" spans="1:6">
      <c r="A1164" s="5" t="s">
        <v>2604</v>
      </c>
      <c r="B1164" s="5" t="s">
        <v>775</v>
      </c>
      <c r="C1164" s="5" t="s">
        <v>2202</v>
      </c>
      <c r="D1164" s="5" t="s">
        <v>777</v>
      </c>
      <c r="E1164" s="5" t="s">
        <v>4874</v>
      </c>
      <c r="F1164" s="5" t="s">
        <v>4875</v>
      </c>
    </row>
    <row r="1165" spans="1:6">
      <c r="A1165" s="5" t="s">
        <v>2604</v>
      </c>
      <c r="B1165" s="5" t="s">
        <v>775</v>
      </c>
      <c r="C1165" s="5" t="s">
        <v>2156</v>
      </c>
      <c r="D1165" s="5" t="s">
        <v>284</v>
      </c>
      <c r="E1165" s="5" t="s">
        <v>4887</v>
      </c>
      <c r="F1165" s="5" t="s">
        <v>4910</v>
      </c>
    </row>
    <row r="1166" spans="1:6">
      <c r="A1166" s="5" t="s">
        <v>2604</v>
      </c>
      <c r="B1166" s="5" t="s">
        <v>775</v>
      </c>
      <c r="C1166" s="5" t="s">
        <v>2848</v>
      </c>
      <c r="D1166" s="5" t="s">
        <v>204</v>
      </c>
      <c r="E1166" s="5" t="s">
        <v>4930</v>
      </c>
      <c r="F1166" s="5" t="s">
        <v>5356</v>
      </c>
    </row>
    <row r="1167" spans="1:6">
      <c r="A1167" s="5" t="s">
        <v>2604</v>
      </c>
      <c r="B1167" s="5" t="s">
        <v>775</v>
      </c>
      <c r="C1167" s="5" t="s">
        <v>3221</v>
      </c>
      <c r="D1167" s="5" t="s">
        <v>4850</v>
      </c>
      <c r="E1167" s="5" t="s">
        <v>4851</v>
      </c>
      <c r="F1167" s="5" t="s">
        <v>5407</v>
      </c>
    </row>
    <row r="1168" spans="1:6">
      <c r="A1168" s="5" t="s">
        <v>2604</v>
      </c>
      <c r="B1168" s="5" t="s">
        <v>775</v>
      </c>
      <c r="C1168" s="5" t="s">
        <v>2569</v>
      </c>
      <c r="D1168" s="5" t="s">
        <v>33</v>
      </c>
      <c r="E1168" s="5" t="s">
        <v>5078</v>
      </c>
      <c r="F1168" s="5" t="s">
        <v>4862</v>
      </c>
    </row>
    <row r="1169" spans="1:6">
      <c r="A1169" s="5" t="s">
        <v>2604</v>
      </c>
      <c r="B1169" s="5" t="s">
        <v>775</v>
      </c>
      <c r="C1169" s="5" t="s">
        <v>3878</v>
      </c>
      <c r="D1169" s="5" t="s">
        <v>4863</v>
      </c>
      <c r="E1169" s="5" t="s">
        <v>4859</v>
      </c>
      <c r="F1169" s="5" t="s">
        <v>4860</v>
      </c>
    </row>
    <row r="1170" spans="1:6">
      <c r="A1170" s="5" t="s">
        <v>2607</v>
      </c>
      <c r="B1170" s="5" t="s">
        <v>779</v>
      </c>
      <c r="C1170" s="5" t="s">
        <v>1934</v>
      </c>
      <c r="D1170" s="5" t="s">
        <v>228</v>
      </c>
      <c r="E1170" s="5" t="s">
        <v>4984</v>
      </c>
      <c r="F1170" s="5" t="s">
        <v>5408</v>
      </c>
    </row>
    <row r="1171" spans="1:6">
      <c r="A1171" s="5" t="s">
        <v>2607</v>
      </c>
      <c r="B1171" s="5" t="s">
        <v>779</v>
      </c>
      <c r="C1171" s="5" t="s">
        <v>1955</v>
      </c>
      <c r="D1171" s="5" t="s">
        <v>228</v>
      </c>
      <c r="E1171" s="5" t="s">
        <v>4872</v>
      </c>
      <c r="F1171" s="5" t="s">
        <v>4873</v>
      </c>
    </row>
    <row r="1172" spans="1:6">
      <c r="A1172" s="5" t="s">
        <v>2607</v>
      </c>
      <c r="B1172" s="5" t="s">
        <v>779</v>
      </c>
      <c r="C1172" s="5" t="s">
        <v>2107</v>
      </c>
      <c r="D1172" s="5" t="s">
        <v>228</v>
      </c>
      <c r="E1172" s="5" t="s">
        <v>4890</v>
      </c>
      <c r="F1172" s="5" t="s">
        <v>5409</v>
      </c>
    </row>
    <row r="1173" spans="1:6">
      <c r="A1173" s="5" t="s">
        <v>2607</v>
      </c>
      <c r="B1173" s="5" t="s">
        <v>779</v>
      </c>
      <c r="C1173" s="5" t="s">
        <v>2202</v>
      </c>
      <c r="D1173" s="5" t="s">
        <v>228</v>
      </c>
      <c r="E1173" s="5" t="s">
        <v>4890</v>
      </c>
      <c r="F1173" s="5" t="s">
        <v>5410</v>
      </c>
    </row>
    <row r="1174" spans="1:6">
      <c r="A1174" s="5" t="s">
        <v>2607</v>
      </c>
      <c r="B1174" s="5" t="s">
        <v>779</v>
      </c>
      <c r="C1174" s="5" t="s">
        <v>2156</v>
      </c>
      <c r="D1174" s="5" t="s">
        <v>37</v>
      </c>
      <c r="E1174" s="5" t="s">
        <v>4864</v>
      </c>
      <c r="F1174" s="5" t="s">
        <v>5411</v>
      </c>
    </row>
    <row r="1175" spans="1:6">
      <c r="A1175" s="5" t="s">
        <v>2607</v>
      </c>
      <c r="B1175" s="5" t="s">
        <v>779</v>
      </c>
      <c r="C1175" s="5" t="s">
        <v>2848</v>
      </c>
      <c r="D1175" s="5" t="s">
        <v>58</v>
      </c>
      <c r="E1175" s="5" t="s">
        <v>4864</v>
      </c>
      <c r="F1175" s="5" t="s">
        <v>5174</v>
      </c>
    </row>
    <row r="1176" spans="1:6">
      <c r="A1176" s="5" t="s">
        <v>2607</v>
      </c>
      <c r="B1176" s="5" t="s">
        <v>779</v>
      </c>
      <c r="C1176" s="5" t="s">
        <v>3221</v>
      </c>
      <c r="D1176" s="5" t="s">
        <v>113</v>
      </c>
      <c r="E1176" s="5" t="s">
        <v>4984</v>
      </c>
      <c r="F1176" s="5" t="s">
        <v>5068</v>
      </c>
    </row>
    <row r="1177" spans="1:6">
      <c r="A1177" s="5" t="s">
        <v>2607</v>
      </c>
      <c r="B1177" s="5" t="s">
        <v>779</v>
      </c>
      <c r="C1177" s="5" t="s">
        <v>2569</v>
      </c>
      <c r="D1177" s="5" t="s">
        <v>113</v>
      </c>
      <c r="E1177" s="5" t="s">
        <v>4878</v>
      </c>
      <c r="F1177" s="5" t="s">
        <v>4879</v>
      </c>
    </row>
    <row r="1178" spans="1:6">
      <c r="A1178" s="5" t="s">
        <v>2607</v>
      </c>
      <c r="B1178" s="5" t="s">
        <v>779</v>
      </c>
      <c r="C1178" s="5" t="s">
        <v>3878</v>
      </c>
      <c r="D1178" s="5" t="s">
        <v>113</v>
      </c>
      <c r="E1178" s="5" t="s">
        <v>4874</v>
      </c>
      <c r="F1178" s="5" t="s">
        <v>4875</v>
      </c>
    </row>
    <row r="1179" spans="1:6">
      <c r="A1179" s="5" t="s">
        <v>2607</v>
      </c>
      <c r="B1179" s="5" t="s">
        <v>779</v>
      </c>
      <c r="C1179" s="5" t="s">
        <v>2018</v>
      </c>
      <c r="D1179" s="5" t="s">
        <v>284</v>
      </c>
      <c r="E1179" s="5" t="s">
        <v>4887</v>
      </c>
      <c r="F1179" s="5" t="s">
        <v>4885</v>
      </c>
    </row>
    <row r="1180" spans="1:6">
      <c r="A1180" s="5" t="s">
        <v>2607</v>
      </c>
      <c r="B1180" s="5" t="s">
        <v>779</v>
      </c>
      <c r="C1180" s="5" t="s">
        <v>2319</v>
      </c>
      <c r="D1180" s="5" t="s">
        <v>4850</v>
      </c>
      <c r="E1180" s="5" t="s">
        <v>4851</v>
      </c>
      <c r="F1180" s="5" t="s">
        <v>4871</v>
      </c>
    </row>
    <row r="1181" spans="1:6">
      <c r="A1181" s="5" t="s">
        <v>2607</v>
      </c>
      <c r="B1181" s="5" t="s">
        <v>779</v>
      </c>
      <c r="C1181" s="5" t="s">
        <v>2996</v>
      </c>
      <c r="D1181" s="5" t="s">
        <v>33</v>
      </c>
      <c r="E1181" s="5" t="s">
        <v>5078</v>
      </c>
      <c r="F1181" s="5" t="s">
        <v>4862</v>
      </c>
    </row>
    <row r="1182" spans="1:6">
      <c r="A1182" s="5" t="s">
        <v>2607</v>
      </c>
      <c r="B1182" s="5" t="s">
        <v>779</v>
      </c>
      <c r="C1182" s="5" t="s">
        <v>4393</v>
      </c>
      <c r="D1182" s="5" t="s">
        <v>4863</v>
      </c>
      <c r="E1182" s="5" t="s">
        <v>4859</v>
      </c>
      <c r="F1182" s="5" t="s">
        <v>4860</v>
      </c>
    </row>
    <row r="1183" spans="1:6">
      <c r="A1183" s="5" t="s">
        <v>4103</v>
      </c>
      <c r="B1183" s="5" t="s">
        <v>782</v>
      </c>
      <c r="C1183" s="5" t="s">
        <v>1934</v>
      </c>
      <c r="D1183" s="5" t="s">
        <v>31</v>
      </c>
      <c r="E1183" s="5" t="s">
        <v>4853</v>
      </c>
      <c r="F1183" s="5" t="s">
        <v>4919</v>
      </c>
    </row>
    <row r="1184" spans="1:6">
      <c r="A1184" s="5" t="s">
        <v>4103</v>
      </c>
      <c r="B1184" s="5" t="s">
        <v>782</v>
      </c>
      <c r="C1184" s="5" t="s">
        <v>1955</v>
      </c>
      <c r="D1184" s="5" t="s">
        <v>773</v>
      </c>
      <c r="E1184" s="5" t="s">
        <v>4920</v>
      </c>
      <c r="F1184" s="5" t="s">
        <v>4921</v>
      </c>
    </row>
    <row r="1185" spans="1:6">
      <c r="A1185" s="5" t="s">
        <v>4103</v>
      </c>
      <c r="B1185" s="5" t="s">
        <v>782</v>
      </c>
      <c r="C1185" s="5" t="s">
        <v>2107</v>
      </c>
      <c r="D1185" s="5" t="s">
        <v>485</v>
      </c>
      <c r="E1185" s="5" t="s">
        <v>4874</v>
      </c>
      <c r="F1185" s="5" t="s">
        <v>4875</v>
      </c>
    </row>
    <row r="1186" spans="1:6">
      <c r="A1186" s="5" t="s">
        <v>4103</v>
      </c>
      <c r="B1186" s="5" t="s">
        <v>782</v>
      </c>
      <c r="C1186" s="5" t="s">
        <v>2202</v>
      </c>
      <c r="D1186" s="5" t="s">
        <v>113</v>
      </c>
      <c r="E1186" s="5" t="s">
        <v>4896</v>
      </c>
      <c r="F1186" s="5" t="s">
        <v>5412</v>
      </c>
    </row>
    <row r="1187" spans="1:6">
      <c r="A1187" s="5" t="s">
        <v>4103</v>
      </c>
      <c r="B1187" s="5" t="s">
        <v>782</v>
      </c>
      <c r="C1187" s="5" t="s">
        <v>2156</v>
      </c>
      <c r="D1187" s="5" t="s">
        <v>636</v>
      </c>
      <c r="E1187" s="5" t="s">
        <v>4896</v>
      </c>
      <c r="F1187" s="5" t="s">
        <v>5413</v>
      </c>
    </row>
    <row r="1188" spans="1:6">
      <c r="A1188" s="5" t="s">
        <v>4103</v>
      </c>
      <c r="B1188" s="5" t="s">
        <v>782</v>
      </c>
      <c r="C1188" s="5" t="s">
        <v>2848</v>
      </c>
      <c r="D1188" s="5" t="s">
        <v>636</v>
      </c>
      <c r="E1188" s="5" t="s">
        <v>4938</v>
      </c>
      <c r="F1188" s="5" t="s">
        <v>4875</v>
      </c>
    </row>
    <row r="1189" spans="1:6">
      <c r="A1189" s="5" t="s">
        <v>4103</v>
      </c>
      <c r="B1189" s="5" t="s">
        <v>782</v>
      </c>
      <c r="C1189" s="5" t="s">
        <v>3221</v>
      </c>
      <c r="D1189" s="5" t="s">
        <v>623</v>
      </c>
      <c r="E1189" s="5" t="s">
        <v>4930</v>
      </c>
      <c r="F1189" s="5" t="s">
        <v>5081</v>
      </c>
    </row>
    <row r="1190" spans="1:6">
      <c r="A1190" s="5" t="s">
        <v>4103</v>
      </c>
      <c r="B1190" s="5" t="s">
        <v>782</v>
      </c>
      <c r="C1190" s="5" t="s">
        <v>2569</v>
      </c>
      <c r="D1190" s="5" t="s">
        <v>284</v>
      </c>
      <c r="E1190" s="5" t="s">
        <v>4887</v>
      </c>
      <c r="F1190" s="5" t="s">
        <v>4910</v>
      </c>
    </row>
    <row r="1191" spans="1:6">
      <c r="A1191" s="5" t="s">
        <v>4103</v>
      </c>
      <c r="B1191" s="5" t="s">
        <v>782</v>
      </c>
      <c r="C1191" s="5" t="s">
        <v>3878</v>
      </c>
      <c r="D1191" s="5" t="s">
        <v>335</v>
      </c>
      <c r="E1191" s="5" t="s">
        <v>4930</v>
      </c>
      <c r="F1191" s="5" t="s">
        <v>4962</v>
      </c>
    </row>
    <row r="1192" spans="1:6">
      <c r="A1192" s="5" t="s">
        <v>4103</v>
      </c>
      <c r="B1192" s="5" t="s">
        <v>782</v>
      </c>
      <c r="C1192" s="5" t="s">
        <v>2018</v>
      </c>
      <c r="D1192" s="5" t="s">
        <v>191</v>
      </c>
      <c r="E1192" s="5" t="s">
        <v>4864</v>
      </c>
      <c r="F1192" s="5" t="s">
        <v>4891</v>
      </c>
    </row>
    <row r="1193" spans="1:6">
      <c r="A1193" s="5" t="s">
        <v>4103</v>
      </c>
      <c r="B1193" s="5" t="s">
        <v>782</v>
      </c>
      <c r="C1193" s="5" t="s">
        <v>2319</v>
      </c>
      <c r="D1193" s="5" t="s">
        <v>407</v>
      </c>
      <c r="E1193" s="5" t="s">
        <v>4864</v>
      </c>
      <c r="F1193" s="5" t="s">
        <v>5414</v>
      </c>
    </row>
    <row r="1194" spans="1:6">
      <c r="A1194" s="5" t="s">
        <v>4103</v>
      </c>
      <c r="B1194" s="5" t="s">
        <v>782</v>
      </c>
      <c r="C1194" s="5" t="s">
        <v>2996</v>
      </c>
      <c r="D1194" s="5" t="s">
        <v>4850</v>
      </c>
      <c r="E1194" s="5" t="s">
        <v>4851</v>
      </c>
      <c r="F1194" s="5" t="s">
        <v>4871</v>
      </c>
    </row>
    <row r="1195" spans="1:6">
      <c r="A1195" s="5" t="s">
        <v>4103</v>
      </c>
      <c r="B1195" s="5" t="s">
        <v>782</v>
      </c>
      <c r="C1195" s="5" t="s">
        <v>4393</v>
      </c>
      <c r="D1195" s="5" t="s">
        <v>4863</v>
      </c>
      <c r="E1195" s="5" t="s">
        <v>4859</v>
      </c>
      <c r="F1195" s="5" t="s">
        <v>4860</v>
      </c>
    </row>
    <row r="1196" spans="1:6">
      <c r="A1196" s="5" t="s">
        <v>4104</v>
      </c>
      <c r="B1196" s="5" t="s">
        <v>785</v>
      </c>
      <c r="C1196" s="5" t="s">
        <v>1934</v>
      </c>
      <c r="D1196" s="5" t="s">
        <v>31</v>
      </c>
      <c r="E1196" s="5" t="s">
        <v>4853</v>
      </c>
      <c r="F1196" s="5" t="s">
        <v>4919</v>
      </c>
    </row>
    <row r="1197" spans="1:6">
      <c r="A1197" s="5" t="s">
        <v>4104</v>
      </c>
      <c r="B1197" s="5" t="s">
        <v>785</v>
      </c>
      <c r="C1197" s="5" t="s">
        <v>1955</v>
      </c>
      <c r="D1197" s="5" t="s">
        <v>773</v>
      </c>
      <c r="E1197" s="5" t="s">
        <v>4920</v>
      </c>
      <c r="F1197" s="5" t="s">
        <v>4921</v>
      </c>
    </row>
    <row r="1198" spans="1:6">
      <c r="A1198" s="5" t="s">
        <v>4104</v>
      </c>
      <c r="B1198" s="5" t="s">
        <v>785</v>
      </c>
      <c r="C1198" s="5" t="s">
        <v>2107</v>
      </c>
      <c r="D1198" s="5" t="s">
        <v>485</v>
      </c>
      <c r="E1198" s="5" t="s">
        <v>4874</v>
      </c>
      <c r="F1198" s="5" t="s">
        <v>4875</v>
      </c>
    </row>
    <row r="1199" spans="1:6">
      <c r="A1199" s="5" t="s">
        <v>4104</v>
      </c>
      <c r="B1199" s="5" t="s">
        <v>785</v>
      </c>
      <c r="C1199" s="5" t="s">
        <v>2202</v>
      </c>
      <c r="D1199" s="5" t="s">
        <v>38</v>
      </c>
      <c r="E1199" s="5" t="s">
        <v>4896</v>
      </c>
      <c r="F1199" s="5" t="s">
        <v>4897</v>
      </c>
    </row>
    <row r="1200" spans="1:6">
      <c r="A1200" s="5" t="s">
        <v>4104</v>
      </c>
      <c r="B1200" s="5" t="s">
        <v>785</v>
      </c>
      <c r="C1200" s="5" t="s">
        <v>2156</v>
      </c>
      <c r="D1200" s="5" t="s">
        <v>284</v>
      </c>
      <c r="E1200" s="5" t="s">
        <v>4896</v>
      </c>
      <c r="F1200" s="5" t="s">
        <v>5045</v>
      </c>
    </row>
    <row r="1201" spans="1:6">
      <c r="A1201" s="5" t="s">
        <v>4104</v>
      </c>
      <c r="B1201" s="5" t="s">
        <v>785</v>
      </c>
      <c r="C1201" s="5" t="s">
        <v>2848</v>
      </c>
      <c r="D1201" s="5" t="s">
        <v>284</v>
      </c>
      <c r="E1201" s="5" t="s">
        <v>4938</v>
      </c>
      <c r="F1201" s="5" t="s">
        <v>5415</v>
      </c>
    </row>
    <row r="1202" spans="1:6">
      <c r="A1202" s="5" t="s">
        <v>4104</v>
      </c>
      <c r="B1202" s="5" t="s">
        <v>785</v>
      </c>
      <c r="C1202" s="5" t="s">
        <v>3221</v>
      </c>
      <c r="D1202" s="5" t="s">
        <v>284</v>
      </c>
      <c r="E1202" s="5" t="s">
        <v>4887</v>
      </c>
      <c r="F1202" s="5" t="s">
        <v>4910</v>
      </c>
    </row>
    <row r="1203" spans="1:6">
      <c r="A1203" s="5" t="s">
        <v>4104</v>
      </c>
      <c r="B1203" s="5" t="s">
        <v>785</v>
      </c>
      <c r="C1203" s="5" t="s">
        <v>2569</v>
      </c>
      <c r="D1203" s="5" t="s">
        <v>4929</v>
      </c>
      <c r="E1203" s="5" t="s">
        <v>4930</v>
      </c>
      <c r="F1203" s="5" t="s">
        <v>4931</v>
      </c>
    </row>
    <row r="1204" spans="1:6">
      <c r="A1204" s="5" t="s">
        <v>4104</v>
      </c>
      <c r="B1204" s="5" t="s">
        <v>785</v>
      </c>
      <c r="C1204" s="5" t="s">
        <v>3878</v>
      </c>
      <c r="D1204" s="5" t="s">
        <v>4850</v>
      </c>
      <c r="E1204" s="5" t="s">
        <v>4851</v>
      </c>
      <c r="F1204" s="5" t="s">
        <v>4871</v>
      </c>
    </row>
    <row r="1205" spans="1:6">
      <c r="A1205" s="5" t="s">
        <v>4104</v>
      </c>
      <c r="B1205" s="5" t="s">
        <v>785</v>
      </c>
      <c r="C1205" s="5" t="s">
        <v>2018</v>
      </c>
      <c r="D1205" s="5" t="s">
        <v>4863</v>
      </c>
      <c r="E1205" s="5" t="s">
        <v>4859</v>
      </c>
      <c r="F1205" s="5" t="s">
        <v>4860</v>
      </c>
    </row>
    <row r="1206" spans="1:6">
      <c r="A1206" s="5" t="s">
        <v>2611</v>
      </c>
      <c r="B1206" s="5" t="s">
        <v>788</v>
      </c>
      <c r="C1206" s="5" t="s">
        <v>1934</v>
      </c>
      <c r="D1206" s="5" t="s">
        <v>228</v>
      </c>
      <c r="E1206" s="5" t="s">
        <v>4872</v>
      </c>
      <c r="F1206" s="5" t="s">
        <v>4873</v>
      </c>
    </row>
    <row r="1207" spans="1:6">
      <c r="A1207" s="5" t="s">
        <v>2611</v>
      </c>
      <c r="B1207" s="5" t="s">
        <v>788</v>
      </c>
      <c r="C1207" s="5" t="s">
        <v>1955</v>
      </c>
      <c r="D1207" s="5" t="s">
        <v>276</v>
      </c>
      <c r="E1207" s="5" t="s">
        <v>4874</v>
      </c>
      <c r="F1207" s="5" t="s">
        <v>5416</v>
      </c>
    </row>
    <row r="1208" spans="1:6">
      <c r="A1208" s="5" t="s">
        <v>2611</v>
      </c>
      <c r="B1208" s="5" t="s">
        <v>788</v>
      </c>
      <c r="C1208" s="5" t="s">
        <v>2107</v>
      </c>
      <c r="D1208" s="5" t="s">
        <v>284</v>
      </c>
      <c r="E1208" s="5" t="s">
        <v>4884</v>
      </c>
      <c r="F1208" s="5" t="s">
        <v>4902</v>
      </c>
    </row>
    <row r="1209" spans="1:6">
      <c r="A1209" s="5" t="s">
        <v>2611</v>
      </c>
      <c r="B1209" s="5" t="s">
        <v>788</v>
      </c>
      <c r="C1209" s="5" t="s">
        <v>2202</v>
      </c>
      <c r="D1209" s="5" t="s">
        <v>284</v>
      </c>
      <c r="E1209" s="5" t="s">
        <v>4887</v>
      </c>
      <c r="F1209" s="5" t="s">
        <v>4910</v>
      </c>
    </row>
    <row r="1210" spans="1:6">
      <c r="A1210" s="5" t="s">
        <v>2611</v>
      </c>
      <c r="B1210" s="5" t="s">
        <v>788</v>
      </c>
      <c r="C1210" s="5" t="s">
        <v>2156</v>
      </c>
      <c r="D1210" s="5" t="s">
        <v>5229</v>
      </c>
      <c r="E1210" s="5" t="s">
        <v>4884</v>
      </c>
      <c r="F1210" s="5" t="s">
        <v>5230</v>
      </c>
    </row>
    <row r="1211" spans="1:6">
      <c r="A1211" s="5" t="s">
        <v>2611</v>
      </c>
      <c r="B1211" s="5" t="s">
        <v>788</v>
      </c>
      <c r="C1211" s="5" t="s">
        <v>2848</v>
      </c>
      <c r="D1211" s="5" t="s">
        <v>4850</v>
      </c>
      <c r="E1211" s="5" t="s">
        <v>4851</v>
      </c>
      <c r="F1211" s="5" t="s">
        <v>4871</v>
      </c>
    </row>
    <row r="1212" spans="1:6">
      <c r="A1212" s="5" t="s">
        <v>2611</v>
      </c>
      <c r="B1212" s="5" t="s">
        <v>788</v>
      </c>
      <c r="C1212" s="5" t="s">
        <v>3221</v>
      </c>
      <c r="D1212" s="5" t="s">
        <v>4863</v>
      </c>
      <c r="E1212" s="5" t="s">
        <v>4859</v>
      </c>
      <c r="F1212" s="5" t="s">
        <v>4860</v>
      </c>
    </row>
    <row r="1213" spans="1:6">
      <c r="A1213" s="5" t="s">
        <v>5417</v>
      </c>
      <c r="B1213" s="5" t="s">
        <v>791</v>
      </c>
      <c r="C1213" s="5" t="s">
        <v>1934</v>
      </c>
      <c r="D1213" s="5" t="s">
        <v>280</v>
      </c>
      <c r="E1213" s="5" t="s">
        <v>4896</v>
      </c>
      <c r="F1213" s="5" t="s">
        <v>4924</v>
      </c>
    </row>
    <row r="1214" spans="1:6">
      <c r="A1214" s="5" t="s">
        <v>5417</v>
      </c>
      <c r="B1214" s="5" t="s">
        <v>791</v>
      </c>
      <c r="C1214" s="5" t="s">
        <v>1955</v>
      </c>
      <c r="D1214" s="5" t="s">
        <v>280</v>
      </c>
      <c r="E1214" s="5" t="s">
        <v>4874</v>
      </c>
      <c r="F1214" s="5" t="s">
        <v>4875</v>
      </c>
    </row>
    <row r="1215" spans="1:6">
      <c r="A1215" s="5" t="s">
        <v>5417</v>
      </c>
      <c r="B1215" s="5" t="s">
        <v>791</v>
      </c>
      <c r="C1215" s="5" t="s">
        <v>2107</v>
      </c>
      <c r="D1215" s="5" t="s">
        <v>26</v>
      </c>
      <c r="E1215" s="5" t="s">
        <v>4896</v>
      </c>
      <c r="F1215" s="5" t="s">
        <v>5418</v>
      </c>
    </row>
    <row r="1216" spans="1:6">
      <c r="A1216" s="5" t="s">
        <v>5417</v>
      </c>
      <c r="B1216" s="5" t="s">
        <v>791</v>
      </c>
      <c r="C1216" s="5" t="s">
        <v>2202</v>
      </c>
      <c r="D1216" s="5" t="s">
        <v>26</v>
      </c>
      <c r="E1216" s="5" t="s">
        <v>4874</v>
      </c>
      <c r="F1216" s="5" t="s">
        <v>4965</v>
      </c>
    </row>
    <row r="1217" spans="1:6">
      <c r="A1217" s="5" t="s">
        <v>5417</v>
      </c>
      <c r="B1217" s="5" t="s">
        <v>791</v>
      </c>
      <c r="C1217" s="5" t="s">
        <v>2156</v>
      </c>
      <c r="D1217" s="5" t="s">
        <v>284</v>
      </c>
      <c r="E1217" s="5" t="s">
        <v>4887</v>
      </c>
      <c r="F1217" s="5" t="s">
        <v>4910</v>
      </c>
    </row>
    <row r="1218" spans="1:6">
      <c r="A1218" s="5" t="s">
        <v>5417</v>
      </c>
      <c r="B1218" s="5" t="s">
        <v>791</v>
      </c>
      <c r="C1218" s="5" t="s">
        <v>2848</v>
      </c>
      <c r="D1218" s="5" t="s">
        <v>407</v>
      </c>
      <c r="E1218" s="5" t="s">
        <v>5419</v>
      </c>
      <c r="F1218" s="5" t="s">
        <v>5420</v>
      </c>
    </row>
    <row r="1219" spans="1:6">
      <c r="A1219" s="5" t="s">
        <v>5417</v>
      </c>
      <c r="B1219" s="5" t="s">
        <v>791</v>
      </c>
      <c r="C1219" s="5" t="s">
        <v>3221</v>
      </c>
      <c r="D1219" s="5" t="s">
        <v>4850</v>
      </c>
      <c r="E1219" s="5" t="s">
        <v>4851</v>
      </c>
      <c r="F1219" s="5" t="s">
        <v>4871</v>
      </c>
    </row>
    <row r="1220" spans="1:6">
      <c r="A1220" s="5" t="s">
        <v>5417</v>
      </c>
      <c r="B1220" s="5" t="s">
        <v>791</v>
      </c>
      <c r="C1220" s="5" t="s">
        <v>2569</v>
      </c>
      <c r="D1220" s="5" t="s">
        <v>152</v>
      </c>
      <c r="E1220" s="5" t="s">
        <v>5421</v>
      </c>
      <c r="F1220" s="5" t="s">
        <v>5422</v>
      </c>
    </row>
    <row r="1221" spans="1:6">
      <c r="A1221" s="5" t="s">
        <v>5417</v>
      </c>
      <c r="B1221" s="5" t="s">
        <v>791</v>
      </c>
      <c r="C1221" s="5" t="s">
        <v>3878</v>
      </c>
      <c r="D1221" s="5" t="s">
        <v>4863</v>
      </c>
      <c r="E1221" s="5" t="s">
        <v>4859</v>
      </c>
      <c r="F1221" s="5" t="s">
        <v>4860</v>
      </c>
    </row>
    <row r="1222" spans="1:6">
      <c r="A1222" s="5" t="s">
        <v>2614</v>
      </c>
      <c r="B1222" s="5" t="s">
        <v>794</v>
      </c>
      <c r="C1222" s="5" t="s">
        <v>1934</v>
      </c>
      <c r="D1222" s="5" t="s">
        <v>276</v>
      </c>
      <c r="E1222" s="5" t="s">
        <v>4874</v>
      </c>
      <c r="F1222" s="5" t="s">
        <v>4875</v>
      </c>
    </row>
    <row r="1223" spans="1:6">
      <c r="A1223" s="5" t="s">
        <v>2614</v>
      </c>
      <c r="B1223" s="5" t="s">
        <v>794</v>
      </c>
      <c r="C1223" s="5" t="s">
        <v>1955</v>
      </c>
      <c r="D1223" s="5" t="s">
        <v>4850</v>
      </c>
      <c r="E1223" s="5" t="s">
        <v>4851</v>
      </c>
      <c r="F1223" s="5" t="s">
        <v>4871</v>
      </c>
    </row>
    <row r="1224" spans="1:6">
      <c r="A1224" s="5" t="s">
        <v>2614</v>
      </c>
      <c r="B1224" s="5" t="s">
        <v>794</v>
      </c>
      <c r="C1224" s="5" t="s">
        <v>2107</v>
      </c>
      <c r="D1224" s="5" t="s">
        <v>4863</v>
      </c>
      <c r="E1224" s="5" t="s">
        <v>4859</v>
      </c>
      <c r="F1224" s="5" t="s">
        <v>4860</v>
      </c>
    </row>
    <row r="1225" spans="1:6">
      <c r="A1225" s="5" t="s">
        <v>5423</v>
      </c>
      <c r="B1225" s="5" t="s">
        <v>797</v>
      </c>
      <c r="C1225" s="5" t="s">
        <v>1934</v>
      </c>
      <c r="D1225" s="5" t="s">
        <v>259</v>
      </c>
      <c r="E1225" s="5" t="s">
        <v>4896</v>
      </c>
      <c r="F1225" s="5" t="s">
        <v>4937</v>
      </c>
    </row>
    <row r="1226" spans="1:6">
      <c r="A1226" s="5" t="s">
        <v>5423</v>
      </c>
      <c r="B1226" s="5" t="s">
        <v>797</v>
      </c>
      <c r="C1226" s="5" t="s">
        <v>1955</v>
      </c>
      <c r="D1226" s="5" t="s">
        <v>259</v>
      </c>
      <c r="E1226" s="5" t="s">
        <v>4874</v>
      </c>
      <c r="F1226" s="5" t="s">
        <v>4875</v>
      </c>
    </row>
    <row r="1227" spans="1:6">
      <c r="A1227" s="5" t="s">
        <v>5423</v>
      </c>
      <c r="B1227" s="5" t="s">
        <v>797</v>
      </c>
      <c r="C1227" s="5" t="s">
        <v>2107</v>
      </c>
      <c r="D1227" s="5" t="s">
        <v>284</v>
      </c>
      <c r="E1227" s="5" t="s">
        <v>4887</v>
      </c>
      <c r="F1227" s="5" t="s">
        <v>4910</v>
      </c>
    </row>
    <row r="1228" spans="1:6">
      <c r="A1228" s="5" t="s">
        <v>5423</v>
      </c>
      <c r="B1228" s="5" t="s">
        <v>797</v>
      </c>
      <c r="C1228" s="5" t="s">
        <v>2202</v>
      </c>
      <c r="D1228" s="5" t="s">
        <v>4850</v>
      </c>
      <c r="E1228" s="5" t="s">
        <v>4851</v>
      </c>
      <c r="F1228" s="5" t="s">
        <v>4871</v>
      </c>
    </row>
    <row r="1229" spans="1:6">
      <c r="A1229" s="5" t="s">
        <v>5423</v>
      </c>
      <c r="B1229" s="5" t="s">
        <v>797</v>
      </c>
      <c r="C1229" s="5" t="s">
        <v>2156</v>
      </c>
      <c r="D1229" s="5" t="s">
        <v>152</v>
      </c>
      <c r="E1229" s="5" t="s">
        <v>5421</v>
      </c>
      <c r="F1229" s="5" t="s">
        <v>5422</v>
      </c>
    </row>
    <row r="1230" spans="1:6">
      <c r="A1230" s="5" t="s">
        <v>5423</v>
      </c>
      <c r="B1230" s="5" t="s">
        <v>797</v>
      </c>
      <c r="C1230" s="5" t="s">
        <v>2848</v>
      </c>
      <c r="D1230" s="5" t="s">
        <v>4863</v>
      </c>
      <c r="E1230" s="5" t="s">
        <v>4859</v>
      </c>
      <c r="F1230" s="5" t="s">
        <v>4860</v>
      </c>
    </row>
    <row r="1231" spans="1:6">
      <c r="A1231" s="5" t="s">
        <v>3704</v>
      </c>
      <c r="B1231" s="5" t="s">
        <v>800</v>
      </c>
      <c r="C1231" s="5" t="s">
        <v>1934</v>
      </c>
      <c r="D1231" s="5" t="s">
        <v>636</v>
      </c>
      <c r="E1231" s="5" t="s">
        <v>4896</v>
      </c>
      <c r="F1231" s="5" t="s">
        <v>4924</v>
      </c>
    </row>
    <row r="1232" spans="1:6">
      <c r="A1232" s="5" t="s">
        <v>3704</v>
      </c>
      <c r="B1232" s="5" t="s">
        <v>800</v>
      </c>
      <c r="C1232" s="5" t="s">
        <v>1955</v>
      </c>
      <c r="D1232" s="5" t="s">
        <v>636</v>
      </c>
      <c r="E1232" s="5" t="s">
        <v>4874</v>
      </c>
      <c r="F1232" s="5" t="s">
        <v>4875</v>
      </c>
    </row>
    <row r="1233" spans="1:6">
      <c r="A1233" s="5" t="s">
        <v>3704</v>
      </c>
      <c r="B1233" s="5" t="s">
        <v>800</v>
      </c>
      <c r="C1233" s="5" t="s">
        <v>2107</v>
      </c>
      <c r="D1233" s="5" t="s">
        <v>4850</v>
      </c>
      <c r="E1233" s="5" t="s">
        <v>4851</v>
      </c>
      <c r="F1233" s="5" t="s">
        <v>4871</v>
      </c>
    </row>
    <row r="1234" spans="1:6">
      <c r="A1234" s="5" t="s">
        <v>3704</v>
      </c>
      <c r="B1234" s="5" t="s">
        <v>800</v>
      </c>
      <c r="C1234" s="5" t="s">
        <v>2202</v>
      </c>
      <c r="D1234" s="5" t="s">
        <v>4863</v>
      </c>
      <c r="E1234" s="5" t="s">
        <v>4859</v>
      </c>
      <c r="F1234" s="5" t="s">
        <v>4860</v>
      </c>
    </row>
    <row r="1235" spans="1:6">
      <c r="A1235" s="5" t="s">
        <v>2627</v>
      </c>
      <c r="B1235" s="5" t="s">
        <v>806</v>
      </c>
      <c r="C1235" s="5" t="s">
        <v>1934</v>
      </c>
      <c r="D1235" s="5" t="s">
        <v>20</v>
      </c>
      <c r="E1235" s="5" t="s">
        <v>4864</v>
      </c>
      <c r="F1235" s="5" t="s">
        <v>4933</v>
      </c>
    </row>
    <row r="1236" spans="1:6">
      <c r="A1236" s="5" t="s">
        <v>2627</v>
      </c>
      <c r="B1236" s="5" t="s">
        <v>806</v>
      </c>
      <c r="C1236" s="5" t="s">
        <v>1955</v>
      </c>
      <c r="D1236" s="5" t="s">
        <v>20</v>
      </c>
      <c r="E1236" s="5" t="s">
        <v>4874</v>
      </c>
      <c r="F1236" s="5" t="s">
        <v>4875</v>
      </c>
    </row>
    <row r="1237" spans="1:6">
      <c r="A1237" s="5" t="s">
        <v>2627</v>
      </c>
      <c r="B1237" s="5" t="s">
        <v>806</v>
      </c>
      <c r="C1237" s="5" t="s">
        <v>2107</v>
      </c>
      <c r="D1237" s="5" t="s">
        <v>284</v>
      </c>
      <c r="E1237" s="5" t="s">
        <v>4887</v>
      </c>
      <c r="F1237" s="5" t="s">
        <v>4910</v>
      </c>
    </row>
    <row r="1238" spans="1:6">
      <c r="A1238" s="5" t="s">
        <v>2627</v>
      </c>
      <c r="B1238" s="5" t="s">
        <v>806</v>
      </c>
      <c r="C1238" s="5" t="s">
        <v>2202</v>
      </c>
      <c r="D1238" s="5" t="s">
        <v>4850</v>
      </c>
      <c r="E1238" s="5" t="s">
        <v>4851</v>
      </c>
      <c r="F1238" s="5" t="s">
        <v>5424</v>
      </c>
    </row>
    <row r="1239" spans="1:6">
      <c r="A1239" s="5" t="s">
        <v>2627</v>
      </c>
      <c r="B1239" s="5" t="s">
        <v>806</v>
      </c>
      <c r="C1239" s="5" t="s">
        <v>2156</v>
      </c>
      <c r="D1239" s="5" t="s">
        <v>4863</v>
      </c>
      <c r="E1239" s="5" t="s">
        <v>4859</v>
      </c>
      <c r="F1239" s="5" t="s">
        <v>4860</v>
      </c>
    </row>
    <row r="1240" spans="1:6">
      <c r="A1240" s="5" t="s">
        <v>2621</v>
      </c>
      <c r="B1240" s="5" t="s">
        <v>803</v>
      </c>
      <c r="C1240" s="5" t="s">
        <v>1934</v>
      </c>
      <c r="D1240" s="5" t="s">
        <v>31</v>
      </c>
      <c r="E1240" s="5" t="s">
        <v>4864</v>
      </c>
      <c r="F1240" s="5" t="s">
        <v>4933</v>
      </c>
    </row>
    <row r="1241" spans="1:6">
      <c r="A1241" s="5" t="s">
        <v>2621</v>
      </c>
      <c r="B1241" s="5" t="s">
        <v>803</v>
      </c>
      <c r="C1241" s="5" t="s">
        <v>1955</v>
      </c>
      <c r="D1241" s="5" t="s">
        <v>63</v>
      </c>
      <c r="E1241" s="5" t="s">
        <v>4874</v>
      </c>
      <c r="F1241" s="5" t="s">
        <v>4875</v>
      </c>
    </row>
    <row r="1242" spans="1:6">
      <c r="A1242" s="5" t="s">
        <v>2621</v>
      </c>
      <c r="B1242" s="5" t="s">
        <v>803</v>
      </c>
      <c r="C1242" s="5" t="s">
        <v>2107</v>
      </c>
      <c r="D1242" s="5" t="s">
        <v>4850</v>
      </c>
      <c r="E1242" s="5" t="s">
        <v>4851</v>
      </c>
      <c r="F1242" s="5" t="s">
        <v>4871</v>
      </c>
    </row>
    <row r="1243" spans="1:6">
      <c r="A1243" s="5" t="s">
        <v>2621</v>
      </c>
      <c r="B1243" s="5" t="s">
        <v>803</v>
      </c>
      <c r="C1243" s="5" t="s">
        <v>2202</v>
      </c>
      <c r="D1243" s="5" t="s">
        <v>4863</v>
      </c>
      <c r="E1243" s="5" t="s">
        <v>4859</v>
      </c>
      <c r="F1243" s="5" t="s">
        <v>4860</v>
      </c>
    </row>
    <row r="1244" spans="1:6">
      <c r="A1244" s="5" t="s">
        <v>2631</v>
      </c>
      <c r="B1244" s="5" t="s">
        <v>809</v>
      </c>
      <c r="C1244" s="5" t="s">
        <v>1934</v>
      </c>
      <c r="D1244" s="5" t="s">
        <v>31</v>
      </c>
      <c r="E1244" s="5" t="s">
        <v>4864</v>
      </c>
      <c r="F1244" s="5" t="s">
        <v>4933</v>
      </c>
    </row>
    <row r="1245" spans="1:6">
      <c r="A1245" s="5" t="s">
        <v>2631</v>
      </c>
      <c r="B1245" s="5" t="s">
        <v>809</v>
      </c>
      <c r="C1245" s="5" t="s">
        <v>1955</v>
      </c>
      <c r="D1245" s="5" t="s">
        <v>145</v>
      </c>
      <c r="E1245" s="5" t="s">
        <v>4884</v>
      </c>
      <c r="F1245" s="5" t="s">
        <v>4907</v>
      </c>
    </row>
    <row r="1246" spans="1:6">
      <c r="A1246" s="5" t="s">
        <v>2631</v>
      </c>
      <c r="B1246" s="5" t="s">
        <v>809</v>
      </c>
      <c r="C1246" s="5" t="s">
        <v>2107</v>
      </c>
      <c r="D1246" s="5" t="s">
        <v>167</v>
      </c>
      <c r="E1246" s="5" t="s">
        <v>4874</v>
      </c>
      <c r="F1246" s="5" t="s">
        <v>4875</v>
      </c>
    </row>
    <row r="1247" spans="1:6">
      <c r="A1247" s="5" t="s">
        <v>2631</v>
      </c>
      <c r="B1247" s="5" t="s">
        <v>809</v>
      </c>
      <c r="C1247" s="5" t="s">
        <v>2202</v>
      </c>
      <c r="D1247" s="5" t="s">
        <v>4850</v>
      </c>
      <c r="E1247" s="5" t="s">
        <v>4851</v>
      </c>
      <c r="F1247" s="5" t="s">
        <v>4871</v>
      </c>
    </row>
    <row r="1248" spans="1:6">
      <c r="A1248" s="5" t="s">
        <v>2631</v>
      </c>
      <c r="B1248" s="5" t="s">
        <v>809</v>
      </c>
      <c r="C1248" s="5" t="s">
        <v>2156</v>
      </c>
      <c r="D1248" s="5" t="s">
        <v>4863</v>
      </c>
      <c r="E1248" s="5" t="s">
        <v>4859</v>
      </c>
      <c r="F1248" s="5" t="s">
        <v>4860</v>
      </c>
    </row>
    <row r="1249" spans="1:6">
      <c r="A1249" s="5" t="s">
        <v>2635</v>
      </c>
      <c r="B1249" s="5" t="s">
        <v>812</v>
      </c>
      <c r="C1249" s="5" t="s">
        <v>1934</v>
      </c>
      <c r="D1249" s="5" t="s">
        <v>58</v>
      </c>
      <c r="E1249" s="5" t="s">
        <v>4864</v>
      </c>
      <c r="F1249" s="5" t="s">
        <v>4933</v>
      </c>
    </row>
    <row r="1250" spans="1:6">
      <c r="A1250" s="5" t="s">
        <v>2635</v>
      </c>
      <c r="B1250" s="5" t="s">
        <v>812</v>
      </c>
      <c r="C1250" s="5" t="s">
        <v>1955</v>
      </c>
      <c r="D1250" s="5" t="s">
        <v>145</v>
      </c>
      <c r="E1250" s="5" t="s">
        <v>4884</v>
      </c>
      <c r="F1250" s="5" t="s">
        <v>4907</v>
      </c>
    </row>
    <row r="1251" spans="1:6">
      <c r="A1251" s="5" t="s">
        <v>2635</v>
      </c>
      <c r="B1251" s="5" t="s">
        <v>812</v>
      </c>
      <c r="C1251" s="5" t="s">
        <v>2107</v>
      </c>
      <c r="D1251" s="5" t="s">
        <v>63</v>
      </c>
      <c r="E1251" s="5" t="s">
        <v>4874</v>
      </c>
      <c r="F1251" s="5" t="s">
        <v>4875</v>
      </c>
    </row>
    <row r="1252" spans="1:6">
      <c r="A1252" s="5" t="s">
        <v>2635</v>
      </c>
      <c r="B1252" s="5" t="s">
        <v>812</v>
      </c>
      <c r="C1252" s="5" t="s">
        <v>2202</v>
      </c>
      <c r="D1252" s="5" t="s">
        <v>284</v>
      </c>
      <c r="E1252" s="5" t="s">
        <v>4884</v>
      </c>
      <c r="F1252" s="5" t="s">
        <v>4902</v>
      </c>
    </row>
    <row r="1253" spans="1:6">
      <c r="A1253" s="5" t="s">
        <v>2635</v>
      </c>
      <c r="B1253" s="5" t="s">
        <v>812</v>
      </c>
      <c r="C1253" s="5" t="s">
        <v>2156</v>
      </c>
      <c r="D1253" s="5" t="s">
        <v>284</v>
      </c>
      <c r="E1253" s="5" t="s">
        <v>4887</v>
      </c>
      <c r="F1253" s="5" t="s">
        <v>4910</v>
      </c>
    </row>
    <row r="1254" spans="1:6">
      <c r="A1254" s="5" t="s">
        <v>2635</v>
      </c>
      <c r="B1254" s="5" t="s">
        <v>812</v>
      </c>
      <c r="C1254" s="5" t="s">
        <v>2848</v>
      </c>
      <c r="D1254" s="5" t="s">
        <v>4850</v>
      </c>
      <c r="E1254" s="5" t="s">
        <v>4851</v>
      </c>
      <c r="F1254" s="5" t="s">
        <v>4871</v>
      </c>
    </row>
    <row r="1255" spans="1:6">
      <c r="A1255" s="5" t="s">
        <v>2635</v>
      </c>
      <c r="B1255" s="5" t="s">
        <v>812</v>
      </c>
      <c r="C1255" s="5" t="s">
        <v>3221</v>
      </c>
      <c r="D1255" s="5" t="s">
        <v>4863</v>
      </c>
      <c r="E1255" s="5" t="s">
        <v>4859</v>
      </c>
      <c r="F1255" s="5" t="s">
        <v>4860</v>
      </c>
    </row>
    <row r="1256" spans="1:6">
      <c r="A1256" s="5" t="s">
        <v>4107</v>
      </c>
      <c r="B1256" s="5" t="s">
        <v>818</v>
      </c>
      <c r="C1256" s="5" t="s">
        <v>1934</v>
      </c>
      <c r="D1256" s="5" t="s">
        <v>879</v>
      </c>
      <c r="E1256" s="5" t="s">
        <v>4853</v>
      </c>
      <c r="F1256" s="5" t="s">
        <v>4866</v>
      </c>
    </row>
    <row r="1257" spans="1:6">
      <c r="A1257" s="5" t="s">
        <v>4107</v>
      </c>
      <c r="B1257" s="5" t="s">
        <v>818</v>
      </c>
      <c r="C1257" s="5" t="s">
        <v>1955</v>
      </c>
      <c r="D1257" s="5" t="s">
        <v>827</v>
      </c>
      <c r="E1257" s="5" t="s">
        <v>5425</v>
      </c>
      <c r="F1257" s="5" t="s">
        <v>5426</v>
      </c>
    </row>
    <row r="1258" spans="1:6">
      <c r="A1258" s="5" t="s">
        <v>4107</v>
      </c>
      <c r="B1258" s="5" t="s">
        <v>818</v>
      </c>
      <c r="C1258" s="5" t="s">
        <v>2107</v>
      </c>
      <c r="D1258" s="5" t="s">
        <v>820</v>
      </c>
      <c r="E1258" s="5" t="s">
        <v>4853</v>
      </c>
      <c r="F1258" s="5" t="s">
        <v>4908</v>
      </c>
    </row>
    <row r="1259" spans="1:6">
      <c r="A1259" s="5" t="s">
        <v>4107</v>
      </c>
      <c r="B1259" s="5" t="s">
        <v>818</v>
      </c>
      <c r="C1259" s="5" t="s">
        <v>2202</v>
      </c>
      <c r="D1259" s="5" t="s">
        <v>820</v>
      </c>
      <c r="E1259" s="5" t="s">
        <v>4874</v>
      </c>
      <c r="F1259" s="5" t="s">
        <v>4875</v>
      </c>
    </row>
    <row r="1260" spans="1:6">
      <c r="A1260" s="5" t="s">
        <v>4107</v>
      </c>
      <c r="B1260" s="5" t="s">
        <v>818</v>
      </c>
      <c r="C1260" s="5" t="s">
        <v>2156</v>
      </c>
      <c r="D1260" s="5" t="s">
        <v>4926</v>
      </c>
      <c r="E1260" s="5" t="s">
        <v>4944</v>
      </c>
      <c r="F1260" s="5" t="s">
        <v>5392</v>
      </c>
    </row>
    <row r="1261" spans="1:6">
      <c r="A1261" s="5" t="s">
        <v>4107</v>
      </c>
      <c r="B1261" s="5" t="s">
        <v>818</v>
      </c>
      <c r="C1261" s="5" t="s">
        <v>2848</v>
      </c>
      <c r="D1261" s="5" t="s">
        <v>5301</v>
      </c>
      <c r="E1261" s="5" t="s">
        <v>4930</v>
      </c>
      <c r="F1261" s="5" t="s">
        <v>5427</v>
      </c>
    </row>
    <row r="1262" spans="1:6">
      <c r="A1262" s="5" t="s">
        <v>4107</v>
      </c>
      <c r="B1262" s="5" t="s">
        <v>818</v>
      </c>
      <c r="C1262" s="5" t="s">
        <v>3221</v>
      </c>
      <c r="D1262" s="5" t="s">
        <v>4850</v>
      </c>
      <c r="E1262" s="5" t="s">
        <v>4851</v>
      </c>
      <c r="F1262" s="5" t="s">
        <v>4871</v>
      </c>
    </row>
    <row r="1263" spans="1:6">
      <c r="A1263" s="5" t="s">
        <v>4107</v>
      </c>
      <c r="B1263" s="5" t="s">
        <v>818</v>
      </c>
      <c r="C1263" s="5" t="s">
        <v>2569</v>
      </c>
      <c r="D1263" s="5" t="s">
        <v>4863</v>
      </c>
      <c r="E1263" s="5" t="s">
        <v>4859</v>
      </c>
      <c r="F1263" s="5" t="s">
        <v>4860</v>
      </c>
    </row>
    <row r="1264" spans="1:6">
      <c r="A1264" s="5" t="s">
        <v>2640</v>
      </c>
      <c r="B1264" s="5" t="s">
        <v>815</v>
      </c>
      <c r="C1264" s="5" t="s">
        <v>1934</v>
      </c>
      <c r="D1264" s="5" t="s">
        <v>58</v>
      </c>
      <c r="E1264" s="5" t="s">
        <v>4864</v>
      </c>
      <c r="F1264" s="5" t="s">
        <v>4933</v>
      </c>
    </row>
    <row r="1265" spans="1:6">
      <c r="A1265" s="5" t="s">
        <v>2640</v>
      </c>
      <c r="B1265" s="5" t="s">
        <v>815</v>
      </c>
      <c r="C1265" s="5" t="s">
        <v>1955</v>
      </c>
      <c r="D1265" s="5" t="s">
        <v>280</v>
      </c>
      <c r="E1265" s="5" t="s">
        <v>4853</v>
      </c>
      <c r="F1265" s="5" t="s">
        <v>4876</v>
      </c>
    </row>
    <row r="1266" spans="1:6">
      <c r="A1266" s="5" t="s">
        <v>2640</v>
      </c>
      <c r="B1266" s="5" t="s">
        <v>815</v>
      </c>
      <c r="C1266" s="5" t="s">
        <v>2107</v>
      </c>
      <c r="D1266" s="5" t="s">
        <v>63</v>
      </c>
      <c r="E1266" s="5" t="s">
        <v>4853</v>
      </c>
      <c r="F1266" s="5" t="s">
        <v>4908</v>
      </c>
    </row>
    <row r="1267" spans="1:6">
      <c r="A1267" s="5" t="s">
        <v>2640</v>
      </c>
      <c r="B1267" s="5" t="s">
        <v>815</v>
      </c>
      <c r="C1267" s="5" t="s">
        <v>2202</v>
      </c>
      <c r="D1267" s="5" t="s">
        <v>63</v>
      </c>
      <c r="E1267" s="5" t="s">
        <v>4874</v>
      </c>
      <c r="F1267" s="5" t="s">
        <v>4875</v>
      </c>
    </row>
    <row r="1268" spans="1:6">
      <c r="A1268" s="5" t="s">
        <v>2640</v>
      </c>
      <c r="B1268" s="5" t="s">
        <v>815</v>
      </c>
      <c r="C1268" s="5" t="s">
        <v>2156</v>
      </c>
      <c r="D1268" s="5" t="s">
        <v>284</v>
      </c>
      <c r="E1268" s="5" t="s">
        <v>4887</v>
      </c>
      <c r="F1268" s="5" t="s">
        <v>4910</v>
      </c>
    </row>
    <row r="1269" spans="1:6">
      <c r="A1269" s="5" t="s">
        <v>2640</v>
      </c>
      <c r="B1269" s="5" t="s">
        <v>815</v>
      </c>
      <c r="C1269" s="5" t="s">
        <v>2848</v>
      </c>
      <c r="D1269" s="5" t="s">
        <v>335</v>
      </c>
      <c r="E1269" s="5" t="s">
        <v>4930</v>
      </c>
      <c r="F1269" s="5" t="s">
        <v>4962</v>
      </c>
    </row>
    <row r="1270" spans="1:6">
      <c r="A1270" s="5" t="s">
        <v>2640</v>
      </c>
      <c r="B1270" s="5" t="s">
        <v>815</v>
      </c>
      <c r="C1270" s="5" t="s">
        <v>3221</v>
      </c>
      <c r="D1270" s="5" t="s">
        <v>4850</v>
      </c>
      <c r="E1270" s="5" t="s">
        <v>4851</v>
      </c>
      <c r="F1270" s="5" t="s">
        <v>4871</v>
      </c>
    </row>
    <row r="1271" spans="1:6">
      <c r="A1271" s="5" t="s">
        <v>2640</v>
      </c>
      <c r="B1271" s="5" t="s">
        <v>815</v>
      </c>
      <c r="C1271" s="5" t="s">
        <v>2569</v>
      </c>
      <c r="D1271" s="5" t="s">
        <v>4863</v>
      </c>
      <c r="E1271" s="5" t="s">
        <v>4859</v>
      </c>
      <c r="F1271" s="5" t="s">
        <v>4860</v>
      </c>
    </row>
    <row r="1272" spans="1:6">
      <c r="A1272" s="5" t="s">
        <v>2644</v>
      </c>
      <c r="B1272" s="5" t="s">
        <v>822</v>
      </c>
      <c r="C1272" s="5" t="s">
        <v>1934</v>
      </c>
      <c r="D1272" s="5" t="s">
        <v>228</v>
      </c>
      <c r="E1272" s="5" t="s">
        <v>5092</v>
      </c>
      <c r="F1272" s="5" t="s">
        <v>5127</v>
      </c>
    </row>
    <row r="1273" spans="1:6">
      <c r="A1273" s="5" t="s">
        <v>2644</v>
      </c>
      <c r="B1273" s="5" t="s">
        <v>822</v>
      </c>
      <c r="C1273" s="5" t="s">
        <v>1955</v>
      </c>
      <c r="D1273" s="5" t="s">
        <v>485</v>
      </c>
      <c r="E1273" s="5" t="s">
        <v>4882</v>
      </c>
      <c r="F1273" s="5" t="s">
        <v>5428</v>
      </c>
    </row>
    <row r="1274" spans="1:6">
      <c r="A1274" s="5" t="s">
        <v>2644</v>
      </c>
      <c r="B1274" s="5" t="s">
        <v>822</v>
      </c>
      <c r="C1274" s="5" t="s">
        <v>2107</v>
      </c>
      <c r="D1274" s="5" t="s">
        <v>485</v>
      </c>
      <c r="E1274" s="5" t="s">
        <v>4874</v>
      </c>
      <c r="F1274" s="5" t="s">
        <v>4875</v>
      </c>
    </row>
    <row r="1275" spans="1:6">
      <c r="A1275" s="5" t="s">
        <v>2644</v>
      </c>
      <c r="B1275" s="5" t="s">
        <v>822</v>
      </c>
      <c r="C1275" s="5" t="s">
        <v>2202</v>
      </c>
      <c r="D1275" s="5" t="s">
        <v>259</v>
      </c>
      <c r="E1275" s="5" t="s">
        <v>4864</v>
      </c>
      <c r="F1275" s="5" t="s">
        <v>4898</v>
      </c>
    </row>
    <row r="1276" spans="1:6">
      <c r="A1276" s="5" t="s">
        <v>2644</v>
      </c>
      <c r="B1276" s="5" t="s">
        <v>822</v>
      </c>
      <c r="C1276" s="5" t="s">
        <v>2156</v>
      </c>
      <c r="D1276" s="5" t="s">
        <v>259</v>
      </c>
      <c r="E1276" s="5" t="s">
        <v>4896</v>
      </c>
      <c r="F1276" s="5" t="s">
        <v>4909</v>
      </c>
    </row>
    <row r="1277" spans="1:6">
      <c r="A1277" s="5" t="s">
        <v>2644</v>
      </c>
      <c r="B1277" s="5" t="s">
        <v>822</v>
      </c>
      <c r="C1277" s="5" t="s">
        <v>2848</v>
      </c>
      <c r="D1277" s="5" t="s">
        <v>38</v>
      </c>
      <c r="E1277" s="5" t="s">
        <v>4896</v>
      </c>
      <c r="F1277" s="5" t="s">
        <v>4937</v>
      </c>
    </row>
    <row r="1278" spans="1:6">
      <c r="A1278" s="5" t="s">
        <v>2644</v>
      </c>
      <c r="B1278" s="5" t="s">
        <v>822</v>
      </c>
      <c r="C1278" s="5" t="s">
        <v>3221</v>
      </c>
      <c r="D1278" s="5" t="s">
        <v>38</v>
      </c>
      <c r="E1278" s="5" t="s">
        <v>4938</v>
      </c>
      <c r="F1278" s="5" t="s">
        <v>4925</v>
      </c>
    </row>
    <row r="1279" spans="1:6">
      <c r="A1279" s="5" t="s">
        <v>2644</v>
      </c>
      <c r="B1279" s="5" t="s">
        <v>822</v>
      </c>
      <c r="C1279" s="5" t="s">
        <v>2569</v>
      </c>
      <c r="D1279" s="5" t="s">
        <v>284</v>
      </c>
      <c r="E1279" s="5" t="s">
        <v>4884</v>
      </c>
      <c r="F1279" s="5" t="s">
        <v>4902</v>
      </c>
    </row>
    <row r="1280" spans="1:6">
      <c r="A1280" s="5" t="s">
        <v>2644</v>
      </c>
      <c r="B1280" s="5" t="s">
        <v>822</v>
      </c>
      <c r="C1280" s="5" t="s">
        <v>3878</v>
      </c>
      <c r="D1280" s="5" t="s">
        <v>284</v>
      </c>
      <c r="E1280" s="5" t="s">
        <v>4887</v>
      </c>
      <c r="F1280" s="5" t="s">
        <v>4885</v>
      </c>
    </row>
    <row r="1281" spans="1:6">
      <c r="A1281" s="5" t="s">
        <v>2644</v>
      </c>
      <c r="B1281" s="5" t="s">
        <v>822</v>
      </c>
      <c r="C1281" s="5" t="s">
        <v>2018</v>
      </c>
      <c r="D1281" s="5" t="s">
        <v>407</v>
      </c>
      <c r="E1281" s="5" t="s">
        <v>4864</v>
      </c>
      <c r="F1281" s="5" t="s">
        <v>4870</v>
      </c>
    </row>
    <row r="1282" spans="1:6">
      <c r="A1282" s="5" t="s">
        <v>2644</v>
      </c>
      <c r="B1282" s="5" t="s">
        <v>822</v>
      </c>
      <c r="C1282" s="5" t="s">
        <v>2319</v>
      </c>
      <c r="D1282" s="5" t="s">
        <v>4850</v>
      </c>
      <c r="E1282" s="5" t="s">
        <v>4851</v>
      </c>
      <c r="F1282" s="5" t="s">
        <v>4871</v>
      </c>
    </row>
    <row r="1283" spans="1:6">
      <c r="A1283" s="5" t="s">
        <v>2644</v>
      </c>
      <c r="B1283" s="5" t="s">
        <v>822</v>
      </c>
      <c r="C1283" s="5" t="s">
        <v>2996</v>
      </c>
      <c r="D1283" s="5" t="s">
        <v>4863</v>
      </c>
      <c r="E1283" s="5" t="s">
        <v>4859</v>
      </c>
      <c r="F1283" s="5" t="s">
        <v>4860</v>
      </c>
    </row>
    <row r="1284" spans="1:6">
      <c r="A1284" s="5" t="s">
        <v>2646</v>
      </c>
      <c r="B1284" s="5" t="s">
        <v>825</v>
      </c>
      <c r="C1284" s="5" t="s">
        <v>1934</v>
      </c>
      <c r="D1284" s="5" t="s">
        <v>63</v>
      </c>
      <c r="E1284" s="5" t="s">
        <v>4896</v>
      </c>
      <c r="F1284" s="5" t="s">
        <v>4937</v>
      </c>
    </row>
    <row r="1285" spans="1:6">
      <c r="A1285" s="5" t="s">
        <v>2646</v>
      </c>
      <c r="B1285" s="5" t="s">
        <v>825</v>
      </c>
      <c r="C1285" s="5" t="s">
        <v>1955</v>
      </c>
      <c r="D1285" s="5" t="s">
        <v>63</v>
      </c>
      <c r="E1285" s="5" t="s">
        <v>4874</v>
      </c>
      <c r="F1285" s="5" t="s">
        <v>4875</v>
      </c>
    </row>
    <row r="1286" spans="1:6">
      <c r="A1286" s="5" t="s">
        <v>2646</v>
      </c>
      <c r="B1286" s="5" t="s">
        <v>825</v>
      </c>
      <c r="C1286" s="5" t="s">
        <v>2107</v>
      </c>
      <c r="D1286" s="5" t="s">
        <v>1132</v>
      </c>
      <c r="E1286" s="5" t="s">
        <v>4864</v>
      </c>
      <c r="F1286" s="5" t="s">
        <v>4865</v>
      </c>
    </row>
    <row r="1287" spans="1:6">
      <c r="A1287" s="5" t="s">
        <v>2646</v>
      </c>
      <c r="B1287" s="5" t="s">
        <v>825</v>
      </c>
      <c r="C1287" s="5" t="s">
        <v>2202</v>
      </c>
      <c r="D1287" s="5" t="s">
        <v>284</v>
      </c>
      <c r="E1287" s="5" t="s">
        <v>4887</v>
      </c>
      <c r="F1287" s="5" t="s">
        <v>4910</v>
      </c>
    </row>
    <row r="1288" spans="1:6">
      <c r="A1288" s="5" t="s">
        <v>2646</v>
      </c>
      <c r="B1288" s="5" t="s">
        <v>825</v>
      </c>
      <c r="C1288" s="5" t="s">
        <v>2156</v>
      </c>
      <c r="D1288" s="5" t="s">
        <v>827</v>
      </c>
      <c r="E1288" s="5" t="s">
        <v>4864</v>
      </c>
      <c r="F1288" s="5" t="s">
        <v>4933</v>
      </c>
    </row>
    <row r="1289" spans="1:6">
      <c r="A1289" s="5" t="s">
        <v>2646</v>
      </c>
      <c r="B1289" s="5" t="s">
        <v>825</v>
      </c>
      <c r="C1289" s="5" t="s">
        <v>2848</v>
      </c>
      <c r="D1289" s="5" t="s">
        <v>827</v>
      </c>
      <c r="E1289" s="5" t="s">
        <v>4868</v>
      </c>
      <c r="F1289" s="5" t="s">
        <v>5275</v>
      </c>
    </row>
    <row r="1290" spans="1:6">
      <c r="A1290" s="5" t="s">
        <v>2646</v>
      </c>
      <c r="B1290" s="5" t="s">
        <v>825</v>
      </c>
      <c r="C1290" s="5" t="s">
        <v>3221</v>
      </c>
      <c r="D1290" s="5" t="s">
        <v>335</v>
      </c>
      <c r="E1290" s="5" t="s">
        <v>4884</v>
      </c>
      <c r="F1290" s="5" t="s">
        <v>4962</v>
      </c>
    </row>
    <row r="1291" spans="1:6">
      <c r="A1291" s="5" t="s">
        <v>2646</v>
      </c>
      <c r="B1291" s="5" t="s">
        <v>825</v>
      </c>
      <c r="C1291" s="5" t="s">
        <v>2569</v>
      </c>
      <c r="D1291" s="5" t="s">
        <v>857</v>
      </c>
      <c r="E1291" s="5" t="s">
        <v>4917</v>
      </c>
      <c r="F1291" s="5" t="s">
        <v>4916</v>
      </c>
    </row>
    <row r="1292" spans="1:6">
      <c r="A1292" s="5" t="s">
        <v>2646</v>
      </c>
      <c r="B1292" s="5" t="s">
        <v>825</v>
      </c>
      <c r="C1292" s="5" t="s">
        <v>3878</v>
      </c>
      <c r="D1292" s="5" t="s">
        <v>857</v>
      </c>
      <c r="E1292" s="5" t="s">
        <v>4915</v>
      </c>
      <c r="F1292" s="5" t="s">
        <v>5429</v>
      </c>
    </row>
    <row r="1293" spans="1:6">
      <c r="A1293" s="5" t="s">
        <v>2646</v>
      </c>
      <c r="B1293" s="5" t="s">
        <v>825</v>
      </c>
      <c r="C1293" s="5" t="s">
        <v>2018</v>
      </c>
      <c r="D1293" s="5" t="s">
        <v>5022</v>
      </c>
      <c r="E1293" s="5" t="s">
        <v>4868</v>
      </c>
      <c r="F1293" s="5" t="s">
        <v>5103</v>
      </c>
    </row>
    <row r="1294" spans="1:6">
      <c r="A1294" s="5" t="s">
        <v>2646</v>
      </c>
      <c r="B1294" s="5" t="s">
        <v>825</v>
      </c>
      <c r="C1294" s="5" t="s">
        <v>2319</v>
      </c>
      <c r="D1294" s="5" t="s">
        <v>113</v>
      </c>
      <c r="E1294" s="5" t="s">
        <v>4853</v>
      </c>
      <c r="F1294" s="5" t="s">
        <v>4877</v>
      </c>
    </row>
    <row r="1295" spans="1:6">
      <c r="A1295" s="5" t="s">
        <v>2646</v>
      </c>
      <c r="B1295" s="5" t="s">
        <v>825</v>
      </c>
      <c r="C1295" s="5" t="s">
        <v>2996</v>
      </c>
      <c r="D1295" s="5" t="s">
        <v>113</v>
      </c>
      <c r="E1295" s="5" t="s">
        <v>4874</v>
      </c>
      <c r="F1295" s="5" t="s">
        <v>4875</v>
      </c>
    </row>
    <row r="1296" spans="1:6">
      <c r="A1296" s="5" t="s">
        <v>2646</v>
      </c>
      <c r="B1296" s="5" t="s">
        <v>825</v>
      </c>
      <c r="C1296" s="5" t="s">
        <v>4393</v>
      </c>
      <c r="D1296" s="5" t="s">
        <v>623</v>
      </c>
      <c r="E1296" s="5" t="s">
        <v>4880</v>
      </c>
      <c r="F1296" s="5" t="s">
        <v>4997</v>
      </c>
    </row>
    <row r="1297" spans="1:6">
      <c r="A1297" s="5" t="s">
        <v>2646</v>
      </c>
      <c r="B1297" s="5" t="s">
        <v>825</v>
      </c>
      <c r="C1297" s="5" t="s">
        <v>4894</v>
      </c>
      <c r="D1297" s="5" t="s">
        <v>623</v>
      </c>
      <c r="E1297" s="5" t="s">
        <v>4864</v>
      </c>
      <c r="F1297" s="5" t="s">
        <v>5430</v>
      </c>
    </row>
    <row r="1298" spans="1:6">
      <c r="A1298" s="5" t="s">
        <v>2646</v>
      </c>
      <c r="B1298" s="5" t="s">
        <v>825</v>
      </c>
      <c r="C1298" s="5" t="s">
        <v>2011</v>
      </c>
      <c r="D1298" s="5" t="s">
        <v>1132</v>
      </c>
      <c r="E1298" s="5" t="s">
        <v>4864</v>
      </c>
      <c r="F1298" s="5" t="s">
        <v>5431</v>
      </c>
    </row>
    <row r="1299" spans="1:6">
      <c r="A1299" s="5" t="s">
        <v>2646</v>
      </c>
      <c r="B1299" s="5" t="s">
        <v>825</v>
      </c>
      <c r="C1299" s="5" t="s">
        <v>3738</v>
      </c>
      <c r="D1299" s="5" t="s">
        <v>284</v>
      </c>
      <c r="E1299" s="5" t="s">
        <v>4887</v>
      </c>
      <c r="F1299" s="5" t="s">
        <v>4910</v>
      </c>
    </row>
    <row r="1300" spans="1:6">
      <c r="A1300" s="5" t="s">
        <v>2646</v>
      </c>
      <c r="B1300" s="5" t="s">
        <v>825</v>
      </c>
      <c r="C1300" s="5" t="s">
        <v>3789</v>
      </c>
      <c r="D1300" s="5" t="s">
        <v>407</v>
      </c>
      <c r="E1300" s="5" t="s">
        <v>4864</v>
      </c>
      <c r="F1300" s="5" t="s">
        <v>4870</v>
      </c>
    </row>
    <row r="1301" spans="1:6">
      <c r="A1301" s="5" t="s">
        <v>2646</v>
      </c>
      <c r="B1301" s="5" t="s">
        <v>825</v>
      </c>
      <c r="C1301" s="5" t="s">
        <v>2458</v>
      </c>
      <c r="D1301" s="5" t="s">
        <v>4850</v>
      </c>
      <c r="E1301" s="5" t="s">
        <v>4851</v>
      </c>
      <c r="F1301" s="5" t="s">
        <v>4871</v>
      </c>
    </row>
    <row r="1302" spans="1:6">
      <c r="A1302" s="5" t="s">
        <v>2646</v>
      </c>
      <c r="B1302" s="5" t="s">
        <v>825</v>
      </c>
      <c r="C1302" s="5" t="s">
        <v>2377</v>
      </c>
      <c r="D1302" s="5" t="s">
        <v>4863</v>
      </c>
      <c r="E1302" s="5" t="s">
        <v>4859</v>
      </c>
      <c r="F1302" s="5" t="s">
        <v>4860</v>
      </c>
    </row>
    <row r="1303" spans="1:6">
      <c r="A1303" s="5" t="s">
        <v>4108</v>
      </c>
      <c r="B1303" s="5" t="s">
        <v>829</v>
      </c>
      <c r="C1303" s="5" t="s">
        <v>1934</v>
      </c>
      <c r="D1303" s="5" t="s">
        <v>113</v>
      </c>
      <c r="E1303" s="5" t="s">
        <v>4853</v>
      </c>
      <c r="F1303" s="5" t="s">
        <v>4877</v>
      </c>
    </row>
    <row r="1304" spans="1:6">
      <c r="A1304" s="5" t="s">
        <v>4108</v>
      </c>
      <c r="B1304" s="5" t="s">
        <v>829</v>
      </c>
      <c r="C1304" s="5" t="s">
        <v>1955</v>
      </c>
      <c r="D1304" s="5" t="s">
        <v>113</v>
      </c>
      <c r="E1304" s="5" t="s">
        <v>4874</v>
      </c>
      <c r="F1304" s="5" t="s">
        <v>4875</v>
      </c>
    </row>
    <row r="1305" spans="1:6">
      <c r="A1305" s="5" t="s">
        <v>4108</v>
      </c>
      <c r="B1305" s="5" t="s">
        <v>829</v>
      </c>
      <c r="C1305" s="5" t="s">
        <v>2107</v>
      </c>
      <c r="D1305" s="5" t="s">
        <v>623</v>
      </c>
      <c r="E1305" s="5" t="s">
        <v>4880</v>
      </c>
      <c r="F1305" s="5" t="s">
        <v>4997</v>
      </c>
    </row>
    <row r="1306" spans="1:6">
      <c r="A1306" s="5" t="s">
        <v>4108</v>
      </c>
      <c r="B1306" s="5" t="s">
        <v>829</v>
      </c>
      <c r="C1306" s="5" t="s">
        <v>2202</v>
      </c>
      <c r="D1306" s="5" t="s">
        <v>623</v>
      </c>
      <c r="E1306" s="5" t="s">
        <v>4864</v>
      </c>
      <c r="F1306" s="5" t="s">
        <v>5430</v>
      </c>
    </row>
    <row r="1307" spans="1:6">
      <c r="A1307" s="5" t="s">
        <v>4108</v>
      </c>
      <c r="B1307" s="5" t="s">
        <v>829</v>
      </c>
      <c r="C1307" s="5" t="s">
        <v>2156</v>
      </c>
      <c r="D1307" s="5" t="s">
        <v>1132</v>
      </c>
      <c r="E1307" s="5" t="s">
        <v>4864</v>
      </c>
      <c r="F1307" s="5" t="s">
        <v>5431</v>
      </c>
    </row>
    <row r="1308" spans="1:6">
      <c r="A1308" s="5" t="s">
        <v>4108</v>
      </c>
      <c r="B1308" s="5" t="s">
        <v>829</v>
      </c>
      <c r="C1308" s="5" t="s">
        <v>2848</v>
      </c>
      <c r="D1308" s="5" t="s">
        <v>284</v>
      </c>
      <c r="E1308" s="5" t="s">
        <v>4887</v>
      </c>
      <c r="F1308" s="5" t="s">
        <v>4910</v>
      </c>
    </row>
    <row r="1309" spans="1:6">
      <c r="A1309" s="5" t="s">
        <v>4108</v>
      </c>
      <c r="B1309" s="5" t="s">
        <v>829</v>
      </c>
      <c r="C1309" s="5" t="s">
        <v>3221</v>
      </c>
      <c r="D1309" s="5" t="s">
        <v>407</v>
      </c>
      <c r="E1309" s="5" t="s">
        <v>4864</v>
      </c>
      <c r="F1309" s="5" t="s">
        <v>4870</v>
      </c>
    </row>
    <row r="1310" spans="1:6">
      <c r="A1310" s="5" t="s">
        <v>4108</v>
      </c>
      <c r="B1310" s="5" t="s">
        <v>829</v>
      </c>
      <c r="C1310" s="5" t="s">
        <v>2569</v>
      </c>
      <c r="D1310" s="5" t="s">
        <v>4850</v>
      </c>
      <c r="E1310" s="5" t="s">
        <v>4851</v>
      </c>
      <c r="F1310" s="5" t="s">
        <v>4871</v>
      </c>
    </row>
    <row r="1311" spans="1:6">
      <c r="A1311" s="5" t="s">
        <v>4108</v>
      </c>
      <c r="B1311" s="5" t="s">
        <v>829</v>
      </c>
      <c r="C1311" s="5" t="s">
        <v>2018</v>
      </c>
      <c r="D1311" s="5" t="s">
        <v>4863</v>
      </c>
      <c r="E1311" s="5" t="s">
        <v>4859</v>
      </c>
      <c r="F1311" s="5" t="s">
        <v>4860</v>
      </c>
    </row>
    <row r="1312" spans="1:6">
      <c r="A1312" s="5" t="s">
        <v>2651</v>
      </c>
      <c r="B1312" s="5" t="s">
        <v>832</v>
      </c>
      <c r="C1312" s="5" t="s">
        <v>1934</v>
      </c>
      <c r="D1312" s="5" t="s">
        <v>348</v>
      </c>
      <c r="E1312" s="5" t="s">
        <v>4890</v>
      </c>
      <c r="F1312" s="5" t="s">
        <v>5100</v>
      </c>
    </row>
    <row r="1313" spans="1:6">
      <c r="A1313" s="5" t="s">
        <v>2651</v>
      </c>
      <c r="B1313" s="5" t="s">
        <v>832</v>
      </c>
      <c r="C1313" s="5" t="s">
        <v>1955</v>
      </c>
      <c r="D1313" s="5" t="s">
        <v>348</v>
      </c>
      <c r="E1313" s="5" t="s">
        <v>4853</v>
      </c>
      <c r="F1313" s="5" t="s">
        <v>4876</v>
      </c>
    </row>
    <row r="1314" spans="1:6">
      <c r="A1314" s="5" t="s">
        <v>2651</v>
      </c>
      <c r="B1314" s="5" t="s">
        <v>832</v>
      </c>
      <c r="C1314" s="5" t="s">
        <v>2107</v>
      </c>
      <c r="D1314" s="5" t="s">
        <v>276</v>
      </c>
      <c r="E1314" s="5" t="s">
        <v>4864</v>
      </c>
      <c r="F1314" s="5" t="s">
        <v>5067</v>
      </c>
    </row>
    <row r="1315" spans="1:6">
      <c r="A1315" s="5" t="s">
        <v>2651</v>
      </c>
      <c r="B1315" s="5" t="s">
        <v>832</v>
      </c>
      <c r="C1315" s="5" t="s">
        <v>2202</v>
      </c>
      <c r="D1315" s="5" t="s">
        <v>276</v>
      </c>
      <c r="E1315" s="5" t="s">
        <v>4984</v>
      </c>
      <c r="F1315" s="5" t="s">
        <v>5068</v>
      </c>
    </row>
    <row r="1316" spans="1:6">
      <c r="A1316" s="5" t="s">
        <v>2651</v>
      </c>
      <c r="B1316" s="5" t="s">
        <v>832</v>
      </c>
      <c r="C1316" s="5" t="s">
        <v>2156</v>
      </c>
      <c r="D1316" s="5" t="s">
        <v>276</v>
      </c>
      <c r="E1316" s="5" t="s">
        <v>4853</v>
      </c>
      <c r="F1316" s="5" t="s">
        <v>4919</v>
      </c>
    </row>
    <row r="1317" spans="1:6">
      <c r="A1317" s="5" t="s">
        <v>2651</v>
      </c>
      <c r="B1317" s="5" t="s">
        <v>832</v>
      </c>
      <c r="C1317" s="5" t="s">
        <v>2848</v>
      </c>
      <c r="D1317" s="5" t="s">
        <v>276</v>
      </c>
      <c r="E1317" s="5" t="s">
        <v>4874</v>
      </c>
      <c r="F1317" s="5" t="s">
        <v>4875</v>
      </c>
    </row>
    <row r="1318" spans="1:6">
      <c r="A1318" s="5" t="s">
        <v>2651</v>
      </c>
      <c r="B1318" s="5" t="s">
        <v>832</v>
      </c>
      <c r="C1318" s="5" t="s">
        <v>3221</v>
      </c>
      <c r="D1318" s="5" t="s">
        <v>1454</v>
      </c>
      <c r="E1318" s="5" t="s">
        <v>4864</v>
      </c>
      <c r="F1318" s="5" t="s">
        <v>4883</v>
      </c>
    </row>
    <row r="1319" spans="1:6">
      <c r="A1319" s="5" t="s">
        <v>2651</v>
      </c>
      <c r="B1319" s="5" t="s">
        <v>832</v>
      </c>
      <c r="C1319" s="5" t="s">
        <v>2569</v>
      </c>
      <c r="D1319" s="5" t="s">
        <v>1454</v>
      </c>
      <c r="E1319" s="5" t="s">
        <v>4853</v>
      </c>
      <c r="F1319" s="5" t="s">
        <v>4883</v>
      </c>
    </row>
    <row r="1320" spans="1:6">
      <c r="A1320" s="5" t="s">
        <v>2651</v>
      </c>
      <c r="B1320" s="5" t="s">
        <v>832</v>
      </c>
      <c r="C1320" s="5" t="s">
        <v>3878</v>
      </c>
      <c r="D1320" s="5" t="s">
        <v>63</v>
      </c>
      <c r="E1320" s="5" t="s">
        <v>4930</v>
      </c>
      <c r="F1320" s="5" t="s">
        <v>4902</v>
      </c>
    </row>
    <row r="1321" spans="1:6">
      <c r="A1321" s="5" t="s">
        <v>2651</v>
      </c>
      <c r="B1321" s="5" t="s">
        <v>832</v>
      </c>
      <c r="C1321" s="5" t="s">
        <v>2018</v>
      </c>
      <c r="D1321" s="5" t="s">
        <v>63</v>
      </c>
      <c r="E1321" s="5" t="s">
        <v>4878</v>
      </c>
      <c r="F1321" s="5" t="s">
        <v>4879</v>
      </c>
    </row>
    <row r="1322" spans="1:6">
      <c r="A1322" s="5" t="s">
        <v>2651</v>
      </c>
      <c r="B1322" s="5" t="s">
        <v>832</v>
      </c>
      <c r="C1322" s="5" t="s">
        <v>2319</v>
      </c>
      <c r="D1322" s="5" t="s">
        <v>284</v>
      </c>
      <c r="E1322" s="5" t="s">
        <v>4887</v>
      </c>
      <c r="F1322" s="5" t="s">
        <v>4885</v>
      </c>
    </row>
    <row r="1323" spans="1:6">
      <c r="A1323" s="5" t="s">
        <v>2651</v>
      </c>
      <c r="B1323" s="5" t="s">
        <v>832</v>
      </c>
      <c r="C1323" s="5" t="s">
        <v>2996</v>
      </c>
      <c r="D1323" s="5" t="s">
        <v>4926</v>
      </c>
      <c r="E1323" s="5" t="s">
        <v>4935</v>
      </c>
      <c r="F1323" s="5" t="s">
        <v>5432</v>
      </c>
    </row>
    <row r="1324" spans="1:6">
      <c r="A1324" s="5" t="s">
        <v>2651</v>
      </c>
      <c r="B1324" s="5" t="s">
        <v>832</v>
      </c>
      <c r="C1324" s="5" t="s">
        <v>4393</v>
      </c>
      <c r="D1324" s="5" t="s">
        <v>407</v>
      </c>
      <c r="E1324" s="5" t="s">
        <v>5349</v>
      </c>
      <c r="F1324" s="5" t="s">
        <v>5433</v>
      </c>
    </row>
    <row r="1325" spans="1:6">
      <c r="A1325" s="5" t="s">
        <v>2651</v>
      </c>
      <c r="B1325" s="5" t="s">
        <v>832</v>
      </c>
      <c r="C1325" s="5" t="s">
        <v>4894</v>
      </c>
      <c r="D1325" s="5" t="s">
        <v>4850</v>
      </c>
      <c r="E1325" s="5" t="s">
        <v>4851</v>
      </c>
      <c r="F1325" s="5" t="s">
        <v>4871</v>
      </c>
    </row>
    <row r="1326" spans="1:6">
      <c r="A1326" s="5" t="s">
        <v>2651</v>
      </c>
      <c r="B1326" s="5" t="s">
        <v>832</v>
      </c>
      <c r="C1326" s="5" t="s">
        <v>2011</v>
      </c>
      <c r="D1326" s="5" t="s">
        <v>5034</v>
      </c>
      <c r="E1326" s="5" t="s">
        <v>5035</v>
      </c>
      <c r="F1326" s="5" t="s">
        <v>5036</v>
      </c>
    </row>
    <row r="1327" spans="1:6">
      <c r="A1327" s="5" t="s">
        <v>2651</v>
      </c>
      <c r="B1327" s="5" t="s">
        <v>832</v>
      </c>
      <c r="C1327" s="5" t="s">
        <v>3738</v>
      </c>
      <c r="D1327" s="5" t="s">
        <v>4863</v>
      </c>
      <c r="E1327" s="5" t="s">
        <v>4859</v>
      </c>
      <c r="F1327" s="5" t="s">
        <v>4860</v>
      </c>
    </row>
    <row r="1328" spans="1:6">
      <c r="A1328" s="5" t="s">
        <v>2654</v>
      </c>
      <c r="B1328" s="5" t="s">
        <v>835</v>
      </c>
      <c r="C1328" s="5" t="s">
        <v>1934</v>
      </c>
      <c r="D1328" s="5" t="s">
        <v>58</v>
      </c>
      <c r="E1328" s="5" t="s">
        <v>4853</v>
      </c>
      <c r="F1328" s="5" t="s">
        <v>4919</v>
      </c>
    </row>
    <row r="1329" spans="1:6">
      <c r="A1329" s="5" t="s">
        <v>2654</v>
      </c>
      <c r="B1329" s="5" t="s">
        <v>835</v>
      </c>
      <c r="C1329" s="5" t="s">
        <v>2018</v>
      </c>
      <c r="D1329" s="5" t="s">
        <v>838</v>
      </c>
      <c r="E1329" s="5" t="s">
        <v>4904</v>
      </c>
      <c r="F1329" s="5" t="s">
        <v>5434</v>
      </c>
    </row>
    <row r="1330" spans="1:6">
      <c r="A1330" s="5" t="s">
        <v>2654</v>
      </c>
      <c r="B1330" s="5" t="s">
        <v>835</v>
      </c>
      <c r="C1330" s="5" t="s">
        <v>2319</v>
      </c>
      <c r="D1330" s="5" t="s">
        <v>838</v>
      </c>
      <c r="E1330" s="5" t="s">
        <v>4954</v>
      </c>
      <c r="F1330" s="5" t="s">
        <v>5435</v>
      </c>
    </row>
    <row r="1331" spans="1:6">
      <c r="A1331" s="5" t="s">
        <v>2654</v>
      </c>
      <c r="B1331" s="5" t="s">
        <v>835</v>
      </c>
      <c r="C1331" s="5" t="s">
        <v>2996</v>
      </c>
      <c r="D1331" s="5" t="s">
        <v>837</v>
      </c>
      <c r="E1331" s="5"/>
      <c r="F1331" s="5" t="s">
        <v>5436</v>
      </c>
    </row>
    <row r="1332" spans="1:6">
      <c r="A1332" s="5" t="s">
        <v>2654</v>
      </c>
      <c r="B1332" s="5" t="s">
        <v>835</v>
      </c>
      <c r="C1332" s="5" t="s">
        <v>4393</v>
      </c>
      <c r="D1332" s="5" t="s">
        <v>837</v>
      </c>
      <c r="E1332" s="5" t="s">
        <v>4954</v>
      </c>
      <c r="F1332" s="5" t="s">
        <v>5437</v>
      </c>
    </row>
    <row r="1333" spans="1:6">
      <c r="A1333" s="5" t="s">
        <v>2654</v>
      </c>
      <c r="B1333" s="5" t="s">
        <v>835</v>
      </c>
      <c r="C1333" s="5" t="s">
        <v>4894</v>
      </c>
      <c r="D1333" s="5" t="s">
        <v>4863</v>
      </c>
      <c r="E1333" s="5" t="s">
        <v>4859</v>
      </c>
      <c r="F1333" s="5" t="s">
        <v>4860</v>
      </c>
    </row>
    <row r="1334" spans="1:6">
      <c r="A1334" s="5" t="s">
        <v>2658</v>
      </c>
      <c r="B1334" s="5" t="s">
        <v>840</v>
      </c>
      <c r="C1334" s="5" t="s">
        <v>1934</v>
      </c>
      <c r="D1334" s="5" t="s">
        <v>773</v>
      </c>
      <c r="E1334" s="5" t="s">
        <v>5199</v>
      </c>
      <c r="F1334" s="5" t="s">
        <v>4916</v>
      </c>
    </row>
    <row r="1335" spans="1:6">
      <c r="A1335" s="5" t="s">
        <v>2658</v>
      </c>
      <c r="B1335" s="5" t="s">
        <v>840</v>
      </c>
      <c r="C1335" s="5" t="s">
        <v>1955</v>
      </c>
      <c r="D1335" s="5" t="s">
        <v>63</v>
      </c>
      <c r="E1335" s="5" t="s">
        <v>4864</v>
      </c>
      <c r="F1335" s="5" t="s">
        <v>5097</v>
      </c>
    </row>
    <row r="1336" spans="1:6">
      <c r="A1336" s="5" t="s">
        <v>2658</v>
      </c>
      <c r="B1336" s="5" t="s">
        <v>840</v>
      </c>
      <c r="C1336" s="5" t="s">
        <v>2107</v>
      </c>
      <c r="D1336" s="5" t="s">
        <v>63</v>
      </c>
      <c r="E1336" s="5" t="s">
        <v>4984</v>
      </c>
      <c r="F1336" s="5" t="s">
        <v>5068</v>
      </c>
    </row>
    <row r="1337" spans="1:6">
      <c r="A1337" s="5" t="s">
        <v>2658</v>
      </c>
      <c r="B1337" s="5" t="s">
        <v>840</v>
      </c>
      <c r="C1337" s="5" t="s">
        <v>2202</v>
      </c>
      <c r="D1337" s="5" t="s">
        <v>63</v>
      </c>
      <c r="E1337" s="5" t="s">
        <v>5002</v>
      </c>
      <c r="F1337" s="5" t="s">
        <v>5097</v>
      </c>
    </row>
    <row r="1338" spans="1:6">
      <c r="A1338" s="5" t="s">
        <v>2658</v>
      </c>
      <c r="B1338" s="5" t="s">
        <v>840</v>
      </c>
      <c r="C1338" s="5" t="s">
        <v>2156</v>
      </c>
      <c r="D1338" s="5" t="s">
        <v>63</v>
      </c>
      <c r="E1338" s="5" t="s">
        <v>4874</v>
      </c>
      <c r="F1338" s="5" t="s">
        <v>4875</v>
      </c>
    </row>
    <row r="1339" spans="1:6">
      <c r="A1339" s="5" t="s">
        <v>2658</v>
      </c>
      <c r="B1339" s="5" t="s">
        <v>840</v>
      </c>
      <c r="C1339" s="5" t="s">
        <v>2848</v>
      </c>
      <c r="D1339" s="5" t="s">
        <v>284</v>
      </c>
      <c r="E1339" s="5" t="s">
        <v>4887</v>
      </c>
      <c r="F1339" s="5" t="s">
        <v>4910</v>
      </c>
    </row>
    <row r="1340" spans="1:6">
      <c r="A1340" s="5" t="s">
        <v>2658</v>
      </c>
      <c r="B1340" s="5" t="s">
        <v>840</v>
      </c>
      <c r="C1340" s="5" t="s">
        <v>3221</v>
      </c>
      <c r="D1340" s="5" t="s">
        <v>4850</v>
      </c>
      <c r="E1340" s="5" t="s">
        <v>4851</v>
      </c>
      <c r="F1340" s="5" t="s">
        <v>4871</v>
      </c>
    </row>
    <row r="1341" spans="1:6">
      <c r="A1341" s="5" t="s">
        <v>2658</v>
      </c>
      <c r="B1341" s="5" t="s">
        <v>840</v>
      </c>
      <c r="C1341" s="5" t="s">
        <v>2569</v>
      </c>
      <c r="D1341" s="5" t="s">
        <v>5034</v>
      </c>
      <c r="E1341" s="5" t="s">
        <v>5035</v>
      </c>
      <c r="F1341" s="5" t="s">
        <v>5036</v>
      </c>
    </row>
    <row r="1342" spans="1:6">
      <c r="A1342" s="5" t="s">
        <v>2658</v>
      </c>
      <c r="B1342" s="5" t="s">
        <v>840</v>
      </c>
      <c r="C1342" s="5" t="s">
        <v>3878</v>
      </c>
      <c r="D1342" s="5" t="s">
        <v>4863</v>
      </c>
      <c r="E1342" s="5" t="s">
        <v>4859</v>
      </c>
      <c r="F1342" s="5" t="s">
        <v>4860</v>
      </c>
    </row>
    <row r="1343" spans="1:6">
      <c r="A1343" s="5" t="s">
        <v>2660</v>
      </c>
      <c r="B1343" s="5" t="s">
        <v>843</v>
      </c>
      <c r="C1343" s="5" t="s">
        <v>1934</v>
      </c>
      <c r="D1343" s="5" t="s">
        <v>52</v>
      </c>
      <c r="E1343" s="5" t="s">
        <v>5246</v>
      </c>
      <c r="F1343" s="5" t="s">
        <v>5438</v>
      </c>
    </row>
    <row r="1344" spans="1:6">
      <c r="A1344" s="5" t="s">
        <v>2660</v>
      </c>
      <c r="B1344" s="5" t="s">
        <v>843</v>
      </c>
      <c r="C1344" s="5" t="s">
        <v>1955</v>
      </c>
      <c r="D1344" s="5" t="s">
        <v>113</v>
      </c>
      <c r="E1344" s="5" t="s">
        <v>4984</v>
      </c>
      <c r="F1344" s="5" t="s">
        <v>5068</v>
      </c>
    </row>
    <row r="1345" spans="1:6">
      <c r="A1345" s="5" t="s">
        <v>2660</v>
      </c>
      <c r="B1345" s="5" t="s">
        <v>843</v>
      </c>
      <c r="C1345" s="5" t="s">
        <v>2107</v>
      </c>
      <c r="D1345" s="5" t="s">
        <v>113</v>
      </c>
      <c r="E1345" s="5" t="s">
        <v>4878</v>
      </c>
      <c r="F1345" s="5" t="s">
        <v>4879</v>
      </c>
    </row>
    <row r="1346" spans="1:6">
      <c r="A1346" s="5" t="s">
        <v>2660</v>
      </c>
      <c r="B1346" s="5" t="s">
        <v>843</v>
      </c>
      <c r="C1346" s="5" t="s">
        <v>2202</v>
      </c>
      <c r="D1346" s="5" t="s">
        <v>113</v>
      </c>
      <c r="E1346" s="5" t="s">
        <v>4874</v>
      </c>
      <c r="F1346" s="5" t="s">
        <v>4875</v>
      </c>
    </row>
    <row r="1347" spans="1:6">
      <c r="A1347" s="5" t="s">
        <v>2660</v>
      </c>
      <c r="B1347" s="5" t="s">
        <v>843</v>
      </c>
      <c r="C1347" s="5" t="s">
        <v>2156</v>
      </c>
      <c r="D1347" s="5" t="s">
        <v>284</v>
      </c>
      <c r="E1347" s="5" t="s">
        <v>4887</v>
      </c>
      <c r="F1347" s="5" t="s">
        <v>4885</v>
      </c>
    </row>
    <row r="1348" spans="1:6">
      <c r="A1348" s="5" t="s">
        <v>2660</v>
      </c>
      <c r="B1348" s="5" t="s">
        <v>843</v>
      </c>
      <c r="C1348" s="5" t="s">
        <v>2848</v>
      </c>
      <c r="D1348" s="5" t="s">
        <v>224</v>
      </c>
      <c r="E1348" s="5" t="s">
        <v>4853</v>
      </c>
      <c r="F1348" s="5" t="s">
        <v>5439</v>
      </c>
    </row>
    <row r="1349" spans="1:6">
      <c r="A1349" s="5" t="s">
        <v>2660</v>
      </c>
      <c r="B1349" s="5" t="s">
        <v>843</v>
      </c>
      <c r="C1349" s="5" t="s">
        <v>3221</v>
      </c>
      <c r="D1349" s="5" t="s">
        <v>857</v>
      </c>
      <c r="E1349" s="5" t="s">
        <v>4915</v>
      </c>
      <c r="F1349" s="5" t="s">
        <v>4916</v>
      </c>
    </row>
    <row r="1350" spans="1:6">
      <c r="A1350" s="5" t="s">
        <v>2660</v>
      </c>
      <c r="B1350" s="5" t="s">
        <v>843</v>
      </c>
      <c r="C1350" s="5" t="s">
        <v>2569</v>
      </c>
      <c r="D1350" s="5" t="s">
        <v>857</v>
      </c>
      <c r="E1350" s="5" t="s">
        <v>4917</v>
      </c>
      <c r="F1350" s="5" t="s">
        <v>5355</v>
      </c>
    </row>
    <row r="1351" spans="1:6">
      <c r="A1351" s="5" t="s">
        <v>2660</v>
      </c>
      <c r="B1351" s="5" t="s">
        <v>843</v>
      </c>
      <c r="C1351" s="5" t="s">
        <v>3878</v>
      </c>
      <c r="D1351" s="5" t="s">
        <v>5022</v>
      </c>
      <c r="E1351" s="5" t="s">
        <v>4868</v>
      </c>
      <c r="F1351" s="5" t="s">
        <v>5440</v>
      </c>
    </row>
    <row r="1352" spans="1:6">
      <c r="A1352" s="5" t="s">
        <v>2660</v>
      </c>
      <c r="B1352" s="5" t="s">
        <v>843</v>
      </c>
      <c r="C1352" s="5" t="s">
        <v>2018</v>
      </c>
      <c r="D1352" s="5" t="s">
        <v>407</v>
      </c>
      <c r="E1352" s="5" t="s">
        <v>4853</v>
      </c>
      <c r="F1352" s="5" t="s">
        <v>4870</v>
      </c>
    </row>
    <row r="1353" spans="1:6">
      <c r="A1353" s="5" t="s">
        <v>2660</v>
      </c>
      <c r="B1353" s="5" t="s">
        <v>843</v>
      </c>
      <c r="C1353" s="5" t="s">
        <v>2319</v>
      </c>
      <c r="D1353" s="5" t="s">
        <v>4850</v>
      </c>
      <c r="E1353" s="5" t="s">
        <v>4851</v>
      </c>
      <c r="F1353" s="5" t="s">
        <v>4871</v>
      </c>
    </row>
    <row r="1354" spans="1:6">
      <c r="A1354" s="5" t="s">
        <v>2660</v>
      </c>
      <c r="B1354" s="5" t="s">
        <v>843</v>
      </c>
      <c r="C1354" s="5" t="s">
        <v>2996</v>
      </c>
      <c r="D1354" s="5" t="s">
        <v>33</v>
      </c>
      <c r="E1354" s="5" t="s">
        <v>5078</v>
      </c>
      <c r="F1354" s="5" t="s">
        <v>4862</v>
      </c>
    </row>
    <row r="1355" spans="1:6">
      <c r="A1355" s="5" t="s">
        <v>2660</v>
      </c>
      <c r="B1355" s="5" t="s">
        <v>843</v>
      </c>
      <c r="C1355" s="5" t="s">
        <v>4393</v>
      </c>
      <c r="D1355" s="5" t="s">
        <v>4863</v>
      </c>
      <c r="E1355" s="5" t="s">
        <v>4859</v>
      </c>
      <c r="F1355" s="5" t="s">
        <v>4860</v>
      </c>
    </row>
    <row r="1356" spans="1:6">
      <c r="A1356" s="5" t="s">
        <v>4112</v>
      </c>
      <c r="B1356" s="5" t="s">
        <v>846</v>
      </c>
      <c r="C1356" s="5" t="s">
        <v>1934</v>
      </c>
      <c r="D1356" s="5" t="s">
        <v>46</v>
      </c>
      <c r="E1356" s="5" t="s">
        <v>4887</v>
      </c>
      <c r="F1356" s="5" t="s">
        <v>5441</v>
      </c>
    </row>
    <row r="1357" spans="1:6">
      <c r="A1357" s="5" t="s">
        <v>4112</v>
      </c>
      <c r="B1357" s="5" t="s">
        <v>846</v>
      </c>
      <c r="C1357" s="5" t="s">
        <v>1955</v>
      </c>
      <c r="D1357" s="5" t="s">
        <v>228</v>
      </c>
      <c r="E1357" s="5" t="s">
        <v>5236</v>
      </c>
      <c r="F1357" s="5" t="s">
        <v>5442</v>
      </c>
    </row>
    <row r="1358" spans="1:6">
      <c r="A1358" s="5" t="s">
        <v>4112</v>
      </c>
      <c r="B1358" s="5" t="s">
        <v>846</v>
      </c>
      <c r="C1358" s="5" t="s">
        <v>2107</v>
      </c>
      <c r="D1358" s="5" t="s">
        <v>228</v>
      </c>
      <c r="E1358" s="5" t="s">
        <v>5030</v>
      </c>
      <c r="F1358" s="5" t="s">
        <v>4914</v>
      </c>
    </row>
    <row r="1359" spans="1:6">
      <c r="A1359" s="5" t="s">
        <v>4112</v>
      </c>
      <c r="B1359" s="5" t="s">
        <v>846</v>
      </c>
      <c r="C1359" s="5" t="s">
        <v>2202</v>
      </c>
      <c r="D1359" s="5" t="s">
        <v>228</v>
      </c>
      <c r="E1359" s="5" t="s">
        <v>4973</v>
      </c>
      <c r="F1359" s="5" t="s">
        <v>4974</v>
      </c>
    </row>
    <row r="1360" spans="1:6">
      <c r="A1360" s="5" t="s">
        <v>4112</v>
      </c>
      <c r="B1360" s="5" t="s">
        <v>846</v>
      </c>
      <c r="C1360" s="5" t="s">
        <v>2156</v>
      </c>
      <c r="D1360" s="5" t="s">
        <v>228</v>
      </c>
      <c r="E1360" s="5" t="s">
        <v>4940</v>
      </c>
      <c r="F1360" s="5" t="s">
        <v>5442</v>
      </c>
    </row>
    <row r="1361" spans="1:6">
      <c r="A1361" s="5" t="s">
        <v>4112</v>
      </c>
      <c r="B1361" s="5" t="s">
        <v>846</v>
      </c>
      <c r="C1361" s="5" t="s">
        <v>2848</v>
      </c>
      <c r="D1361" s="5" t="s">
        <v>228</v>
      </c>
      <c r="E1361" s="5" t="s">
        <v>5222</v>
      </c>
      <c r="F1361" s="5" t="s">
        <v>4914</v>
      </c>
    </row>
    <row r="1362" spans="1:6">
      <c r="A1362" s="5" t="s">
        <v>4112</v>
      </c>
      <c r="B1362" s="5" t="s">
        <v>846</v>
      </c>
      <c r="C1362" s="5" t="s">
        <v>3221</v>
      </c>
      <c r="D1362" s="5" t="s">
        <v>228</v>
      </c>
      <c r="E1362" s="5" t="s">
        <v>4930</v>
      </c>
      <c r="F1362" s="5" t="s">
        <v>4962</v>
      </c>
    </row>
    <row r="1363" spans="1:6">
      <c r="A1363" s="5" t="s">
        <v>4112</v>
      </c>
      <c r="B1363" s="5" t="s">
        <v>846</v>
      </c>
      <c r="C1363" s="5" t="s">
        <v>2569</v>
      </c>
      <c r="D1363" s="5" t="s">
        <v>276</v>
      </c>
      <c r="E1363" s="5" t="s">
        <v>4874</v>
      </c>
      <c r="F1363" s="5" t="s">
        <v>4875</v>
      </c>
    </row>
    <row r="1364" spans="1:6">
      <c r="A1364" s="5" t="s">
        <v>4112</v>
      </c>
      <c r="B1364" s="5" t="s">
        <v>846</v>
      </c>
      <c r="C1364" s="5" t="s">
        <v>3878</v>
      </c>
      <c r="D1364" s="5" t="s">
        <v>26</v>
      </c>
      <c r="E1364" s="5" t="s">
        <v>4853</v>
      </c>
      <c r="F1364" s="5" t="s">
        <v>4883</v>
      </c>
    </row>
    <row r="1365" spans="1:6">
      <c r="A1365" s="5" t="s">
        <v>4112</v>
      </c>
      <c r="B1365" s="5" t="s">
        <v>846</v>
      </c>
      <c r="C1365" s="5" t="s">
        <v>2018</v>
      </c>
      <c r="D1365" s="5" t="s">
        <v>26</v>
      </c>
      <c r="E1365" s="5" t="s">
        <v>4940</v>
      </c>
      <c r="F1365" s="5" t="s">
        <v>4941</v>
      </c>
    </row>
    <row r="1366" spans="1:6">
      <c r="A1366" s="5" t="s">
        <v>4112</v>
      </c>
      <c r="B1366" s="5" t="s">
        <v>846</v>
      </c>
      <c r="C1366" s="5" t="s">
        <v>2319</v>
      </c>
      <c r="D1366" s="5" t="s">
        <v>38</v>
      </c>
      <c r="E1366" s="5" t="s">
        <v>4896</v>
      </c>
      <c r="F1366" s="5" t="s">
        <v>4909</v>
      </c>
    </row>
    <row r="1367" spans="1:6">
      <c r="A1367" s="5" t="s">
        <v>4112</v>
      </c>
      <c r="B1367" s="5" t="s">
        <v>846</v>
      </c>
      <c r="C1367" s="5" t="s">
        <v>2996</v>
      </c>
      <c r="D1367" s="5" t="s">
        <v>84</v>
      </c>
      <c r="E1367" s="5" t="s">
        <v>4896</v>
      </c>
      <c r="F1367" s="5" t="s">
        <v>4937</v>
      </c>
    </row>
    <row r="1368" spans="1:6">
      <c r="A1368" s="5" t="s">
        <v>4112</v>
      </c>
      <c r="B1368" s="5" t="s">
        <v>846</v>
      </c>
      <c r="C1368" s="5" t="s">
        <v>4393</v>
      </c>
      <c r="D1368" s="5" t="s">
        <v>84</v>
      </c>
      <c r="E1368" s="5" t="s">
        <v>4938</v>
      </c>
      <c r="F1368" s="5" t="s">
        <v>5443</v>
      </c>
    </row>
    <row r="1369" spans="1:6">
      <c r="A1369" s="5" t="s">
        <v>4112</v>
      </c>
      <c r="B1369" s="5" t="s">
        <v>846</v>
      </c>
      <c r="C1369" s="5" t="s">
        <v>4894</v>
      </c>
      <c r="D1369" s="5" t="s">
        <v>284</v>
      </c>
      <c r="E1369" s="5" t="s">
        <v>4887</v>
      </c>
      <c r="F1369" s="5" t="s">
        <v>4885</v>
      </c>
    </row>
    <row r="1370" spans="1:6">
      <c r="A1370" s="5" t="s">
        <v>4112</v>
      </c>
      <c r="B1370" s="5" t="s">
        <v>846</v>
      </c>
      <c r="C1370" s="5" t="s">
        <v>2011</v>
      </c>
      <c r="D1370" s="5" t="s">
        <v>4850</v>
      </c>
      <c r="E1370" s="5" t="s">
        <v>4851</v>
      </c>
      <c r="F1370" s="5" t="s">
        <v>4871</v>
      </c>
    </row>
    <row r="1371" spans="1:6">
      <c r="A1371" s="5" t="s">
        <v>4112</v>
      </c>
      <c r="B1371" s="5" t="s">
        <v>846</v>
      </c>
      <c r="C1371" s="5" t="s">
        <v>3738</v>
      </c>
      <c r="D1371" s="5" t="s">
        <v>4863</v>
      </c>
      <c r="E1371" s="5" t="s">
        <v>4859</v>
      </c>
      <c r="F1371" s="5" t="s">
        <v>4860</v>
      </c>
    </row>
    <row r="1372" spans="1:6">
      <c r="A1372" s="5" t="s">
        <v>2663</v>
      </c>
      <c r="B1372" s="5" t="s">
        <v>849</v>
      </c>
      <c r="C1372" s="5" t="s">
        <v>1934</v>
      </c>
      <c r="D1372" s="5" t="s">
        <v>228</v>
      </c>
      <c r="E1372" s="5" t="s">
        <v>4872</v>
      </c>
      <c r="F1372" s="5" t="s">
        <v>4873</v>
      </c>
    </row>
    <row r="1373" spans="1:6">
      <c r="A1373" s="5" t="s">
        <v>2663</v>
      </c>
      <c r="B1373" s="5" t="s">
        <v>849</v>
      </c>
      <c r="C1373" s="5" t="s">
        <v>1955</v>
      </c>
      <c r="D1373" s="5" t="s">
        <v>365</v>
      </c>
      <c r="E1373" s="5" t="s">
        <v>4853</v>
      </c>
      <c r="F1373" s="5" t="s">
        <v>4876</v>
      </c>
    </row>
    <row r="1374" spans="1:6">
      <c r="A1374" s="5" t="s">
        <v>2663</v>
      </c>
      <c r="B1374" s="5" t="s">
        <v>849</v>
      </c>
      <c r="C1374" s="5" t="s">
        <v>2107</v>
      </c>
      <c r="D1374" s="5" t="s">
        <v>113</v>
      </c>
      <c r="E1374" s="5" t="s">
        <v>4864</v>
      </c>
      <c r="F1374" s="5" t="s">
        <v>4895</v>
      </c>
    </row>
    <row r="1375" spans="1:6">
      <c r="A1375" s="5" t="s">
        <v>2663</v>
      </c>
      <c r="B1375" s="5" t="s">
        <v>849</v>
      </c>
      <c r="C1375" s="5" t="s">
        <v>2202</v>
      </c>
      <c r="D1375" s="5" t="s">
        <v>113</v>
      </c>
      <c r="E1375" s="5" t="s">
        <v>4984</v>
      </c>
      <c r="F1375" s="5" t="s">
        <v>5068</v>
      </c>
    </row>
    <row r="1376" spans="1:6">
      <c r="A1376" s="5" t="s">
        <v>2663</v>
      </c>
      <c r="B1376" s="5" t="s">
        <v>849</v>
      </c>
      <c r="C1376" s="5" t="s">
        <v>2156</v>
      </c>
      <c r="D1376" s="5" t="s">
        <v>113</v>
      </c>
      <c r="E1376" s="5" t="s">
        <v>4874</v>
      </c>
      <c r="F1376" s="5" t="s">
        <v>4875</v>
      </c>
    </row>
    <row r="1377" spans="1:6">
      <c r="A1377" s="5" t="s">
        <v>2663</v>
      </c>
      <c r="B1377" s="5" t="s">
        <v>849</v>
      </c>
      <c r="C1377" s="5" t="s">
        <v>2848</v>
      </c>
      <c r="D1377" s="5" t="s">
        <v>284</v>
      </c>
      <c r="E1377" s="5" t="s">
        <v>4887</v>
      </c>
      <c r="F1377" s="5" t="s">
        <v>4885</v>
      </c>
    </row>
    <row r="1378" spans="1:6">
      <c r="A1378" s="5" t="s">
        <v>2663</v>
      </c>
      <c r="B1378" s="5" t="s">
        <v>849</v>
      </c>
      <c r="C1378" s="5" t="s">
        <v>3221</v>
      </c>
      <c r="D1378" s="5" t="s">
        <v>4929</v>
      </c>
      <c r="E1378" s="5" t="s">
        <v>5038</v>
      </c>
      <c r="F1378" s="5" t="s">
        <v>5444</v>
      </c>
    </row>
    <row r="1379" spans="1:6">
      <c r="A1379" s="5" t="s">
        <v>2663</v>
      </c>
      <c r="B1379" s="5" t="s">
        <v>849</v>
      </c>
      <c r="C1379" s="5" t="s">
        <v>2569</v>
      </c>
      <c r="D1379" s="5" t="s">
        <v>5142</v>
      </c>
      <c r="E1379" s="5" t="s">
        <v>4864</v>
      </c>
      <c r="F1379" s="5" t="s">
        <v>4889</v>
      </c>
    </row>
    <row r="1380" spans="1:6">
      <c r="A1380" s="5" t="s">
        <v>2663</v>
      </c>
      <c r="B1380" s="5" t="s">
        <v>849</v>
      </c>
      <c r="C1380" s="5" t="s">
        <v>3878</v>
      </c>
      <c r="D1380" s="5" t="s">
        <v>5142</v>
      </c>
      <c r="E1380" s="5" t="s">
        <v>4890</v>
      </c>
      <c r="F1380" s="5" t="s">
        <v>4891</v>
      </c>
    </row>
    <row r="1381" spans="1:6">
      <c r="A1381" s="5" t="s">
        <v>2663</v>
      </c>
      <c r="B1381" s="5" t="s">
        <v>849</v>
      </c>
      <c r="C1381" s="5" t="s">
        <v>2018</v>
      </c>
      <c r="D1381" s="5" t="s">
        <v>407</v>
      </c>
      <c r="E1381" s="5" t="s">
        <v>5445</v>
      </c>
      <c r="F1381" s="5" t="s">
        <v>4870</v>
      </c>
    </row>
    <row r="1382" spans="1:6">
      <c r="A1382" s="5" t="s">
        <v>2663</v>
      </c>
      <c r="B1382" s="5" t="s">
        <v>849</v>
      </c>
      <c r="C1382" s="5" t="s">
        <v>2319</v>
      </c>
      <c r="D1382" s="5" t="s">
        <v>4850</v>
      </c>
      <c r="E1382" s="5" t="s">
        <v>4851</v>
      </c>
      <c r="F1382" s="5" t="s">
        <v>4871</v>
      </c>
    </row>
    <row r="1383" spans="1:6">
      <c r="A1383" s="5" t="s">
        <v>2663</v>
      </c>
      <c r="B1383" s="5" t="s">
        <v>849</v>
      </c>
      <c r="C1383" s="5" t="s">
        <v>2996</v>
      </c>
      <c r="D1383" s="5" t="s">
        <v>4858</v>
      </c>
      <c r="E1383" s="5" t="s">
        <v>4859</v>
      </c>
      <c r="F1383" s="5" t="s">
        <v>4860</v>
      </c>
    </row>
    <row r="1384" spans="1:6">
      <c r="A1384" s="5" t="s">
        <v>2663</v>
      </c>
      <c r="B1384" s="5" t="s">
        <v>849</v>
      </c>
      <c r="C1384" s="5" t="s">
        <v>4393</v>
      </c>
      <c r="D1384" s="5" t="s">
        <v>5446</v>
      </c>
      <c r="E1384" s="5" t="s">
        <v>1</v>
      </c>
      <c r="F1384" s="5" t="s">
        <v>5447</v>
      </c>
    </row>
    <row r="1385" spans="1:6">
      <c r="A1385" s="5" t="s">
        <v>2669</v>
      </c>
      <c r="B1385" s="5" t="s">
        <v>852</v>
      </c>
      <c r="C1385" s="5" t="s">
        <v>1934</v>
      </c>
      <c r="D1385" s="5" t="s">
        <v>228</v>
      </c>
      <c r="E1385" s="5" t="s">
        <v>4872</v>
      </c>
      <c r="F1385" s="5" t="s">
        <v>4873</v>
      </c>
    </row>
    <row r="1386" spans="1:6">
      <c r="A1386" s="5" t="s">
        <v>2669</v>
      </c>
      <c r="B1386" s="5" t="s">
        <v>852</v>
      </c>
      <c r="C1386" s="5" t="s">
        <v>1955</v>
      </c>
      <c r="D1386" s="5" t="s">
        <v>522</v>
      </c>
      <c r="E1386" s="5" t="s">
        <v>4874</v>
      </c>
      <c r="F1386" s="5" t="s">
        <v>4875</v>
      </c>
    </row>
    <row r="1387" spans="1:6">
      <c r="A1387" s="5" t="s">
        <v>2669</v>
      </c>
      <c r="B1387" s="5" t="s">
        <v>852</v>
      </c>
      <c r="C1387" s="5" t="s">
        <v>2107</v>
      </c>
      <c r="D1387" s="5" t="s">
        <v>284</v>
      </c>
      <c r="E1387" s="5" t="s">
        <v>4887</v>
      </c>
      <c r="F1387" s="5" t="s">
        <v>4885</v>
      </c>
    </row>
    <row r="1388" spans="1:6">
      <c r="A1388" s="5" t="s">
        <v>2669</v>
      </c>
      <c r="B1388" s="5" t="s">
        <v>852</v>
      </c>
      <c r="C1388" s="5" t="s">
        <v>2202</v>
      </c>
      <c r="D1388" s="5" t="s">
        <v>4850</v>
      </c>
      <c r="E1388" s="5" t="s">
        <v>4851</v>
      </c>
      <c r="F1388" s="5" t="s">
        <v>4871</v>
      </c>
    </row>
    <row r="1389" spans="1:6">
      <c r="A1389" s="5" t="s">
        <v>2669</v>
      </c>
      <c r="B1389" s="5" t="s">
        <v>852</v>
      </c>
      <c r="C1389" s="5" t="s">
        <v>2156</v>
      </c>
      <c r="D1389" s="5" t="s">
        <v>4863</v>
      </c>
      <c r="E1389" s="5" t="s">
        <v>4859</v>
      </c>
      <c r="F1389" s="5" t="s">
        <v>4860</v>
      </c>
    </row>
    <row r="1390" spans="1:6">
      <c r="A1390" s="5" t="s">
        <v>2670</v>
      </c>
      <c r="B1390" s="5" t="s">
        <v>855</v>
      </c>
      <c r="C1390" s="5" t="s">
        <v>1934</v>
      </c>
      <c r="D1390" s="5" t="s">
        <v>63</v>
      </c>
      <c r="E1390" s="5" t="s">
        <v>4853</v>
      </c>
      <c r="F1390" s="5" t="s">
        <v>4908</v>
      </c>
    </row>
    <row r="1391" spans="1:6">
      <c r="A1391" s="5" t="s">
        <v>2670</v>
      </c>
      <c r="B1391" s="5" t="s">
        <v>855</v>
      </c>
      <c r="C1391" s="5" t="s">
        <v>1955</v>
      </c>
      <c r="D1391" s="5" t="s">
        <v>63</v>
      </c>
      <c r="E1391" s="5" t="s">
        <v>4874</v>
      </c>
      <c r="F1391" s="5" t="s">
        <v>4875</v>
      </c>
    </row>
    <row r="1392" spans="1:6">
      <c r="A1392" s="5" t="s">
        <v>2670</v>
      </c>
      <c r="B1392" s="5" t="s">
        <v>855</v>
      </c>
      <c r="C1392" s="5" t="s">
        <v>2107</v>
      </c>
      <c r="D1392" s="5" t="s">
        <v>4911</v>
      </c>
      <c r="E1392" s="5" t="s">
        <v>4864</v>
      </c>
      <c r="F1392" s="5" t="s">
        <v>4865</v>
      </c>
    </row>
    <row r="1393" spans="1:6">
      <c r="A1393" s="5" t="s">
        <v>2670</v>
      </c>
      <c r="B1393" s="5" t="s">
        <v>855</v>
      </c>
      <c r="C1393" s="5" t="s">
        <v>2202</v>
      </c>
      <c r="D1393" s="5" t="s">
        <v>335</v>
      </c>
      <c r="E1393" s="5" t="s">
        <v>4930</v>
      </c>
      <c r="F1393" s="5" t="s">
        <v>4962</v>
      </c>
    </row>
    <row r="1394" spans="1:6">
      <c r="A1394" s="5" t="s">
        <v>2670</v>
      </c>
      <c r="B1394" s="5" t="s">
        <v>855</v>
      </c>
      <c r="C1394" s="5" t="s">
        <v>2156</v>
      </c>
      <c r="D1394" s="5" t="s">
        <v>857</v>
      </c>
      <c r="E1394" s="5" t="s">
        <v>4864</v>
      </c>
      <c r="F1394" s="5" t="s">
        <v>4933</v>
      </c>
    </row>
    <row r="1395" spans="1:6">
      <c r="A1395" s="5" t="s">
        <v>2670</v>
      </c>
      <c r="B1395" s="5" t="s">
        <v>855</v>
      </c>
      <c r="C1395" s="5" t="s">
        <v>2848</v>
      </c>
      <c r="D1395" s="5" t="s">
        <v>857</v>
      </c>
      <c r="E1395" s="5" t="s">
        <v>4915</v>
      </c>
      <c r="F1395" s="5" t="s">
        <v>4916</v>
      </c>
    </row>
    <row r="1396" spans="1:6">
      <c r="A1396" s="5" t="s">
        <v>2670</v>
      </c>
      <c r="B1396" s="5" t="s">
        <v>855</v>
      </c>
      <c r="C1396" s="5" t="s">
        <v>3221</v>
      </c>
      <c r="D1396" s="5" t="s">
        <v>857</v>
      </c>
      <c r="E1396" s="5" t="s">
        <v>4868</v>
      </c>
      <c r="F1396" s="5" t="s">
        <v>4869</v>
      </c>
    </row>
    <row r="1397" spans="1:6">
      <c r="A1397" s="5" t="s">
        <v>2670</v>
      </c>
      <c r="B1397" s="5" t="s">
        <v>855</v>
      </c>
      <c r="C1397" s="5" t="s">
        <v>2569</v>
      </c>
      <c r="D1397" s="5" t="s">
        <v>857</v>
      </c>
      <c r="E1397" s="5" t="s">
        <v>4917</v>
      </c>
      <c r="F1397" s="5" t="s">
        <v>5355</v>
      </c>
    </row>
    <row r="1398" spans="1:6">
      <c r="A1398" s="5" t="s">
        <v>2670</v>
      </c>
      <c r="B1398" s="5" t="s">
        <v>855</v>
      </c>
      <c r="C1398" s="5" t="s">
        <v>3878</v>
      </c>
      <c r="D1398" s="5" t="s">
        <v>4850</v>
      </c>
      <c r="E1398" s="5" t="s">
        <v>4851</v>
      </c>
      <c r="F1398" s="5" t="s">
        <v>4871</v>
      </c>
    </row>
    <row r="1399" spans="1:6">
      <c r="A1399" s="5" t="s">
        <v>2670</v>
      </c>
      <c r="B1399" s="5" t="s">
        <v>855</v>
      </c>
      <c r="C1399" s="5" t="s">
        <v>2018</v>
      </c>
      <c r="D1399" s="5" t="s">
        <v>4863</v>
      </c>
      <c r="E1399" s="5" t="s">
        <v>4859</v>
      </c>
      <c r="F1399" s="5" t="s">
        <v>4860</v>
      </c>
    </row>
    <row r="1400" spans="1:6">
      <c r="A1400" s="5" t="s">
        <v>2676</v>
      </c>
      <c r="B1400" s="5" t="s">
        <v>859</v>
      </c>
      <c r="C1400" s="5" t="s">
        <v>1934</v>
      </c>
      <c r="D1400" s="5" t="s">
        <v>228</v>
      </c>
      <c r="E1400" s="5" t="s">
        <v>4872</v>
      </c>
      <c r="F1400" s="5" t="s">
        <v>4873</v>
      </c>
    </row>
    <row r="1401" spans="1:6">
      <c r="A1401" s="5" t="s">
        <v>2676</v>
      </c>
      <c r="B1401" s="5" t="s">
        <v>859</v>
      </c>
      <c r="C1401" s="5" t="s">
        <v>1955</v>
      </c>
      <c r="D1401" s="5" t="s">
        <v>58</v>
      </c>
      <c r="E1401" s="5" t="s">
        <v>5038</v>
      </c>
      <c r="F1401" s="5" t="s">
        <v>5448</v>
      </c>
    </row>
    <row r="1402" spans="1:6">
      <c r="A1402" s="5" t="s">
        <v>2676</v>
      </c>
      <c r="B1402" s="5" t="s">
        <v>859</v>
      </c>
      <c r="C1402" s="5" t="s">
        <v>2107</v>
      </c>
      <c r="D1402" s="5" t="s">
        <v>127</v>
      </c>
      <c r="E1402" s="5" t="s">
        <v>4874</v>
      </c>
      <c r="F1402" s="5" t="s">
        <v>4875</v>
      </c>
    </row>
    <row r="1403" spans="1:6">
      <c r="A1403" s="5" t="s">
        <v>2676</v>
      </c>
      <c r="B1403" s="5" t="s">
        <v>859</v>
      </c>
      <c r="C1403" s="5" t="s">
        <v>2202</v>
      </c>
      <c r="D1403" s="5" t="s">
        <v>636</v>
      </c>
      <c r="E1403" s="5" t="s">
        <v>4915</v>
      </c>
      <c r="F1403" s="5" t="s">
        <v>4916</v>
      </c>
    </row>
    <row r="1404" spans="1:6">
      <c r="A1404" s="5" t="s">
        <v>2676</v>
      </c>
      <c r="B1404" s="5" t="s">
        <v>859</v>
      </c>
      <c r="C1404" s="5" t="s">
        <v>2156</v>
      </c>
      <c r="D1404" s="5" t="s">
        <v>636</v>
      </c>
      <c r="E1404" s="5" t="s">
        <v>4917</v>
      </c>
      <c r="F1404" s="5" t="s">
        <v>4918</v>
      </c>
    </row>
    <row r="1405" spans="1:6">
      <c r="A1405" s="5" t="s">
        <v>2676</v>
      </c>
      <c r="B1405" s="5" t="s">
        <v>859</v>
      </c>
      <c r="C1405" s="5" t="s">
        <v>2848</v>
      </c>
      <c r="D1405" s="5" t="s">
        <v>284</v>
      </c>
      <c r="E1405" s="5" t="s">
        <v>4887</v>
      </c>
      <c r="F1405" s="5" t="s">
        <v>4885</v>
      </c>
    </row>
    <row r="1406" spans="1:6">
      <c r="A1406" s="5" t="s">
        <v>2676</v>
      </c>
      <c r="B1406" s="5" t="s">
        <v>859</v>
      </c>
      <c r="C1406" s="5" t="s">
        <v>3221</v>
      </c>
      <c r="D1406" s="5" t="s">
        <v>4850</v>
      </c>
      <c r="E1406" s="5" t="s">
        <v>4851</v>
      </c>
      <c r="F1406" s="5" t="s">
        <v>4871</v>
      </c>
    </row>
    <row r="1407" spans="1:6">
      <c r="A1407" s="5" t="s">
        <v>2676</v>
      </c>
      <c r="B1407" s="5" t="s">
        <v>859</v>
      </c>
      <c r="C1407" s="5" t="s">
        <v>2569</v>
      </c>
      <c r="D1407" s="5" t="s">
        <v>4863</v>
      </c>
      <c r="E1407" s="5" t="s">
        <v>4859</v>
      </c>
      <c r="F1407" s="5" t="s">
        <v>4860</v>
      </c>
    </row>
    <row r="1408" spans="1:6">
      <c r="A1408" s="5" t="s">
        <v>2680</v>
      </c>
      <c r="B1408" s="5" t="s">
        <v>862</v>
      </c>
      <c r="C1408" s="5" t="s">
        <v>1934</v>
      </c>
      <c r="D1408" s="5" t="s">
        <v>113</v>
      </c>
      <c r="E1408" s="5" t="s">
        <v>4984</v>
      </c>
      <c r="F1408" s="5" t="s">
        <v>5068</v>
      </c>
    </row>
    <row r="1409" spans="1:6">
      <c r="A1409" s="5" t="s">
        <v>2680</v>
      </c>
      <c r="B1409" s="5" t="s">
        <v>862</v>
      </c>
      <c r="C1409" s="5" t="s">
        <v>1955</v>
      </c>
      <c r="D1409" s="5" t="s">
        <v>113</v>
      </c>
      <c r="E1409" s="5" t="s">
        <v>4874</v>
      </c>
      <c r="F1409" s="5" t="s">
        <v>4875</v>
      </c>
    </row>
    <row r="1410" spans="1:6">
      <c r="A1410" s="5" t="s">
        <v>2680</v>
      </c>
      <c r="B1410" s="5" t="s">
        <v>862</v>
      </c>
      <c r="C1410" s="5" t="s">
        <v>2107</v>
      </c>
      <c r="D1410" s="5" t="s">
        <v>284</v>
      </c>
      <c r="E1410" s="5" t="s">
        <v>4887</v>
      </c>
      <c r="F1410" s="5" t="s">
        <v>4910</v>
      </c>
    </row>
    <row r="1411" spans="1:6">
      <c r="A1411" s="5" t="s">
        <v>2680</v>
      </c>
      <c r="B1411" s="5" t="s">
        <v>862</v>
      </c>
      <c r="C1411" s="5" t="s">
        <v>2202</v>
      </c>
      <c r="D1411" s="5" t="s">
        <v>4850</v>
      </c>
      <c r="E1411" s="5" t="s">
        <v>4851</v>
      </c>
      <c r="F1411" s="5" t="s">
        <v>4871</v>
      </c>
    </row>
    <row r="1412" spans="1:6">
      <c r="A1412" s="5" t="s">
        <v>2680</v>
      </c>
      <c r="B1412" s="5" t="s">
        <v>862</v>
      </c>
      <c r="C1412" s="5" t="s">
        <v>2156</v>
      </c>
      <c r="D1412" s="5" t="s">
        <v>33</v>
      </c>
      <c r="E1412" s="5" t="s">
        <v>5078</v>
      </c>
      <c r="F1412" s="5" t="s">
        <v>4862</v>
      </c>
    </row>
    <row r="1413" spans="1:6">
      <c r="A1413" s="5" t="s">
        <v>2680</v>
      </c>
      <c r="B1413" s="5" t="s">
        <v>862</v>
      </c>
      <c r="C1413" s="5" t="s">
        <v>2848</v>
      </c>
      <c r="D1413" s="5" t="s">
        <v>4863</v>
      </c>
      <c r="E1413" s="5" t="s">
        <v>4859</v>
      </c>
      <c r="F1413" s="5" t="s">
        <v>4860</v>
      </c>
    </row>
    <row r="1414" spans="1:6">
      <c r="A1414" s="5" t="s">
        <v>2684</v>
      </c>
      <c r="B1414" s="5" t="s">
        <v>865</v>
      </c>
      <c r="C1414" s="5" t="s">
        <v>1934</v>
      </c>
      <c r="D1414" s="5" t="s">
        <v>208</v>
      </c>
      <c r="E1414" s="5" t="s">
        <v>4882</v>
      </c>
      <c r="F1414" s="5" t="s">
        <v>5449</v>
      </c>
    </row>
    <row r="1415" spans="1:6">
      <c r="A1415" s="5" t="s">
        <v>2684</v>
      </c>
      <c r="B1415" s="5" t="s">
        <v>865</v>
      </c>
      <c r="C1415" s="5" t="s">
        <v>1955</v>
      </c>
      <c r="D1415" s="5" t="s">
        <v>208</v>
      </c>
      <c r="E1415" s="5" t="s">
        <v>4984</v>
      </c>
      <c r="F1415" s="5" t="s">
        <v>5068</v>
      </c>
    </row>
    <row r="1416" spans="1:6">
      <c r="A1416" s="5" t="s">
        <v>2684</v>
      </c>
      <c r="B1416" s="5" t="s">
        <v>865</v>
      </c>
      <c r="C1416" s="5" t="s">
        <v>2107</v>
      </c>
      <c r="D1416" s="5" t="s">
        <v>208</v>
      </c>
      <c r="E1416" s="5" t="s">
        <v>4874</v>
      </c>
      <c r="F1416" s="5" t="s">
        <v>4875</v>
      </c>
    </row>
    <row r="1417" spans="1:6">
      <c r="A1417" s="5" t="s">
        <v>2684</v>
      </c>
      <c r="B1417" s="5" t="s">
        <v>865</v>
      </c>
      <c r="C1417" s="5" t="s">
        <v>2202</v>
      </c>
      <c r="D1417" s="5" t="s">
        <v>284</v>
      </c>
      <c r="E1417" s="5" t="s">
        <v>4887</v>
      </c>
      <c r="F1417" s="5" t="s">
        <v>4885</v>
      </c>
    </row>
    <row r="1418" spans="1:6">
      <c r="A1418" s="5" t="s">
        <v>2684</v>
      </c>
      <c r="B1418" s="5" t="s">
        <v>865</v>
      </c>
      <c r="C1418" s="5" t="s">
        <v>2156</v>
      </c>
      <c r="D1418" s="5" t="s">
        <v>5009</v>
      </c>
      <c r="E1418" s="5" t="s">
        <v>4864</v>
      </c>
      <c r="F1418" s="5" t="s">
        <v>5001</v>
      </c>
    </row>
    <row r="1419" spans="1:6">
      <c r="A1419" s="5" t="s">
        <v>2684</v>
      </c>
      <c r="B1419" s="5" t="s">
        <v>865</v>
      </c>
      <c r="C1419" s="5" t="s">
        <v>2848</v>
      </c>
      <c r="D1419" s="5" t="s">
        <v>5009</v>
      </c>
      <c r="E1419" s="5" t="s">
        <v>4868</v>
      </c>
      <c r="F1419" s="5" t="s">
        <v>5004</v>
      </c>
    </row>
    <row r="1420" spans="1:6">
      <c r="A1420" s="5" t="s">
        <v>2684</v>
      </c>
      <c r="B1420" s="5" t="s">
        <v>865</v>
      </c>
      <c r="C1420" s="5" t="s">
        <v>3221</v>
      </c>
      <c r="D1420" s="5" t="s">
        <v>1039</v>
      </c>
      <c r="E1420" s="5" t="s">
        <v>4864</v>
      </c>
      <c r="F1420" s="5" t="s">
        <v>4891</v>
      </c>
    </row>
    <row r="1421" spans="1:6">
      <c r="A1421" s="5" t="s">
        <v>2684</v>
      </c>
      <c r="B1421" s="5" t="s">
        <v>865</v>
      </c>
      <c r="C1421" s="5" t="s">
        <v>2569</v>
      </c>
      <c r="D1421" s="5" t="s">
        <v>5242</v>
      </c>
      <c r="E1421" s="5" t="s">
        <v>4853</v>
      </c>
      <c r="F1421" s="5" t="s">
        <v>4866</v>
      </c>
    </row>
    <row r="1422" spans="1:6">
      <c r="A1422" s="5" t="s">
        <v>2684</v>
      </c>
      <c r="B1422" s="5" t="s">
        <v>865</v>
      </c>
      <c r="C1422" s="5" t="s">
        <v>3878</v>
      </c>
      <c r="D1422" s="5" t="s">
        <v>181</v>
      </c>
      <c r="E1422" s="5" t="s">
        <v>4864</v>
      </c>
      <c r="F1422" s="5" t="s">
        <v>4966</v>
      </c>
    </row>
    <row r="1423" spans="1:6">
      <c r="A1423" s="5" t="s">
        <v>2684</v>
      </c>
      <c r="B1423" s="5" t="s">
        <v>865</v>
      </c>
      <c r="C1423" s="5" t="s">
        <v>2018</v>
      </c>
      <c r="D1423" s="5" t="s">
        <v>181</v>
      </c>
      <c r="E1423" s="5" t="s">
        <v>4868</v>
      </c>
      <c r="F1423" s="5" t="s">
        <v>4968</v>
      </c>
    </row>
    <row r="1424" spans="1:6">
      <c r="A1424" s="5" t="s">
        <v>2684</v>
      </c>
      <c r="B1424" s="5" t="s">
        <v>865</v>
      </c>
      <c r="C1424" s="5" t="s">
        <v>2319</v>
      </c>
      <c r="D1424" s="5" t="s">
        <v>407</v>
      </c>
      <c r="E1424" s="5" t="s">
        <v>4853</v>
      </c>
      <c r="F1424" s="5" t="s">
        <v>4870</v>
      </c>
    </row>
    <row r="1425" spans="1:6">
      <c r="A1425" s="5" t="s">
        <v>2684</v>
      </c>
      <c r="B1425" s="5" t="s">
        <v>865</v>
      </c>
      <c r="C1425" s="5" t="s">
        <v>2996</v>
      </c>
      <c r="D1425" s="5" t="s">
        <v>4850</v>
      </c>
      <c r="E1425" s="5" t="s">
        <v>4851</v>
      </c>
      <c r="F1425" s="5" t="s">
        <v>4871</v>
      </c>
    </row>
    <row r="1426" spans="1:6">
      <c r="A1426" s="5" t="s">
        <v>2684</v>
      </c>
      <c r="B1426" s="5" t="s">
        <v>865</v>
      </c>
      <c r="C1426" s="5" t="s">
        <v>4393</v>
      </c>
      <c r="D1426" s="5" t="s">
        <v>4863</v>
      </c>
      <c r="E1426" s="5" t="s">
        <v>4859</v>
      </c>
      <c r="F1426" s="5" t="s">
        <v>4860</v>
      </c>
    </row>
    <row r="1427" spans="1:6">
      <c r="A1427" s="5" t="s">
        <v>2689</v>
      </c>
      <c r="B1427" s="5" t="s">
        <v>868</v>
      </c>
      <c r="C1427" s="5" t="s">
        <v>1934</v>
      </c>
      <c r="D1427" s="5" t="s">
        <v>63</v>
      </c>
      <c r="E1427" s="5" t="s">
        <v>4984</v>
      </c>
      <c r="F1427" s="5" t="s">
        <v>5068</v>
      </c>
    </row>
    <row r="1428" spans="1:6">
      <c r="A1428" s="5" t="s">
        <v>2689</v>
      </c>
      <c r="B1428" s="5" t="s">
        <v>868</v>
      </c>
      <c r="C1428" s="5" t="s">
        <v>1955</v>
      </c>
      <c r="D1428" s="5" t="s">
        <v>63</v>
      </c>
      <c r="E1428" s="5" t="s">
        <v>4874</v>
      </c>
      <c r="F1428" s="5" t="s">
        <v>4875</v>
      </c>
    </row>
    <row r="1429" spans="1:6">
      <c r="A1429" s="5" t="s">
        <v>2689</v>
      </c>
      <c r="B1429" s="5" t="s">
        <v>868</v>
      </c>
      <c r="C1429" s="5" t="s">
        <v>2107</v>
      </c>
      <c r="D1429" s="5" t="s">
        <v>1132</v>
      </c>
      <c r="E1429" s="5" t="s">
        <v>4853</v>
      </c>
      <c r="F1429" s="5" t="s">
        <v>4866</v>
      </c>
    </row>
    <row r="1430" spans="1:6">
      <c r="A1430" s="5" t="s">
        <v>2689</v>
      </c>
      <c r="B1430" s="5" t="s">
        <v>868</v>
      </c>
      <c r="C1430" s="5" t="s">
        <v>2202</v>
      </c>
      <c r="D1430" s="5" t="s">
        <v>284</v>
      </c>
      <c r="E1430" s="5" t="s">
        <v>4887</v>
      </c>
      <c r="F1430" s="5" t="s">
        <v>4910</v>
      </c>
    </row>
    <row r="1431" spans="1:6">
      <c r="A1431" s="5" t="s">
        <v>2689</v>
      </c>
      <c r="B1431" s="5" t="s">
        <v>868</v>
      </c>
      <c r="C1431" s="5" t="s">
        <v>2156</v>
      </c>
      <c r="D1431" s="5" t="s">
        <v>224</v>
      </c>
      <c r="E1431" s="5" t="s">
        <v>4915</v>
      </c>
      <c r="F1431" s="5" t="s">
        <v>4916</v>
      </c>
    </row>
    <row r="1432" spans="1:6">
      <c r="A1432" s="5" t="s">
        <v>2689</v>
      </c>
      <c r="B1432" s="5" t="s">
        <v>868</v>
      </c>
      <c r="C1432" s="5" t="s">
        <v>2848</v>
      </c>
      <c r="D1432" s="5" t="s">
        <v>224</v>
      </c>
      <c r="E1432" s="5" t="s">
        <v>4917</v>
      </c>
      <c r="F1432" s="5" t="s">
        <v>5355</v>
      </c>
    </row>
    <row r="1433" spans="1:6">
      <c r="A1433" s="5" t="s">
        <v>2689</v>
      </c>
      <c r="B1433" s="5" t="s">
        <v>868</v>
      </c>
      <c r="C1433" s="5" t="s">
        <v>3221</v>
      </c>
      <c r="D1433" s="5" t="s">
        <v>4911</v>
      </c>
      <c r="E1433" s="5" t="s">
        <v>5002</v>
      </c>
      <c r="F1433" s="5" t="s">
        <v>5041</v>
      </c>
    </row>
    <row r="1434" spans="1:6">
      <c r="A1434" s="5" t="s">
        <v>2689</v>
      </c>
      <c r="B1434" s="5" t="s">
        <v>868</v>
      </c>
      <c r="C1434" s="5" t="s">
        <v>2569</v>
      </c>
      <c r="D1434" s="5" t="s">
        <v>407</v>
      </c>
      <c r="E1434" s="5" t="s">
        <v>4853</v>
      </c>
      <c r="F1434" s="5" t="s">
        <v>4870</v>
      </c>
    </row>
    <row r="1435" spans="1:6">
      <c r="A1435" s="5" t="s">
        <v>2689</v>
      </c>
      <c r="B1435" s="5" t="s">
        <v>868</v>
      </c>
      <c r="C1435" s="5" t="s">
        <v>3878</v>
      </c>
      <c r="D1435" s="5" t="s">
        <v>4850</v>
      </c>
      <c r="E1435" s="5" t="s">
        <v>4851</v>
      </c>
      <c r="F1435" s="5" t="s">
        <v>4871</v>
      </c>
    </row>
    <row r="1436" spans="1:6">
      <c r="A1436" s="5" t="s">
        <v>2689</v>
      </c>
      <c r="B1436" s="5" t="s">
        <v>868</v>
      </c>
      <c r="C1436" s="5" t="s">
        <v>2018</v>
      </c>
      <c r="D1436" s="5" t="s">
        <v>4863</v>
      </c>
      <c r="E1436" s="5" t="s">
        <v>4859</v>
      </c>
      <c r="F1436" s="5" t="s">
        <v>4860</v>
      </c>
    </row>
    <row r="1437" spans="1:6">
      <c r="A1437" s="5" t="s">
        <v>2693</v>
      </c>
      <c r="B1437" s="5" t="s">
        <v>871</v>
      </c>
      <c r="C1437" s="5" t="s">
        <v>1934</v>
      </c>
      <c r="D1437" s="5" t="s">
        <v>31</v>
      </c>
      <c r="E1437" s="5" t="s">
        <v>4864</v>
      </c>
      <c r="F1437" s="5" t="s">
        <v>4933</v>
      </c>
    </row>
    <row r="1438" spans="1:6">
      <c r="A1438" s="5" t="s">
        <v>2693</v>
      </c>
      <c r="B1438" s="5" t="s">
        <v>871</v>
      </c>
      <c r="C1438" s="5" t="s">
        <v>1955</v>
      </c>
      <c r="D1438" s="5" t="s">
        <v>773</v>
      </c>
      <c r="E1438" s="5" t="s">
        <v>4920</v>
      </c>
      <c r="F1438" s="5" t="s">
        <v>4921</v>
      </c>
    </row>
    <row r="1439" spans="1:6">
      <c r="A1439" s="5" t="s">
        <v>2693</v>
      </c>
      <c r="B1439" s="5" t="s">
        <v>871</v>
      </c>
      <c r="C1439" s="5" t="s">
        <v>2107</v>
      </c>
      <c r="D1439" s="5" t="s">
        <v>276</v>
      </c>
      <c r="E1439" s="5" t="s">
        <v>4874</v>
      </c>
      <c r="F1439" s="5" t="s">
        <v>4875</v>
      </c>
    </row>
    <row r="1440" spans="1:6">
      <c r="A1440" s="5" t="s">
        <v>2693</v>
      </c>
      <c r="B1440" s="5" t="s">
        <v>871</v>
      </c>
      <c r="C1440" s="5" t="s">
        <v>2202</v>
      </c>
      <c r="D1440" s="5" t="s">
        <v>302</v>
      </c>
      <c r="E1440" s="5" t="s">
        <v>4853</v>
      </c>
      <c r="F1440" s="5" t="s">
        <v>4919</v>
      </c>
    </row>
    <row r="1441" spans="1:6">
      <c r="A1441" s="5" t="s">
        <v>2693</v>
      </c>
      <c r="B1441" s="5" t="s">
        <v>871</v>
      </c>
      <c r="C1441" s="5" t="s">
        <v>2156</v>
      </c>
      <c r="D1441" s="5" t="s">
        <v>302</v>
      </c>
      <c r="E1441" s="5" t="s">
        <v>4880</v>
      </c>
      <c r="F1441" s="5" t="s">
        <v>4881</v>
      </c>
    </row>
    <row r="1442" spans="1:6">
      <c r="A1442" s="5" t="s">
        <v>2693</v>
      </c>
      <c r="B1442" s="5" t="s">
        <v>871</v>
      </c>
      <c r="C1442" s="5" t="s">
        <v>2848</v>
      </c>
      <c r="D1442" s="5" t="s">
        <v>902</v>
      </c>
      <c r="E1442" s="5" t="s">
        <v>4864</v>
      </c>
      <c r="F1442" s="5" t="s">
        <v>4902</v>
      </c>
    </row>
    <row r="1443" spans="1:6">
      <c r="A1443" s="5" t="s">
        <v>2693</v>
      </c>
      <c r="B1443" s="5" t="s">
        <v>871</v>
      </c>
      <c r="C1443" s="5" t="s">
        <v>3221</v>
      </c>
      <c r="D1443" s="5" t="s">
        <v>902</v>
      </c>
      <c r="E1443" s="5" t="s">
        <v>4853</v>
      </c>
      <c r="F1443" s="5" t="s">
        <v>4962</v>
      </c>
    </row>
    <row r="1444" spans="1:6">
      <c r="A1444" s="5" t="s">
        <v>2693</v>
      </c>
      <c r="B1444" s="5" t="s">
        <v>871</v>
      </c>
      <c r="C1444" s="5" t="s">
        <v>2569</v>
      </c>
      <c r="D1444" s="5" t="s">
        <v>284</v>
      </c>
      <c r="E1444" s="5" t="s">
        <v>4887</v>
      </c>
      <c r="F1444" s="5" t="s">
        <v>4910</v>
      </c>
    </row>
    <row r="1445" spans="1:6">
      <c r="A1445" s="5" t="s">
        <v>2693</v>
      </c>
      <c r="B1445" s="5" t="s">
        <v>871</v>
      </c>
      <c r="C1445" s="5" t="s">
        <v>3878</v>
      </c>
      <c r="D1445" s="5" t="s">
        <v>4926</v>
      </c>
      <c r="E1445" s="5" t="s">
        <v>4944</v>
      </c>
      <c r="F1445" s="5" t="s">
        <v>5163</v>
      </c>
    </row>
    <row r="1446" spans="1:6">
      <c r="A1446" s="5" t="s">
        <v>2693</v>
      </c>
      <c r="B1446" s="5" t="s">
        <v>871</v>
      </c>
      <c r="C1446" s="5" t="s">
        <v>2018</v>
      </c>
      <c r="D1446" s="5" t="s">
        <v>4926</v>
      </c>
      <c r="E1446" s="5" t="s">
        <v>4880</v>
      </c>
      <c r="F1446" s="5" t="s">
        <v>5450</v>
      </c>
    </row>
    <row r="1447" spans="1:6">
      <c r="A1447" s="5" t="s">
        <v>2693</v>
      </c>
      <c r="B1447" s="5" t="s">
        <v>871</v>
      </c>
      <c r="C1447" s="5" t="s">
        <v>2319</v>
      </c>
      <c r="D1447" s="5" t="s">
        <v>4850</v>
      </c>
      <c r="E1447" s="5" t="s">
        <v>4851</v>
      </c>
      <c r="F1447" s="5" t="s">
        <v>4871</v>
      </c>
    </row>
    <row r="1448" spans="1:6">
      <c r="A1448" s="5" t="s">
        <v>2693</v>
      </c>
      <c r="B1448" s="5" t="s">
        <v>871</v>
      </c>
      <c r="C1448" s="5" t="s">
        <v>2996</v>
      </c>
      <c r="D1448" s="5" t="s">
        <v>5034</v>
      </c>
      <c r="E1448" s="5" t="s">
        <v>5035</v>
      </c>
      <c r="F1448" s="5" t="s">
        <v>5036</v>
      </c>
    </row>
    <row r="1449" spans="1:6">
      <c r="A1449" s="5" t="s">
        <v>2693</v>
      </c>
      <c r="B1449" s="5" t="s">
        <v>871</v>
      </c>
      <c r="C1449" s="5" t="s">
        <v>4393</v>
      </c>
      <c r="D1449" s="5" t="s">
        <v>4863</v>
      </c>
      <c r="E1449" s="5" t="s">
        <v>4859</v>
      </c>
      <c r="F1449" s="5" t="s">
        <v>4860</v>
      </c>
    </row>
    <row r="1450" spans="1:6">
      <c r="A1450" s="5" t="s">
        <v>3712</v>
      </c>
      <c r="B1450" s="5" t="s">
        <v>874</v>
      </c>
      <c r="C1450" s="5" t="s">
        <v>1934</v>
      </c>
      <c r="D1450" s="5" t="s">
        <v>52</v>
      </c>
      <c r="E1450" s="5" t="s">
        <v>4920</v>
      </c>
      <c r="F1450" s="5" t="s">
        <v>5451</v>
      </c>
    </row>
    <row r="1451" spans="1:6">
      <c r="A1451" s="5" t="s">
        <v>3712</v>
      </c>
      <c r="B1451" s="5" t="s">
        <v>874</v>
      </c>
      <c r="C1451" s="5" t="s">
        <v>1955</v>
      </c>
      <c r="D1451" s="5" t="s">
        <v>228</v>
      </c>
      <c r="E1451" s="5" t="s">
        <v>5038</v>
      </c>
      <c r="F1451" s="5" t="s">
        <v>5452</v>
      </c>
    </row>
    <row r="1452" spans="1:6">
      <c r="A1452" s="5" t="s">
        <v>3712</v>
      </c>
      <c r="B1452" s="5" t="s">
        <v>874</v>
      </c>
      <c r="C1452" s="5" t="s">
        <v>2107</v>
      </c>
      <c r="D1452" s="5" t="s">
        <v>228</v>
      </c>
      <c r="E1452" s="5" t="s">
        <v>4882</v>
      </c>
      <c r="F1452" s="5" t="s">
        <v>5041</v>
      </c>
    </row>
    <row r="1453" spans="1:6">
      <c r="A1453" s="5" t="s">
        <v>3712</v>
      </c>
      <c r="B1453" s="5" t="s">
        <v>874</v>
      </c>
      <c r="C1453" s="5" t="s">
        <v>2202</v>
      </c>
      <c r="D1453" s="5" t="s">
        <v>228</v>
      </c>
      <c r="E1453" s="5" t="s">
        <v>5236</v>
      </c>
      <c r="F1453" s="5" t="s">
        <v>5442</v>
      </c>
    </row>
    <row r="1454" spans="1:6">
      <c r="A1454" s="5" t="s">
        <v>3712</v>
      </c>
      <c r="B1454" s="5" t="s">
        <v>874</v>
      </c>
      <c r="C1454" s="5" t="s">
        <v>2156</v>
      </c>
      <c r="D1454" s="5" t="s">
        <v>228</v>
      </c>
      <c r="E1454" s="5" t="s">
        <v>5030</v>
      </c>
      <c r="F1454" s="5" t="s">
        <v>4914</v>
      </c>
    </row>
    <row r="1455" spans="1:6">
      <c r="A1455" s="5" t="s">
        <v>3712</v>
      </c>
      <c r="B1455" s="5" t="s">
        <v>874</v>
      </c>
      <c r="C1455" s="5" t="s">
        <v>2848</v>
      </c>
      <c r="D1455" s="5" t="s">
        <v>228</v>
      </c>
      <c r="E1455" s="5" t="s">
        <v>4973</v>
      </c>
      <c r="F1455" s="5" t="s">
        <v>4974</v>
      </c>
    </row>
    <row r="1456" spans="1:6">
      <c r="A1456" s="5" t="s">
        <v>3712</v>
      </c>
      <c r="B1456" s="5" t="s">
        <v>874</v>
      </c>
      <c r="C1456" s="5" t="s">
        <v>3221</v>
      </c>
      <c r="D1456" s="5" t="s">
        <v>228</v>
      </c>
      <c r="E1456" s="5" t="s">
        <v>5453</v>
      </c>
      <c r="F1456" s="5" t="s">
        <v>5454</v>
      </c>
    </row>
    <row r="1457" spans="1:6">
      <c r="A1457" s="5" t="s">
        <v>3712</v>
      </c>
      <c r="B1457" s="5" t="s">
        <v>874</v>
      </c>
      <c r="C1457" s="5" t="s">
        <v>2569</v>
      </c>
      <c r="D1457" s="5" t="s">
        <v>228</v>
      </c>
      <c r="E1457" s="5" t="s">
        <v>4940</v>
      </c>
      <c r="F1457" s="5" t="s">
        <v>5442</v>
      </c>
    </row>
    <row r="1458" spans="1:6">
      <c r="A1458" s="5" t="s">
        <v>3712</v>
      </c>
      <c r="B1458" s="5" t="s">
        <v>874</v>
      </c>
      <c r="C1458" s="5" t="s">
        <v>3878</v>
      </c>
      <c r="D1458" s="5" t="s">
        <v>228</v>
      </c>
      <c r="E1458" s="5" t="s">
        <v>5119</v>
      </c>
      <c r="F1458" s="5" t="s">
        <v>4914</v>
      </c>
    </row>
    <row r="1459" spans="1:6">
      <c r="A1459" s="5" t="s">
        <v>3712</v>
      </c>
      <c r="B1459" s="5" t="s">
        <v>874</v>
      </c>
      <c r="C1459" s="5" t="s">
        <v>2018</v>
      </c>
      <c r="D1459" s="5" t="s">
        <v>228</v>
      </c>
      <c r="E1459" s="5" t="s">
        <v>5222</v>
      </c>
      <c r="F1459" s="5" t="s">
        <v>4974</v>
      </c>
    </row>
    <row r="1460" spans="1:6">
      <c r="A1460" s="5" t="s">
        <v>3712</v>
      </c>
      <c r="B1460" s="5" t="s">
        <v>874</v>
      </c>
      <c r="C1460" s="5" t="s">
        <v>2319</v>
      </c>
      <c r="D1460" s="5" t="s">
        <v>228</v>
      </c>
      <c r="E1460" s="5" t="s">
        <v>4915</v>
      </c>
      <c r="F1460" s="5" t="s">
        <v>4983</v>
      </c>
    </row>
    <row r="1461" spans="1:6">
      <c r="A1461" s="5" t="s">
        <v>3712</v>
      </c>
      <c r="B1461" s="5" t="s">
        <v>874</v>
      </c>
      <c r="C1461" s="5" t="s">
        <v>2996</v>
      </c>
      <c r="D1461" s="5" t="s">
        <v>37</v>
      </c>
      <c r="E1461" s="5" t="s">
        <v>4944</v>
      </c>
      <c r="F1461" s="5" t="s">
        <v>4960</v>
      </c>
    </row>
    <row r="1462" spans="1:6">
      <c r="A1462" s="5" t="s">
        <v>3712</v>
      </c>
      <c r="B1462" s="5" t="s">
        <v>874</v>
      </c>
      <c r="C1462" s="5" t="s">
        <v>4393</v>
      </c>
      <c r="D1462" s="5" t="s">
        <v>348</v>
      </c>
      <c r="E1462" s="5" t="s">
        <v>4890</v>
      </c>
      <c r="F1462" s="5" t="s">
        <v>4891</v>
      </c>
    </row>
    <row r="1463" spans="1:6">
      <c r="A1463" s="5" t="s">
        <v>3712</v>
      </c>
      <c r="B1463" s="5" t="s">
        <v>874</v>
      </c>
      <c r="C1463" s="5" t="s">
        <v>4894</v>
      </c>
      <c r="D1463" s="5" t="s">
        <v>302</v>
      </c>
      <c r="E1463" s="5" t="s">
        <v>4896</v>
      </c>
      <c r="F1463" s="5" t="s">
        <v>4909</v>
      </c>
    </row>
    <row r="1464" spans="1:6">
      <c r="A1464" s="5" t="s">
        <v>3712</v>
      </c>
      <c r="B1464" s="5" t="s">
        <v>874</v>
      </c>
      <c r="C1464" s="5" t="s">
        <v>2011</v>
      </c>
      <c r="D1464" s="5" t="s">
        <v>522</v>
      </c>
      <c r="E1464" s="5" t="s">
        <v>5026</v>
      </c>
      <c r="F1464" s="5" t="s">
        <v>5455</v>
      </c>
    </row>
    <row r="1465" spans="1:6">
      <c r="A1465" s="5" t="s">
        <v>3712</v>
      </c>
      <c r="B1465" s="5" t="s">
        <v>874</v>
      </c>
      <c r="C1465" s="5" t="s">
        <v>3738</v>
      </c>
      <c r="D1465" s="5" t="s">
        <v>522</v>
      </c>
      <c r="E1465" s="5" t="s">
        <v>4874</v>
      </c>
      <c r="F1465" s="5" t="s">
        <v>4875</v>
      </c>
    </row>
    <row r="1466" spans="1:6">
      <c r="A1466" s="5" t="s">
        <v>3712</v>
      </c>
      <c r="B1466" s="5" t="s">
        <v>874</v>
      </c>
      <c r="C1466" s="5" t="s">
        <v>3789</v>
      </c>
      <c r="D1466" s="5" t="s">
        <v>1454</v>
      </c>
      <c r="E1466" s="5" t="s">
        <v>4979</v>
      </c>
      <c r="F1466" s="5" t="s">
        <v>4980</v>
      </c>
    </row>
    <row r="1467" spans="1:6">
      <c r="A1467" s="5" t="s">
        <v>3712</v>
      </c>
      <c r="B1467" s="5" t="s">
        <v>874</v>
      </c>
      <c r="C1467" s="5" t="s">
        <v>2458</v>
      </c>
      <c r="D1467" s="5" t="s">
        <v>339</v>
      </c>
      <c r="E1467" s="5" t="s">
        <v>5215</v>
      </c>
      <c r="F1467" s="5" t="s">
        <v>4962</v>
      </c>
    </row>
    <row r="1468" spans="1:6">
      <c r="A1468" s="5" t="s">
        <v>3712</v>
      </c>
      <c r="B1468" s="5" t="s">
        <v>874</v>
      </c>
      <c r="C1468" s="5" t="s">
        <v>2377</v>
      </c>
      <c r="D1468" s="5" t="s">
        <v>26</v>
      </c>
      <c r="E1468" s="5" t="s">
        <v>4853</v>
      </c>
      <c r="F1468" s="5" t="s">
        <v>4883</v>
      </c>
    </row>
    <row r="1469" spans="1:6">
      <c r="A1469" s="5" t="s">
        <v>3712</v>
      </c>
      <c r="B1469" s="5" t="s">
        <v>874</v>
      </c>
      <c r="C1469" s="5" t="s">
        <v>2404</v>
      </c>
      <c r="D1469" s="5" t="s">
        <v>26</v>
      </c>
      <c r="E1469" s="5" t="s">
        <v>4940</v>
      </c>
      <c r="F1469" s="5" t="s">
        <v>4941</v>
      </c>
    </row>
    <row r="1470" spans="1:6">
      <c r="A1470" s="5" t="s">
        <v>3712</v>
      </c>
      <c r="B1470" s="5" t="s">
        <v>874</v>
      </c>
      <c r="C1470" s="5" t="s">
        <v>4956</v>
      </c>
      <c r="D1470" s="5" t="s">
        <v>1132</v>
      </c>
      <c r="E1470" s="5" t="s">
        <v>4864</v>
      </c>
      <c r="F1470" s="5" t="s">
        <v>4898</v>
      </c>
    </row>
    <row r="1471" spans="1:6">
      <c r="A1471" s="5" t="s">
        <v>3712</v>
      </c>
      <c r="B1471" s="5" t="s">
        <v>874</v>
      </c>
      <c r="C1471" s="5" t="s">
        <v>4730</v>
      </c>
      <c r="D1471" s="5" t="s">
        <v>284</v>
      </c>
      <c r="E1471" s="5" t="s">
        <v>4884</v>
      </c>
      <c r="F1471" s="5" t="s">
        <v>4902</v>
      </c>
    </row>
    <row r="1472" spans="1:6">
      <c r="A1472" s="5" t="s">
        <v>3712</v>
      </c>
      <c r="B1472" s="5" t="s">
        <v>874</v>
      </c>
      <c r="C1472" s="5" t="s">
        <v>4833</v>
      </c>
      <c r="D1472" s="5" t="s">
        <v>284</v>
      </c>
      <c r="E1472" s="5" t="s">
        <v>4887</v>
      </c>
      <c r="F1472" s="5" t="s">
        <v>4885</v>
      </c>
    </row>
    <row r="1473" spans="1:6">
      <c r="A1473" s="5" t="s">
        <v>3712</v>
      </c>
      <c r="B1473" s="5" t="s">
        <v>874</v>
      </c>
      <c r="C1473" s="5" t="s">
        <v>5010</v>
      </c>
      <c r="D1473" s="5" t="s">
        <v>347</v>
      </c>
      <c r="E1473" s="5" t="s">
        <v>4864</v>
      </c>
      <c r="F1473" s="5" t="s">
        <v>5456</v>
      </c>
    </row>
    <row r="1474" spans="1:6">
      <c r="A1474" s="5" t="s">
        <v>3712</v>
      </c>
      <c r="B1474" s="5" t="s">
        <v>874</v>
      </c>
      <c r="C1474" s="5" t="s">
        <v>2034</v>
      </c>
      <c r="D1474" s="5" t="s">
        <v>347</v>
      </c>
      <c r="E1474" s="5" t="s">
        <v>4896</v>
      </c>
      <c r="F1474" s="5" t="s">
        <v>4924</v>
      </c>
    </row>
    <row r="1475" spans="1:6">
      <c r="A1475" s="5" t="s">
        <v>3712</v>
      </c>
      <c r="B1475" s="5" t="s">
        <v>874</v>
      </c>
      <c r="C1475" s="5" t="s">
        <v>5012</v>
      </c>
      <c r="D1475" s="5" t="s">
        <v>347</v>
      </c>
      <c r="E1475" s="5" t="s">
        <v>4979</v>
      </c>
      <c r="F1475" s="5" t="s">
        <v>4981</v>
      </c>
    </row>
    <row r="1476" spans="1:6">
      <c r="A1476" s="5" t="s">
        <v>3712</v>
      </c>
      <c r="B1476" s="5" t="s">
        <v>874</v>
      </c>
      <c r="C1476" s="5" t="s">
        <v>2517</v>
      </c>
      <c r="D1476" s="5" t="s">
        <v>347</v>
      </c>
      <c r="E1476" s="5" t="s">
        <v>4868</v>
      </c>
      <c r="F1476" s="5" t="s">
        <v>5004</v>
      </c>
    </row>
    <row r="1477" spans="1:6">
      <c r="A1477" s="5" t="s">
        <v>3712</v>
      </c>
      <c r="B1477" s="5" t="s">
        <v>874</v>
      </c>
      <c r="C1477" s="5" t="s">
        <v>5015</v>
      </c>
      <c r="D1477" s="5" t="s">
        <v>347</v>
      </c>
      <c r="E1477" s="5" t="s">
        <v>4938</v>
      </c>
      <c r="F1477" s="5" t="s">
        <v>4925</v>
      </c>
    </row>
    <row r="1478" spans="1:6">
      <c r="A1478" s="5" t="s">
        <v>3712</v>
      </c>
      <c r="B1478" s="5" t="s">
        <v>874</v>
      </c>
      <c r="C1478" s="5" t="s">
        <v>5017</v>
      </c>
      <c r="D1478" s="5" t="s">
        <v>827</v>
      </c>
      <c r="E1478" s="5" t="s">
        <v>5002</v>
      </c>
      <c r="F1478" s="5" t="s">
        <v>5457</v>
      </c>
    </row>
    <row r="1479" spans="1:6">
      <c r="A1479" s="5" t="s">
        <v>3712</v>
      </c>
      <c r="B1479" s="5" t="s">
        <v>874</v>
      </c>
      <c r="C1479" s="5" t="s">
        <v>1947</v>
      </c>
      <c r="D1479" s="5" t="s">
        <v>4929</v>
      </c>
      <c r="E1479" s="5" t="s">
        <v>4930</v>
      </c>
      <c r="F1479" s="5" t="s">
        <v>4931</v>
      </c>
    </row>
    <row r="1480" spans="1:6">
      <c r="A1480" s="5" t="s">
        <v>3712</v>
      </c>
      <c r="B1480" s="5" t="s">
        <v>874</v>
      </c>
      <c r="C1480" s="5" t="s">
        <v>5146</v>
      </c>
      <c r="D1480" s="5" t="s">
        <v>407</v>
      </c>
      <c r="E1480" s="5" t="s">
        <v>5458</v>
      </c>
      <c r="F1480" s="5" t="s">
        <v>4870</v>
      </c>
    </row>
    <row r="1481" spans="1:6">
      <c r="A1481" s="5" t="s">
        <v>3712</v>
      </c>
      <c r="B1481" s="5" t="s">
        <v>874</v>
      </c>
      <c r="C1481" s="5" t="s">
        <v>4372</v>
      </c>
      <c r="D1481" s="5" t="s">
        <v>4850</v>
      </c>
      <c r="E1481" s="5" t="s">
        <v>4851</v>
      </c>
      <c r="F1481" s="5" t="s">
        <v>5459</v>
      </c>
    </row>
    <row r="1482" spans="1:6">
      <c r="A1482" s="5" t="s">
        <v>3712</v>
      </c>
      <c r="B1482" s="5" t="s">
        <v>874</v>
      </c>
      <c r="C1482" s="5" t="s">
        <v>5150</v>
      </c>
      <c r="D1482" s="5" t="s">
        <v>4863</v>
      </c>
      <c r="E1482" s="5" t="s">
        <v>4859</v>
      </c>
      <c r="F1482" s="5" t="s">
        <v>4860</v>
      </c>
    </row>
    <row r="1483" spans="1:6">
      <c r="A1483" s="5" t="s">
        <v>3716</v>
      </c>
      <c r="B1483" s="5" t="s">
        <v>877</v>
      </c>
      <c r="C1483" s="5" t="s">
        <v>1934</v>
      </c>
      <c r="D1483" s="5" t="s">
        <v>284</v>
      </c>
      <c r="E1483" s="5" t="s">
        <v>4896</v>
      </c>
      <c r="F1483" s="5" t="s">
        <v>4909</v>
      </c>
    </row>
    <row r="1484" spans="1:6">
      <c r="A1484" s="5" t="s">
        <v>3716</v>
      </c>
      <c r="B1484" s="5" t="s">
        <v>877</v>
      </c>
      <c r="C1484" s="5" t="s">
        <v>1955</v>
      </c>
      <c r="D1484" s="5" t="s">
        <v>879</v>
      </c>
      <c r="E1484" s="5" t="s">
        <v>4896</v>
      </c>
      <c r="F1484" s="5" t="s">
        <v>5045</v>
      </c>
    </row>
    <row r="1485" spans="1:6">
      <c r="A1485" s="5" t="s">
        <v>3716</v>
      </c>
      <c r="B1485" s="5" t="s">
        <v>877</v>
      </c>
      <c r="C1485" s="5" t="s">
        <v>2107</v>
      </c>
      <c r="D1485" s="5" t="s">
        <v>879</v>
      </c>
      <c r="E1485" s="5" t="s">
        <v>4938</v>
      </c>
      <c r="F1485" s="5" t="s">
        <v>4875</v>
      </c>
    </row>
    <row r="1486" spans="1:6">
      <c r="A1486" s="5" t="s">
        <v>3716</v>
      </c>
      <c r="B1486" s="5" t="s">
        <v>877</v>
      </c>
      <c r="C1486" s="5" t="s">
        <v>2202</v>
      </c>
      <c r="D1486" s="5" t="s">
        <v>4850</v>
      </c>
      <c r="E1486" s="5" t="s">
        <v>4851</v>
      </c>
      <c r="F1486" s="5" t="s">
        <v>5459</v>
      </c>
    </row>
    <row r="1487" spans="1:6">
      <c r="A1487" s="5" t="s">
        <v>3716</v>
      </c>
      <c r="B1487" s="5" t="s">
        <v>877</v>
      </c>
      <c r="C1487" s="5" t="s">
        <v>2156</v>
      </c>
      <c r="D1487" s="5" t="s">
        <v>4863</v>
      </c>
      <c r="E1487" s="5" t="s">
        <v>4859</v>
      </c>
      <c r="F1487" s="5" t="s">
        <v>4860</v>
      </c>
    </row>
    <row r="1488" spans="1:6">
      <c r="A1488" s="5" t="s">
        <v>2696</v>
      </c>
      <c r="B1488" s="5" t="s">
        <v>881</v>
      </c>
      <c r="C1488" s="5" t="s">
        <v>1934</v>
      </c>
      <c r="D1488" s="5" t="s">
        <v>58</v>
      </c>
      <c r="E1488" s="5" t="s">
        <v>4864</v>
      </c>
      <c r="F1488" s="5" t="s">
        <v>4933</v>
      </c>
    </row>
    <row r="1489" spans="1:6">
      <c r="A1489" s="5" t="s">
        <v>2696</v>
      </c>
      <c r="B1489" s="5" t="s">
        <v>881</v>
      </c>
      <c r="C1489" s="5" t="s">
        <v>1955</v>
      </c>
      <c r="D1489" s="5" t="s">
        <v>63</v>
      </c>
      <c r="E1489" s="5" t="s">
        <v>4984</v>
      </c>
      <c r="F1489" s="5" t="s">
        <v>5068</v>
      </c>
    </row>
    <row r="1490" spans="1:6">
      <c r="A1490" s="5" t="s">
        <v>2696</v>
      </c>
      <c r="B1490" s="5" t="s">
        <v>881</v>
      </c>
      <c r="C1490" s="5" t="s">
        <v>2107</v>
      </c>
      <c r="D1490" s="5" t="s">
        <v>63</v>
      </c>
      <c r="E1490" s="5" t="s">
        <v>4874</v>
      </c>
      <c r="F1490" s="5" t="s">
        <v>4875</v>
      </c>
    </row>
    <row r="1491" spans="1:6">
      <c r="A1491" s="5" t="s">
        <v>2696</v>
      </c>
      <c r="B1491" s="5" t="s">
        <v>881</v>
      </c>
      <c r="C1491" s="5" t="s">
        <v>2202</v>
      </c>
      <c r="D1491" s="5" t="s">
        <v>284</v>
      </c>
      <c r="E1491" s="5" t="s">
        <v>4887</v>
      </c>
      <c r="F1491" s="5" t="s">
        <v>4910</v>
      </c>
    </row>
    <row r="1492" spans="1:6">
      <c r="A1492" s="5" t="s">
        <v>2696</v>
      </c>
      <c r="B1492" s="5" t="s">
        <v>881</v>
      </c>
      <c r="C1492" s="5" t="s">
        <v>2156</v>
      </c>
      <c r="D1492" s="5" t="s">
        <v>4850</v>
      </c>
      <c r="E1492" s="5" t="s">
        <v>4851</v>
      </c>
      <c r="F1492" s="5" t="s">
        <v>5459</v>
      </c>
    </row>
    <row r="1493" spans="1:6">
      <c r="A1493" s="5" t="s">
        <v>2696</v>
      </c>
      <c r="B1493" s="5" t="s">
        <v>881</v>
      </c>
      <c r="C1493" s="5" t="s">
        <v>2848</v>
      </c>
      <c r="D1493" s="5" t="s">
        <v>4863</v>
      </c>
      <c r="E1493" s="5" t="s">
        <v>4859</v>
      </c>
      <c r="F1493" s="5" t="s">
        <v>4860</v>
      </c>
    </row>
    <row r="1494" spans="1:6">
      <c r="A1494" s="5" t="s">
        <v>2700</v>
      </c>
      <c r="B1494" s="5" t="s">
        <v>884</v>
      </c>
      <c r="C1494" s="5" t="s">
        <v>1934</v>
      </c>
      <c r="D1494" s="5" t="s">
        <v>4975</v>
      </c>
      <c r="E1494" s="5" t="s">
        <v>4864</v>
      </c>
      <c r="F1494" s="5" t="s">
        <v>5460</v>
      </c>
    </row>
    <row r="1495" spans="1:6">
      <c r="A1495" s="5" t="s">
        <v>2700</v>
      </c>
      <c r="B1495" s="5" t="s">
        <v>884</v>
      </c>
      <c r="C1495" s="5" t="s">
        <v>1955</v>
      </c>
      <c r="D1495" s="5" t="s">
        <v>348</v>
      </c>
      <c r="E1495" s="5" t="s">
        <v>4864</v>
      </c>
      <c r="F1495" s="5" t="s">
        <v>5001</v>
      </c>
    </row>
    <row r="1496" spans="1:6">
      <c r="A1496" s="5" t="s">
        <v>2700</v>
      </c>
      <c r="B1496" s="5" t="s">
        <v>884</v>
      </c>
      <c r="C1496" s="5" t="s">
        <v>2107</v>
      </c>
      <c r="D1496" s="5" t="s">
        <v>365</v>
      </c>
      <c r="E1496" s="5" t="s">
        <v>4864</v>
      </c>
      <c r="F1496" s="5" t="s">
        <v>5461</v>
      </c>
    </row>
    <row r="1497" spans="1:6">
      <c r="A1497" s="5" t="s">
        <v>2700</v>
      </c>
      <c r="B1497" s="5" t="s">
        <v>884</v>
      </c>
      <c r="C1497" s="5" t="s">
        <v>2202</v>
      </c>
      <c r="D1497" s="5" t="s">
        <v>365</v>
      </c>
      <c r="E1497" s="5" t="s">
        <v>4874</v>
      </c>
      <c r="F1497" s="5" t="s">
        <v>4875</v>
      </c>
    </row>
    <row r="1498" spans="1:6">
      <c r="A1498" s="5" t="s">
        <v>2700</v>
      </c>
      <c r="B1498" s="5" t="s">
        <v>884</v>
      </c>
      <c r="C1498" s="5" t="s">
        <v>2156</v>
      </c>
      <c r="D1498" s="5" t="s">
        <v>284</v>
      </c>
      <c r="E1498" s="5" t="s">
        <v>4887</v>
      </c>
      <c r="F1498" s="5" t="s">
        <v>4910</v>
      </c>
    </row>
    <row r="1499" spans="1:6">
      <c r="A1499" s="5" t="s">
        <v>2700</v>
      </c>
      <c r="B1499" s="5" t="s">
        <v>884</v>
      </c>
      <c r="C1499" s="5" t="s">
        <v>2848</v>
      </c>
      <c r="D1499" s="5" t="s">
        <v>4850</v>
      </c>
      <c r="E1499" s="5" t="s">
        <v>4851</v>
      </c>
      <c r="F1499" s="5" t="s">
        <v>5459</v>
      </c>
    </row>
    <row r="1500" spans="1:6">
      <c r="A1500" s="5" t="s">
        <v>2700</v>
      </c>
      <c r="B1500" s="5" t="s">
        <v>884</v>
      </c>
      <c r="C1500" s="5" t="s">
        <v>3221</v>
      </c>
      <c r="D1500" s="5" t="s">
        <v>4863</v>
      </c>
      <c r="E1500" s="5" t="s">
        <v>4859</v>
      </c>
      <c r="F1500" s="5" t="s">
        <v>4860</v>
      </c>
    </row>
    <row r="1501" spans="1:6">
      <c r="A1501" s="5" t="s">
        <v>3719</v>
      </c>
      <c r="B1501" s="5" t="s">
        <v>887</v>
      </c>
      <c r="C1501" s="5" t="s">
        <v>1934</v>
      </c>
      <c r="D1501" s="5" t="s">
        <v>134</v>
      </c>
      <c r="E1501" s="5" t="s">
        <v>4896</v>
      </c>
      <c r="F1501" s="5" t="s">
        <v>4924</v>
      </c>
    </row>
    <row r="1502" spans="1:6">
      <c r="A1502" s="5" t="s">
        <v>3719</v>
      </c>
      <c r="B1502" s="5" t="s">
        <v>887</v>
      </c>
      <c r="C1502" s="5" t="s">
        <v>1955</v>
      </c>
      <c r="D1502" s="5" t="s">
        <v>134</v>
      </c>
      <c r="E1502" s="5" t="s">
        <v>4874</v>
      </c>
      <c r="F1502" s="5" t="s">
        <v>4875</v>
      </c>
    </row>
    <row r="1503" spans="1:6">
      <c r="A1503" s="5" t="s">
        <v>3719</v>
      </c>
      <c r="B1503" s="5" t="s">
        <v>887</v>
      </c>
      <c r="C1503" s="5" t="s">
        <v>2107</v>
      </c>
      <c r="D1503" s="5" t="s">
        <v>284</v>
      </c>
      <c r="E1503" s="5" t="s">
        <v>4887</v>
      </c>
      <c r="F1503" s="5" t="s">
        <v>4910</v>
      </c>
    </row>
    <row r="1504" spans="1:6">
      <c r="A1504" s="5" t="s">
        <v>3719</v>
      </c>
      <c r="B1504" s="5" t="s">
        <v>887</v>
      </c>
      <c r="C1504" s="5" t="s">
        <v>2202</v>
      </c>
      <c r="D1504" s="5" t="s">
        <v>4850</v>
      </c>
      <c r="E1504" s="5" t="s">
        <v>4851</v>
      </c>
      <c r="F1504" s="5" t="s">
        <v>5459</v>
      </c>
    </row>
    <row r="1505" spans="1:6">
      <c r="A1505" s="5" t="s">
        <v>3719</v>
      </c>
      <c r="B1505" s="5" t="s">
        <v>887</v>
      </c>
      <c r="C1505" s="5" t="s">
        <v>2156</v>
      </c>
      <c r="D1505" s="5" t="s">
        <v>4863</v>
      </c>
      <c r="E1505" s="5" t="s">
        <v>4859</v>
      </c>
      <c r="F1505" s="5" t="s">
        <v>4860</v>
      </c>
    </row>
    <row r="1506" spans="1:6">
      <c r="A1506" s="5" t="s">
        <v>2704</v>
      </c>
      <c r="B1506" s="5" t="s">
        <v>890</v>
      </c>
      <c r="C1506" s="5" t="s">
        <v>1934</v>
      </c>
      <c r="D1506" s="5" t="s">
        <v>4858</v>
      </c>
      <c r="E1506" s="5" t="s">
        <v>4859</v>
      </c>
      <c r="F1506" s="5" t="s">
        <v>4860</v>
      </c>
    </row>
    <row r="1507" spans="1:6">
      <c r="A1507" s="5" t="s">
        <v>2704</v>
      </c>
      <c r="B1507" s="5" t="s">
        <v>890</v>
      </c>
      <c r="C1507" s="5" t="s">
        <v>1955</v>
      </c>
      <c r="D1507" s="5" t="s">
        <v>892</v>
      </c>
      <c r="E1507" s="5" t="s">
        <v>5246</v>
      </c>
      <c r="F1507" s="5" t="s">
        <v>5462</v>
      </c>
    </row>
    <row r="1508" spans="1:6">
      <c r="A1508" s="5" t="s">
        <v>2704</v>
      </c>
      <c r="B1508" s="5" t="s">
        <v>890</v>
      </c>
      <c r="C1508" s="5" t="s">
        <v>2107</v>
      </c>
      <c r="D1508" s="5" t="s">
        <v>5463</v>
      </c>
      <c r="E1508" s="5" t="s">
        <v>5246</v>
      </c>
      <c r="F1508" s="5" t="s">
        <v>5464</v>
      </c>
    </row>
    <row r="1509" spans="1:6">
      <c r="A1509" s="5" t="s">
        <v>2709</v>
      </c>
      <c r="B1509" s="5" t="s">
        <v>894</v>
      </c>
      <c r="C1509" s="5" t="s">
        <v>1934</v>
      </c>
      <c r="D1509" s="5" t="s">
        <v>276</v>
      </c>
      <c r="E1509" s="5" t="s">
        <v>4874</v>
      </c>
      <c r="F1509" s="5" t="s">
        <v>4875</v>
      </c>
    </row>
    <row r="1510" spans="1:6">
      <c r="A1510" s="5" t="s">
        <v>2709</v>
      </c>
      <c r="B1510" s="5" t="s">
        <v>894</v>
      </c>
      <c r="C1510" s="5" t="s">
        <v>1955</v>
      </c>
      <c r="D1510" s="5" t="s">
        <v>284</v>
      </c>
      <c r="E1510" s="5" t="s">
        <v>4884</v>
      </c>
      <c r="F1510" s="5" t="s">
        <v>4962</v>
      </c>
    </row>
    <row r="1511" spans="1:6">
      <c r="A1511" s="5" t="s">
        <v>2709</v>
      </c>
      <c r="B1511" s="5" t="s">
        <v>894</v>
      </c>
      <c r="C1511" s="5" t="s">
        <v>2107</v>
      </c>
      <c r="D1511" s="5" t="s">
        <v>284</v>
      </c>
      <c r="E1511" s="5" t="s">
        <v>4887</v>
      </c>
      <c r="F1511" s="5" t="s">
        <v>4885</v>
      </c>
    </row>
    <row r="1512" spans="1:6">
      <c r="A1512" s="5" t="s">
        <v>2709</v>
      </c>
      <c r="B1512" s="5" t="s">
        <v>894</v>
      </c>
      <c r="C1512" s="5" t="s">
        <v>2202</v>
      </c>
      <c r="D1512" s="5" t="s">
        <v>4850</v>
      </c>
      <c r="E1512" s="5" t="s">
        <v>4851</v>
      </c>
      <c r="F1512" s="5" t="s">
        <v>5459</v>
      </c>
    </row>
    <row r="1513" spans="1:6">
      <c r="A1513" s="5" t="s">
        <v>2709</v>
      </c>
      <c r="B1513" s="5" t="s">
        <v>894</v>
      </c>
      <c r="C1513" s="5" t="s">
        <v>2156</v>
      </c>
      <c r="D1513" s="5" t="s">
        <v>4863</v>
      </c>
      <c r="E1513" s="5" t="s">
        <v>4859</v>
      </c>
      <c r="F1513" s="5" t="s">
        <v>4860</v>
      </c>
    </row>
    <row r="1514" spans="1:6">
      <c r="A1514" s="5" t="s">
        <v>5465</v>
      </c>
      <c r="B1514" s="5" t="s">
        <v>897</v>
      </c>
      <c r="C1514" s="5" t="s">
        <v>1934</v>
      </c>
      <c r="D1514" s="5" t="s">
        <v>284</v>
      </c>
      <c r="E1514" s="5" t="s">
        <v>4896</v>
      </c>
      <c r="F1514" s="5" t="s">
        <v>4909</v>
      </c>
    </row>
    <row r="1515" spans="1:6">
      <c r="A1515" s="5" t="s">
        <v>5465</v>
      </c>
      <c r="B1515" s="5" t="s">
        <v>897</v>
      </c>
      <c r="C1515" s="5" t="s">
        <v>1955</v>
      </c>
      <c r="D1515" s="5" t="s">
        <v>347</v>
      </c>
      <c r="E1515" s="5" t="s">
        <v>4896</v>
      </c>
      <c r="F1515" s="5" t="s">
        <v>4937</v>
      </c>
    </row>
    <row r="1516" spans="1:6">
      <c r="A1516" s="5" t="s">
        <v>5465</v>
      </c>
      <c r="B1516" s="5" t="s">
        <v>897</v>
      </c>
      <c r="C1516" s="5" t="s">
        <v>2107</v>
      </c>
      <c r="D1516" s="5" t="s">
        <v>347</v>
      </c>
      <c r="E1516" s="5" t="s">
        <v>4874</v>
      </c>
      <c r="F1516" s="5" t="s">
        <v>4875</v>
      </c>
    </row>
    <row r="1517" spans="1:6">
      <c r="A1517" s="5" t="s">
        <v>5465</v>
      </c>
      <c r="B1517" s="5" t="s">
        <v>897</v>
      </c>
      <c r="C1517" s="5" t="s">
        <v>2202</v>
      </c>
      <c r="D1517" s="5" t="s">
        <v>4850</v>
      </c>
      <c r="E1517" s="5" t="s">
        <v>4851</v>
      </c>
      <c r="F1517" s="5" t="s">
        <v>5459</v>
      </c>
    </row>
    <row r="1518" spans="1:6">
      <c r="A1518" s="5" t="s">
        <v>5465</v>
      </c>
      <c r="B1518" s="5" t="s">
        <v>897</v>
      </c>
      <c r="C1518" s="5" t="s">
        <v>2156</v>
      </c>
      <c r="D1518" s="5" t="s">
        <v>152</v>
      </c>
      <c r="E1518" s="5" t="s">
        <v>5421</v>
      </c>
      <c r="F1518" s="5" t="s">
        <v>5422</v>
      </c>
    </row>
    <row r="1519" spans="1:6">
      <c r="A1519" s="5" t="s">
        <v>5465</v>
      </c>
      <c r="B1519" s="5" t="s">
        <v>897</v>
      </c>
      <c r="C1519" s="5" t="s">
        <v>2848</v>
      </c>
      <c r="D1519" s="5" t="s">
        <v>4863</v>
      </c>
      <c r="E1519" s="5" t="s">
        <v>4859</v>
      </c>
      <c r="F1519" s="5" t="s">
        <v>4860</v>
      </c>
    </row>
    <row r="1520" spans="1:6">
      <c r="A1520" s="5" t="s">
        <v>3728</v>
      </c>
      <c r="B1520" s="5" t="s">
        <v>900</v>
      </c>
      <c r="C1520" s="5" t="s">
        <v>1934</v>
      </c>
      <c r="D1520" s="5" t="s">
        <v>902</v>
      </c>
      <c r="E1520" s="5" t="s">
        <v>4896</v>
      </c>
      <c r="F1520" s="5" t="s">
        <v>4924</v>
      </c>
    </row>
    <row r="1521" spans="1:6">
      <c r="A1521" s="5" t="s">
        <v>3728</v>
      </c>
      <c r="B1521" s="5" t="s">
        <v>900</v>
      </c>
      <c r="C1521" s="5" t="s">
        <v>1955</v>
      </c>
      <c r="D1521" s="5" t="s">
        <v>902</v>
      </c>
      <c r="E1521" s="5" t="s">
        <v>4874</v>
      </c>
      <c r="F1521" s="5" t="s">
        <v>4875</v>
      </c>
    </row>
    <row r="1522" spans="1:6">
      <c r="A1522" s="5" t="s">
        <v>3728</v>
      </c>
      <c r="B1522" s="5" t="s">
        <v>900</v>
      </c>
      <c r="C1522" s="5" t="s">
        <v>2107</v>
      </c>
      <c r="D1522" s="5" t="s">
        <v>284</v>
      </c>
      <c r="E1522" s="5" t="s">
        <v>4887</v>
      </c>
      <c r="F1522" s="5" t="s">
        <v>4910</v>
      </c>
    </row>
    <row r="1523" spans="1:6">
      <c r="A1523" s="5" t="s">
        <v>3728</v>
      </c>
      <c r="B1523" s="5" t="s">
        <v>900</v>
      </c>
      <c r="C1523" s="5" t="s">
        <v>2202</v>
      </c>
      <c r="D1523" s="5" t="s">
        <v>5142</v>
      </c>
      <c r="E1523" s="5" t="s">
        <v>4853</v>
      </c>
      <c r="F1523" s="5" t="s">
        <v>4866</v>
      </c>
    </row>
    <row r="1524" spans="1:6">
      <c r="A1524" s="5" t="s">
        <v>3728</v>
      </c>
      <c r="B1524" s="5" t="s">
        <v>900</v>
      </c>
      <c r="C1524" s="5" t="s">
        <v>2156</v>
      </c>
      <c r="D1524" s="5" t="s">
        <v>407</v>
      </c>
      <c r="E1524" s="5" t="s">
        <v>4853</v>
      </c>
      <c r="F1524" s="5" t="s">
        <v>5466</v>
      </c>
    </row>
    <row r="1525" spans="1:6">
      <c r="A1525" s="5" t="s">
        <v>3728</v>
      </c>
      <c r="B1525" s="5" t="s">
        <v>900</v>
      </c>
      <c r="C1525" s="5" t="s">
        <v>2848</v>
      </c>
      <c r="D1525" s="5" t="s">
        <v>4850</v>
      </c>
      <c r="E1525" s="5" t="s">
        <v>4851</v>
      </c>
      <c r="F1525" s="5" t="s">
        <v>5459</v>
      </c>
    </row>
    <row r="1526" spans="1:6">
      <c r="A1526" s="5" t="s">
        <v>3728</v>
      </c>
      <c r="B1526" s="5" t="s">
        <v>900</v>
      </c>
      <c r="C1526" s="5" t="s">
        <v>3221</v>
      </c>
      <c r="D1526" s="5" t="s">
        <v>4863</v>
      </c>
      <c r="E1526" s="5" t="s">
        <v>4859</v>
      </c>
      <c r="F1526" s="5" t="s">
        <v>4860</v>
      </c>
    </row>
    <row r="1527" spans="1:6">
      <c r="A1527" s="5" t="s">
        <v>2711</v>
      </c>
      <c r="B1527" s="5" t="s">
        <v>904</v>
      </c>
      <c r="C1527" s="5" t="s">
        <v>1934</v>
      </c>
      <c r="D1527" s="5" t="s">
        <v>113</v>
      </c>
      <c r="E1527" s="5" t="s">
        <v>4984</v>
      </c>
      <c r="F1527" s="5" t="s">
        <v>5068</v>
      </c>
    </row>
    <row r="1528" spans="1:6">
      <c r="A1528" s="5" t="s">
        <v>2711</v>
      </c>
      <c r="B1528" s="5" t="s">
        <v>904</v>
      </c>
      <c r="C1528" s="5" t="s">
        <v>1955</v>
      </c>
      <c r="D1528" s="5" t="s">
        <v>113</v>
      </c>
      <c r="E1528" s="5" t="s">
        <v>4874</v>
      </c>
      <c r="F1528" s="5" t="s">
        <v>4875</v>
      </c>
    </row>
    <row r="1529" spans="1:6">
      <c r="A1529" s="5" t="s">
        <v>2711</v>
      </c>
      <c r="B1529" s="5" t="s">
        <v>904</v>
      </c>
      <c r="C1529" s="5" t="s">
        <v>2107</v>
      </c>
      <c r="D1529" s="5" t="s">
        <v>4850</v>
      </c>
      <c r="E1529" s="5" t="s">
        <v>4851</v>
      </c>
      <c r="F1529" s="5" t="s">
        <v>5459</v>
      </c>
    </row>
    <row r="1530" spans="1:6">
      <c r="A1530" s="5" t="s">
        <v>2711</v>
      </c>
      <c r="B1530" s="5" t="s">
        <v>904</v>
      </c>
      <c r="C1530" s="5" t="s">
        <v>2202</v>
      </c>
      <c r="D1530" s="5" t="s">
        <v>4863</v>
      </c>
      <c r="E1530" s="5" t="s">
        <v>4859</v>
      </c>
      <c r="F1530" s="5" t="s">
        <v>4860</v>
      </c>
    </row>
    <row r="1531" spans="1:6">
      <c r="A1531" s="5" t="s">
        <v>2715</v>
      </c>
      <c r="B1531" s="5" t="s">
        <v>907</v>
      </c>
      <c r="C1531" s="5" t="s">
        <v>1934</v>
      </c>
      <c r="D1531" s="5" t="s">
        <v>113</v>
      </c>
      <c r="E1531" s="5" t="s">
        <v>4864</v>
      </c>
      <c r="F1531" s="5" t="s">
        <v>4933</v>
      </c>
    </row>
    <row r="1532" spans="1:6">
      <c r="A1532" s="5" t="s">
        <v>2715</v>
      </c>
      <c r="B1532" s="5" t="s">
        <v>907</v>
      </c>
      <c r="C1532" s="5" t="s">
        <v>1955</v>
      </c>
      <c r="D1532" s="5" t="s">
        <v>113</v>
      </c>
      <c r="E1532" s="5" t="s">
        <v>4874</v>
      </c>
      <c r="F1532" s="5" t="s">
        <v>4875</v>
      </c>
    </row>
    <row r="1533" spans="1:6">
      <c r="A1533" s="5" t="s">
        <v>2715</v>
      </c>
      <c r="B1533" s="5" t="s">
        <v>907</v>
      </c>
      <c r="C1533" s="5" t="s">
        <v>2107</v>
      </c>
      <c r="D1533" s="5" t="s">
        <v>259</v>
      </c>
      <c r="E1533" s="5" t="s">
        <v>4884</v>
      </c>
      <c r="F1533" s="5" t="s">
        <v>5081</v>
      </c>
    </row>
    <row r="1534" spans="1:6">
      <c r="A1534" s="5" t="s">
        <v>2715</v>
      </c>
      <c r="B1534" s="5" t="s">
        <v>907</v>
      </c>
      <c r="C1534" s="5" t="s">
        <v>2202</v>
      </c>
      <c r="D1534" s="5" t="s">
        <v>4926</v>
      </c>
      <c r="E1534" s="5" t="s">
        <v>4890</v>
      </c>
      <c r="F1534" s="5" t="s">
        <v>5467</v>
      </c>
    </row>
    <row r="1535" spans="1:6">
      <c r="A1535" s="5" t="s">
        <v>2715</v>
      </c>
      <c r="B1535" s="5" t="s">
        <v>907</v>
      </c>
      <c r="C1535" s="5" t="s">
        <v>2156</v>
      </c>
      <c r="D1535" s="5" t="s">
        <v>4850</v>
      </c>
      <c r="E1535" s="5" t="s">
        <v>4851</v>
      </c>
      <c r="F1535" s="5" t="s">
        <v>5459</v>
      </c>
    </row>
    <row r="1536" spans="1:6">
      <c r="A1536" s="5" t="s">
        <v>2715</v>
      </c>
      <c r="B1536" s="5" t="s">
        <v>907</v>
      </c>
      <c r="C1536" s="5" t="s">
        <v>2848</v>
      </c>
      <c r="D1536" s="5" t="s">
        <v>4863</v>
      </c>
      <c r="E1536" s="5" t="s">
        <v>4859</v>
      </c>
      <c r="F1536" s="5" t="s">
        <v>4860</v>
      </c>
    </row>
    <row r="1537" spans="1:6">
      <c r="A1537" s="5" t="s">
        <v>2718</v>
      </c>
      <c r="B1537" s="5" t="s">
        <v>910</v>
      </c>
      <c r="C1537" s="5" t="s">
        <v>1934</v>
      </c>
      <c r="D1537" s="5" t="s">
        <v>63</v>
      </c>
      <c r="E1537" s="5" t="s">
        <v>4984</v>
      </c>
      <c r="F1537" s="5" t="s">
        <v>5068</v>
      </c>
    </row>
    <row r="1538" spans="1:6">
      <c r="A1538" s="5" t="s">
        <v>2718</v>
      </c>
      <c r="B1538" s="5" t="s">
        <v>910</v>
      </c>
      <c r="C1538" s="5" t="s">
        <v>1955</v>
      </c>
      <c r="D1538" s="5" t="s">
        <v>63</v>
      </c>
      <c r="E1538" s="5" t="s">
        <v>4874</v>
      </c>
      <c r="F1538" s="5" t="s">
        <v>4875</v>
      </c>
    </row>
    <row r="1539" spans="1:6">
      <c r="A1539" s="5" t="s">
        <v>2718</v>
      </c>
      <c r="B1539" s="5" t="s">
        <v>910</v>
      </c>
      <c r="C1539" s="5" t="s">
        <v>2107</v>
      </c>
      <c r="D1539" s="5" t="s">
        <v>902</v>
      </c>
      <c r="E1539" s="5" t="s">
        <v>4868</v>
      </c>
      <c r="F1539" s="5" t="s">
        <v>5468</v>
      </c>
    </row>
    <row r="1540" spans="1:6">
      <c r="A1540" s="5" t="s">
        <v>2718</v>
      </c>
      <c r="B1540" s="5" t="s">
        <v>910</v>
      </c>
      <c r="C1540" s="5" t="s">
        <v>2202</v>
      </c>
      <c r="D1540" s="5" t="s">
        <v>284</v>
      </c>
      <c r="E1540" s="5" t="s">
        <v>4887</v>
      </c>
      <c r="F1540" s="5" t="s">
        <v>4885</v>
      </c>
    </row>
    <row r="1541" spans="1:6">
      <c r="A1541" s="5" t="s">
        <v>2718</v>
      </c>
      <c r="B1541" s="5" t="s">
        <v>910</v>
      </c>
      <c r="C1541" s="5" t="s">
        <v>2156</v>
      </c>
      <c r="D1541" s="5" t="s">
        <v>4850</v>
      </c>
      <c r="E1541" s="5" t="s">
        <v>4851</v>
      </c>
      <c r="F1541" s="5" t="s">
        <v>5459</v>
      </c>
    </row>
    <row r="1542" spans="1:6">
      <c r="A1542" s="5" t="s">
        <v>2718</v>
      </c>
      <c r="B1542" s="5" t="s">
        <v>910</v>
      </c>
      <c r="C1542" s="5" t="s">
        <v>2848</v>
      </c>
      <c r="D1542" s="5" t="s">
        <v>4863</v>
      </c>
      <c r="E1542" s="5" t="s">
        <v>4859</v>
      </c>
      <c r="F1542" s="5" t="s">
        <v>4860</v>
      </c>
    </row>
    <row r="1543" spans="1:6">
      <c r="A1543" s="5" t="s">
        <v>2723</v>
      </c>
      <c r="B1543" s="5" t="s">
        <v>913</v>
      </c>
      <c r="C1543" s="5" t="s">
        <v>1934</v>
      </c>
      <c r="D1543" s="5" t="s">
        <v>228</v>
      </c>
      <c r="E1543" s="5" t="s">
        <v>5038</v>
      </c>
      <c r="F1543" s="5" t="s">
        <v>5039</v>
      </c>
    </row>
    <row r="1544" spans="1:6">
      <c r="A1544" s="5" t="s">
        <v>2723</v>
      </c>
      <c r="B1544" s="5" t="s">
        <v>913</v>
      </c>
      <c r="C1544" s="5" t="s">
        <v>1955</v>
      </c>
      <c r="D1544" s="5" t="s">
        <v>228</v>
      </c>
      <c r="E1544" s="5" t="s">
        <v>4890</v>
      </c>
      <c r="F1544" s="5" t="s">
        <v>4990</v>
      </c>
    </row>
    <row r="1545" spans="1:6">
      <c r="A1545" s="5" t="s">
        <v>2723</v>
      </c>
      <c r="B1545" s="5" t="s">
        <v>913</v>
      </c>
      <c r="C1545" s="5" t="s">
        <v>2107</v>
      </c>
      <c r="D1545" s="5" t="s">
        <v>228</v>
      </c>
      <c r="E1545" s="5" t="s">
        <v>4915</v>
      </c>
      <c r="F1545" s="5" t="s">
        <v>4983</v>
      </c>
    </row>
    <row r="1546" spans="1:6">
      <c r="A1546" s="5" t="s">
        <v>2723</v>
      </c>
      <c r="B1546" s="5" t="s">
        <v>913</v>
      </c>
      <c r="C1546" s="5" t="s">
        <v>2202</v>
      </c>
      <c r="D1546" s="5" t="s">
        <v>31</v>
      </c>
      <c r="E1546" s="5" t="s">
        <v>4853</v>
      </c>
      <c r="F1546" s="5" t="s">
        <v>4919</v>
      </c>
    </row>
    <row r="1547" spans="1:6">
      <c r="A1547" s="5" t="s">
        <v>2723</v>
      </c>
      <c r="B1547" s="5" t="s">
        <v>913</v>
      </c>
      <c r="C1547" s="5" t="s">
        <v>2156</v>
      </c>
      <c r="D1547" s="5" t="s">
        <v>276</v>
      </c>
      <c r="E1547" s="5" t="s">
        <v>4874</v>
      </c>
      <c r="F1547" s="5" t="s">
        <v>4875</v>
      </c>
    </row>
    <row r="1548" spans="1:6">
      <c r="A1548" s="5" t="s">
        <v>2723</v>
      </c>
      <c r="B1548" s="5" t="s">
        <v>913</v>
      </c>
      <c r="C1548" s="5" t="s">
        <v>2848</v>
      </c>
      <c r="D1548" s="5" t="s">
        <v>339</v>
      </c>
      <c r="E1548" s="5" t="s">
        <v>4878</v>
      </c>
      <c r="F1548" s="5" t="s">
        <v>4879</v>
      </c>
    </row>
    <row r="1549" spans="1:6">
      <c r="A1549" s="5" t="s">
        <v>2723</v>
      </c>
      <c r="B1549" s="5" t="s">
        <v>913</v>
      </c>
      <c r="C1549" s="5" t="s">
        <v>3221</v>
      </c>
      <c r="D1549" s="5" t="s">
        <v>636</v>
      </c>
      <c r="E1549" s="5" t="s">
        <v>4896</v>
      </c>
      <c r="F1549" s="5" t="s">
        <v>4909</v>
      </c>
    </row>
    <row r="1550" spans="1:6">
      <c r="A1550" s="5" t="s">
        <v>2723</v>
      </c>
      <c r="B1550" s="5" t="s">
        <v>913</v>
      </c>
      <c r="C1550" s="5" t="s">
        <v>2569</v>
      </c>
      <c r="D1550" s="5" t="s">
        <v>63</v>
      </c>
      <c r="E1550" s="5" t="s">
        <v>4896</v>
      </c>
      <c r="F1550" s="5" t="s">
        <v>4924</v>
      </c>
    </row>
    <row r="1551" spans="1:6">
      <c r="A1551" s="5" t="s">
        <v>2723</v>
      </c>
      <c r="B1551" s="5" t="s">
        <v>913</v>
      </c>
      <c r="C1551" s="5" t="s">
        <v>3878</v>
      </c>
      <c r="D1551" s="5" t="s">
        <v>63</v>
      </c>
      <c r="E1551" s="5" t="s">
        <v>4938</v>
      </c>
      <c r="F1551" s="5" t="s">
        <v>4925</v>
      </c>
    </row>
    <row r="1552" spans="1:6">
      <c r="A1552" s="5" t="s">
        <v>2723</v>
      </c>
      <c r="B1552" s="5" t="s">
        <v>913</v>
      </c>
      <c r="C1552" s="5" t="s">
        <v>2018</v>
      </c>
      <c r="D1552" s="5" t="s">
        <v>167</v>
      </c>
      <c r="E1552" s="5" t="s">
        <v>4884</v>
      </c>
      <c r="F1552" s="5" t="s">
        <v>4962</v>
      </c>
    </row>
    <row r="1553" spans="1:6">
      <c r="A1553" s="5" t="s">
        <v>2723</v>
      </c>
      <c r="B1553" s="5" t="s">
        <v>913</v>
      </c>
      <c r="C1553" s="5" t="s">
        <v>2319</v>
      </c>
      <c r="D1553" s="5" t="s">
        <v>623</v>
      </c>
      <c r="E1553" s="5" t="s">
        <v>4930</v>
      </c>
      <c r="F1553" s="5" t="s">
        <v>4902</v>
      </c>
    </row>
    <row r="1554" spans="1:6">
      <c r="A1554" s="5" t="s">
        <v>2723</v>
      </c>
      <c r="B1554" s="5" t="s">
        <v>913</v>
      </c>
      <c r="C1554" s="5" t="s">
        <v>2996</v>
      </c>
      <c r="D1554" s="5" t="s">
        <v>284</v>
      </c>
      <c r="E1554" s="5" t="s">
        <v>4884</v>
      </c>
      <c r="F1554" s="5" t="s">
        <v>4902</v>
      </c>
    </row>
    <row r="1555" spans="1:6">
      <c r="A1555" s="5" t="s">
        <v>2723</v>
      </c>
      <c r="B1555" s="5" t="s">
        <v>913</v>
      </c>
      <c r="C1555" s="5" t="s">
        <v>4393</v>
      </c>
      <c r="D1555" s="5" t="s">
        <v>284</v>
      </c>
      <c r="E1555" s="5" t="s">
        <v>4887</v>
      </c>
      <c r="F1555" s="5" t="s">
        <v>4885</v>
      </c>
    </row>
    <row r="1556" spans="1:6">
      <c r="A1556" s="5" t="s">
        <v>2723</v>
      </c>
      <c r="B1556" s="5" t="s">
        <v>913</v>
      </c>
      <c r="C1556" s="5" t="s">
        <v>4894</v>
      </c>
      <c r="D1556" s="5" t="s">
        <v>4850</v>
      </c>
      <c r="E1556" s="5" t="s">
        <v>4851</v>
      </c>
      <c r="F1556" s="5" t="s">
        <v>5459</v>
      </c>
    </row>
    <row r="1557" spans="1:6">
      <c r="A1557" s="5" t="s">
        <v>2723</v>
      </c>
      <c r="B1557" s="5" t="s">
        <v>913</v>
      </c>
      <c r="C1557" s="5" t="s">
        <v>2011</v>
      </c>
      <c r="D1557" s="5" t="s">
        <v>4858</v>
      </c>
      <c r="E1557" s="5" t="s">
        <v>4859</v>
      </c>
      <c r="F1557" s="5" t="s">
        <v>4860</v>
      </c>
    </row>
    <row r="1558" spans="1:6">
      <c r="A1558" s="5" t="s">
        <v>2723</v>
      </c>
      <c r="B1558" s="5" t="s">
        <v>913</v>
      </c>
      <c r="C1558" s="5" t="s">
        <v>3738</v>
      </c>
      <c r="D1558" s="5" t="s">
        <v>5469</v>
      </c>
      <c r="E1558" s="5" t="s">
        <v>5246</v>
      </c>
      <c r="F1558" s="5" t="s">
        <v>5470</v>
      </c>
    </row>
    <row r="1559" spans="1:6">
      <c r="A1559" s="5" t="s">
        <v>2723</v>
      </c>
      <c r="B1559" s="5" t="s">
        <v>913</v>
      </c>
      <c r="C1559" s="5" t="s">
        <v>3789</v>
      </c>
      <c r="D1559" s="5" t="s">
        <v>5471</v>
      </c>
      <c r="E1559" s="5" t="s">
        <v>5246</v>
      </c>
      <c r="F1559" s="5" t="s">
        <v>5472</v>
      </c>
    </row>
    <row r="1560" spans="1:6">
      <c r="A1560" s="5" t="s">
        <v>4118</v>
      </c>
      <c r="B1560" s="5" t="s">
        <v>917</v>
      </c>
      <c r="C1560" s="5" t="s">
        <v>1934</v>
      </c>
      <c r="D1560" s="5" t="s">
        <v>134</v>
      </c>
      <c r="E1560" s="5" t="s">
        <v>4896</v>
      </c>
      <c r="F1560" s="5" t="s">
        <v>4937</v>
      </c>
    </row>
    <row r="1561" spans="1:6">
      <c r="A1561" s="5" t="s">
        <v>4118</v>
      </c>
      <c r="B1561" s="5" t="s">
        <v>917</v>
      </c>
      <c r="C1561" s="5" t="s">
        <v>1955</v>
      </c>
      <c r="D1561" s="5" t="s">
        <v>134</v>
      </c>
      <c r="E1561" s="5" t="s">
        <v>4874</v>
      </c>
      <c r="F1561" s="5" t="s">
        <v>4875</v>
      </c>
    </row>
    <row r="1562" spans="1:6">
      <c r="A1562" s="5" t="s">
        <v>4118</v>
      </c>
      <c r="B1562" s="5" t="s">
        <v>917</v>
      </c>
      <c r="C1562" s="5" t="s">
        <v>2107</v>
      </c>
      <c r="D1562" s="5" t="s">
        <v>1132</v>
      </c>
      <c r="E1562" s="5" t="s">
        <v>4853</v>
      </c>
      <c r="F1562" s="5" t="s">
        <v>4866</v>
      </c>
    </row>
    <row r="1563" spans="1:6">
      <c r="A1563" s="5" t="s">
        <v>4118</v>
      </c>
      <c r="B1563" s="5" t="s">
        <v>917</v>
      </c>
      <c r="C1563" s="5" t="s">
        <v>2202</v>
      </c>
      <c r="D1563" s="5" t="s">
        <v>284</v>
      </c>
      <c r="E1563" s="5" t="s">
        <v>4887</v>
      </c>
      <c r="F1563" s="5" t="s">
        <v>4910</v>
      </c>
    </row>
    <row r="1564" spans="1:6">
      <c r="A1564" s="5" t="s">
        <v>4118</v>
      </c>
      <c r="B1564" s="5" t="s">
        <v>917</v>
      </c>
      <c r="C1564" s="5" t="s">
        <v>2156</v>
      </c>
      <c r="D1564" s="5" t="s">
        <v>380</v>
      </c>
      <c r="E1564" s="5" t="s">
        <v>4853</v>
      </c>
      <c r="F1564" s="5" t="s">
        <v>4908</v>
      </c>
    </row>
    <row r="1565" spans="1:6">
      <c r="A1565" s="5" t="s">
        <v>4118</v>
      </c>
      <c r="B1565" s="5" t="s">
        <v>917</v>
      </c>
      <c r="C1565" s="5" t="s">
        <v>2848</v>
      </c>
      <c r="D1565" s="5" t="s">
        <v>380</v>
      </c>
      <c r="E1565" s="5" t="s">
        <v>4880</v>
      </c>
      <c r="F1565" s="5" t="s">
        <v>5390</v>
      </c>
    </row>
    <row r="1566" spans="1:6">
      <c r="A1566" s="5" t="s">
        <v>4118</v>
      </c>
      <c r="B1566" s="5" t="s">
        <v>917</v>
      </c>
      <c r="C1566" s="5" t="s">
        <v>3221</v>
      </c>
      <c r="D1566" s="5" t="s">
        <v>5009</v>
      </c>
      <c r="E1566" s="5" t="s">
        <v>4880</v>
      </c>
      <c r="F1566" s="5" t="s">
        <v>5473</v>
      </c>
    </row>
    <row r="1567" spans="1:6">
      <c r="A1567" s="5" t="s">
        <v>4118</v>
      </c>
      <c r="B1567" s="5" t="s">
        <v>917</v>
      </c>
      <c r="C1567" s="5" t="s">
        <v>2569</v>
      </c>
      <c r="D1567" s="5" t="s">
        <v>4926</v>
      </c>
      <c r="E1567" s="5" t="s">
        <v>4944</v>
      </c>
      <c r="F1567" s="5" t="s">
        <v>5392</v>
      </c>
    </row>
    <row r="1568" spans="1:6">
      <c r="A1568" s="5" t="s">
        <v>4118</v>
      </c>
      <c r="B1568" s="5" t="s">
        <v>917</v>
      </c>
      <c r="C1568" s="5" t="s">
        <v>3878</v>
      </c>
      <c r="D1568" s="5" t="s">
        <v>5301</v>
      </c>
      <c r="E1568" s="5" t="s">
        <v>4930</v>
      </c>
      <c r="F1568" s="5" t="s">
        <v>5302</v>
      </c>
    </row>
    <row r="1569" spans="1:6">
      <c r="A1569" s="5" t="s">
        <v>4118</v>
      </c>
      <c r="B1569" s="5" t="s">
        <v>917</v>
      </c>
      <c r="C1569" s="5" t="s">
        <v>2018</v>
      </c>
      <c r="D1569" s="5" t="s">
        <v>4850</v>
      </c>
      <c r="E1569" s="5" t="s">
        <v>4851</v>
      </c>
      <c r="F1569" s="5" t="s">
        <v>4871</v>
      </c>
    </row>
    <row r="1570" spans="1:6">
      <c r="A1570" s="5" t="s">
        <v>4118</v>
      </c>
      <c r="B1570" s="5" t="s">
        <v>917</v>
      </c>
      <c r="C1570" s="5" t="s">
        <v>2319</v>
      </c>
      <c r="D1570" s="5" t="s">
        <v>4863</v>
      </c>
      <c r="E1570" s="5" t="s">
        <v>4859</v>
      </c>
      <c r="F1570" s="5" t="s">
        <v>4860</v>
      </c>
    </row>
    <row r="1571" spans="1:6">
      <c r="A1571" s="5" t="s">
        <v>2726</v>
      </c>
      <c r="B1571" s="5" t="s">
        <v>920</v>
      </c>
      <c r="C1571" s="5" t="s">
        <v>1934</v>
      </c>
      <c r="D1571" s="5" t="s">
        <v>365</v>
      </c>
      <c r="E1571" s="5" t="s">
        <v>4864</v>
      </c>
      <c r="F1571" s="5" t="s">
        <v>5474</v>
      </c>
    </row>
    <row r="1572" spans="1:6">
      <c r="A1572" s="5" t="s">
        <v>2726</v>
      </c>
      <c r="B1572" s="5" t="s">
        <v>920</v>
      </c>
      <c r="C1572" s="5" t="s">
        <v>1955</v>
      </c>
      <c r="D1572" s="5" t="s">
        <v>365</v>
      </c>
      <c r="E1572" s="5" t="s">
        <v>4874</v>
      </c>
      <c r="F1572" s="5" t="s">
        <v>4875</v>
      </c>
    </row>
    <row r="1573" spans="1:6">
      <c r="A1573" s="5" t="s">
        <v>2726</v>
      </c>
      <c r="B1573" s="5" t="s">
        <v>920</v>
      </c>
      <c r="C1573" s="5" t="s">
        <v>2107</v>
      </c>
      <c r="D1573" s="5" t="s">
        <v>284</v>
      </c>
      <c r="E1573" s="5" t="s">
        <v>4884</v>
      </c>
      <c r="F1573" s="5" t="s">
        <v>4902</v>
      </c>
    </row>
    <row r="1574" spans="1:6">
      <c r="A1574" s="5" t="s">
        <v>2726</v>
      </c>
      <c r="B1574" s="5" t="s">
        <v>920</v>
      </c>
      <c r="C1574" s="5" t="s">
        <v>2202</v>
      </c>
      <c r="D1574" s="5" t="s">
        <v>284</v>
      </c>
      <c r="E1574" s="5" t="s">
        <v>4887</v>
      </c>
      <c r="F1574" s="5" t="s">
        <v>4910</v>
      </c>
    </row>
    <row r="1575" spans="1:6">
      <c r="A1575" s="5" t="s">
        <v>2726</v>
      </c>
      <c r="B1575" s="5" t="s">
        <v>920</v>
      </c>
      <c r="C1575" s="5" t="s">
        <v>2156</v>
      </c>
      <c r="D1575" s="5" t="s">
        <v>4850</v>
      </c>
      <c r="E1575" s="5" t="s">
        <v>4851</v>
      </c>
      <c r="F1575" s="5" t="s">
        <v>4871</v>
      </c>
    </row>
    <row r="1576" spans="1:6">
      <c r="A1576" s="5" t="s">
        <v>2726</v>
      </c>
      <c r="B1576" s="5" t="s">
        <v>920</v>
      </c>
      <c r="C1576" s="5" t="s">
        <v>2848</v>
      </c>
      <c r="D1576" s="5" t="s">
        <v>4863</v>
      </c>
      <c r="E1576" s="5" t="s">
        <v>4859</v>
      </c>
      <c r="F1576" s="5" t="s">
        <v>4860</v>
      </c>
    </row>
    <row r="1577" spans="1:6">
      <c r="A1577" s="5" t="s">
        <v>2731</v>
      </c>
      <c r="B1577" s="5" t="s">
        <v>923</v>
      </c>
      <c r="C1577" s="5" t="s">
        <v>1934</v>
      </c>
      <c r="D1577" s="5" t="s">
        <v>4850</v>
      </c>
      <c r="E1577" s="5" t="s">
        <v>4851</v>
      </c>
      <c r="F1577" s="5" t="s">
        <v>5459</v>
      </c>
    </row>
    <row r="1578" spans="1:6">
      <c r="A1578" s="5" t="s">
        <v>2731</v>
      </c>
      <c r="B1578" s="5" t="s">
        <v>923</v>
      </c>
      <c r="C1578" s="5" t="s">
        <v>1955</v>
      </c>
      <c r="D1578" s="5" t="s">
        <v>925</v>
      </c>
      <c r="E1578" s="5" t="s">
        <v>5475</v>
      </c>
      <c r="F1578" s="5" t="s">
        <v>5476</v>
      </c>
    </row>
    <row r="1579" spans="1:6">
      <c r="A1579" s="5" t="s">
        <v>2731</v>
      </c>
      <c r="B1579" s="5" t="s">
        <v>923</v>
      </c>
      <c r="C1579" s="5" t="s">
        <v>2156</v>
      </c>
      <c r="D1579" s="5" t="s">
        <v>411</v>
      </c>
      <c r="E1579" s="5" t="s">
        <v>4904</v>
      </c>
      <c r="F1579" s="5" t="s">
        <v>5477</v>
      </c>
    </row>
    <row r="1580" spans="1:6">
      <c r="A1580" s="5" t="s">
        <v>2731</v>
      </c>
      <c r="B1580" s="5" t="s">
        <v>923</v>
      </c>
      <c r="C1580" s="5" t="s">
        <v>2848</v>
      </c>
      <c r="D1580" s="5" t="s">
        <v>4863</v>
      </c>
      <c r="E1580" s="5" t="s">
        <v>4859</v>
      </c>
      <c r="F1580" s="5" t="s">
        <v>4860</v>
      </c>
    </row>
    <row r="1581" spans="1:6">
      <c r="A1581" s="5" t="s">
        <v>4120</v>
      </c>
      <c r="B1581" s="5" t="s">
        <v>927</v>
      </c>
      <c r="C1581" s="5" t="s">
        <v>1934</v>
      </c>
      <c r="D1581" s="5" t="s">
        <v>5478</v>
      </c>
      <c r="E1581" s="5" t="s">
        <v>5479</v>
      </c>
      <c r="F1581" s="5" t="s">
        <v>5480</v>
      </c>
    </row>
    <row r="1582" spans="1:6">
      <c r="A1582" s="5" t="s">
        <v>4120</v>
      </c>
      <c r="B1582" s="5" t="s">
        <v>927</v>
      </c>
      <c r="C1582" s="5" t="s">
        <v>1955</v>
      </c>
      <c r="D1582" s="5" t="s">
        <v>5062</v>
      </c>
      <c r="E1582" s="5" t="s">
        <v>5063</v>
      </c>
      <c r="F1582" s="5" t="s">
        <v>5064</v>
      </c>
    </row>
    <row r="1583" spans="1:6">
      <c r="A1583" s="5" t="s">
        <v>4120</v>
      </c>
      <c r="B1583" s="5" t="s">
        <v>927</v>
      </c>
      <c r="C1583" s="5" t="s">
        <v>2107</v>
      </c>
      <c r="D1583" s="5" t="s">
        <v>4957</v>
      </c>
      <c r="E1583" s="5" t="s">
        <v>4958</v>
      </c>
      <c r="F1583" s="5" t="s">
        <v>4959</v>
      </c>
    </row>
    <row r="1584" spans="1:6">
      <c r="A1584" s="5" t="s">
        <v>4120</v>
      </c>
      <c r="B1584" s="5" t="s">
        <v>927</v>
      </c>
      <c r="C1584" s="5" t="s">
        <v>2202</v>
      </c>
      <c r="D1584" s="5" t="s">
        <v>4858</v>
      </c>
      <c r="E1584" s="5" t="s">
        <v>4859</v>
      </c>
      <c r="F1584" s="5" t="s">
        <v>4860</v>
      </c>
    </row>
    <row r="1585" spans="1:6">
      <c r="A1585" s="5" t="s">
        <v>2735</v>
      </c>
      <c r="B1585" s="5" t="s">
        <v>931</v>
      </c>
      <c r="C1585" s="5" t="s">
        <v>1934</v>
      </c>
      <c r="D1585" s="5" t="s">
        <v>134</v>
      </c>
      <c r="E1585" s="5" t="s">
        <v>4864</v>
      </c>
      <c r="F1585" s="5" t="s">
        <v>5131</v>
      </c>
    </row>
    <row r="1586" spans="1:6">
      <c r="A1586" s="5" t="s">
        <v>2735</v>
      </c>
      <c r="B1586" s="5" t="s">
        <v>931</v>
      </c>
      <c r="C1586" s="5" t="s">
        <v>1955</v>
      </c>
      <c r="D1586" s="5" t="s">
        <v>134</v>
      </c>
      <c r="E1586" s="5" t="s">
        <v>4874</v>
      </c>
      <c r="F1586" s="5" t="s">
        <v>4875</v>
      </c>
    </row>
    <row r="1587" spans="1:6">
      <c r="A1587" s="5" t="s">
        <v>2735</v>
      </c>
      <c r="B1587" s="5" t="s">
        <v>931</v>
      </c>
      <c r="C1587" s="5" t="s">
        <v>2107</v>
      </c>
      <c r="D1587" s="5" t="s">
        <v>284</v>
      </c>
      <c r="E1587" s="5" t="s">
        <v>4887</v>
      </c>
      <c r="F1587" s="5" t="s">
        <v>4910</v>
      </c>
    </row>
    <row r="1588" spans="1:6">
      <c r="A1588" s="5" t="s">
        <v>2735</v>
      </c>
      <c r="B1588" s="5" t="s">
        <v>931</v>
      </c>
      <c r="C1588" s="5" t="s">
        <v>2202</v>
      </c>
      <c r="D1588" s="5" t="s">
        <v>224</v>
      </c>
      <c r="E1588" s="5" t="s">
        <v>4890</v>
      </c>
      <c r="F1588" s="5" t="s">
        <v>5481</v>
      </c>
    </row>
    <row r="1589" spans="1:6">
      <c r="A1589" s="5" t="s">
        <v>2735</v>
      </c>
      <c r="B1589" s="5" t="s">
        <v>931</v>
      </c>
      <c r="C1589" s="5" t="s">
        <v>2156</v>
      </c>
      <c r="D1589" s="5" t="s">
        <v>224</v>
      </c>
      <c r="E1589" s="5" t="s">
        <v>4868</v>
      </c>
      <c r="F1589" s="5" t="s">
        <v>5103</v>
      </c>
    </row>
    <row r="1590" spans="1:6">
      <c r="A1590" s="5" t="s">
        <v>2735</v>
      </c>
      <c r="B1590" s="5" t="s">
        <v>931</v>
      </c>
      <c r="C1590" s="5" t="s">
        <v>2848</v>
      </c>
      <c r="D1590" s="5" t="s">
        <v>820</v>
      </c>
      <c r="E1590" s="5" t="s">
        <v>4896</v>
      </c>
      <c r="F1590" s="5" t="s">
        <v>4909</v>
      </c>
    </row>
    <row r="1591" spans="1:6">
      <c r="A1591" s="5" t="s">
        <v>2735</v>
      </c>
      <c r="B1591" s="5" t="s">
        <v>931</v>
      </c>
      <c r="C1591" s="5" t="s">
        <v>3221</v>
      </c>
      <c r="D1591" s="5" t="s">
        <v>42</v>
      </c>
      <c r="E1591" s="5" t="s">
        <v>4853</v>
      </c>
      <c r="F1591" s="5" t="s">
        <v>4866</v>
      </c>
    </row>
    <row r="1592" spans="1:6">
      <c r="A1592" s="5" t="s">
        <v>2735</v>
      </c>
      <c r="B1592" s="5" t="s">
        <v>931</v>
      </c>
      <c r="C1592" s="5" t="s">
        <v>2569</v>
      </c>
      <c r="D1592" s="5" t="s">
        <v>4929</v>
      </c>
      <c r="E1592" s="5" t="s">
        <v>5038</v>
      </c>
      <c r="F1592" s="5" t="s">
        <v>5482</v>
      </c>
    </row>
    <row r="1593" spans="1:6">
      <c r="A1593" s="5" t="s">
        <v>2735</v>
      </c>
      <c r="B1593" s="5" t="s">
        <v>931</v>
      </c>
      <c r="C1593" s="5" t="s">
        <v>3878</v>
      </c>
      <c r="D1593" s="5" t="s">
        <v>407</v>
      </c>
      <c r="E1593" s="5" t="s">
        <v>5483</v>
      </c>
      <c r="F1593" s="5" t="s">
        <v>5484</v>
      </c>
    </row>
    <row r="1594" spans="1:6">
      <c r="A1594" s="5" t="s">
        <v>2735</v>
      </c>
      <c r="B1594" s="5" t="s">
        <v>931</v>
      </c>
      <c r="C1594" s="5" t="s">
        <v>2018</v>
      </c>
      <c r="D1594" s="5" t="s">
        <v>5108</v>
      </c>
      <c r="E1594" s="5" t="s">
        <v>4884</v>
      </c>
      <c r="F1594" s="5" t="s">
        <v>5109</v>
      </c>
    </row>
    <row r="1595" spans="1:6">
      <c r="A1595" s="5" t="s">
        <v>2735</v>
      </c>
      <c r="B1595" s="5" t="s">
        <v>931</v>
      </c>
      <c r="C1595" s="5" t="s">
        <v>2319</v>
      </c>
      <c r="D1595" s="5" t="s">
        <v>4850</v>
      </c>
      <c r="E1595" s="5" t="s">
        <v>4851</v>
      </c>
      <c r="F1595" s="5" t="s">
        <v>4871</v>
      </c>
    </row>
    <row r="1596" spans="1:6">
      <c r="A1596" s="5" t="s">
        <v>2735</v>
      </c>
      <c r="B1596" s="5" t="s">
        <v>931</v>
      </c>
      <c r="C1596" s="5" t="s">
        <v>2996</v>
      </c>
      <c r="D1596" s="5" t="s">
        <v>4863</v>
      </c>
      <c r="E1596" s="5" t="s">
        <v>4859</v>
      </c>
      <c r="F1596" s="5" t="s">
        <v>4860</v>
      </c>
    </row>
    <row r="1597" spans="1:6">
      <c r="A1597" s="5" t="s">
        <v>5485</v>
      </c>
      <c r="B1597" s="5" t="s">
        <v>934</v>
      </c>
      <c r="C1597" s="5" t="s">
        <v>1934</v>
      </c>
      <c r="D1597" s="5" t="s">
        <v>284</v>
      </c>
      <c r="E1597" s="5" t="s">
        <v>4896</v>
      </c>
      <c r="F1597" s="5" t="s">
        <v>4909</v>
      </c>
    </row>
    <row r="1598" spans="1:6">
      <c r="A1598" s="5" t="s">
        <v>5485</v>
      </c>
      <c r="B1598" s="5" t="s">
        <v>934</v>
      </c>
      <c r="C1598" s="5" t="s">
        <v>1955</v>
      </c>
      <c r="D1598" s="5" t="s">
        <v>347</v>
      </c>
      <c r="E1598" s="5" t="s">
        <v>4896</v>
      </c>
      <c r="F1598" s="5" t="s">
        <v>4937</v>
      </c>
    </row>
    <row r="1599" spans="1:6">
      <c r="A1599" s="5" t="s">
        <v>5485</v>
      </c>
      <c r="B1599" s="5" t="s">
        <v>934</v>
      </c>
      <c r="C1599" s="5" t="s">
        <v>2107</v>
      </c>
      <c r="D1599" s="5" t="s">
        <v>347</v>
      </c>
      <c r="E1599" s="5" t="s">
        <v>4874</v>
      </c>
      <c r="F1599" s="5" t="s">
        <v>4875</v>
      </c>
    </row>
    <row r="1600" spans="1:6">
      <c r="A1600" s="5" t="s">
        <v>5485</v>
      </c>
      <c r="B1600" s="5" t="s">
        <v>934</v>
      </c>
      <c r="C1600" s="5" t="s">
        <v>2202</v>
      </c>
      <c r="D1600" s="5" t="s">
        <v>4850</v>
      </c>
      <c r="E1600" s="5" t="s">
        <v>4851</v>
      </c>
      <c r="F1600" s="5" t="s">
        <v>4871</v>
      </c>
    </row>
    <row r="1601" spans="1:6">
      <c r="A1601" s="5" t="s">
        <v>5485</v>
      </c>
      <c r="B1601" s="5" t="s">
        <v>934</v>
      </c>
      <c r="C1601" s="5" t="s">
        <v>2156</v>
      </c>
      <c r="D1601" s="5" t="s">
        <v>152</v>
      </c>
      <c r="E1601" s="5" t="s">
        <v>5421</v>
      </c>
      <c r="F1601" s="5" t="s">
        <v>5422</v>
      </c>
    </row>
    <row r="1602" spans="1:6">
      <c r="A1602" s="5" t="s">
        <v>5485</v>
      </c>
      <c r="B1602" s="5" t="s">
        <v>934</v>
      </c>
      <c r="C1602" s="5" t="s">
        <v>2848</v>
      </c>
      <c r="D1602" s="5" t="s">
        <v>4863</v>
      </c>
      <c r="E1602" s="5" t="s">
        <v>4859</v>
      </c>
      <c r="F1602" s="5" t="s">
        <v>4860</v>
      </c>
    </row>
    <row r="1603" spans="1:6">
      <c r="A1603" s="5" t="s">
        <v>2740</v>
      </c>
      <c r="B1603" s="5" t="s">
        <v>937</v>
      </c>
      <c r="C1603" s="5" t="s">
        <v>1934</v>
      </c>
      <c r="D1603" s="5" t="s">
        <v>276</v>
      </c>
      <c r="E1603" s="5" t="s">
        <v>4874</v>
      </c>
      <c r="F1603" s="5" t="s">
        <v>4875</v>
      </c>
    </row>
    <row r="1604" spans="1:6">
      <c r="A1604" s="5" t="s">
        <v>2740</v>
      </c>
      <c r="B1604" s="5" t="s">
        <v>937</v>
      </c>
      <c r="C1604" s="5" t="s">
        <v>1955</v>
      </c>
      <c r="D1604" s="5" t="s">
        <v>134</v>
      </c>
      <c r="E1604" s="5" t="s">
        <v>4984</v>
      </c>
      <c r="F1604" s="5" t="s">
        <v>4883</v>
      </c>
    </row>
    <row r="1605" spans="1:6">
      <c r="A1605" s="5" t="s">
        <v>2740</v>
      </c>
      <c r="B1605" s="5" t="s">
        <v>937</v>
      </c>
      <c r="C1605" s="5" t="s">
        <v>2107</v>
      </c>
      <c r="D1605" s="5" t="s">
        <v>5229</v>
      </c>
      <c r="E1605" s="5" t="s">
        <v>4884</v>
      </c>
      <c r="F1605" s="5" t="s">
        <v>5230</v>
      </c>
    </row>
    <row r="1606" spans="1:6">
      <c r="A1606" s="5" t="s">
        <v>2740</v>
      </c>
      <c r="B1606" s="5" t="s">
        <v>937</v>
      </c>
      <c r="C1606" s="5" t="s">
        <v>2202</v>
      </c>
      <c r="D1606" s="5" t="s">
        <v>4850</v>
      </c>
      <c r="E1606" s="5" t="s">
        <v>4851</v>
      </c>
      <c r="F1606" s="5" t="s">
        <v>4871</v>
      </c>
    </row>
    <row r="1607" spans="1:6">
      <c r="A1607" s="5" t="s">
        <v>2740</v>
      </c>
      <c r="B1607" s="5" t="s">
        <v>937</v>
      </c>
      <c r="C1607" s="5" t="s">
        <v>2156</v>
      </c>
      <c r="D1607" s="5" t="s">
        <v>4863</v>
      </c>
      <c r="E1607" s="5" t="s">
        <v>4859</v>
      </c>
      <c r="F1607" s="5" t="s">
        <v>4860</v>
      </c>
    </row>
    <row r="1608" spans="1:6">
      <c r="A1608" s="5" t="s">
        <v>2743</v>
      </c>
      <c r="B1608" s="5" t="s">
        <v>940</v>
      </c>
      <c r="C1608" s="5" t="s">
        <v>1934</v>
      </c>
      <c r="D1608" s="5" t="s">
        <v>145</v>
      </c>
      <c r="E1608" s="5" t="s">
        <v>4864</v>
      </c>
      <c r="F1608" s="5" t="s">
        <v>4933</v>
      </c>
    </row>
    <row r="1609" spans="1:6">
      <c r="A1609" s="5" t="s">
        <v>2743</v>
      </c>
      <c r="B1609" s="5" t="s">
        <v>940</v>
      </c>
      <c r="C1609" s="5" t="s">
        <v>1955</v>
      </c>
      <c r="D1609" s="5" t="s">
        <v>302</v>
      </c>
      <c r="E1609" s="5" t="s">
        <v>4874</v>
      </c>
      <c r="F1609" s="5" t="s">
        <v>4875</v>
      </c>
    </row>
    <row r="1610" spans="1:6">
      <c r="A1610" s="5" t="s">
        <v>2743</v>
      </c>
      <c r="B1610" s="5" t="s">
        <v>940</v>
      </c>
      <c r="C1610" s="5" t="s">
        <v>2107</v>
      </c>
      <c r="D1610" s="5" t="s">
        <v>372</v>
      </c>
      <c r="E1610" s="5" t="s">
        <v>4882</v>
      </c>
      <c r="F1610" s="5" t="s">
        <v>4883</v>
      </c>
    </row>
    <row r="1611" spans="1:6">
      <c r="A1611" s="5" t="s">
        <v>2743</v>
      </c>
      <c r="B1611" s="5" t="s">
        <v>940</v>
      </c>
      <c r="C1611" s="5" t="s">
        <v>2202</v>
      </c>
      <c r="D1611" s="5" t="s">
        <v>59</v>
      </c>
      <c r="E1611" s="5" t="s">
        <v>4853</v>
      </c>
      <c r="F1611" s="5" t="s">
        <v>4876</v>
      </c>
    </row>
    <row r="1612" spans="1:6">
      <c r="A1612" s="5" t="s">
        <v>2743</v>
      </c>
      <c r="B1612" s="5" t="s">
        <v>940</v>
      </c>
      <c r="C1612" s="5" t="s">
        <v>2156</v>
      </c>
      <c r="D1612" s="5" t="s">
        <v>407</v>
      </c>
      <c r="E1612" s="5" t="s">
        <v>4853</v>
      </c>
      <c r="F1612" s="5" t="s">
        <v>4870</v>
      </c>
    </row>
    <row r="1613" spans="1:6">
      <c r="A1613" s="5" t="s">
        <v>2743</v>
      </c>
      <c r="B1613" s="5" t="s">
        <v>940</v>
      </c>
      <c r="C1613" s="5" t="s">
        <v>2848</v>
      </c>
      <c r="D1613" s="5" t="s">
        <v>4850</v>
      </c>
      <c r="E1613" s="5" t="s">
        <v>4851</v>
      </c>
      <c r="F1613" s="5" t="s">
        <v>4871</v>
      </c>
    </row>
    <row r="1614" spans="1:6">
      <c r="A1614" s="5" t="s">
        <v>2743</v>
      </c>
      <c r="B1614" s="5" t="s">
        <v>940</v>
      </c>
      <c r="C1614" s="5" t="s">
        <v>3221</v>
      </c>
      <c r="D1614" s="5" t="s">
        <v>4863</v>
      </c>
      <c r="E1614" s="5" t="s">
        <v>4859</v>
      </c>
      <c r="F1614" s="5" t="s">
        <v>4860</v>
      </c>
    </row>
    <row r="1615" spans="1:6">
      <c r="A1615" s="5" t="s">
        <v>2747</v>
      </c>
      <c r="B1615" s="5" t="s">
        <v>943</v>
      </c>
      <c r="C1615" s="5" t="s">
        <v>1934</v>
      </c>
      <c r="D1615" s="5" t="s">
        <v>113</v>
      </c>
      <c r="E1615" s="5" t="s">
        <v>4864</v>
      </c>
      <c r="F1615" s="5" t="s">
        <v>5067</v>
      </c>
    </row>
    <row r="1616" spans="1:6">
      <c r="A1616" s="5" t="s">
        <v>2747</v>
      </c>
      <c r="B1616" s="5" t="s">
        <v>943</v>
      </c>
      <c r="C1616" s="5" t="s">
        <v>1955</v>
      </c>
      <c r="D1616" s="5" t="s">
        <v>113</v>
      </c>
      <c r="E1616" s="5" t="s">
        <v>4984</v>
      </c>
      <c r="F1616" s="5" t="s">
        <v>5068</v>
      </c>
    </row>
    <row r="1617" spans="1:6">
      <c r="A1617" s="5" t="s">
        <v>2747</v>
      </c>
      <c r="B1617" s="5" t="s">
        <v>943</v>
      </c>
      <c r="C1617" s="5" t="s">
        <v>2107</v>
      </c>
      <c r="D1617" s="5" t="s">
        <v>113</v>
      </c>
      <c r="E1617" s="5" t="s">
        <v>4874</v>
      </c>
      <c r="F1617" s="5" t="s">
        <v>4875</v>
      </c>
    </row>
    <row r="1618" spans="1:6">
      <c r="A1618" s="5" t="s">
        <v>2747</v>
      </c>
      <c r="B1618" s="5" t="s">
        <v>943</v>
      </c>
      <c r="C1618" s="5" t="s">
        <v>2202</v>
      </c>
      <c r="D1618" s="5" t="s">
        <v>636</v>
      </c>
      <c r="E1618" s="5" t="s">
        <v>4915</v>
      </c>
      <c r="F1618" s="5" t="s">
        <v>4916</v>
      </c>
    </row>
    <row r="1619" spans="1:6">
      <c r="A1619" s="5" t="s">
        <v>2747</v>
      </c>
      <c r="B1619" s="5" t="s">
        <v>943</v>
      </c>
      <c r="C1619" s="5" t="s">
        <v>2156</v>
      </c>
      <c r="D1619" s="5" t="s">
        <v>636</v>
      </c>
      <c r="E1619" s="5" t="s">
        <v>4917</v>
      </c>
      <c r="F1619" s="5" t="s">
        <v>4918</v>
      </c>
    </row>
    <row r="1620" spans="1:6">
      <c r="A1620" s="5" t="s">
        <v>2747</v>
      </c>
      <c r="B1620" s="5" t="s">
        <v>943</v>
      </c>
      <c r="C1620" s="5" t="s">
        <v>2848</v>
      </c>
      <c r="D1620" s="5" t="s">
        <v>284</v>
      </c>
      <c r="E1620" s="5" t="s">
        <v>4887</v>
      </c>
      <c r="F1620" s="5" t="s">
        <v>4885</v>
      </c>
    </row>
    <row r="1621" spans="1:6">
      <c r="A1621" s="5" t="s">
        <v>2747</v>
      </c>
      <c r="B1621" s="5" t="s">
        <v>943</v>
      </c>
      <c r="C1621" s="5" t="s">
        <v>3221</v>
      </c>
      <c r="D1621" s="5" t="s">
        <v>4850</v>
      </c>
      <c r="E1621" s="5" t="s">
        <v>4851</v>
      </c>
      <c r="F1621" s="5" t="s">
        <v>4871</v>
      </c>
    </row>
    <row r="1622" spans="1:6">
      <c r="A1622" s="5" t="s">
        <v>2747</v>
      </c>
      <c r="B1622" s="5" t="s">
        <v>943</v>
      </c>
      <c r="C1622" s="5" t="s">
        <v>2569</v>
      </c>
      <c r="D1622" s="5" t="s">
        <v>4863</v>
      </c>
      <c r="E1622" s="5" t="s">
        <v>4859</v>
      </c>
      <c r="F1622" s="5" t="s">
        <v>4860</v>
      </c>
    </row>
    <row r="1623" spans="1:6">
      <c r="A1623" s="5" t="s">
        <v>2751</v>
      </c>
      <c r="B1623" s="5" t="s">
        <v>946</v>
      </c>
      <c r="C1623" s="5" t="s">
        <v>1934</v>
      </c>
      <c r="D1623" s="5" t="s">
        <v>228</v>
      </c>
      <c r="E1623" s="5" t="s">
        <v>5038</v>
      </c>
      <c r="F1623" s="5" t="s">
        <v>5039</v>
      </c>
    </row>
    <row r="1624" spans="1:6">
      <c r="A1624" s="5" t="s">
        <v>2751</v>
      </c>
      <c r="B1624" s="5" t="s">
        <v>946</v>
      </c>
      <c r="C1624" s="5" t="s">
        <v>1955</v>
      </c>
      <c r="D1624" s="5" t="s">
        <v>113</v>
      </c>
      <c r="E1624" s="5" t="s">
        <v>4882</v>
      </c>
      <c r="F1624" s="5" t="s">
        <v>4883</v>
      </c>
    </row>
    <row r="1625" spans="1:6">
      <c r="A1625" s="5" t="s">
        <v>2751</v>
      </c>
      <c r="B1625" s="5" t="s">
        <v>946</v>
      </c>
      <c r="C1625" s="5" t="s">
        <v>2107</v>
      </c>
      <c r="D1625" s="5" t="s">
        <v>113</v>
      </c>
      <c r="E1625" s="5" t="s">
        <v>4984</v>
      </c>
      <c r="F1625" s="5" t="s">
        <v>5068</v>
      </c>
    </row>
    <row r="1626" spans="1:6">
      <c r="A1626" s="5" t="s">
        <v>2751</v>
      </c>
      <c r="B1626" s="5" t="s">
        <v>946</v>
      </c>
      <c r="C1626" s="5" t="s">
        <v>2202</v>
      </c>
      <c r="D1626" s="5" t="s">
        <v>113</v>
      </c>
      <c r="E1626" s="5" t="s">
        <v>4915</v>
      </c>
      <c r="F1626" s="5" t="s">
        <v>4916</v>
      </c>
    </row>
    <row r="1627" spans="1:6">
      <c r="A1627" s="5" t="s">
        <v>2751</v>
      </c>
      <c r="B1627" s="5" t="s">
        <v>946</v>
      </c>
      <c r="C1627" s="5" t="s">
        <v>2156</v>
      </c>
      <c r="D1627" s="5" t="s">
        <v>113</v>
      </c>
      <c r="E1627" s="5" t="s">
        <v>4874</v>
      </c>
      <c r="F1627" s="5" t="s">
        <v>4875</v>
      </c>
    </row>
    <row r="1628" spans="1:6">
      <c r="A1628" s="5" t="s">
        <v>2751</v>
      </c>
      <c r="B1628" s="5" t="s">
        <v>946</v>
      </c>
      <c r="C1628" s="5" t="s">
        <v>2848</v>
      </c>
      <c r="D1628" s="5" t="s">
        <v>284</v>
      </c>
      <c r="E1628" s="5" t="s">
        <v>4887</v>
      </c>
      <c r="F1628" s="5" t="s">
        <v>5042</v>
      </c>
    </row>
    <row r="1629" spans="1:6">
      <c r="A1629" s="5" t="s">
        <v>2751</v>
      </c>
      <c r="B1629" s="5" t="s">
        <v>946</v>
      </c>
      <c r="C1629" s="5" t="s">
        <v>3221</v>
      </c>
      <c r="D1629" s="5" t="s">
        <v>4850</v>
      </c>
      <c r="E1629" s="5" t="s">
        <v>4851</v>
      </c>
      <c r="F1629" s="5" t="s">
        <v>4871</v>
      </c>
    </row>
    <row r="1630" spans="1:6">
      <c r="A1630" s="5" t="s">
        <v>2751</v>
      </c>
      <c r="B1630" s="5" t="s">
        <v>946</v>
      </c>
      <c r="C1630" s="5" t="s">
        <v>2569</v>
      </c>
      <c r="D1630" s="5" t="s">
        <v>4998</v>
      </c>
      <c r="E1630" s="5" t="s">
        <v>4999</v>
      </c>
      <c r="F1630" s="5" t="s">
        <v>5289</v>
      </c>
    </row>
    <row r="1631" spans="1:6">
      <c r="A1631" s="5" t="s">
        <v>2751</v>
      </c>
      <c r="B1631" s="5" t="s">
        <v>946</v>
      </c>
      <c r="C1631" s="5" t="s">
        <v>3878</v>
      </c>
      <c r="D1631" s="5" t="s">
        <v>4863</v>
      </c>
      <c r="E1631" s="5" t="s">
        <v>4859</v>
      </c>
      <c r="F1631" s="5" t="s">
        <v>4860</v>
      </c>
    </row>
    <row r="1632" spans="1:6">
      <c r="A1632" s="5" t="s">
        <v>2754</v>
      </c>
      <c r="B1632" s="5" t="s">
        <v>949</v>
      </c>
      <c r="C1632" s="5" t="s">
        <v>1934</v>
      </c>
      <c r="D1632" s="5" t="s">
        <v>113</v>
      </c>
      <c r="E1632" s="5" t="s">
        <v>4864</v>
      </c>
      <c r="F1632" s="5" t="s">
        <v>4933</v>
      </c>
    </row>
    <row r="1633" spans="1:6">
      <c r="A1633" s="5" t="s">
        <v>2754</v>
      </c>
      <c r="B1633" s="5" t="s">
        <v>949</v>
      </c>
      <c r="C1633" s="5" t="s">
        <v>1955</v>
      </c>
      <c r="D1633" s="5" t="s">
        <v>113</v>
      </c>
      <c r="E1633" s="5" t="s">
        <v>4874</v>
      </c>
      <c r="F1633" s="5" t="s">
        <v>4875</v>
      </c>
    </row>
    <row r="1634" spans="1:6">
      <c r="A1634" s="5" t="s">
        <v>2754</v>
      </c>
      <c r="B1634" s="5" t="s">
        <v>949</v>
      </c>
      <c r="C1634" s="5" t="s">
        <v>2107</v>
      </c>
      <c r="D1634" s="5" t="s">
        <v>247</v>
      </c>
      <c r="E1634" s="5" t="s">
        <v>4853</v>
      </c>
      <c r="F1634" s="5" t="s">
        <v>4877</v>
      </c>
    </row>
    <row r="1635" spans="1:6">
      <c r="A1635" s="5" t="s">
        <v>2754</v>
      </c>
      <c r="B1635" s="5" t="s">
        <v>949</v>
      </c>
      <c r="C1635" s="5" t="s">
        <v>2202</v>
      </c>
      <c r="D1635" s="5" t="s">
        <v>247</v>
      </c>
      <c r="E1635" s="5" t="s">
        <v>4880</v>
      </c>
      <c r="F1635" s="5" t="s">
        <v>5080</v>
      </c>
    </row>
    <row r="1636" spans="1:6">
      <c r="A1636" s="5" t="s">
        <v>2754</v>
      </c>
      <c r="B1636" s="5" t="s">
        <v>949</v>
      </c>
      <c r="C1636" s="5" t="s">
        <v>2156</v>
      </c>
      <c r="D1636" s="5" t="s">
        <v>259</v>
      </c>
      <c r="E1636" s="5" t="s">
        <v>4884</v>
      </c>
      <c r="F1636" s="5" t="s">
        <v>5081</v>
      </c>
    </row>
    <row r="1637" spans="1:6">
      <c r="A1637" s="5" t="s">
        <v>2754</v>
      </c>
      <c r="B1637" s="5" t="s">
        <v>949</v>
      </c>
      <c r="C1637" s="5" t="s">
        <v>2848</v>
      </c>
      <c r="D1637" s="5" t="s">
        <v>284</v>
      </c>
      <c r="E1637" s="5" t="s">
        <v>4887</v>
      </c>
      <c r="F1637" s="5" t="s">
        <v>4910</v>
      </c>
    </row>
    <row r="1638" spans="1:6">
      <c r="A1638" s="5" t="s">
        <v>2754</v>
      </c>
      <c r="B1638" s="5" t="s">
        <v>949</v>
      </c>
      <c r="C1638" s="5" t="s">
        <v>3221</v>
      </c>
      <c r="D1638" s="5" t="s">
        <v>4926</v>
      </c>
      <c r="E1638" s="5" t="s">
        <v>4890</v>
      </c>
      <c r="F1638" s="5" t="s">
        <v>5486</v>
      </c>
    </row>
    <row r="1639" spans="1:6">
      <c r="A1639" s="5" t="s">
        <v>2754</v>
      </c>
      <c r="B1639" s="5" t="s">
        <v>949</v>
      </c>
      <c r="C1639" s="5" t="s">
        <v>2569</v>
      </c>
      <c r="D1639" s="5" t="s">
        <v>391</v>
      </c>
      <c r="E1639" s="5" t="s">
        <v>4896</v>
      </c>
      <c r="F1639" s="5" t="s">
        <v>4909</v>
      </c>
    </row>
    <row r="1640" spans="1:6">
      <c r="A1640" s="5" t="s">
        <v>2754</v>
      </c>
      <c r="B1640" s="5" t="s">
        <v>949</v>
      </c>
      <c r="C1640" s="5" t="s">
        <v>3878</v>
      </c>
      <c r="D1640" s="5" t="s">
        <v>407</v>
      </c>
      <c r="E1640" s="5" t="s">
        <v>4896</v>
      </c>
      <c r="F1640" s="5" t="s">
        <v>5487</v>
      </c>
    </row>
    <row r="1641" spans="1:6">
      <c r="A1641" s="5" t="s">
        <v>2754</v>
      </c>
      <c r="B1641" s="5" t="s">
        <v>949</v>
      </c>
      <c r="C1641" s="5" t="s">
        <v>2018</v>
      </c>
      <c r="D1641" s="5" t="s">
        <v>4850</v>
      </c>
      <c r="E1641" s="5" t="s">
        <v>4851</v>
      </c>
      <c r="F1641" s="5" t="s">
        <v>4871</v>
      </c>
    </row>
    <row r="1642" spans="1:6">
      <c r="A1642" s="5" t="s">
        <v>2754</v>
      </c>
      <c r="B1642" s="5" t="s">
        <v>949</v>
      </c>
      <c r="C1642" s="5" t="s">
        <v>2319</v>
      </c>
      <c r="D1642" s="5" t="s">
        <v>4863</v>
      </c>
      <c r="E1642" s="5" t="s">
        <v>4859</v>
      </c>
      <c r="F1642" s="5" t="s">
        <v>4860</v>
      </c>
    </row>
    <row r="1643" spans="1:6">
      <c r="A1643" s="5" t="s">
        <v>2758</v>
      </c>
      <c r="B1643" s="5" t="s">
        <v>952</v>
      </c>
      <c r="C1643" s="5" t="s">
        <v>1934</v>
      </c>
      <c r="D1643" s="5" t="s">
        <v>20</v>
      </c>
      <c r="E1643" s="5" t="s">
        <v>4864</v>
      </c>
      <c r="F1643" s="5" t="s">
        <v>4933</v>
      </c>
    </row>
    <row r="1644" spans="1:6">
      <c r="A1644" s="5" t="s">
        <v>2758</v>
      </c>
      <c r="B1644" s="5" t="s">
        <v>952</v>
      </c>
      <c r="C1644" s="5" t="s">
        <v>1955</v>
      </c>
      <c r="D1644" s="5" t="s">
        <v>20</v>
      </c>
      <c r="E1644" s="5" t="s">
        <v>4874</v>
      </c>
      <c r="F1644" s="5" t="s">
        <v>4875</v>
      </c>
    </row>
    <row r="1645" spans="1:6">
      <c r="A1645" s="5" t="s">
        <v>2758</v>
      </c>
      <c r="B1645" s="5" t="s">
        <v>952</v>
      </c>
      <c r="C1645" s="5" t="s">
        <v>2107</v>
      </c>
      <c r="D1645" s="5" t="s">
        <v>247</v>
      </c>
      <c r="E1645" s="5" t="s">
        <v>4853</v>
      </c>
      <c r="F1645" s="5" t="s">
        <v>4877</v>
      </c>
    </row>
    <row r="1646" spans="1:6">
      <c r="A1646" s="5" t="s">
        <v>2758</v>
      </c>
      <c r="B1646" s="5" t="s">
        <v>952</v>
      </c>
      <c r="C1646" s="5" t="s">
        <v>2202</v>
      </c>
      <c r="D1646" s="5" t="s">
        <v>247</v>
      </c>
      <c r="E1646" s="5" t="s">
        <v>4880</v>
      </c>
      <c r="F1646" s="5" t="s">
        <v>5080</v>
      </c>
    </row>
    <row r="1647" spans="1:6">
      <c r="A1647" s="5" t="s">
        <v>2758</v>
      </c>
      <c r="B1647" s="5" t="s">
        <v>952</v>
      </c>
      <c r="C1647" s="5" t="s">
        <v>2156</v>
      </c>
      <c r="D1647" s="5" t="s">
        <v>284</v>
      </c>
      <c r="E1647" s="5" t="s">
        <v>4887</v>
      </c>
      <c r="F1647" s="5" t="s">
        <v>4910</v>
      </c>
    </row>
    <row r="1648" spans="1:6">
      <c r="A1648" s="5" t="s">
        <v>2758</v>
      </c>
      <c r="B1648" s="5" t="s">
        <v>952</v>
      </c>
      <c r="C1648" s="5" t="s">
        <v>2848</v>
      </c>
      <c r="D1648" s="5" t="s">
        <v>4850</v>
      </c>
      <c r="E1648" s="5" t="s">
        <v>4851</v>
      </c>
      <c r="F1648" s="5" t="s">
        <v>4871</v>
      </c>
    </row>
    <row r="1649" spans="1:6">
      <c r="A1649" s="5" t="s">
        <v>2758</v>
      </c>
      <c r="B1649" s="5" t="s">
        <v>952</v>
      </c>
      <c r="C1649" s="5" t="s">
        <v>3221</v>
      </c>
      <c r="D1649" s="5" t="s">
        <v>4863</v>
      </c>
      <c r="E1649" s="5" t="s">
        <v>4859</v>
      </c>
      <c r="F1649" s="5" t="s">
        <v>4860</v>
      </c>
    </row>
    <row r="1650" spans="1:6">
      <c r="A1650" s="5" t="s">
        <v>2760</v>
      </c>
      <c r="B1650" s="5" t="s">
        <v>955</v>
      </c>
      <c r="C1650" s="5" t="s">
        <v>1934</v>
      </c>
      <c r="D1650" s="5" t="s">
        <v>46</v>
      </c>
      <c r="E1650" s="5" t="s">
        <v>4890</v>
      </c>
      <c r="F1650" s="5" t="s">
        <v>4960</v>
      </c>
    </row>
    <row r="1651" spans="1:6">
      <c r="A1651" s="5" t="s">
        <v>2760</v>
      </c>
      <c r="B1651" s="5" t="s">
        <v>955</v>
      </c>
      <c r="C1651" s="5" t="s">
        <v>1955</v>
      </c>
      <c r="D1651" s="5" t="s">
        <v>37</v>
      </c>
      <c r="E1651" s="5" t="s">
        <v>4884</v>
      </c>
      <c r="F1651" s="5" t="s">
        <v>5181</v>
      </c>
    </row>
    <row r="1652" spans="1:6">
      <c r="A1652" s="5" t="s">
        <v>2760</v>
      </c>
      <c r="B1652" s="5" t="s">
        <v>955</v>
      </c>
      <c r="C1652" s="5" t="s">
        <v>2107</v>
      </c>
      <c r="D1652" s="5" t="s">
        <v>773</v>
      </c>
      <c r="E1652" s="5" t="s">
        <v>4920</v>
      </c>
      <c r="F1652" s="5" t="s">
        <v>4921</v>
      </c>
    </row>
    <row r="1653" spans="1:6">
      <c r="A1653" s="5" t="s">
        <v>2760</v>
      </c>
      <c r="B1653" s="5" t="s">
        <v>955</v>
      </c>
      <c r="C1653" s="5" t="s">
        <v>2202</v>
      </c>
      <c r="D1653" s="5" t="s">
        <v>348</v>
      </c>
      <c r="E1653" s="5" t="s">
        <v>4890</v>
      </c>
      <c r="F1653" s="5" t="s">
        <v>5488</v>
      </c>
    </row>
    <row r="1654" spans="1:6">
      <c r="A1654" s="5" t="s">
        <v>2760</v>
      </c>
      <c r="B1654" s="5" t="s">
        <v>955</v>
      </c>
      <c r="C1654" s="5" t="s">
        <v>2156</v>
      </c>
      <c r="D1654" s="5" t="s">
        <v>276</v>
      </c>
      <c r="E1654" s="5" t="s">
        <v>4874</v>
      </c>
      <c r="F1654" s="5" t="s">
        <v>4875</v>
      </c>
    </row>
    <row r="1655" spans="1:6">
      <c r="A1655" s="5" t="s">
        <v>2760</v>
      </c>
      <c r="B1655" s="5" t="s">
        <v>955</v>
      </c>
      <c r="C1655" s="5" t="s">
        <v>2848</v>
      </c>
      <c r="D1655" s="5" t="s">
        <v>284</v>
      </c>
      <c r="E1655" s="5" t="s">
        <v>4884</v>
      </c>
      <c r="F1655" s="5" t="s">
        <v>5489</v>
      </c>
    </row>
    <row r="1656" spans="1:6">
      <c r="A1656" s="5" t="s">
        <v>2760</v>
      </c>
      <c r="B1656" s="5" t="s">
        <v>955</v>
      </c>
      <c r="C1656" s="5" t="s">
        <v>3221</v>
      </c>
      <c r="D1656" s="5" t="s">
        <v>284</v>
      </c>
      <c r="E1656" s="5" t="s">
        <v>4887</v>
      </c>
      <c r="F1656" s="5" t="s">
        <v>4885</v>
      </c>
    </row>
    <row r="1657" spans="1:6">
      <c r="A1657" s="5" t="s">
        <v>2760</v>
      </c>
      <c r="B1657" s="5" t="s">
        <v>955</v>
      </c>
      <c r="C1657" s="5" t="s">
        <v>2569</v>
      </c>
      <c r="D1657" s="5" t="s">
        <v>407</v>
      </c>
      <c r="E1657" s="5" t="s">
        <v>4890</v>
      </c>
      <c r="F1657" s="5" t="s">
        <v>4870</v>
      </c>
    </row>
    <row r="1658" spans="1:6">
      <c r="A1658" s="5" t="s">
        <v>2760</v>
      </c>
      <c r="B1658" s="5" t="s">
        <v>955</v>
      </c>
      <c r="C1658" s="5" t="s">
        <v>3878</v>
      </c>
      <c r="D1658" s="5" t="s">
        <v>4850</v>
      </c>
      <c r="E1658" s="5" t="s">
        <v>4851</v>
      </c>
      <c r="F1658" s="5" t="s">
        <v>4871</v>
      </c>
    </row>
    <row r="1659" spans="1:6">
      <c r="A1659" s="5" t="s">
        <v>2760</v>
      </c>
      <c r="B1659" s="5" t="s">
        <v>955</v>
      </c>
      <c r="C1659" s="5" t="s">
        <v>2018</v>
      </c>
      <c r="D1659" s="5" t="s">
        <v>4863</v>
      </c>
      <c r="E1659" s="5" t="s">
        <v>4859</v>
      </c>
      <c r="F1659" s="5" t="s">
        <v>4860</v>
      </c>
    </row>
    <row r="1660" spans="1:6">
      <c r="A1660" s="5" t="s">
        <v>2764</v>
      </c>
      <c r="B1660" s="5" t="s">
        <v>958</v>
      </c>
      <c r="C1660" s="5" t="s">
        <v>1934</v>
      </c>
      <c r="D1660" s="5" t="s">
        <v>58</v>
      </c>
      <c r="E1660" s="5" t="s">
        <v>4864</v>
      </c>
      <c r="F1660" s="5" t="s">
        <v>5490</v>
      </c>
    </row>
    <row r="1661" spans="1:6">
      <c r="A1661" s="5" t="s">
        <v>2764</v>
      </c>
      <c r="B1661" s="5" t="s">
        <v>958</v>
      </c>
      <c r="C1661" s="5" t="s">
        <v>1955</v>
      </c>
      <c r="D1661" s="5" t="s">
        <v>113</v>
      </c>
      <c r="E1661" s="5" t="s">
        <v>4984</v>
      </c>
      <c r="F1661" s="5" t="s">
        <v>5068</v>
      </c>
    </row>
    <row r="1662" spans="1:6">
      <c r="A1662" s="5" t="s">
        <v>2764</v>
      </c>
      <c r="B1662" s="5" t="s">
        <v>958</v>
      </c>
      <c r="C1662" s="5" t="s">
        <v>2107</v>
      </c>
      <c r="D1662" s="5" t="s">
        <v>113</v>
      </c>
      <c r="E1662" s="5" t="s">
        <v>4874</v>
      </c>
      <c r="F1662" s="5" t="s">
        <v>4875</v>
      </c>
    </row>
    <row r="1663" spans="1:6">
      <c r="A1663" s="5" t="s">
        <v>2764</v>
      </c>
      <c r="B1663" s="5" t="s">
        <v>958</v>
      </c>
      <c r="C1663" s="5" t="s">
        <v>2202</v>
      </c>
      <c r="D1663" s="5" t="s">
        <v>4850</v>
      </c>
      <c r="E1663" s="5" t="s">
        <v>4851</v>
      </c>
      <c r="F1663" s="5" t="s">
        <v>4871</v>
      </c>
    </row>
    <row r="1664" spans="1:6">
      <c r="A1664" s="5" t="s">
        <v>2764</v>
      </c>
      <c r="B1664" s="5" t="s">
        <v>958</v>
      </c>
      <c r="C1664" s="5" t="s">
        <v>2156</v>
      </c>
      <c r="D1664" s="5" t="s">
        <v>4863</v>
      </c>
      <c r="E1664" s="5" t="s">
        <v>4859</v>
      </c>
      <c r="F1664" s="5" t="s">
        <v>4860</v>
      </c>
    </row>
    <row r="1665" spans="1:6">
      <c r="A1665" s="5" t="s">
        <v>2768</v>
      </c>
      <c r="B1665" s="5" t="s">
        <v>961</v>
      </c>
      <c r="C1665" s="5" t="s">
        <v>1934</v>
      </c>
      <c r="D1665" s="5" t="s">
        <v>208</v>
      </c>
      <c r="E1665" s="5" t="s">
        <v>4864</v>
      </c>
      <c r="F1665" s="5" t="s">
        <v>4933</v>
      </c>
    </row>
    <row r="1666" spans="1:6">
      <c r="A1666" s="5" t="s">
        <v>2768</v>
      </c>
      <c r="B1666" s="5" t="s">
        <v>961</v>
      </c>
      <c r="C1666" s="5" t="s">
        <v>1955</v>
      </c>
      <c r="D1666" s="5" t="s">
        <v>208</v>
      </c>
      <c r="E1666" s="5" t="s">
        <v>4874</v>
      </c>
      <c r="F1666" s="5" t="s">
        <v>4875</v>
      </c>
    </row>
    <row r="1667" spans="1:6">
      <c r="A1667" s="5" t="s">
        <v>2768</v>
      </c>
      <c r="B1667" s="5" t="s">
        <v>961</v>
      </c>
      <c r="C1667" s="5" t="s">
        <v>2107</v>
      </c>
      <c r="D1667" s="5" t="s">
        <v>372</v>
      </c>
      <c r="E1667" s="5" t="s">
        <v>5246</v>
      </c>
      <c r="F1667" s="5" t="s">
        <v>5438</v>
      </c>
    </row>
    <row r="1668" spans="1:6">
      <c r="A1668" s="5" t="s">
        <v>2768</v>
      </c>
      <c r="B1668" s="5" t="s">
        <v>961</v>
      </c>
      <c r="C1668" s="5" t="s">
        <v>2202</v>
      </c>
      <c r="D1668" s="5" t="s">
        <v>372</v>
      </c>
      <c r="E1668" s="5" t="s">
        <v>4864</v>
      </c>
      <c r="F1668" s="5" t="s">
        <v>4883</v>
      </c>
    </row>
    <row r="1669" spans="1:6">
      <c r="A1669" s="5" t="s">
        <v>2768</v>
      </c>
      <c r="B1669" s="5" t="s">
        <v>961</v>
      </c>
      <c r="C1669" s="5" t="s">
        <v>2156</v>
      </c>
      <c r="D1669" s="5" t="s">
        <v>4850</v>
      </c>
      <c r="E1669" s="5" t="s">
        <v>4851</v>
      </c>
      <c r="F1669" s="5" t="s">
        <v>4871</v>
      </c>
    </row>
    <row r="1670" spans="1:6">
      <c r="A1670" s="5" t="s">
        <v>2768</v>
      </c>
      <c r="B1670" s="5" t="s">
        <v>961</v>
      </c>
      <c r="C1670" s="5" t="s">
        <v>2848</v>
      </c>
      <c r="D1670" s="5" t="s">
        <v>4863</v>
      </c>
      <c r="E1670" s="5" t="s">
        <v>4859</v>
      </c>
      <c r="F1670" s="5" t="s">
        <v>4860</v>
      </c>
    </row>
    <row r="1671" spans="1:6">
      <c r="A1671" s="5" t="s">
        <v>2772</v>
      </c>
      <c r="B1671" s="5" t="s">
        <v>964</v>
      </c>
      <c r="C1671" s="5" t="s">
        <v>1934</v>
      </c>
      <c r="D1671" s="5" t="s">
        <v>32</v>
      </c>
      <c r="E1671" s="5" t="s">
        <v>4864</v>
      </c>
      <c r="F1671" s="5" t="s">
        <v>4933</v>
      </c>
    </row>
    <row r="1672" spans="1:6">
      <c r="A1672" s="5" t="s">
        <v>2772</v>
      </c>
      <c r="B1672" s="5" t="s">
        <v>964</v>
      </c>
      <c r="C1672" s="5" t="s">
        <v>1955</v>
      </c>
      <c r="D1672" s="5" t="s">
        <v>208</v>
      </c>
      <c r="E1672" s="5" t="s">
        <v>4874</v>
      </c>
      <c r="F1672" s="5" t="s">
        <v>4875</v>
      </c>
    </row>
    <row r="1673" spans="1:6">
      <c r="A1673" s="5" t="s">
        <v>2772</v>
      </c>
      <c r="B1673" s="5" t="s">
        <v>964</v>
      </c>
      <c r="C1673" s="5" t="s">
        <v>2107</v>
      </c>
      <c r="D1673" s="5" t="s">
        <v>777</v>
      </c>
      <c r="E1673" s="5" t="s">
        <v>4882</v>
      </c>
      <c r="F1673" s="5" t="s">
        <v>4883</v>
      </c>
    </row>
    <row r="1674" spans="1:6">
      <c r="A1674" s="5" t="s">
        <v>2772</v>
      </c>
      <c r="B1674" s="5" t="s">
        <v>964</v>
      </c>
      <c r="C1674" s="5" t="s">
        <v>2202</v>
      </c>
      <c r="D1674" s="5" t="s">
        <v>777</v>
      </c>
      <c r="E1674" s="5" t="s">
        <v>4984</v>
      </c>
      <c r="F1674" s="5" t="s">
        <v>4883</v>
      </c>
    </row>
    <row r="1675" spans="1:6">
      <c r="A1675" s="5" t="s">
        <v>2772</v>
      </c>
      <c r="B1675" s="5" t="s">
        <v>964</v>
      </c>
      <c r="C1675" s="5" t="s">
        <v>2156</v>
      </c>
      <c r="D1675" s="5" t="s">
        <v>4850</v>
      </c>
      <c r="E1675" s="5" t="s">
        <v>4851</v>
      </c>
      <c r="F1675" s="5" t="s">
        <v>4871</v>
      </c>
    </row>
    <row r="1676" spans="1:6">
      <c r="A1676" s="5" t="s">
        <v>2772</v>
      </c>
      <c r="B1676" s="5" t="s">
        <v>964</v>
      </c>
      <c r="C1676" s="5" t="s">
        <v>2848</v>
      </c>
      <c r="D1676" s="5" t="s">
        <v>4863</v>
      </c>
      <c r="E1676" s="5" t="s">
        <v>4859</v>
      </c>
      <c r="F1676" s="5" t="s">
        <v>4860</v>
      </c>
    </row>
    <row r="1677" spans="1:6">
      <c r="A1677" s="5" t="s">
        <v>2778</v>
      </c>
      <c r="B1677" s="5" t="s">
        <v>967</v>
      </c>
      <c r="C1677" s="5" t="s">
        <v>1934</v>
      </c>
      <c r="D1677" s="5" t="s">
        <v>63</v>
      </c>
      <c r="E1677" s="5" t="s">
        <v>4984</v>
      </c>
      <c r="F1677" s="5" t="s">
        <v>5068</v>
      </c>
    </row>
    <row r="1678" spans="1:6">
      <c r="A1678" s="5" t="s">
        <v>2778</v>
      </c>
      <c r="B1678" s="5" t="s">
        <v>967</v>
      </c>
      <c r="C1678" s="5" t="s">
        <v>1955</v>
      </c>
      <c r="D1678" s="5" t="s">
        <v>63</v>
      </c>
      <c r="E1678" s="5" t="s">
        <v>4874</v>
      </c>
      <c r="F1678" s="5" t="s">
        <v>4875</v>
      </c>
    </row>
    <row r="1679" spans="1:6">
      <c r="A1679" s="5" t="s">
        <v>2778</v>
      </c>
      <c r="B1679" s="5" t="s">
        <v>967</v>
      </c>
      <c r="C1679" s="5" t="s">
        <v>2107</v>
      </c>
      <c r="D1679" s="5" t="s">
        <v>284</v>
      </c>
      <c r="E1679" s="5" t="s">
        <v>4887</v>
      </c>
      <c r="F1679" s="5" t="s">
        <v>4910</v>
      </c>
    </row>
    <row r="1680" spans="1:6">
      <c r="A1680" s="5" t="s">
        <v>2778</v>
      </c>
      <c r="B1680" s="5" t="s">
        <v>967</v>
      </c>
      <c r="C1680" s="5" t="s">
        <v>2202</v>
      </c>
      <c r="D1680" s="5" t="s">
        <v>4850</v>
      </c>
      <c r="E1680" s="5" t="s">
        <v>4851</v>
      </c>
      <c r="F1680" s="5" t="s">
        <v>4871</v>
      </c>
    </row>
    <row r="1681" spans="1:6">
      <c r="A1681" s="5" t="s">
        <v>2778</v>
      </c>
      <c r="B1681" s="5" t="s">
        <v>967</v>
      </c>
      <c r="C1681" s="5" t="s">
        <v>2156</v>
      </c>
      <c r="D1681" s="5" t="s">
        <v>4863</v>
      </c>
      <c r="E1681" s="5" t="s">
        <v>4859</v>
      </c>
      <c r="F1681" s="5" t="s">
        <v>4860</v>
      </c>
    </row>
    <row r="1682" spans="1:6">
      <c r="A1682" s="5" t="s">
        <v>2783</v>
      </c>
      <c r="B1682" s="5" t="s">
        <v>970</v>
      </c>
      <c r="C1682" s="5" t="s">
        <v>1934</v>
      </c>
      <c r="D1682" s="5" t="s">
        <v>58</v>
      </c>
      <c r="E1682" s="5" t="s">
        <v>4853</v>
      </c>
      <c r="F1682" s="5" t="s">
        <v>4919</v>
      </c>
    </row>
    <row r="1683" spans="1:6">
      <c r="A1683" s="5" t="s">
        <v>2783</v>
      </c>
      <c r="B1683" s="5" t="s">
        <v>970</v>
      </c>
      <c r="C1683" s="5" t="s">
        <v>1955</v>
      </c>
      <c r="D1683" s="5" t="s">
        <v>63</v>
      </c>
      <c r="E1683" s="5" t="s">
        <v>4984</v>
      </c>
      <c r="F1683" s="5" t="s">
        <v>5068</v>
      </c>
    </row>
    <row r="1684" spans="1:6">
      <c r="A1684" s="5" t="s">
        <v>2783</v>
      </c>
      <c r="B1684" s="5" t="s">
        <v>970</v>
      </c>
      <c r="C1684" s="5" t="s">
        <v>2107</v>
      </c>
      <c r="D1684" s="5" t="s">
        <v>63</v>
      </c>
      <c r="E1684" s="5" t="s">
        <v>4874</v>
      </c>
      <c r="F1684" s="5" t="s">
        <v>4875</v>
      </c>
    </row>
    <row r="1685" spans="1:6">
      <c r="A1685" s="5" t="s">
        <v>2783</v>
      </c>
      <c r="B1685" s="5" t="s">
        <v>970</v>
      </c>
      <c r="C1685" s="5" t="s">
        <v>2202</v>
      </c>
      <c r="D1685" s="5" t="s">
        <v>902</v>
      </c>
      <c r="E1685" s="5" t="s">
        <v>4880</v>
      </c>
      <c r="F1685" s="5" t="s">
        <v>4881</v>
      </c>
    </row>
    <row r="1686" spans="1:6">
      <c r="A1686" s="5" t="s">
        <v>2783</v>
      </c>
      <c r="B1686" s="5" t="s">
        <v>970</v>
      </c>
      <c r="C1686" s="5" t="s">
        <v>2156</v>
      </c>
      <c r="D1686" s="5" t="s">
        <v>284</v>
      </c>
      <c r="E1686" s="5" t="s">
        <v>4887</v>
      </c>
      <c r="F1686" s="5" t="s">
        <v>4910</v>
      </c>
    </row>
    <row r="1687" spans="1:6">
      <c r="A1687" s="5" t="s">
        <v>2783</v>
      </c>
      <c r="B1687" s="5" t="s">
        <v>970</v>
      </c>
      <c r="C1687" s="5" t="s">
        <v>2848</v>
      </c>
      <c r="D1687" s="5" t="s">
        <v>204</v>
      </c>
      <c r="E1687" s="5" t="s">
        <v>4930</v>
      </c>
      <c r="F1687" s="5" t="s">
        <v>5167</v>
      </c>
    </row>
    <row r="1688" spans="1:6">
      <c r="A1688" s="5" t="s">
        <v>2783</v>
      </c>
      <c r="B1688" s="5" t="s">
        <v>970</v>
      </c>
      <c r="C1688" s="5" t="s">
        <v>3221</v>
      </c>
      <c r="D1688" s="5" t="s">
        <v>4850</v>
      </c>
      <c r="E1688" s="5" t="s">
        <v>4851</v>
      </c>
      <c r="F1688" s="5" t="s">
        <v>4871</v>
      </c>
    </row>
    <row r="1689" spans="1:6">
      <c r="A1689" s="5" t="s">
        <v>2783</v>
      </c>
      <c r="B1689" s="5" t="s">
        <v>970</v>
      </c>
      <c r="C1689" s="5" t="s">
        <v>2569</v>
      </c>
      <c r="D1689" s="5" t="s">
        <v>33</v>
      </c>
      <c r="E1689" s="5" t="s">
        <v>5078</v>
      </c>
      <c r="F1689" s="5" t="s">
        <v>4862</v>
      </c>
    </row>
    <row r="1690" spans="1:6">
      <c r="A1690" s="5" t="s">
        <v>2783</v>
      </c>
      <c r="B1690" s="5" t="s">
        <v>970</v>
      </c>
      <c r="C1690" s="5" t="s">
        <v>3878</v>
      </c>
      <c r="D1690" s="5" t="s">
        <v>4863</v>
      </c>
      <c r="E1690" s="5" t="s">
        <v>4859</v>
      </c>
      <c r="F1690" s="5" t="s">
        <v>4860</v>
      </c>
    </row>
    <row r="1691" spans="1:6">
      <c r="A1691" s="5" t="s">
        <v>4123</v>
      </c>
      <c r="B1691" s="5" t="s">
        <v>973</v>
      </c>
      <c r="C1691" s="5" t="s">
        <v>1934</v>
      </c>
      <c r="D1691" s="5" t="s">
        <v>58</v>
      </c>
      <c r="E1691" s="5" t="s">
        <v>4853</v>
      </c>
      <c r="F1691" s="5" t="s">
        <v>4919</v>
      </c>
    </row>
    <row r="1692" spans="1:6">
      <c r="A1692" s="5" t="s">
        <v>4123</v>
      </c>
      <c r="B1692" s="5" t="s">
        <v>973</v>
      </c>
      <c r="C1692" s="5" t="s">
        <v>1955</v>
      </c>
      <c r="D1692" s="5" t="s">
        <v>145</v>
      </c>
      <c r="E1692" s="5" t="s">
        <v>5246</v>
      </c>
      <c r="F1692" s="5" t="s">
        <v>5438</v>
      </c>
    </row>
    <row r="1693" spans="1:6">
      <c r="A1693" s="5" t="s">
        <v>4123</v>
      </c>
      <c r="B1693" s="5" t="s">
        <v>973</v>
      </c>
      <c r="C1693" s="5" t="s">
        <v>2107</v>
      </c>
      <c r="D1693" s="5" t="s">
        <v>827</v>
      </c>
      <c r="E1693" s="5" t="s">
        <v>5028</v>
      </c>
      <c r="F1693" s="5" t="s">
        <v>5491</v>
      </c>
    </row>
    <row r="1694" spans="1:6">
      <c r="A1694" s="5" t="s">
        <v>4123</v>
      </c>
      <c r="B1694" s="5" t="s">
        <v>973</v>
      </c>
      <c r="C1694" s="5" t="s">
        <v>2202</v>
      </c>
      <c r="D1694" s="5" t="s">
        <v>827</v>
      </c>
      <c r="E1694" s="5" t="s">
        <v>5216</v>
      </c>
      <c r="F1694" s="5" t="s">
        <v>5492</v>
      </c>
    </row>
    <row r="1695" spans="1:6">
      <c r="A1695" s="5" t="s">
        <v>4123</v>
      </c>
      <c r="B1695" s="5" t="s">
        <v>973</v>
      </c>
      <c r="C1695" s="5" t="s">
        <v>2156</v>
      </c>
      <c r="D1695" s="5" t="s">
        <v>827</v>
      </c>
      <c r="E1695" s="5" t="s">
        <v>4874</v>
      </c>
      <c r="F1695" s="5" t="s">
        <v>4875</v>
      </c>
    </row>
    <row r="1696" spans="1:6">
      <c r="A1696" s="5" t="s">
        <v>4123</v>
      </c>
      <c r="B1696" s="5" t="s">
        <v>973</v>
      </c>
      <c r="C1696" s="5" t="s">
        <v>2848</v>
      </c>
      <c r="D1696" s="5" t="s">
        <v>204</v>
      </c>
      <c r="E1696" s="5" t="s">
        <v>4930</v>
      </c>
      <c r="F1696" s="5" t="s">
        <v>4962</v>
      </c>
    </row>
    <row r="1697" spans="1:6">
      <c r="A1697" s="5" t="s">
        <v>4123</v>
      </c>
      <c r="B1697" s="5" t="s">
        <v>973</v>
      </c>
      <c r="C1697" s="5" t="s">
        <v>3221</v>
      </c>
      <c r="D1697" s="5" t="s">
        <v>4850</v>
      </c>
      <c r="E1697" s="5" t="s">
        <v>5493</v>
      </c>
      <c r="F1697" s="5" t="s">
        <v>4871</v>
      </c>
    </row>
    <row r="1698" spans="1:6">
      <c r="A1698" s="5" t="s">
        <v>4123</v>
      </c>
      <c r="B1698" s="5" t="s">
        <v>973</v>
      </c>
      <c r="C1698" s="5" t="s">
        <v>2569</v>
      </c>
      <c r="D1698" s="5" t="s">
        <v>4863</v>
      </c>
      <c r="E1698" s="5" t="s">
        <v>4859</v>
      </c>
      <c r="F1698" s="5" t="s">
        <v>4860</v>
      </c>
    </row>
    <row r="1699" spans="1:6">
      <c r="A1699" s="5" t="s">
        <v>2787</v>
      </c>
      <c r="B1699" s="5" t="s">
        <v>976</v>
      </c>
      <c r="C1699" s="5" t="s">
        <v>1934</v>
      </c>
      <c r="D1699" s="5" t="s">
        <v>63</v>
      </c>
      <c r="E1699" s="5" t="s">
        <v>5038</v>
      </c>
      <c r="F1699" s="5" t="s">
        <v>5494</v>
      </c>
    </row>
    <row r="1700" spans="1:6">
      <c r="A1700" s="5" t="s">
        <v>2787</v>
      </c>
      <c r="B1700" s="5" t="s">
        <v>976</v>
      </c>
      <c r="C1700" s="5" t="s">
        <v>1955</v>
      </c>
      <c r="D1700" s="5" t="s">
        <v>63</v>
      </c>
      <c r="E1700" s="5" t="s">
        <v>4984</v>
      </c>
      <c r="F1700" s="5" t="s">
        <v>5068</v>
      </c>
    </row>
    <row r="1701" spans="1:6">
      <c r="A1701" s="5" t="s">
        <v>2787</v>
      </c>
      <c r="B1701" s="5" t="s">
        <v>976</v>
      </c>
      <c r="C1701" s="5" t="s">
        <v>2107</v>
      </c>
      <c r="D1701" s="5" t="s">
        <v>63</v>
      </c>
      <c r="E1701" s="5" t="s">
        <v>4874</v>
      </c>
      <c r="F1701" s="5" t="s">
        <v>4875</v>
      </c>
    </row>
    <row r="1702" spans="1:6">
      <c r="A1702" s="5" t="s">
        <v>2787</v>
      </c>
      <c r="B1702" s="5" t="s">
        <v>976</v>
      </c>
      <c r="C1702" s="5" t="s">
        <v>2202</v>
      </c>
      <c r="D1702" s="5" t="s">
        <v>902</v>
      </c>
      <c r="E1702" s="5" t="s">
        <v>5495</v>
      </c>
      <c r="F1702" s="5" t="s">
        <v>5496</v>
      </c>
    </row>
    <row r="1703" spans="1:6">
      <c r="A1703" s="5" t="s">
        <v>2787</v>
      </c>
      <c r="B1703" s="5" t="s">
        <v>976</v>
      </c>
      <c r="C1703" s="5" t="s">
        <v>2156</v>
      </c>
      <c r="D1703" s="5" t="s">
        <v>284</v>
      </c>
      <c r="E1703" s="5" t="s">
        <v>4887</v>
      </c>
      <c r="F1703" s="5" t="s">
        <v>4885</v>
      </c>
    </row>
    <row r="1704" spans="1:6">
      <c r="A1704" s="5" t="s">
        <v>2787</v>
      </c>
      <c r="B1704" s="5" t="s">
        <v>976</v>
      </c>
      <c r="C1704" s="5" t="s">
        <v>2848</v>
      </c>
      <c r="D1704" s="5" t="s">
        <v>4850</v>
      </c>
      <c r="E1704" s="5" t="s">
        <v>4851</v>
      </c>
      <c r="F1704" s="5" t="s">
        <v>4871</v>
      </c>
    </row>
    <row r="1705" spans="1:6">
      <c r="A1705" s="5" t="s">
        <v>2787</v>
      </c>
      <c r="B1705" s="5" t="s">
        <v>976</v>
      </c>
      <c r="C1705" s="5" t="s">
        <v>3221</v>
      </c>
      <c r="D1705" s="5" t="s">
        <v>4863</v>
      </c>
      <c r="E1705" s="5" t="s">
        <v>4859</v>
      </c>
      <c r="F1705" s="5" t="s">
        <v>4860</v>
      </c>
    </row>
    <row r="1706" spans="1:6">
      <c r="A1706" s="5" t="s">
        <v>2790</v>
      </c>
      <c r="B1706" s="5" t="s">
        <v>979</v>
      </c>
      <c r="C1706" s="5" t="s">
        <v>1934</v>
      </c>
      <c r="D1706" s="5" t="s">
        <v>302</v>
      </c>
      <c r="E1706" s="5" t="s">
        <v>4853</v>
      </c>
      <c r="F1706" s="5" t="s">
        <v>4919</v>
      </c>
    </row>
    <row r="1707" spans="1:6">
      <c r="A1707" s="5" t="s">
        <v>2790</v>
      </c>
      <c r="B1707" s="5" t="s">
        <v>979</v>
      </c>
      <c r="C1707" s="5" t="s">
        <v>1955</v>
      </c>
      <c r="D1707" s="5" t="s">
        <v>302</v>
      </c>
      <c r="E1707" s="5" t="s">
        <v>4874</v>
      </c>
      <c r="F1707" s="5" t="s">
        <v>4875</v>
      </c>
    </row>
    <row r="1708" spans="1:6">
      <c r="A1708" s="5" t="s">
        <v>2790</v>
      </c>
      <c r="B1708" s="5" t="s">
        <v>979</v>
      </c>
      <c r="C1708" s="5" t="s">
        <v>2107</v>
      </c>
      <c r="D1708" s="5" t="s">
        <v>127</v>
      </c>
      <c r="E1708" s="5" t="s">
        <v>4864</v>
      </c>
      <c r="F1708" s="5" t="s">
        <v>4865</v>
      </c>
    </row>
    <row r="1709" spans="1:6">
      <c r="A1709" s="5" t="s">
        <v>2790</v>
      </c>
      <c r="B1709" s="5" t="s">
        <v>979</v>
      </c>
      <c r="C1709" s="5" t="s">
        <v>2202</v>
      </c>
      <c r="D1709" s="5" t="s">
        <v>522</v>
      </c>
      <c r="E1709" s="5" t="s">
        <v>4874</v>
      </c>
      <c r="F1709" s="5" t="s">
        <v>4921</v>
      </c>
    </row>
    <row r="1710" spans="1:6">
      <c r="A1710" s="5" t="s">
        <v>2790</v>
      </c>
      <c r="B1710" s="5" t="s">
        <v>979</v>
      </c>
      <c r="C1710" s="5" t="s">
        <v>2156</v>
      </c>
      <c r="D1710" s="5" t="s">
        <v>113</v>
      </c>
      <c r="E1710" s="5" t="s">
        <v>4864</v>
      </c>
      <c r="F1710" s="5" t="s">
        <v>4933</v>
      </c>
    </row>
    <row r="1711" spans="1:6">
      <c r="A1711" s="5" t="s">
        <v>2790</v>
      </c>
      <c r="B1711" s="5" t="s">
        <v>979</v>
      </c>
      <c r="C1711" s="5" t="s">
        <v>2848</v>
      </c>
      <c r="D1711" s="5" t="s">
        <v>113</v>
      </c>
      <c r="E1711" s="5" t="s">
        <v>4853</v>
      </c>
      <c r="F1711" s="5" t="s">
        <v>4883</v>
      </c>
    </row>
    <row r="1712" spans="1:6">
      <c r="A1712" s="5" t="s">
        <v>2790</v>
      </c>
      <c r="B1712" s="5" t="s">
        <v>979</v>
      </c>
      <c r="C1712" s="5" t="s">
        <v>3221</v>
      </c>
      <c r="D1712" s="5" t="s">
        <v>113</v>
      </c>
      <c r="E1712" s="5" t="s">
        <v>4868</v>
      </c>
      <c r="F1712" s="5" t="s">
        <v>5275</v>
      </c>
    </row>
    <row r="1713" spans="1:6">
      <c r="A1713" s="5" t="s">
        <v>2790</v>
      </c>
      <c r="B1713" s="5" t="s">
        <v>979</v>
      </c>
      <c r="C1713" s="5" t="s">
        <v>2569</v>
      </c>
      <c r="D1713" s="5" t="s">
        <v>26</v>
      </c>
      <c r="E1713" s="5" t="s">
        <v>4853</v>
      </c>
      <c r="F1713" s="5" t="s">
        <v>4883</v>
      </c>
    </row>
    <row r="1714" spans="1:6">
      <c r="A1714" s="5" t="s">
        <v>2790</v>
      </c>
      <c r="B1714" s="5" t="s">
        <v>979</v>
      </c>
      <c r="C1714" s="5" t="s">
        <v>3878</v>
      </c>
      <c r="D1714" s="5" t="s">
        <v>26</v>
      </c>
      <c r="E1714" s="5" t="s">
        <v>4940</v>
      </c>
      <c r="F1714" s="5" t="s">
        <v>4941</v>
      </c>
    </row>
    <row r="1715" spans="1:6">
      <c r="A1715" s="5" t="s">
        <v>2790</v>
      </c>
      <c r="B1715" s="5" t="s">
        <v>979</v>
      </c>
      <c r="C1715" s="5" t="s">
        <v>2018</v>
      </c>
      <c r="D1715" s="5" t="s">
        <v>134</v>
      </c>
      <c r="E1715" s="5" t="s">
        <v>4940</v>
      </c>
      <c r="F1715" s="5" t="s">
        <v>5497</v>
      </c>
    </row>
    <row r="1716" spans="1:6">
      <c r="A1716" s="5" t="s">
        <v>2790</v>
      </c>
      <c r="B1716" s="5" t="s">
        <v>979</v>
      </c>
      <c r="C1716" s="5" t="s">
        <v>2319</v>
      </c>
      <c r="D1716" s="5" t="s">
        <v>623</v>
      </c>
      <c r="E1716" s="5" t="s">
        <v>5498</v>
      </c>
      <c r="F1716" s="5" t="s">
        <v>4997</v>
      </c>
    </row>
    <row r="1717" spans="1:6">
      <c r="A1717" s="5" t="s">
        <v>2790</v>
      </c>
      <c r="B1717" s="5" t="s">
        <v>979</v>
      </c>
      <c r="C1717" s="5" t="s">
        <v>2996</v>
      </c>
      <c r="D1717" s="5" t="s">
        <v>284</v>
      </c>
      <c r="E1717" s="5" t="s">
        <v>4887</v>
      </c>
      <c r="F1717" s="5" t="s">
        <v>4910</v>
      </c>
    </row>
    <row r="1718" spans="1:6">
      <c r="A1718" s="5" t="s">
        <v>2790</v>
      </c>
      <c r="B1718" s="5" t="s">
        <v>979</v>
      </c>
      <c r="C1718" s="5" t="s">
        <v>4393</v>
      </c>
      <c r="D1718" s="5" t="s">
        <v>4850</v>
      </c>
      <c r="E1718" s="5" t="s">
        <v>4851</v>
      </c>
      <c r="F1718" s="5" t="s">
        <v>4871</v>
      </c>
    </row>
    <row r="1719" spans="1:6">
      <c r="A1719" s="5" t="s">
        <v>2790</v>
      </c>
      <c r="B1719" s="5" t="s">
        <v>979</v>
      </c>
      <c r="C1719" s="5" t="s">
        <v>4894</v>
      </c>
      <c r="D1719" s="5" t="s">
        <v>4858</v>
      </c>
      <c r="E1719" s="5" t="s">
        <v>4859</v>
      </c>
      <c r="F1719" s="5" t="s">
        <v>4860</v>
      </c>
    </row>
    <row r="1720" spans="1:6">
      <c r="A1720" s="5" t="s">
        <v>5499</v>
      </c>
      <c r="B1720" s="5" t="s">
        <v>983</v>
      </c>
      <c r="C1720" s="5" t="s">
        <v>1934</v>
      </c>
      <c r="D1720" s="5" t="s">
        <v>46</v>
      </c>
      <c r="E1720" s="5" t="s">
        <v>4890</v>
      </c>
      <c r="F1720" s="5" t="s">
        <v>4960</v>
      </c>
    </row>
    <row r="1721" spans="1:6">
      <c r="A1721" s="5" t="s">
        <v>5499</v>
      </c>
      <c r="B1721" s="5" t="s">
        <v>983</v>
      </c>
      <c r="C1721" s="5" t="s">
        <v>1955</v>
      </c>
      <c r="D1721" s="5" t="s">
        <v>228</v>
      </c>
      <c r="E1721" s="5" t="s">
        <v>5038</v>
      </c>
      <c r="F1721" s="5" t="s">
        <v>5500</v>
      </c>
    </row>
    <row r="1722" spans="1:6">
      <c r="A1722" s="5" t="s">
        <v>5499</v>
      </c>
      <c r="B1722" s="5" t="s">
        <v>983</v>
      </c>
      <c r="C1722" s="5" t="s">
        <v>2107</v>
      </c>
      <c r="D1722" s="5" t="s">
        <v>228</v>
      </c>
      <c r="E1722" s="5" t="s">
        <v>4882</v>
      </c>
      <c r="F1722" s="5" t="s">
        <v>5501</v>
      </c>
    </row>
    <row r="1723" spans="1:6">
      <c r="A1723" s="5" t="s">
        <v>5499</v>
      </c>
      <c r="B1723" s="5" t="s">
        <v>983</v>
      </c>
      <c r="C1723" s="5" t="s">
        <v>2202</v>
      </c>
      <c r="D1723" s="5" t="s">
        <v>247</v>
      </c>
      <c r="E1723" s="5" t="s">
        <v>4864</v>
      </c>
      <c r="F1723" s="5" t="s">
        <v>5502</v>
      </c>
    </row>
    <row r="1724" spans="1:6">
      <c r="A1724" s="5" t="s">
        <v>5499</v>
      </c>
      <c r="B1724" s="5" t="s">
        <v>983</v>
      </c>
      <c r="C1724" s="5" t="s">
        <v>2156</v>
      </c>
      <c r="D1724" s="5" t="s">
        <v>38</v>
      </c>
      <c r="E1724" s="5" t="s">
        <v>4853</v>
      </c>
      <c r="F1724" s="5" t="s">
        <v>4866</v>
      </c>
    </row>
    <row r="1725" spans="1:6">
      <c r="A1725" s="5" t="s">
        <v>5499</v>
      </c>
      <c r="B1725" s="5" t="s">
        <v>983</v>
      </c>
      <c r="C1725" s="5" t="s">
        <v>2848</v>
      </c>
      <c r="D1725" s="5" t="s">
        <v>284</v>
      </c>
      <c r="E1725" s="5" t="s">
        <v>4887</v>
      </c>
      <c r="F1725" s="5" t="s">
        <v>5042</v>
      </c>
    </row>
    <row r="1726" spans="1:6">
      <c r="A1726" s="5" t="s">
        <v>5499</v>
      </c>
      <c r="B1726" s="5" t="s">
        <v>983</v>
      </c>
      <c r="C1726" s="5" t="s">
        <v>3221</v>
      </c>
      <c r="D1726" s="5" t="s">
        <v>407</v>
      </c>
      <c r="E1726" s="5" t="s">
        <v>5503</v>
      </c>
      <c r="F1726" s="5" t="s">
        <v>4870</v>
      </c>
    </row>
    <row r="1727" spans="1:6">
      <c r="A1727" s="5" t="s">
        <v>5499</v>
      </c>
      <c r="B1727" s="5" t="s">
        <v>983</v>
      </c>
      <c r="C1727" s="5" t="s">
        <v>2569</v>
      </c>
      <c r="D1727" s="5" t="s">
        <v>665</v>
      </c>
      <c r="E1727" s="5" t="s">
        <v>4864</v>
      </c>
      <c r="F1727" s="5" t="s">
        <v>5330</v>
      </c>
    </row>
    <row r="1728" spans="1:6">
      <c r="A1728" s="5" t="s">
        <v>5499</v>
      </c>
      <c r="B1728" s="5" t="s">
        <v>983</v>
      </c>
      <c r="C1728" s="5" t="s">
        <v>3878</v>
      </c>
      <c r="D1728" s="5" t="s">
        <v>4850</v>
      </c>
      <c r="E1728" s="5" t="s">
        <v>4851</v>
      </c>
      <c r="F1728" s="5" t="s">
        <v>4871</v>
      </c>
    </row>
    <row r="1729" spans="1:6">
      <c r="A1729" s="5" t="s">
        <v>5499</v>
      </c>
      <c r="B1729" s="5" t="s">
        <v>983</v>
      </c>
      <c r="C1729" s="5" t="s">
        <v>2018</v>
      </c>
      <c r="D1729" s="5" t="s">
        <v>571</v>
      </c>
      <c r="E1729" s="5" t="s">
        <v>5315</v>
      </c>
      <c r="F1729" s="5" t="s">
        <v>5316</v>
      </c>
    </row>
    <row r="1730" spans="1:6">
      <c r="A1730" s="5" t="s">
        <v>5499</v>
      </c>
      <c r="B1730" s="5" t="s">
        <v>983</v>
      </c>
      <c r="C1730" s="5" t="s">
        <v>2319</v>
      </c>
      <c r="D1730" s="5" t="s">
        <v>4863</v>
      </c>
      <c r="E1730" s="5" t="s">
        <v>4859</v>
      </c>
      <c r="F1730" s="5" t="s">
        <v>4860</v>
      </c>
    </row>
    <row r="1731" spans="1:6">
      <c r="A1731" s="5" t="s">
        <v>2795</v>
      </c>
      <c r="B1731" s="5" t="s">
        <v>986</v>
      </c>
      <c r="C1731" s="5" t="s">
        <v>1934</v>
      </c>
      <c r="D1731" s="5" t="s">
        <v>58</v>
      </c>
      <c r="E1731" s="5" t="s">
        <v>4853</v>
      </c>
      <c r="F1731" s="5" t="s">
        <v>4919</v>
      </c>
    </row>
    <row r="1732" spans="1:6">
      <c r="A1732" s="5" t="s">
        <v>2795</v>
      </c>
      <c r="B1732" s="5" t="s">
        <v>986</v>
      </c>
      <c r="C1732" s="5" t="s">
        <v>1955</v>
      </c>
      <c r="D1732" s="5" t="s">
        <v>63</v>
      </c>
      <c r="E1732" s="5" t="s">
        <v>5038</v>
      </c>
      <c r="F1732" s="5" t="s">
        <v>5504</v>
      </c>
    </row>
    <row r="1733" spans="1:6">
      <c r="A1733" s="5" t="s">
        <v>2795</v>
      </c>
      <c r="B1733" s="5" t="s">
        <v>986</v>
      </c>
      <c r="C1733" s="5" t="s">
        <v>2107</v>
      </c>
      <c r="D1733" s="5" t="s">
        <v>63</v>
      </c>
      <c r="E1733" s="5" t="s">
        <v>4984</v>
      </c>
      <c r="F1733" s="5" t="s">
        <v>5068</v>
      </c>
    </row>
    <row r="1734" spans="1:6">
      <c r="A1734" s="5" t="s">
        <v>2795</v>
      </c>
      <c r="B1734" s="5" t="s">
        <v>986</v>
      </c>
      <c r="C1734" s="5" t="s">
        <v>2202</v>
      </c>
      <c r="D1734" s="5" t="s">
        <v>63</v>
      </c>
      <c r="E1734" s="5" t="s">
        <v>4874</v>
      </c>
      <c r="F1734" s="5" t="s">
        <v>4875</v>
      </c>
    </row>
    <row r="1735" spans="1:6">
      <c r="A1735" s="5" t="s">
        <v>2795</v>
      </c>
      <c r="B1735" s="5" t="s">
        <v>986</v>
      </c>
      <c r="C1735" s="5" t="s">
        <v>2156</v>
      </c>
      <c r="D1735" s="5" t="s">
        <v>902</v>
      </c>
      <c r="E1735" s="5" t="s">
        <v>4880</v>
      </c>
      <c r="F1735" s="5" t="s">
        <v>4997</v>
      </c>
    </row>
    <row r="1736" spans="1:6">
      <c r="A1736" s="5" t="s">
        <v>2795</v>
      </c>
      <c r="B1736" s="5" t="s">
        <v>986</v>
      </c>
      <c r="C1736" s="5" t="s">
        <v>2848</v>
      </c>
      <c r="D1736" s="5" t="s">
        <v>284</v>
      </c>
      <c r="E1736" s="5" t="s">
        <v>4887</v>
      </c>
      <c r="F1736" s="5" t="s">
        <v>4910</v>
      </c>
    </row>
    <row r="1737" spans="1:6">
      <c r="A1737" s="5" t="s">
        <v>2795</v>
      </c>
      <c r="B1737" s="5" t="s">
        <v>986</v>
      </c>
      <c r="C1737" s="5" t="s">
        <v>3221</v>
      </c>
      <c r="D1737" s="5" t="s">
        <v>204</v>
      </c>
      <c r="E1737" s="5" t="s">
        <v>4930</v>
      </c>
      <c r="F1737" s="5" t="s">
        <v>5167</v>
      </c>
    </row>
    <row r="1738" spans="1:6">
      <c r="A1738" s="5" t="s">
        <v>2795</v>
      </c>
      <c r="B1738" s="5" t="s">
        <v>986</v>
      </c>
      <c r="C1738" s="5" t="s">
        <v>2569</v>
      </c>
      <c r="D1738" s="5" t="s">
        <v>5242</v>
      </c>
      <c r="E1738" s="5" t="s">
        <v>4853</v>
      </c>
      <c r="F1738" s="5" t="s">
        <v>5205</v>
      </c>
    </row>
    <row r="1739" spans="1:6">
      <c r="A1739" s="5" t="s">
        <v>2795</v>
      </c>
      <c r="B1739" s="5" t="s">
        <v>986</v>
      </c>
      <c r="C1739" s="5" t="s">
        <v>3878</v>
      </c>
      <c r="D1739" s="5" t="s">
        <v>407</v>
      </c>
      <c r="E1739" s="5" t="s">
        <v>5357</v>
      </c>
      <c r="F1739" s="5" t="s">
        <v>4870</v>
      </c>
    </row>
    <row r="1740" spans="1:6">
      <c r="A1740" s="5" t="s">
        <v>2795</v>
      </c>
      <c r="B1740" s="5" t="s">
        <v>986</v>
      </c>
      <c r="C1740" s="5" t="s">
        <v>2018</v>
      </c>
      <c r="D1740" s="5" t="s">
        <v>4850</v>
      </c>
      <c r="E1740" s="5" t="s">
        <v>4851</v>
      </c>
      <c r="F1740" s="5" t="s">
        <v>4871</v>
      </c>
    </row>
    <row r="1741" spans="1:6">
      <c r="A1741" s="5" t="s">
        <v>2795</v>
      </c>
      <c r="B1741" s="5" t="s">
        <v>986</v>
      </c>
      <c r="C1741" s="5" t="s">
        <v>2319</v>
      </c>
      <c r="D1741" s="5" t="s">
        <v>33</v>
      </c>
      <c r="E1741" s="5" t="s">
        <v>5078</v>
      </c>
      <c r="F1741" s="5" t="s">
        <v>4862</v>
      </c>
    </row>
    <row r="1742" spans="1:6">
      <c r="A1742" s="5" t="s">
        <v>2795</v>
      </c>
      <c r="B1742" s="5" t="s">
        <v>986</v>
      </c>
      <c r="C1742" s="5" t="s">
        <v>2996</v>
      </c>
      <c r="D1742" s="5" t="s">
        <v>4863</v>
      </c>
      <c r="E1742" s="5" t="s">
        <v>4859</v>
      </c>
      <c r="F1742" s="5" t="s">
        <v>4860</v>
      </c>
    </row>
    <row r="1743" spans="1:6">
      <c r="A1743" s="5" t="s">
        <v>2797</v>
      </c>
      <c r="B1743" s="5" t="s">
        <v>989</v>
      </c>
      <c r="C1743" s="5" t="s">
        <v>1934</v>
      </c>
      <c r="D1743" s="5"/>
      <c r="E1743" s="5"/>
      <c r="F1743" s="5"/>
    </row>
    <row r="1744" spans="1:6">
      <c r="A1744" s="5" t="s">
        <v>2797</v>
      </c>
      <c r="B1744" s="5" t="s">
        <v>989</v>
      </c>
      <c r="C1744" s="5" t="s">
        <v>1955</v>
      </c>
      <c r="D1744" s="5" t="s">
        <v>4863</v>
      </c>
      <c r="E1744" s="5" t="s">
        <v>4859</v>
      </c>
      <c r="F1744" s="5" t="s">
        <v>4860</v>
      </c>
    </row>
    <row r="1745" spans="1:6">
      <c r="A1745" s="5" t="s">
        <v>2799</v>
      </c>
      <c r="B1745" s="5" t="s">
        <v>992</v>
      </c>
      <c r="C1745" s="5" t="s">
        <v>1934</v>
      </c>
      <c r="D1745" s="5" t="s">
        <v>4863</v>
      </c>
      <c r="E1745" s="5" t="s">
        <v>4859</v>
      </c>
      <c r="F1745" s="5" t="s">
        <v>4860</v>
      </c>
    </row>
    <row r="1746" spans="1:6">
      <c r="A1746" s="5" t="s">
        <v>4127</v>
      </c>
      <c r="B1746" s="5" t="s">
        <v>995</v>
      </c>
      <c r="C1746" s="5" t="s">
        <v>1934</v>
      </c>
      <c r="D1746" s="5" t="s">
        <v>4863</v>
      </c>
      <c r="E1746" s="5" t="s">
        <v>4859</v>
      </c>
      <c r="F1746" s="5" t="s">
        <v>4860</v>
      </c>
    </row>
    <row r="1747" spans="1:6">
      <c r="A1747" s="5" t="s">
        <v>2803</v>
      </c>
      <c r="B1747" s="5" t="s">
        <v>998</v>
      </c>
      <c r="C1747" s="5" t="s">
        <v>1934</v>
      </c>
      <c r="D1747" s="5" t="s">
        <v>4863</v>
      </c>
      <c r="E1747" s="5" t="s">
        <v>4859</v>
      </c>
      <c r="F1747" s="5" t="s">
        <v>4860</v>
      </c>
    </row>
    <row r="1748" spans="1:6">
      <c r="A1748" s="5" t="s">
        <v>2807</v>
      </c>
      <c r="B1748" s="5" t="s">
        <v>1001</v>
      </c>
      <c r="C1748" s="5" t="s">
        <v>1934</v>
      </c>
      <c r="D1748" s="5" t="s">
        <v>4863</v>
      </c>
      <c r="E1748" s="5" t="s">
        <v>4859</v>
      </c>
      <c r="F1748" s="5" t="s">
        <v>4860</v>
      </c>
    </row>
    <row r="1749" spans="1:6">
      <c r="A1749" s="5" t="s">
        <v>2813</v>
      </c>
      <c r="B1749" s="5" t="s">
        <v>1004</v>
      </c>
      <c r="C1749" s="5" t="s">
        <v>1934</v>
      </c>
      <c r="D1749" s="5" t="s">
        <v>5505</v>
      </c>
      <c r="E1749" s="5" t="s">
        <v>5506</v>
      </c>
      <c r="F1749" s="5" t="s">
        <v>5507</v>
      </c>
    </row>
    <row r="1750" spans="1:6">
      <c r="A1750" s="5" t="s">
        <v>2813</v>
      </c>
      <c r="B1750" s="5" t="s">
        <v>1004</v>
      </c>
      <c r="C1750" s="5" t="s">
        <v>1955</v>
      </c>
      <c r="D1750" s="5" t="s">
        <v>4863</v>
      </c>
      <c r="E1750" s="5" t="s">
        <v>4859</v>
      </c>
      <c r="F1750" s="5" t="s">
        <v>4860</v>
      </c>
    </row>
    <row r="1751" spans="1:6">
      <c r="A1751" s="5" t="s">
        <v>2817</v>
      </c>
      <c r="B1751" s="5" t="s">
        <v>1007</v>
      </c>
      <c r="C1751" s="5" t="s">
        <v>1934</v>
      </c>
      <c r="D1751" s="5" t="s">
        <v>4863</v>
      </c>
      <c r="E1751" s="5" t="s">
        <v>4859</v>
      </c>
      <c r="F1751" s="5" t="s">
        <v>4860</v>
      </c>
    </row>
    <row r="1752" spans="1:6">
      <c r="A1752" s="5" t="s">
        <v>2821</v>
      </c>
      <c r="B1752" s="5" t="s">
        <v>1010</v>
      </c>
      <c r="C1752" s="5" t="s">
        <v>1934</v>
      </c>
      <c r="D1752" s="5" t="s">
        <v>4863</v>
      </c>
      <c r="E1752" s="5" t="s">
        <v>4859</v>
      </c>
      <c r="F1752" s="5" t="s">
        <v>4860</v>
      </c>
    </row>
    <row r="1753" spans="1:6">
      <c r="A1753" s="5" t="s">
        <v>2823</v>
      </c>
      <c r="B1753" s="5" t="s">
        <v>1013</v>
      </c>
      <c r="C1753" s="5" t="s">
        <v>1934</v>
      </c>
      <c r="D1753" s="5" t="s">
        <v>5034</v>
      </c>
      <c r="E1753" s="5" t="s">
        <v>5035</v>
      </c>
      <c r="F1753" s="5" t="s">
        <v>5036</v>
      </c>
    </row>
    <row r="1754" spans="1:6">
      <c r="A1754" s="5" t="s">
        <v>2823</v>
      </c>
      <c r="B1754" s="5" t="s">
        <v>1013</v>
      </c>
      <c r="C1754" s="5" t="s">
        <v>1955</v>
      </c>
      <c r="D1754" s="5" t="s">
        <v>4863</v>
      </c>
      <c r="E1754" s="5" t="s">
        <v>4859</v>
      </c>
      <c r="F1754" s="5" t="s">
        <v>4860</v>
      </c>
    </row>
    <row r="1755" spans="1:6">
      <c r="A1755" s="5" t="s">
        <v>2826</v>
      </c>
      <c r="B1755" s="5" t="s">
        <v>1016</v>
      </c>
      <c r="C1755" s="5" t="s">
        <v>1934</v>
      </c>
      <c r="D1755" s="5" t="s">
        <v>4863</v>
      </c>
      <c r="E1755" s="5" t="s">
        <v>4859</v>
      </c>
      <c r="F1755" s="5" t="s">
        <v>4860</v>
      </c>
    </row>
    <row r="1756" spans="1:6">
      <c r="A1756" s="5" t="s">
        <v>4133</v>
      </c>
      <c r="B1756" s="5" t="s">
        <v>1019</v>
      </c>
      <c r="C1756" s="5" t="s">
        <v>1934</v>
      </c>
      <c r="D1756" s="5" t="s">
        <v>4863</v>
      </c>
      <c r="E1756" s="5" t="s">
        <v>4859</v>
      </c>
      <c r="F1756" s="5" t="s">
        <v>4860</v>
      </c>
    </row>
    <row r="1757" spans="1:6">
      <c r="A1757" s="5" t="s">
        <v>2832</v>
      </c>
      <c r="B1757" s="5" t="s">
        <v>1022</v>
      </c>
      <c r="C1757" s="5" t="s">
        <v>1934</v>
      </c>
      <c r="D1757" s="5" t="s">
        <v>4863</v>
      </c>
      <c r="E1757" s="5" t="s">
        <v>4859</v>
      </c>
      <c r="F1757" s="5" t="s">
        <v>4860</v>
      </c>
    </row>
    <row r="1758" spans="1:6">
      <c r="A1758" s="5" t="s">
        <v>5508</v>
      </c>
      <c r="B1758" s="5" t="s">
        <v>1025</v>
      </c>
      <c r="C1758" s="5" t="s">
        <v>1934</v>
      </c>
      <c r="D1758" s="5" t="s">
        <v>4863</v>
      </c>
      <c r="E1758" s="5" t="s">
        <v>4859</v>
      </c>
      <c r="F1758" s="5" t="s">
        <v>4860</v>
      </c>
    </row>
    <row r="1759" spans="1:6">
      <c r="A1759" s="5" t="s">
        <v>4134</v>
      </c>
      <c r="B1759" s="5" t="s">
        <v>1028</v>
      </c>
      <c r="C1759" s="5" t="s">
        <v>1934</v>
      </c>
      <c r="D1759" s="5" t="s">
        <v>4863</v>
      </c>
      <c r="E1759" s="5" t="s">
        <v>4859</v>
      </c>
      <c r="F1759" s="5" t="s">
        <v>4860</v>
      </c>
    </row>
    <row r="1760" spans="1:6">
      <c r="A1760" s="5" t="s">
        <v>2836</v>
      </c>
      <c r="B1760" s="5" t="s">
        <v>1031</v>
      </c>
      <c r="C1760" s="5" t="s">
        <v>1934</v>
      </c>
      <c r="D1760" s="5" t="s">
        <v>613</v>
      </c>
      <c r="E1760" s="5" t="s">
        <v>4949</v>
      </c>
      <c r="F1760" s="5" t="s">
        <v>5509</v>
      </c>
    </row>
    <row r="1761" spans="1:6">
      <c r="A1761" s="5" t="s">
        <v>2836</v>
      </c>
      <c r="B1761" s="5" t="s">
        <v>1031</v>
      </c>
      <c r="C1761" s="5" t="s">
        <v>1955</v>
      </c>
      <c r="D1761" s="5" t="s">
        <v>4863</v>
      </c>
      <c r="E1761" s="5" t="s">
        <v>4859</v>
      </c>
      <c r="F1761" s="5" t="s">
        <v>4860</v>
      </c>
    </row>
    <row r="1762" spans="1:6">
      <c r="A1762" s="5" t="s">
        <v>2839</v>
      </c>
      <c r="B1762" s="5" t="s">
        <v>1034</v>
      </c>
      <c r="C1762" s="5" t="s">
        <v>1934</v>
      </c>
      <c r="D1762" s="5" t="s">
        <v>4863</v>
      </c>
      <c r="E1762" s="5" t="s">
        <v>4859</v>
      </c>
      <c r="F1762" s="5" t="s">
        <v>4860</v>
      </c>
    </row>
    <row r="1763" spans="1:6">
      <c r="A1763" s="5" t="s">
        <v>4137</v>
      </c>
      <c r="B1763" s="5" t="s">
        <v>1037</v>
      </c>
      <c r="C1763" s="5" t="s">
        <v>1934</v>
      </c>
      <c r="D1763" s="5" t="s">
        <v>4863</v>
      </c>
      <c r="E1763" s="5" t="s">
        <v>4859</v>
      </c>
      <c r="F1763" s="5" t="s">
        <v>4860</v>
      </c>
    </row>
    <row r="1764" spans="1:6">
      <c r="A1764" s="5" t="s">
        <v>4139</v>
      </c>
      <c r="B1764" s="5" t="s">
        <v>1041</v>
      </c>
      <c r="C1764" s="5" t="s">
        <v>1934</v>
      </c>
      <c r="D1764" s="5" t="s">
        <v>4863</v>
      </c>
      <c r="E1764" s="5" t="s">
        <v>4859</v>
      </c>
      <c r="F1764" s="5" t="s">
        <v>4860</v>
      </c>
    </row>
    <row r="1765" spans="1:6">
      <c r="A1765" s="5" t="s">
        <v>4141</v>
      </c>
      <c r="B1765" s="5" t="s">
        <v>1044</v>
      </c>
      <c r="C1765" s="5" t="s">
        <v>1934</v>
      </c>
      <c r="D1765" s="5" t="s">
        <v>4863</v>
      </c>
      <c r="E1765" s="5" t="s">
        <v>4859</v>
      </c>
      <c r="F1765" s="5" t="s">
        <v>4860</v>
      </c>
    </row>
    <row r="1766" spans="1:6">
      <c r="A1766" s="5" t="s">
        <v>4143</v>
      </c>
      <c r="B1766" s="5" t="s">
        <v>1047</v>
      </c>
      <c r="C1766" s="5" t="s">
        <v>1934</v>
      </c>
      <c r="D1766" s="5" t="s">
        <v>4863</v>
      </c>
      <c r="E1766" s="5" t="s">
        <v>4859</v>
      </c>
      <c r="F1766" s="5" t="s">
        <v>4860</v>
      </c>
    </row>
    <row r="1767" spans="1:6">
      <c r="A1767" s="5" t="s">
        <v>4144</v>
      </c>
      <c r="B1767" s="5" t="s">
        <v>1050</v>
      </c>
      <c r="C1767" s="5" t="s">
        <v>1934</v>
      </c>
      <c r="D1767" s="5" t="s">
        <v>4863</v>
      </c>
      <c r="E1767" s="5" t="s">
        <v>4859</v>
      </c>
      <c r="F1767" s="5" t="s">
        <v>4860</v>
      </c>
    </row>
    <row r="1768" spans="1:6">
      <c r="A1768" s="5" t="s">
        <v>2843</v>
      </c>
      <c r="B1768" s="5" t="s">
        <v>1053</v>
      </c>
      <c r="C1768" s="5" t="s">
        <v>1934</v>
      </c>
      <c r="D1768" s="5" t="s">
        <v>4863</v>
      </c>
      <c r="E1768" s="5" t="s">
        <v>4859</v>
      </c>
      <c r="F1768" s="5" t="s">
        <v>4860</v>
      </c>
    </row>
    <row r="1769" spans="1:6">
      <c r="A1769" s="5" t="s">
        <v>4145</v>
      </c>
      <c r="B1769" s="5" t="s">
        <v>1056</v>
      </c>
      <c r="C1769" s="5" t="s">
        <v>1934</v>
      </c>
      <c r="D1769" s="5" t="s">
        <v>4863</v>
      </c>
      <c r="E1769" s="5" t="s">
        <v>4859</v>
      </c>
      <c r="F1769" s="5" t="s">
        <v>4860</v>
      </c>
    </row>
    <row r="1770" spans="1:6">
      <c r="A1770" s="5" t="s">
        <v>2846</v>
      </c>
      <c r="B1770" s="5" t="s">
        <v>1059</v>
      </c>
      <c r="C1770" s="5" t="s">
        <v>1934</v>
      </c>
      <c r="D1770" s="5" t="s">
        <v>4863</v>
      </c>
      <c r="E1770" s="5" t="s">
        <v>4859</v>
      </c>
      <c r="F1770" s="5" t="s">
        <v>4860</v>
      </c>
    </row>
    <row r="1771" spans="1:6">
      <c r="A1771" s="5" t="s">
        <v>4148</v>
      </c>
      <c r="B1771" s="5" t="s">
        <v>1063</v>
      </c>
      <c r="C1771" s="5" t="s">
        <v>1934</v>
      </c>
      <c r="D1771" s="5" t="s">
        <v>4863</v>
      </c>
      <c r="E1771" s="5" t="s">
        <v>4859</v>
      </c>
      <c r="F1771" s="5" t="s">
        <v>4860</v>
      </c>
    </row>
    <row r="1772" spans="1:6">
      <c r="A1772" s="5" t="s">
        <v>2849</v>
      </c>
      <c r="B1772" s="5" t="s">
        <v>1066</v>
      </c>
      <c r="C1772" s="5" t="s">
        <v>1934</v>
      </c>
      <c r="D1772" s="5" t="s">
        <v>52</v>
      </c>
      <c r="E1772" s="5" t="s">
        <v>4864</v>
      </c>
      <c r="F1772" s="5" t="s">
        <v>5102</v>
      </c>
    </row>
    <row r="1773" spans="1:6">
      <c r="A1773" s="5" t="s">
        <v>2849</v>
      </c>
      <c r="B1773" s="5" t="s">
        <v>1066</v>
      </c>
      <c r="C1773" s="5" t="s">
        <v>1955</v>
      </c>
      <c r="D1773" s="5" t="s">
        <v>228</v>
      </c>
      <c r="E1773" s="5" t="s">
        <v>4872</v>
      </c>
      <c r="F1773" s="5" t="s">
        <v>4873</v>
      </c>
    </row>
    <row r="1774" spans="1:6">
      <c r="A1774" s="5" t="s">
        <v>2849</v>
      </c>
      <c r="B1774" s="5" t="s">
        <v>1066</v>
      </c>
      <c r="C1774" s="5" t="s">
        <v>2107</v>
      </c>
      <c r="D1774" s="5" t="s">
        <v>228</v>
      </c>
      <c r="E1774" s="5" t="s">
        <v>5030</v>
      </c>
      <c r="F1774" s="5" t="s">
        <v>5041</v>
      </c>
    </row>
    <row r="1775" spans="1:6">
      <c r="A1775" s="5" t="s">
        <v>2849</v>
      </c>
      <c r="B1775" s="5" t="s">
        <v>1066</v>
      </c>
      <c r="C1775" s="5" t="s">
        <v>2202</v>
      </c>
      <c r="D1775" s="5" t="s">
        <v>228</v>
      </c>
      <c r="E1775" s="5" t="s">
        <v>4973</v>
      </c>
      <c r="F1775" s="5" t="s">
        <v>4974</v>
      </c>
    </row>
    <row r="1776" spans="1:6">
      <c r="A1776" s="5" t="s">
        <v>2849</v>
      </c>
      <c r="B1776" s="5" t="s">
        <v>1066</v>
      </c>
      <c r="C1776" s="5" t="s">
        <v>2156</v>
      </c>
      <c r="D1776" s="5" t="s">
        <v>228</v>
      </c>
      <c r="E1776" s="5" t="s">
        <v>5222</v>
      </c>
      <c r="F1776" s="5" t="s">
        <v>4974</v>
      </c>
    </row>
    <row r="1777" spans="1:6">
      <c r="A1777" s="5" t="s">
        <v>2849</v>
      </c>
      <c r="B1777" s="5" t="s">
        <v>1066</v>
      </c>
      <c r="C1777" s="5" t="s">
        <v>2848</v>
      </c>
      <c r="D1777" s="5" t="s">
        <v>26</v>
      </c>
      <c r="E1777" s="5" t="s">
        <v>4853</v>
      </c>
      <c r="F1777" s="5" t="s">
        <v>4883</v>
      </c>
    </row>
    <row r="1778" spans="1:6">
      <c r="A1778" s="5" t="s">
        <v>2849</v>
      </c>
      <c r="B1778" s="5" t="s">
        <v>1066</v>
      </c>
      <c r="C1778" s="5" t="s">
        <v>3221</v>
      </c>
      <c r="D1778" s="5" t="s">
        <v>26</v>
      </c>
      <c r="E1778" s="5" t="s">
        <v>4940</v>
      </c>
      <c r="F1778" s="5" t="s">
        <v>4941</v>
      </c>
    </row>
    <row r="1779" spans="1:6">
      <c r="A1779" s="5" t="s">
        <v>2849</v>
      </c>
      <c r="B1779" s="5" t="s">
        <v>1066</v>
      </c>
      <c r="C1779" s="5" t="s">
        <v>2569</v>
      </c>
      <c r="D1779" s="5" t="s">
        <v>902</v>
      </c>
      <c r="E1779" s="5" t="s">
        <v>4864</v>
      </c>
      <c r="F1779" s="5" t="s">
        <v>4883</v>
      </c>
    </row>
    <row r="1780" spans="1:6">
      <c r="A1780" s="5" t="s">
        <v>2849</v>
      </c>
      <c r="B1780" s="5" t="s">
        <v>1066</v>
      </c>
      <c r="C1780" s="5" t="s">
        <v>3878</v>
      </c>
      <c r="D1780" s="5" t="s">
        <v>902</v>
      </c>
      <c r="E1780" s="5" t="s">
        <v>4884</v>
      </c>
      <c r="F1780" s="5" t="s">
        <v>4902</v>
      </c>
    </row>
    <row r="1781" spans="1:6">
      <c r="A1781" s="5" t="s">
        <v>2849</v>
      </c>
      <c r="B1781" s="5" t="s">
        <v>1066</v>
      </c>
      <c r="C1781" s="5" t="s">
        <v>2018</v>
      </c>
      <c r="D1781" s="5" t="s">
        <v>902</v>
      </c>
      <c r="E1781" s="5" t="s">
        <v>4853</v>
      </c>
      <c r="F1781" s="5" t="s">
        <v>4883</v>
      </c>
    </row>
    <row r="1782" spans="1:6">
      <c r="A1782" s="5" t="s">
        <v>2849</v>
      </c>
      <c r="B1782" s="5" t="s">
        <v>1066</v>
      </c>
      <c r="C1782" s="5" t="s">
        <v>2319</v>
      </c>
      <c r="D1782" s="5" t="s">
        <v>902</v>
      </c>
      <c r="E1782" s="5" t="s">
        <v>4874</v>
      </c>
      <c r="F1782" s="5" t="s">
        <v>4875</v>
      </c>
    </row>
    <row r="1783" spans="1:6">
      <c r="A1783" s="5" t="s">
        <v>2849</v>
      </c>
      <c r="B1783" s="5" t="s">
        <v>1066</v>
      </c>
      <c r="C1783" s="5" t="s">
        <v>2996</v>
      </c>
      <c r="D1783" s="5" t="s">
        <v>114</v>
      </c>
      <c r="E1783" s="5" t="s">
        <v>4896</v>
      </c>
      <c r="F1783" s="5" t="s">
        <v>4909</v>
      </c>
    </row>
    <row r="1784" spans="1:6">
      <c r="A1784" s="5" t="s">
        <v>2849</v>
      </c>
      <c r="B1784" s="5" t="s">
        <v>1066</v>
      </c>
      <c r="C1784" s="5" t="s">
        <v>4393</v>
      </c>
      <c r="D1784" s="5" t="s">
        <v>114</v>
      </c>
      <c r="E1784" s="5" t="s">
        <v>4878</v>
      </c>
      <c r="F1784" s="5" t="s">
        <v>4879</v>
      </c>
    </row>
    <row r="1785" spans="1:6">
      <c r="A1785" s="5" t="s">
        <v>2849</v>
      </c>
      <c r="B1785" s="5" t="s">
        <v>1066</v>
      </c>
      <c r="C1785" s="5" t="s">
        <v>4894</v>
      </c>
      <c r="D1785" s="5" t="s">
        <v>284</v>
      </c>
      <c r="E1785" s="5" t="s">
        <v>4887</v>
      </c>
      <c r="F1785" s="5" t="s">
        <v>4885</v>
      </c>
    </row>
    <row r="1786" spans="1:6">
      <c r="A1786" s="5" t="s">
        <v>2849</v>
      </c>
      <c r="B1786" s="5" t="s">
        <v>1066</v>
      </c>
      <c r="C1786" s="5" t="s">
        <v>2011</v>
      </c>
      <c r="D1786" s="5" t="s">
        <v>5009</v>
      </c>
      <c r="E1786" s="5" t="s">
        <v>4896</v>
      </c>
      <c r="F1786" s="5" t="s">
        <v>4891</v>
      </c>
    </row>
    <row r="1787" spans="1:6">
      <c r="A1787" s="5" t="s">
        <v>2849</v>
      </c>
      <c r="B1787" s="5" t="s">
        <v>1066</v>
      </c>
      <c r="C1787" s="5" t="s">
        <v>3738</v>
      </c>
      <c r="D1787" s="5" t="s">
        <v>4929</v>
      </c>
      <c r="E1787" s="5" t="s">
        <v>4930</v>
      </c>
      <c r="F1787" s="5" t="s">
        <v>4931</v>
      </c>
    </row>
    <row r="1788" spans="1:6">
      <c r="A1788" s="5" t="s">
        <v>2849</v>
      </c>
      <c r="B1788" s="5" t="s">
        <v>1066</v>
      </c>
      <c r="C1788" s="5" t="s">
        <v>3789</v>
      </c>
      <c r="D1788" s="5" t="s">
        <v>407</v>
      </c>
      <c r="E1788" s="5" t="s">
        <v>4896</v>
      </c>
      <c r="F1788" s="5" t="s">
        <v>5510</v>
      </c>
    </row>
    <row r="1789" spans="1:6">
      <c r="A1789" s="5" t="s">
        <v>2849</v>
      </c>
      <c r="B1789" s="5" t="s">
        <v>1066</v>
      </c>
      <c r="C1789" s="5" t="s">
        <v>2458</v>
      </c>
      <c r="D1789" s="5" t="s">
        <v>4850</v>
      </c>
      <c r="E1789" s="5" t="s">
        <v>4851</v>
      </c>
      <c r="F1789" s="5" t="s">
        <v>5511</v>
      </c>
    </row>
    <row r="1790" spans="1:6">
      <c r="A1790" s="5" t="s">
        <v>2849</v>
      </c>
      <c r="B1790" s="5" t="s">
        <v>1066</v>
      </c>
      <c r="C1790" s="5" t="s">
        <v>2377</v>
      </c>
      <c r="D1790" s="5" t="s">
        <v>1068</v>
      </c>
      <c r="E1790" s="5" t="s">
        <v>5512</v>
      </c>
      <c r="F1790" s="5" t="s">
        <v>5513</v>
      </c>
    </row>
    <row r="1791" spans="1:6">
      <c r="A1791" s="5" t="s">
        <v>2849</v>
      </c>
      <c r="B1791" s="5" t="s">
        <v>1066</v>
      </c>
      <c r="C1791" s="5" t="s">
        <v>2404</v>
      </c>
      <c r="D1791" s="5" t="s">
        <v>4863</v>
      </c>
      <c r="E1791" s="5" t="s">
        <v>4859</v>
      </c>
      <c r="F1791" s="5" t="s">
        <v>4860</v>
      </c>
    </row>
    <row r="1792" spans="1:6">
      <c r="A1792" s="5" t="s">
        <v>2854</v>
      </c>
      <c r="B1792" s="5" t="s">
        <v>1070</v>
      </c>
      <c r="C1792" s="5" t="s">
        <v>1934</v>
      </c>
      <c r="D1792" s="5" t="s">
        <v>4863</v>
      </c>
      <c r="E1792" s="5" t="s">
        <v>4859</v>
      </c>
      <c r="F1792" s="5" t="s">
        <v>4860</v>
      </c>
    </row>
    <row r="1793" spans="1:6">
      <c r="A1793" s="5" t="s">
        <v>2858</v>
      </c>
      <c r="B1793" s="5" t="s">
        <v>1073</v>
      </c>
      <c r="C1793" s="5" t="s">
        <v>1934</v>
      </c>
      <c r="D1793" s="5" t="s">
        <v>1075</v>
      </c>
      <c r="E1793" s="5" t="s">
        <v>5514</v>
      </c>
      <c r="F1793" s="5" t="s">
        <v>5515</v>
      </c>
    </row>
    <row r="1794" spans="1:6">
      <c r="A1794" s="5" t="s">
        <v>2858</v>
      </c>
      <c r="B1794" s="5" t="s">
        <v>1073</v>
      </c>
      <c r="C1794" s="5" t="s">
        <v>1955</v>
      </c>
      <c r="D1794" s="5" t="s">
        <v>4858</v>
      </c>
      <c r="E1794" s="5" t="s">
        <v>4859</v>
      </c>
      <c r="F1794" s="5" t="s">
        <v>4860</v>
      </c>
    </row>
    <row r="1795" spans="1:6">
      <c r="A1795" s="5" t="s">
        <v>3747</v>
      </c>
      <c r="B1795" s="5" t="s">
        <v>1077</v>
      </c>
      <c r="C1795" s="5" t="s">
        <v>1934</v>
      </c>
      <c r="D1795" s="5" t="s">
        <v>4863</v>
      </c>
      <c r="E1795" s="5" t="s">
        <v>4859</v>
      </c>
      <c r="F1795" s="5" t="s">
        <v>4860</v>
      </c>
    </row>
    <row r="1796" spans="1:6">
      <c r="A1796" s="5" t="s">
        <v>3749</v>
      </c>
      <c r="B1796" s="5" t="s">
        <v>1080</v>
      </c>
      <c r="C1796" s="5" t="s">
        <v>1934</v>
      </c>
      <c r="D1796" s="5" t="s">
        <v>4863</v>
      </c>
      <c r="E1796" s="5" t="s">
        <v>4859</v>
      </c>
      <c r="F1796" s="5" t="s">
        <v>4860</v>
      </c>
    </row>
    <row r="1797" spans="1:6">
      <c r="A1797" s="5" t="s">
        <v>2867</v>
      </c>
      <c r="B1797" s="5" t="s">
        <v>1084</v>
      </c>
      <c r="C1797" s="5" t="s">
        <v>1934</v>
      </c>
      <c r="D1797" s="5" t="s">
        <v>1086</v>
      </c>
      <c r="E1797" s="5" t="s">
        <v>4949</v>
      </c>
      <c r="F1797" s="5" t="s">
        <v>5287</v>
      </c>
    </row>
    <row r="1798" spans="1:6">
      <c r="A1798" s="5" t="s">
        <v>2867</v>
      </c>
      <c r="B1798" s="5" t="s">
        <v>1084</v>
      </c>
      <c r="C1798" s="5" t="s">
        <v>1955</v>
      </c>
      <c r="D1798" s="5" t="s">
        <v>4863</v>
      </c>
      <c r="E1798" s="5" t="s">
        <v>4859</v>
      </c>
      <c r="F1798" s="5" t="s">
        <v>4860</v>
      </c>
    </row>
    <row r="1799" spans="1:6">
      <c r="A1799" s="5" t="s">
        <v>2871</v>
      </c>
      <c r="B1799" s="5" t="s">
        <v>1088</v>
      </c>
      <c r="C1799" s="5" t="s">
        <v>1934</v>
      </c>
      <c r="D1799" s="5" t="s">
        <v>4863</v>
      </c>
      <c r="E1799" s="5" t="s">
        <v>4859</v>
      </c>
      <c r="F1799" s="5" t="s">
        <v>4860</v>
      </c>
    </row>
    <row r="1800" spans="1:6">
      <c r="A1800" s="5" t="s">
        <v>4154</v>
      </c>
      <c r="B1800" s="5" t="s">
        <v>1091</v>
      </c>
      <c r="C1800" s="5" t="s">
        <v>1934</v>
      </c>
      <c r="D1800" s="5" t="s">
        <v>4863</v>
      </c>
      <c r="E1800" s="5" t="s">
        <v>4859</v>
      </c>
      <c r="F1800" s="5" t="s">
        <v>4860</v>
      </c>
    </row>
    <row r="1801" spans="1:6">
      <c r="A1801" s="5" t="s">
        <v>2874</v>
      </c>
      <c r="B1801" s="5" t="s">
        <v>829</v>
      </c>
      <c r="C1801" s="5" t="s">
        <v>1934</v>
      </c>
      <c r="D1801" s="5" t="s">
        <v>46</v>
      </c>
      <c r="E1801" s="5" t="s">
        <v>4890</v>
      </c>
      <c r="F1801" s="5" t="s">
        <v>4960</v>
      </c>
    </row>
    <row r="1802" spans="1:6">
      <c r="A1802" s="5" t="s">
        <v>2874</v>
      </c>
      <c r="B1802" s="5" t="s">
        <v>829</v>
      </c>
      <c r="C1802" s="5" t="s">
        <v>1955</v>
      </c>
      <c r="D1802" s="5" t="s">
        <v>228</v>
      </c>
      <c r="E1802" s="5" t="s">
        <v>4882</v>
      </c>
      <c r="F1802" s="5" t="s">
        <v>4914</v>
      </c>
    </row>
    <row r="1803" spans="1:6">
      <c r="A1803" s="5" t="s">
        <v>2874</v>
      </c>
      <c r="B1803" s="5" t="s">
        <v>829</v>
      </c>
      <c r="C1803" s="5" t="s">
        <v>2107</v>
      </c>
      <c r="D1803" s="5" t="s">
        <v>228</v>
      </c>
      <c r="E1803" s="5" t="s">
        <v>4915</v>
      </c>
      <c r="F1803" s="5" t="s">
        <v>4983</v>
      </c>
    </row>
    <row r="1804" spans="1:6">
      <c r="A1804" s="5" t="s">
        <v>2874</v>
      </c>
      <c r="B1804" s="5" t="s">
        <v>829</v>
      </c>
      <c r="C1804" s="5" t="s">
        <v>2202</v>
      </c>
      <c r="D1804" s="5" t="s">
        <v>339</v>
      </c>
      <c r="E1804" s="5" t="s">
        <v>4878</v>
      </c>
      <c r="F1804" s="5" t="s">
        <v>4879</v>
      </c>
    </row>
    <row r="1805" spans="1:6">
      <c r="A1805" s="5" t="s">
        <v>2874</v>
      </c>
      <c r="B1805" s="5" t="s">
        <v>829</v>
      </c>
      <c r="C1805" s="5" t="s">
        <v>2156</v>
      </c>
      <c r="D1805" s="5" t="s">
        <v>167</v>
      </c>
      <c r="E1805" s="5" t="s">
        <v>4874</v>
      </c>
      <c r="F1805" s="5" t="s">
        <v>4875</v>
      </c>
    </row>
    <row r="1806" spans="1:6">
      <c r="A1806" s="5" t="s">
        <v>2874</v>
      </c>
      <c r="B1806" s="5" t="s">
        <v>829</v>
      </c>
      <c r="C1806" s="5" t="s">
        <v>2848</v>
      </c>
      <c r="D1806" s="5" t="s">
        <v>284</v>
      </c>
      <c r="E1806" s="5" t="s">
        <v>4884</v>
      </c>
      <c r="F1806" s="5" t="s">
        <v>4962</v>
      </c>
    </row>
    <row r="1807" spans="1:6">
      <c r="A1807" s="5" t="s">
        <v>2874</v>
      </c>
      <c r="B1807" s="5" t="s">
        <v>829</v>
      </c>
      <c r="C1807" s="5" t="s">
        <v>3221</v>
      </c>
      <c r="D1807" s="5" t="s">
        <v>284</v>
      </c>
      <c r="E1807" s="5" t="s">
        <v>4887</v>
      </c>
      <c r="F1807" s="5" t="s">
        <v>4885</v>
      </c>
    </row>
    <row r="1808" spans="1:6">
      <c r="A1808" s="5" t="s">
        <v>2874</v>
      </c>
      <c r="B1808" s="5" t="s">
        <v>829</v>
      </c>
      <c r="C1808" s="5" t="s">
        <v>2569</v>
      </c>
      <c r="D1808" s="5" t="s">
        <v>335</v>
      </c>
      <c r="E1808" s="5" t="s">
        <v>4884</v>
      </c>
      <c r="F1808" s="5" t="s">
        <v>5516</v>
      </c>
    </row>
    <row r="1809" spans="1:6">
      <c r="A1809" s="5" t="s">
        <v>2874</v>
      </c>
      <c r="B1809" s="5" t="s">
        <v>829</v>
      </c>
      <c r="C1809" s="5" t="s">
        <v>3878</v>
      </c>
      <c r="D1809" s="5" t="s">
        <v>857</v>
      </c>
      <c r="E1809" s="5" t="s">
        <v>4896</v>
      </c>
      <c r="F1809" s="5" t="s">
        <v>4909</v>
      </c>
    </row>
    <row r="1810" spans="1:6">
      <c r="A1810" s="5" t="s">
        <v>2874</v>
      </c>
      <c r="B1810" s="5" t="s">
        <v>829</v>
      </c>
      <c r="C1810" s="5" t="s">
        <v>2018</v>
      </c>
      <c r="D1810" s="5" t="s">
        <v>391</v>
      </c>
      <c r="E1810" s="5" t="s">
        <v>4896</v>
      </c>
      <c r="F1810" s="5" t="s">
        <v>5045</v>
      </c>
    </row>
    <row r="1811" spans="1:6">
      <c r="A1811" s="5" t="s">
        <v>2874</v>
      </c>
      <c r="B1811" s="5" t="s">
        <v>829</v>
      </c>
      <c r="C1811" s="5" t="s">
        <v>2319</v>
      </c>
      <c r="D1811" s="5" t="s">
        <v>391</v>
      </c>
      <c r="E1811" s="5" t="s">
        <v>4938</v>
      </c>
      <c r="F1811" s="5" t="s">
        <v>4939</v>
      </c>
    </row>
    <row r="1812" spans="1:6">
      <c r="A1812" s="5" t="s">
        <v>2874</v>
      </c>
      <c r="B1812" s="5" t="s">
        <v>829</v>
      </c>
      <c r="C1812" s="5" t="s">
        <v>2996</v>
      </c>
      <c r="D1812" s="5" t="s">
        <v>5243</v>
      </c>
      <c r="E1812" s="5" t="s">
        <v>4938</v>
      </c>
      <c r="F1812" s="5" t="s">
        <v>5517</v>
      </c>
    </row>
    <row r="1813" spans="1:6">
      <c r="A1813" s="5" t="s">
        <v>2874</v>
      </c>
      <c r="B1813" s="5" t="s">
        <v>829</v>
      </c>
      <c r="C1813" s="5" t="s">
        <v>4393</v>
      </c>
      <c r="D1813" s="5" t="s">
        <v>4850</v>
      </c>
      <c r="E1813" s="5" t="s">
        <v>4851</v>
      </c>
      <c r="F1813" s="5" t="s">
        <v>4852</v>
      </c>
    </row>
    <row r="1814" spans="1:6">
      <c r="A1814" s="5" t="s">
        <v>2874</v>
      </c>
      <c r="B1814" s="5" t="s">
        <v>829</v>
      </c>
      <c r="C1814" s="5" t="s">
        <v>4894</v>
      </c>
      <c r="D1814" s="5" t="s">
        <v>5518</v>
      </c>
      <c r="E1814" s="5" t="s">
        <v>4949</v>
      </c>
      <c r="F1814" s="5" t="s">
        <v>5519</v>
      </c>
    </row>
    <row r="1815" spans="1:6">
      <c r="A1815" s="5" t="s">
        <v>2874</v>
      </c>
      <c r="B1815" s="5" t="s">
        <v>829</v>
      </c>
      <c r="C1815" s="5" t="s">
        <v>2011</v>
      </c>
      <c r="D1815" s="5" t="s">
        <v>387</v>
      </c>
      <c r="E1815" s="5" t="s">
        <v>4904</v>
      </c>
      <c r="F1815" s="5" t="s">
        <v>5520</v>
      </c>
    </row>
    <row r="1816" spans="1:6">
      <c r="A1816" s="5" t="s">
        <v>2874</v>
      </c>
      <c r="B1816" s="5" t="s">
        <v>829</v>
      </c>
      <c r="C1816" s="5" t="s">
        <v>3738</v>
      </c>
      <c r="D1816" s="5" t="s">
        <v>4863</v>
      </c>
      <c r="E1816" s="5" t="s">
        <v>4859</v>
      </c>
      <c r="F1816" s="5" t="s">
        <v>4860</v>
      </c>
    </row>
    <row r="1817" spans="1:6">
      <c r="A1817" s="5" t="s">
        <v>3760</v>
      </c>
      <c r="B1817" s="5" t="s">
        <v>1096</v>
      </c>
      <c r="C1817" s="5" t="s">
        <v>1934</v>
      </c>
      <c r="D1817" s="5" t="s">
        <v>4863</v>
      </c>
      <c r="E1817" s="5" t="s">
        <v>4859</v>
      </c>
      <c r="F1817" s="5" t="s">
        <v>4860</v>
      </c>
    </row>
    <row r="1818" spans="1:6">
      <c r="A1818" s="5" t="s">
        <v>3764</v>
      </c>
      <c r="B1818" s="5" t="s">
        <v>1099</v>
      </c>
      <c r="C1818" s="5" t="s">
        <v>1934</v>
      </c>
      <c r="D1818" s="5" t="s">
        <v>4863</v>
      </c>
      <c r="E1818" s="5" t="s">
        <v>4859</v>
      </c>
      <c r="F1818" s="5" t="s">
        <v>4860</v>
      </c>
    </row>
    <row r="1819" spans="1:6">
      <c r="A1819" s="5" t="s">
        <v>5521</v>
      </c>
      <c r="B1819" s="5" t="s">
        <v>1103</v>
      </c>
      <c r="C1819" s="5" t="s">
        <v>1934</v>
      </c>
      <c r="D1819" s="5" t="s">
        <v>152</v>
      </c>
      <c r="E1819" s="5" t="s">
        <v>5421</v>
      </c>
      <c r="F1819" s="5" t="s">
        <v>5422</v>
      </c>
    </row>
    <row r="1820" spans="1:6">
      <c r="A1820" s="5" t="s">
        <v>5521</v>
      </c>
      <c r="B1820" s="5" t="s">
        <v>1103</v>
      </c>
      <c r="C1820" s="5" t="s">
        <v>1955</v>
      </c>
      <c r="D1820" s="5" t="s">
        <v>4863</v>
      </c>
      <c r="E1820" s="5" t="s">
        <v>4859</v>
      </c>
      <c r="F1820" s="5" t="s">
        <v>4860</v>
      </c>
    </row>
    <row r="1821" spans="1:6">
      <c r="A1821" s="5" t="s">
        <v>2878</v>
      </c>
      <c r="B1821" s="5" t="s">
        <v>1106</v>
      </c>
      <c r="C1821" s="5" t="s">
        <v>1934</v>
      </c>
      <c r="D1821" s="5" t="s">
        <v>33</v>
      </c>
      <c r="E1821" s="5" t="s">
        <v>5421</v>
      </c>
      <c r="F1821" s="5" t="s">
        <v>4862</v>
      </c>
    </row>
    <row r="1822" spans="1:6">
      <c r="A1822" s="5" t="s">
        <v>2878</v>
      </c>
      <c r="B1822" s="5" t="s">
        <v>1106</v>
      </c>
      <c r="C1822" s="5" t="s">
        <v>1955</v>
      </c>
      <c r="D1822" s="5" t="s">
        <v>4863</v>
      </c>
      <c r="E1822" s="5" t="s">
        <v>4859</v>
      </c>
      <c r="F1822" s="5" t="s">
        <v>4860</v>
      </c>
    </row>
    <row r="1823" spans="1:6">
      <c r="A1823" s="5" t="s">
        <v>2880</v>
      </c>
      <c r="B1823" s="5" t="s">
        <v>1109</v>
      </c>
      <c r="C1823" s="5" t="s">
        <v>1934</v>
      </c>
      <c r="D1823" s="5" t="s">
        <v>4863</v>
      </c>
      <c r="E1823" s="5" t="s">
        <v>4859</v>
      </c>
      <c r="F1823" s="5" t="s">
        <v>4860</v>
      </c>
    </row>
    <row r="1824" spans="1:6">
      <c r="A1824" s="5" t="s">
        <v>4158</v>
      </c>
      <c r="B1824" s="5" t="s">
        <v>1112</v>
      </c>
      <c r="C1824" s="5" t="s">
        <v>1934</v>
      </c>
      <c r="D1824" s="5" t="s">
        <v>4863</v>
      </c>
      <c r="E1824" s="5" t="s">
        <v>4859</v>
      </c>
      <c r="F1824" s="5" t="s">
        <v>4860</v>
      </c>
    </row>
    <row r="1825" spans="1:6">
      <c r="A1825" s="5" t="s">
        <v>2884</v>
      </c>
      <c r="B1825" s="5" t="s">
        <v>1115</v>
      </c>
      <c r="C1825" s="5" t="s">
        <v>1934</v>
      </c>
      <c r="D1825" s="5" t="s">
        <v>4863</v>
      </c>
      <c r="E1825" s="5" t="s">
        <v>4859</v>
      </c>
      <c r="F1825" s="5" t="s">
        <v>4860</v>
      </c>
    </row>
    <row r="1826" spans="1:6">
      <c r="A1826" s="5" t="s">
        <v>2889</v>
      </c>
      <c r="B1826" s="5" t="s">
        <v>1118</v>
      </c>
      <c r="C1826" s="5" t="s">
        <v>1934</v>
      </c>
      <c r="D1826" s="5" t="s">
        <v>4863</v>
      </c>
      <c r="E1826" s="5" t="s">
        <v>4859</v>
      </c>
      <c r="F1826" s="5" t="s">
        <v>4860</v>
      </c>
    </row>
    <row r="1827" spans="1:6">
      <c r="A1827" s="5" t="s">
        <v>2892</v>
      </c>
      <c r="B1827" s="5" t="s">
        <v>1121</v>
      </c>
      <c r="C1827" s="5" t="s">
        <v>1934</v>
      </c>
      <c r="D1827" s="5" t="s">
        <v>4863</v>
      </c>
      <c r="E1827" s="5" t="s">
        <v>4859</v>
      </c>
      <c r="F1827" s="5" t="s">
        <v>4860</v>
      </c>
    </row>
    <row r="1828" spans="1:6">
      <c r="A1828" s="5" t="s">
        <v>2896</v>
      </c>
      <c r="B1828" s="5" t="s">
        <v>1124</v>
      </c>
      <c r="C1828" s="5" t="s">
        <v>1934</v>
      </c>
      <c r="D1828" s="5" t="s">
        <v>4863</v>
      </c>
      <c r="E1828" s="5" t="s">
        <v>4859</v>
      </c>
      <c r="F1828" s="5" t="s">
        <v>4860</v>
      </c>
    </row>
    <row r="1829" spans="1:6">
      <c r="A1829" s="5" t="s">
        <v>2899</v>
      </c>
      <c r="B1829" s="5" t="s">
        <v>1127</v>
      </c>
      <c r="C1829" s="5" t="s">
        <v>1934</v>
      </c>
      <c r="D1829" s="5" t="s">
        <v>4998</v>
      </c>
      <c r="E1829" s="5" t="s">
        <v>4999</v>
      </c>
      <c r="F1829" s="5" t="s">
        <v>5289</v>
      </c>
    </row>
    <row r="1830" spans="1:6">
      <c r="A1830" s="5" t="s">
        <v>2899</v>
      </c>
      <c r="B1830" s="5" t="s">
        <v>1127</v>
      </c>
      <c r="C1830" s="5" t="s">
        <v>1955</v>
      </c>
      <c r="D1830" s="5" t="s">
        <v>4863</v>
      </c>
      <c r="E1830" s="5" t="s">
        <v>4859</v>
      </c>
      <c r="F1830" s="5" t="s">
        <v>4860</v>
      </c>
    </row>
    <row r="1831" spans="1:6">
      <c r="A1831" s="5" t="s">
        <v>2903</v>
      </c>
      <c r="B1831" s="5" t="s">
        <v>1130</v>
      </c>
      <c r="C1831" s="5" t="s">
        <v>1934</v>
      </c>
      <c r="D1831" s="5" t="s">
        <v>4863</v>
      </c>
      <c r="E1831" s="5" t="s">
        <v>4859</v>
      </c>
      <c r="F1831" s="5" t="s">
        <v>4860</v>
      </c>
    </row>
    <row r="1832" spans="1:6">
      <c r="A1832" s="5" t="s">
        <v>2907</v>
      </c>
      <c r="B1832" s="5" t="s">
        <v>1134</v>
      </c>
      <c r="C1832" s="5" t="s">
        <v>1934</v>
      </c>
      <c r="D1832" s="5" t="s">
        <v>33</v>
      </c>
      <c r="E1832" s="5" t="s">
        <v>5078</v>
      </c>
      <c r="F1832" s="5" t="s">
        <v>4862</v>
      </c>
    </row>
    <row r="1833" spans="1:6">
      <c r="A1833" s="5" t="s">
        <v>2907</v>
      </c>
      <c r="B1833" s="5" t="s">
        <v>1134</v>
      </c>
      <c r="C1833" s="5" t="s">
        <v>1955</v>
      </c>
      <c r="D1833" s="5" t="s">
        <v>4863</v>
      </c>
      <c r="E1833" s="5" t="s">
        <v>4859</v>
      </c>
      <c r="F1833" s="5" t="s">
        <v>4860</v>
      </c>
    </row>
    <row r="1834" spans="1:6">
      <c r="A1834" s="5" t="s">
        <v>4162</v>
      </c>
      <c r="B1834" s="5" t="s">
        <v>1137</v>
      </c>
      <c r="C1834" s="5" t="s">
        <v>1934</v>
      </c>
      <c r="D1834" s="5" t="s">
        <v>74</v>
      </c>
      <c r="E1834" s="5" t="s">
        <v>4853</v>
      </c>
      <c r="F1834" s="5" t="s">
        <v>4919</v>
      </c>
    </row>
    <row r="1835" spans="1:6">
      <c r="A1835" s="5" t="s">
        <v>4162</v>
      </c>
      <c r="B1835" s="5" t="s">
        <v>1137</v>
      </c>
      <c r="C1835" s="5" t="s">
        <v>1955</v>
      </c>
      <c r="D1835" s="5" t="s">
        <v>4975</v>
      </c>
      <c r="E1835" s="5" t="s">
        <v>5134</v>
      </c>
      <c r="F1835" s="5" t="s">
        <v>5522</v>
      </c>
    </row>
    <row r="1836" spans="1:6">
      <c r="A1836" s="5" t="s">
        <v>4162</v>
      </c>
      <c r="B1836" s="5" t="s">
        <v>1137</v>
      </c>
      <c r="C1836" s="5" t="s">
        <v>2107</v>
      </c>
      <c r="D1836" s="5" t="s">
        <v>348</v>
      </c>
      <c r="E1836" s="5" t="s">
        <v>4930</v>
      </c>
      <c r="F1836" s="5" t="s">
        <v>4962</v>
      </c>
    </row>
    <row r="1837" spans="1:6">
      <c r="A1837" s="5" t="s">
        <v>4162</v>
      </c>
      <c r="B1837" s="5" t="s">
        <v>1137</v>
      </c>
      <c r="C1837" s="5" t="s">
        <v>2202</v>
      </c>
      <c r="D1837" s="5" t="s">
        <v>348</v>
      </c>
      <c r="E1837" s="5" t="s">
        <v>4979</v>
      </c>
      <c r="F1837" s="5" t="s">
        <v>5523</v>
      </c>
    </row>
    <row r="1838" spans="1:6">
      <c r="A1838" s="5" t="s">
        <v>4162</v>
      </c>
      <c r="B1838" s="5" t="s">
        <v>1137</v>
      </c>
      <c r="C1838" s="5" t="s">
        <v>2156</v>
      </c>
      <c r="D1838" s="5" t="s">
        <v>127</v>
      </c>
      <c r="E1838" s="5" t="s">
        <v>5028</v>
      </c>
      <c r="F1838" s="5" t="s">
        <v>5524</v>
      </c>
    </row>
    <row r="1839" spans="1:6">
      <c r="A1839" s="5" t="s">
        <v>4162</v>
      </c>
      <c r="B1839" s="5" t="s">
        <v>1137</v>
      </c>
      <c r="C1839" s="5" t="s">
        <v>2848</v>
      </c>
      <c r="D1839" s="5" t="s">
        <v>127</v>
      </c>
      <c r="E1839" s="5" t="s">
        <v>4874</v>
      </c>
      <c r="F1839" s="5" t="s">
        <v>4875</v>
      </c>
    </row>
    <row r="1840" spans="1:6">
      <c r="A1840" s="5" t="s">
        <v>4162</v>
      </c>
      <c r="B1840" s="5" t="s">
        <v>1137</v>
      </c>
      <c r="C1840" s="5" t="s">
        <v>3221</v>
      </c>
      <c r="D1840" s="5" t="s">
        <v>280</v>
      </c>
      <c r="E1840" s="5" t="s">
        <v>4864</v>
      </c>
      <c r="F1840" s="5" t="s">
        <v>5525</v>
      </c>
    </row>
    <row r="1841" spans="1:6">
      <c r="A1841" s="5" t="s">
        <v>4162</v>
      </c>
      <c r="B1841" s="5" t="s">
        <v>1137</v>
      </c>
      <c r="C1841" s="5" t="s">
        <v>2569</v>
      </c>
      <c r="D1841" s="5" t="s">
        <v>280</v>
      </c>
      <c r="E1841" s="5" t="s">
        <v>4878</v>
      </c>
      <c r="F1841" s="5" t="s">
        <v>5526</v>
      </c>
    </row>
    <row r="1842" spans="1:6">
      <c r="A1842" s="5" t="s">
        <v>4162</v>
      </c>
      <c r="B1842" s="5" t="s">
        <v>1137</v>
      </c>
      <c r="C1842" s="5" t="s">
        <v>3878</v>
      </c>
      <c r="D1842" s="5" t="s">
        <v>59</v>
      </c>
      <c r="E1842" s="5" t="s">
        <v>4864</v>
      </c>
      <c r="F1842" s="5" t="s">
        <v>5527</v>
      </c>
    </row>
    <row r="1843" spans="1:6">
      <c r="A1843" s="5" t="s">
        <v>4162</v>
      </c>
      <c r="B1843" s="5" t="s">
        <v>1137</v>
      </c>
      <c r="C1843" s="5" t="s">
        <v>2018</v>
      </c>
      <c r="D1843" s="5" t="s">
        <v>59</v>
      </c>
      <c r="E1843" s="5" t="s">
        <v>4864</v>
      </c>
      <c r="F1843" s="5" t="s">
        <v>5528</v>
      </c>
    </row>
    <row r="1844" spans="1:6">
      <c r="A1844" s="5" t="s">
        <v>4162</v>
      </c>
      <c r="B1844" s="5" t="s">
        <v>1137</v>
      </c>
      <c r="C1844" s="5" t="s">
        <v>2319</v>
      </c>
      <c r="D1844" s="5" t="s">
        <v>134</v>
      </c>
      <c r="E1844" s="5" t="s">
        <v>5361</v>
      </c>
      <c r="F1844" s="5" t="s">
        <v>4883</v>
      </c>
    </row>
    <row r="1845" spans="1:6">
      <c r="A1845" s="5" t="s">
        <v>4162</v>
      </c>
      <c r="B1845" s="5" t="s">
        <v>1137</v>
      </c>
      <c r="C1845" s="5" t="s">
        <v>2996</v>
      </c>
      <c r="D1845" s="5" t="s">
        <v>284</v>
      </c>
      <c r="E1845" s="5" t="s">
        <v>4887</v>
      </c>
      <c r="F1845" s="5" t="s">
        <v>4885</v>
      </c>
    </row>
    <row r="1846" spans="1:6">
      <c r="A1846" s="5" t="s">
        <v>4162</v>
      </c>
      <c r="B1846" s="5" t="s">
        <v>1137</v>
      </c>
      <c r="C1846" s="5" t="s">
        <v>4393</v>
      </c>
      <c r="D1846" s="5" t="s">
        <v>827</v>
      </c>
      <c r="E1846" s="5" t="s">
        <v>4991</v>
      </c>
      <c r="F1846" s="5" t="s">
        <v>5529</v>
      </c>
    </row>
    <row r="1847" spans="1:6">
      <c r="A1847" s="5" t="s">
        <v>4162</v>
      </c>
      <c r="B1847" s="5" t="s">
        <v>1137</v>
      </c>
      <c r="C1847" s="5" t="s">
        <v>4894</v>
      </c>
      <c r="D1847" s="5" t="s">
        <v>4926</v>
      </c>
      <c r="E1847" s="5" t="s">
        <v>4930</v>
      </c>
      <c r="F1847" s="5" t="s">
        <v>4931</v>
      </c>
    </row>
    <row r="1848" spans="1:6">
      <c r="A1848" s="5" t="s">
        <v>4162</v>
      </c>
      <c r="B1848" s="5" t="s">
        <v>1137</v>
      </c>
      <c r="C1848" s="5" t="s">
        <v>2011</v>
      </c>
      <c r="D1848" s="5" t="s">
        <v>4926</v>
      </c>
      <c r="E1848" s="5" t="s">
        <v>4880</v>
      </c>
      <c r="F1848" s="5" t="s">
        <v>5164</v>
      </c>
    </row>
    <row r="1849" spans="1:6">
      <c r="A1849" s="5" t="s">
        <v>4162</v>
      </c>
      <c r="B1849" s="5" t="s">
        <v>1137</v>
      </c>
      <c r="C1849" s="5" t="s">
        <v>3738</v>
      </c>
      <c r="D1849" s="5" t="s">
        <v>97</v>
      </c>
      <c r="E1849" s="5" t="s">
        <v>4944</v>
      </c>
      <c r="F1849" s="5" t="s">
        <v>5530</v>
      </c>
    </row>
    <row r="1850" spans="1:6">
      <c r="A1850" s="5" t="s">
        <v>4162</v>
      </c>
      <c r="B1850" s="5" t="s">
        <v>1137</v>
      </c>
      <c r="C1850" s="5" t="s">
        <v>3789</v>
      </c>
      <c r="D1850" s="5" t="s">
        <v>97</v>
      </c>
      <c r="E1850" s="5" t="s">
        <v>4880</v>
      </c>
      <c r="F1850" s="5" t="s">
        <v>5531</v>
      </c>
    </row>
    <row r="1851" spans="1:6">
      <c r="A1851" s="5" t="s">
        <v>4162</v>
      </c>
      <c r="B1851" s="5" t="s">
        <v>1137</v>
      </c>
      <c r="C1851" s="5" t="s">
        <v>2458</v>
      </c>
      <c r="D1851" s="5" t="s">
        <v>4850</v>
      </c>
      <c r="E1851" s="5" t="s">
        <v>4851</v>
      </c>
      <c r="F1851" s="5" t="s">
        <v>4871</v>
      </c>
    </row>
    <row r="1852" spans="1:6">
      <c r="A1852" s="5" t="s">
        <v>4162</v>
      </c>
      <c r="B1852" s="5" t="s">
        <v>1137</v>
      </c>
      <c r="C1852" s="5" t="s">
        <v>2377</v>
      </c>
      <c r="D1852" s="5"/>
      <c r="E1852" s="5" t="s">
        <v>5532</v>
      </c>
      <c r="F1852" s="5" t="s">
        <v>5533</v>
      </c>
    </row>
    <row r="1853" spans="1:6">
      <c r="A1853" s="5" t="s">
        <v>4162</v>
      </c>
      <c r="B1853" s="5" t="s">
        <v>1137</v>
      </c>
      <c r="C1853" s="5" t="s">
        <v>2404</v>
      </c>
      <c r="D1853" s="5" t="s">
        <v>4863</v>
      </c>
      <c r="E1853" s="5" t="s">
        <v>4859</v>
      </c>
      <c r="F1853" s="5" t="s">
        <v>4860</v>
      </c>
    </row>
    <row r="1854" spans="1:6">
      <c r="A1854" s="5" t="s">
        <v>3768</v>
      </c>
      <c r="B1854" s="5" t="s">
        <v>1141</v>
      </c>
      <c r="C1854" s="5" t="s">
        <v>1934</v>
      </c>
      <c r="D1854" s="5" t="s">
        <v>5534</v>
      </c>
      <c r="E1854" s="5" t="s">
        <v>5535</v>
      </c>
      <c r="F1854" s="5" t="s">
        <v>5536</v>
      </c>
    </row>
    <row r="1855" spans="1:6">
      <c r="A1855" s="5" t="s">
        <v>3768</v>
      </c>
      <c r="B1855" s="5" t="s">
        <v>1141</v>
      </c>
      <c r="C1855" s="5" t="s">
        <v>1955</v>
      </c>
      <c r="D1855" s="5" t="s">
        <v>5537</v>
      </c>
      <c r="E1855" s="5" t="s">
        <v>1</v>
      </c>
      <c r="F1855" s="5" t="s">
        <v>5538</v>
      </c>
    </row>
    <row r="1856" spans="1:6">
      <c r="A1856" s="5" t="s">
        <v>3768</v>
      </c>
      <c r="B1856" s="5" t="s">
        <v>1141</v>
      </c>
      <c r="C1856" s="5" t="s">
        <v>2107</v>
      </c>
      <c r="D1856" s="5" t="s">
        <v>4858</v>
      </c>
      <c r="E1856" s="5" t="s">
        <v>4859</v>
      </c>
      <c r="F1856" s="5" t="s">
        <v>4860</v>
      </c>
    </row>
    <row r="1857" spans="1:6">
      <c r="A1857" s="5" t="s">
        <v>5539</v>
      </c>
      <c r="B1857" s="5" t="s">
        <v>1145</v>
      </c>
      <c r="C1857" s="5" t="s">
        <v>1934</v>
      </c>
      <c r="D1857" s="5" t="s">
        <v>97</v>
      </c>
      <c r="E1857" s="5" t="s">
        <v>4896</v>
      </c>
      <c r="F1857" s="5" t="s">
        <v>4909</v>
      </c>
    </row>
    <row r="1858" spans="1:6">
      <c r="A1858" s="5" t="s">
        <v>5539</v>
      </c>
      <c r="B1858" s="5" t="s">
        <v>1145</v>
      </c>
      <c r="C1858" s="5" t="s">
        <v>1955</v>
      </c>
      <c r="D1858" s="5" t="s">
        <v>343</v>
      </c>
      <c r="E1858" s="5" t="s">
        <v>4896</v>
      </c>
      <c r="F1858" s="5" t="s">
        <v>4937</v>
      </c>
    </row>
    <row r="1859" spans="1:6">
      <c r="A1859" s="5" t="s">
        <v>5539</v>
      </c>
      <c r="B1859" s="5" t="s">
        <v>1145</v>
      </c>
      <c r="C1859" s="5" t="s">
        <v>2107</v>
      </c>
      <c r="D1859" s="5" t="s">
        <v>114</v>
      </c>
      <c r="E1859" s="5" t="s">
        <v>4938</v>
      </c>
      <c r="F1859" s="5" t="s">
        <v>4939</v>
      </c>
    </row>
    <row r="1860" spans="1:6">
      <c r="A1860" s="5" t="s">
        <v>5539</v>
      </c>
      <c r="B1860" s="5" t="s">
        <v>1145</v>
      </c>
      <c r="C1860" s="5" t="s">
        <v>2202</v>
      </c>
      <c r="D1860" s="5" t="s">
        <v>4850</v>
      </c>
      <c r="E1860" s="5" t="s">
        <v>4851</v>
      </c>
      <c r="F1860" s="5" t="s">
        <v>4871</v>
      </c>
    </row>
    <row r="1861" spans="1:6">
      <c r="A1861" s="5" t="s">
        <v>5539</v>
      </c>
      <c r="B1861" s="5" t="s">
        <v>1145</v>
      </c>
      <c r="C1861" s="5" t="s">
        <v>2156</v>
      </c>
      <c r="D1861" s="5" t="s">
        <v>4863</v>
      </c>
      <c r="E1861" s="5" t="s">
        <v>4859</v>
      </c>
      <c r="F1861" s="5" t="s">
        <v>4860</v>
      </c>
    </row>
    <row r="1862" spans="1:6">
      <c r="A1862" s="5" t="s">
        <v>2911</v>
      </c>
      <c r="B1862" s="5" t="s">
        <v>1148</v>
      </c>
      <c r="C1862" s="5" t="s">
        <v>1934</v>
      </c>
      <c r="D1862" s="5" t="s">
        <v>32</v>
      </c>
      <c r="E1862" s="5" t="s">
        <v>4853</v>
      </c>
      <c r="F1862" s="5" t="s">
        <v>4876</v>
      </c>
    </row>
    <row r="1863" spans="1:6">
      <c r="A1863" s="5" t="s">
        <v>2911</v>
      </c>
      <c r="B1863" s="5" t="s">
        <v>1148</v>
      </c>
      <c r="C1863" s="5" t="s">
        <v>1955</v>
      </c>
      <c r="D1863" s="5" t="s">
        <v>276</v>
      </c>
      <c r="E1863" s="5" t="s">
        <v>4853</v>
      </c>
      <c r="F1863" s="5" t="s">
        <v>4919</v>
      </c>
    </row>
    <row r="1864" spans="1:6">
      <c r="A1864" s="5" t="s">
        <v>2911</v>
      </c>
      <c r="B1864" s="5" t="s">
        <v>1148</v>
      </c>
      <c r="C1864" s="5" t="s">
        <v>2107</v>
      </c>
      <c r="D1864" s="5" t="s">
        <v>276</v>
      </c>
      <c r="E1864" s="5" t="s">
        <v>4874</v>
      </c>
      <c r="F1864" s="5" t="s">
        <v>4875</v>
      </c>
    </row>
    <row r="1865" spans="1:6">
      <c r="A1865" s="5" t="s">
        <v>2911</v>
      </c>
      <c r="B1865" s="5" t="s">
        <v>1148</v>
      </c>
      <c r="C1865" s="5" t="s">
        <v>2202</v>
      </c>
      <c r="D1865" s="5" t="s">
        <v>339</v>
      </c>
      <c r="E1865" s="5" t="s">
        <v>4864</v>
      </c>
      <c r="F1865" s="5" t="s">
        <v>4883</v>
      </c>
    </row>
    <row r="1866" spans="1:6">
      <c r="A1866" s="5" t="s">
        <v>2911</v>
      </c>
      <c r="B1866" s="5" t="s">
        <v>1148</v>
      </c>
      <c r="C1866" s="5" t="s">
        <v>2156</v>
      </c>
      <c r="D1866" s="5" t="s">
        <v>339</v>
      </c>
      <c r="E1866" s="5" t="s">
        <v>4853</v>
      </c>
      <c r="F1866" s="5" t="s">
        <v>4883</v>
      </c>
    </row>
    <row r="1867" spans="1:6">
      <c r="A1867" s="5" t="s">
        <v>2911</v>
      </c>
      <c r="B1867" s="5" t="s">
        <v>1148</v>
      </c>
      <c r="C1867" s="5" t="s">
        <v>2848</v>
      </c>
      <c r="D1867" s="5" t="s">
        <v>339</v>
      </c>
      <c r="E1867" s="5" t="s">
        <v>4868</v>
      </c>
      <c r="F1867" s="5" t="s">
        <v>5540</v>
      </c>
    </row>
    <row r="1868" spans="1:6">
      <c r="A1868" s="5" t="s">
        <v>2911</v>
      </c>
      <c r="B1868" s="5" t="s">
        <v>1148</v>
      </c>
      <c r="C1868" s="5" t="s">
        <v>3221</v>
      </c>
      <c r="D1868" s="5" t="s">
        <v>284</v>
      </c>
      <c r="E1868" s="5" t="s">
        <v>4887</v>
      </c>
      <c r="F1868" s="5" t="s">
        <v>4885</v>
      </c>
    </row>
    <row r="1869" spans="1:6">
      <c r="A1869" s="5" t="s">
        <v>2911</v>
      </c>
      <c r="B1869" s="5" t="s">
        <v>1148</v>
      </c>
      <c r="C1869" s="5" t="s">
        <v>2569</v>
      </c>
      <c r="D1869" s="5" t="s">
        <v>204</v>
      </c>
      <c r="E1869" s="5" t="s">
        <v>4930</v>
      </c>
      <c r="F1869" s="5" t="s">
        <v>5541</v>
      </c>
    </row>
    <row r="1870" spans="1:6">
      <c r="A1870" s="5" t="s">
        <v>2911</v>
      </c>
      <c r="B1870" s="5" t="s">
        <v>1148</v>
      </c>
      <c r="C1870" s="5" t="s">
        <v>3878</v>
      </c>
      <c r="D1870" s="5" t="s">
        <v>4850</v>
      </c>
      <c r="E1870" s="5" t="s">
        <v>4851</v>
      </c>
      <c r="F1870" s="5" t="s">
        <v>4871</v>
      </c>
    </row>
    <row r="1871" spans="1:6">
      <c r="A1871" s="5" t="s">
        <v>2911</v>
      </c>
      <c r="B1871" s="5" t="s">
        <v>1148</v>
      </c>
      <c r="C1871" s="5" t="s">
        <v>2018</v>
      </c>
      <c r="D1871" s="5" t="s">
        <v>4863</v>
      </c>
      <c r="E1871" s="5" t="s">
        <v>4859</v>
      </c>
      <c r="F1871" s="5" t="s">
        <v>4860</v>
      </c>
    </row>
    <row r="1872" spans="1:6">
      <c r="A1872" s="5" t="s">
        <v>2914</v>
      </c>
      <c r="B1872" s="5" t="s">
        <v>1151</v>
      </c>
      <c r="C1872" s="5" t="s">
        <v>1934</v>
      </c>
      <c r="D1872" s="5" t="s">
        <v>52</v>
      </c>
      <c r="E1872" s="5" t="s">
        <v>5246</v>
      </c>
      <c r="F1872" s="5" t="s">
        <v>5542</v>
      </c>
    </row>
    <row r="1873" spans="1:6">
      <c r="A1873" s="5" t="s">
        <v>2914</v>
      </c>
      <c r="B1873" s="5" t="s">
        <v>1151</v>
      </c>
      <c r="C1873" s="5" t="s">
        <v>1955</v>
      </c>
      <c r="D1873" s="5" t="s">
        <v>228</v>
      </c>
      <c r="E1873" s="5" t="s">
        <v>4882</v>
      </c>
      <c r="F1873" s="5" t="s">
        <v>5543</v>
      </c>
    </row>
    <row r="1874" spans="1:6">
      <c r="A1874" s="5" t="s">
        <v>2914</v>
      </c>
      <c r="B1874" s="5" t="s">
        <v>1151</v>
      </c>
      <c r="C1874" s="5" t="s">
        <v>2107</v>
      </c>
      <c r="D1874" s="5" t="s">
        <v>37</v>
      </c>
      <c r="E1874" s="5" t="s">
        <v>4864</v>
      </c>
      <c r="F1874" s="5" t="s">
        <v>5019</v>
      </c>
    </row>
    <row r="1875" spans="1:6">
      <c r="A1875" s="5" t="s">
        <v>2914</v>
      </c>
      <c r="B1875" s="5" t="s">
        <v>1151</v>
      </c>
      <c r="C1875" s="5" t="s">
        <v>2202</v>
      </c>
      <c r="D1875" s="5" t="s">
        <v>31</v>
      </c>
      <c r="E1875" s="5" t="s">
        <v>4864</v>
      </c>
      <c r="F1875" s="5" t="s">
        <v>5174</v>
      </c>
    </row>
    <row r="1876" spans="1:6">
      <c r="A1876" s="5" t="s">
        <v>2914</v>
      </c>
      <c r="B1876" s="5" t="s">
        <v>1151</v>
      </c>
      <c r="C1876" s="5" t="s">
        <v>2156</v>
      </c>
      <c r="D1876" s="5" t="s">
        <v>113</v>
      </c>
      <c r="E1876" s="5" t="s">
        <v>4984</v>
      </c>
      <c r="F1876" s="5" t="s">
        <v>5068</v>
      </c>
    </row>
    <row r="1877" spans="1:6">
      <c r="A1877" s="5" t="s">
        <v>2914</v>
      </c>
      <c r="B1877" s="5" t="s">
        <v>1151</v>
      </c>
      <c r="C1877" s="5" t="s">
        <v>2848</v>
      </c>
      <c r="D1877" s="5" t="s">
        <v>113</v>
      </c>
      <c r="E1877" s="5" t="s">
        <v>4874</v>
      </c>
      <c r="F1877" s="5" t="s">
        <v>4875</v>
      </c>
    </row>
    <row r="1878" spans="1:6">
      <c r="A1878" s="5" t="s">
        <v>2914</v>
      </c>
      <c r="B1878" s="5" t="s">
        <v>1151</v>
      </c>
      <c r="C1878" s="5" t="s">
        <v>3221</v>
      </c>
      <c r="D1878" s="5" t="s">
        <v>902</v>
      </c>
      <c r="E1878" s="5" t="s">
        <v>4864</v>
      </c>
      <c r="F1878" s="5" t="s">
        <v>4883</v>
      </c>
    </row>
    <row r="1879" spans="1:6">
      <c r="A1879" s="5" t="s">
        <v>2914</v>
      </c>
      <c r="B1879" s="5" t="s">
        <v>1151</v>
      </c>
      <c r="C1879" s="5" t="s">
        <v>2569</v>
      </c>
      <c r="D1879" s="5" t="s">
        <v>4850</v>
      </c>
      <c r="E1879" s="5" t="s">
        <v>4851</v>
      </c>
      <c r="F1879" s="5" t="s">
        <v>4871</v>
      </c>
    </row>
    <row r="1880" spans="1:6">
      <c r="A1880" s="5" t="s">
        <v>2914</v>
      </c>
      <c r="B1880" s="5" t="s">
        <v>1151</v>
      </c>
      <c r="C1880" s="5" t="s">
        <v>3878</v>
      </c>
      <c r="D1880" s="5" t="s">
        <v>5544</v>
      </c>
      <c r="E1880" s="5" t="s">
        <v>5545</v>
      </c>
      <c r="F1880" s="5" t="s">
        <v>5546</v>
      </c>
    </row>
    <row r="1881" spans="1:6">
      <c r="A1881" s="5" t="s">
        <v>2914</v>
      </c>
      <c r="B1881" s="5" t="s">
        <v>1151</v>
      </c>
      <c r="C1881" s="5" t="s">
        <v>2018</v>
      </c>
      <c r="D1881" s="5" t="s">
        <v>4863</v>
      </c>
      <c r="E1881" s="5" t="s">
        <v>4859</v>
      </c>
      <c r="F1881" s="5" t="s">
        <v>4860</v>
      </c>
    </row>
    <row r="1882" spans="1:6">
      <c r="A1882" s="5" t="s">
        <v>2917</v>
      </c>
      <c r="B1882" s="5" t="s">
        <v>1154</v>
      </c>
      <c r="C1882" s="5" t="s">
        <v>1934</v>
      </c>
      <c r="D1882" s="5" t="s">
        <v>228</v>
      </c>
      <c r="E1882" s="5" t="s">
        <v>5246</v>
      </c>
      <c r="F1882" s="5" t="s">
        <v>5438</v>
      </c>
    </row>
    <row r="1883" spans="1:6">
      <c r="A1883" s="5" t="s">
        <v>2917</v>
      </c>
      <c r="B1883" s="5" t="s">
        <v>1154</v>
      </c>
      <c r="C1883" s="5" t="s">
        <v>1955</v>
      </c>
      <c r="D1883" s="5" t="s">
        <v>623</v>
      </c>
      <c r="E1883" s="5" t="s">
        <v>4896</v>
      </c>
      <c r="F1883" s="5" t="s">
        <v>4909</v>
      </c>
    </row>
    <row r="1884" spans="1:6">
      <c r="A1884" s="5" t="s">
        <v>2917</v>
      </c>
      <c r="B1884" s="5" t="s">
        <v>1154</v>
      </c>
      <c r="C1884" s="5" t="s">
        <v>2107</v>
      </c>
      <c r="D1884" s="5" t="s">
        <v>284</v>
      </c>
      <c r="E1884" s="5" t="s">
        <v>4984</v>
      </c>
      <c r="F1884" s="5" t="s">
        <v>5068</v>
      </c>
    </row>
    <row r="1885" spans="1:6">
      <c r="A1885" s="5" t="s">
        <v>2917</v>
      </c>
      <c r="B1885" s="5" t="s">
        <v>1154</v>
      </c>
      <c r="C1885" s="5" t="s">
        <v>2202</v>
      </c>
      <c r="D1885" s="5" t="s">
        <v>284</v>
      </c>
      <c r="E1885" s="5" t="s">
        <v>4887</v>
      </c>
      <c r="F1885" s="5" t="s">
        <v>4885</v>
      </c>
    </row>
    <row r="1886" spans="1:6">
      <c r="A1886" s="5" t="s">
        <v>2917</v>
      </c>
      <c r="B1886" s="5" t="s">
        <v>1154</v>
      </c>
      <c r="C1886" s="5" t="s">
        <v>2156</v>
      </c>
      <c r="D1886" s="5" t="s">
        <v>284</v>
      </c>
      <c r="E1886" s="5" t="s">
        <v>4874</v>
      </c>
      <c r="F1886" s="5" t="s">
        <v>4875</v>
      </c>
    </row>
    <row r="1887" spans="1:6">
      <c r="A1887" s="5" t="s">
        <v>2917</v>
      </c>
      <c r="B1887" s="5" t="s">
        <v>1154</v>
      </c>
      <c r="C1887" s="5" t="s">
        <v>2848</v>
      </c>
      <c r="D1887" s="5" t="s">
        <v>407</v>
      </c>
      <c r="E1887" s="5" t="s">
        <v>4896</v>
      </c>
      <c r="F1887" s="5" t="s">
        <v>5547</v>
      </c>
    </row>
    <row r="1888" spans="1:6">
      <c r="A1888" s="5" t="s">
        <v>2917</v>
      </c>
      <c r="B1888" s="5" t="s">
        <v>1154</v>
      </c>
      <c r="C1888" s="5" t="s">
        <v>3221</v>
      </c>
      <c r="D1888" s="5" t="s">
        <v>4850</v>
      </c>
      <c r="E1888" s="5" t="s">
        <v>4851</v>
      </c>
      <c r="F1888" s="5" t="s">
        <v>4871</v>
      </c>
    </row>
    <row r="1889" spans="1:6">
      <c r="A1889" s="5" t="s">
        <v>2917</v>
      </c>
      <c r="B1889" s="5" t="s">
        <v>1154</v>
      </c>
      <c r="C1889" s="5" t="s">
        <v>2569</v>
      </c>
      <c r="D1889" s="5" t="s">
        <v>4863</v>
      </c>
      <c r="E1889" s="5" t="s">
        <v>4859</v>
      </c>
      <c r="F1889" s="5" t="s">
        <v>4860</v>
      </c>
    </row>
    <row r="1890" spans="1:6">
      <c r="A1890" s="5" t="s">
        <v>2921</v>
      </c>
      <c r="B1890" s="5" t="s">
        <v>1157</v>
      </c>
      <c r="C1890" s="5" t="s">
        <v>1934</v>
      </c>
      <c r="D1890" s="5" t="s">
        <v>58</v>
      </c>
      <c r="E1890" s="5" t="s">
        <v>4864</v>
      </c>
      <c r="F1890" s="5" t="s">
        <v>4933</v>
      </c>
    </row>
    <row r="1891" spans="1:6">
      <c r="A1891" s="5" t="s">
        <v>2921</v>
      </c>
      <c r="B1891" s="5" t="s">
        <v>1157</v>
      </c>
      <c r="C1891" s="5" t="s">
        <v>1955</v>
      </c>
      <c r="D1891" s="5" t="s">
        <v>74</v>
      </c>
      <c r="E1891" s="5" t="s">
        <v>5246</v>
      </c>
      <c r="F1891" s="5" t="s">
        <v>5438</v>
      </c>
    </row>
    <row r="1892" spans="1:6">
      <c r="A1892" s="5" t="s">
        <v>2921</v>
      </c>
      <c r="B1892" s="5" t="s">
        <v>1157</v>
      </c>
      <c r="C1892" s="5" t="s">
        <v>2107</v>
      </c>
      <c r="D1892" s="5" t="s">
        <v>902</v>
      </c>
      <c r="E1892" s="5" t="s">
        <v>4864</v>
      </c>
      <c r="F1892" s="5" t="s">
        <v>4883</v>
      </c>
    </row>
    <row r="1893" spans="1:6">
      <c r="A1893" s="5" t="s">
        <v>2921</v>
      </c>
      <c r="B1893" s="5" t="s">
        <v>1157</v>
      </c>
      <c r="C1893" s="5" t="s">
        <v>2202</v>
      </c>
      <c r="D1893" s="5" t="s">
        <v>902</v>
      </c>
      <c r="E1893" s="5" t="s">
        <v>4884</v>
      </c>
      <c r="F1893" s="5" t="s">
        <v>4902</v>
      </c>
    </row>
    <row r="1894" spans="1:6">
      <c r="A1894" s="5" t="s">
        <v>2921</v>
      </c>
      <c r="B1894" s="5" t="s">
        <v>1157</v>
      </c>
      <c r="C1894" s="5" t="s">
        <v>2156</v>
      </c>
      <c r="D1894" s="5" t="s">
        <v>623</v>
      </c>
      <c r="E1894" s="5" t="s">
        <v>4864</v>
      </c>
      <c r="F1894" s="5" t="s">
        <v>5548</v>
      </c>
    </row>
    <row r="1895" spans="1:6">
      <c r="A1895" s="5" t="s">
        <v>2921</v>
      </c>
      <c r="B1895" s="5" t="s">
        <v>1157</v>
      </c>
      <c r="C1895" s="5" t="s">
        <v>2848</v>
      </c>
      <c r="D1895" s="5" t="s">
        <v>623</v>
      </c>
      <c r="E1895" s="5" t="s">
        <v>4874</v>
      </c>
      <c r="F1895" s="5" t="s">
        <v>5549</v>
      </c>
    </row>
    <row r="1896" spans="1:6">
      <c r="A1896" s="5" t="s">
        <v>2921</v>
      </c>
      <c r="B1896" s="5" t="s">
        <v>1157</v>
      </c>
      <c r="C1896" s="5" t="s">
        <v>3221</v>
      </c>
      <c r="D1896" s="5" t="s">
        <v>284</v>
      </c>
      <c r="E1896" s="5" t="s">
        <v>4887</v>
      </c>
      <c r="F1896" s="5" t="s">
        <v>4910</v>
      </c>
    </row>
    <row r="1897" spans="1:6">
      <c r="A1897" s="5" t="s">
        <v>2921</v>
      </c>
      <c r="B1897" s="5" t="s">
        <v>1157</v>
      </c>
      <c r="C1897" s="5" t="s">
        <v>2569</v>
      </c>
      <c r="D1897" s="5" t="s">
        <v>4926</v>
      </c>
      <c r="E1897" s="5" t="s">
        <v>4890</v>
      </c>
      <c r="F1897" s="5" t="s">
        <v>5550</v>
      </c>
    </row>
    <row r="1898" spans="1:6">
      <c r="A1898" s="5" t="s">
        <v>2921</v>
      </c>
      <c r="B1898" s="5" t="s">
        <v>1157</v>
      </c>
      <c r="C1898" s="5" t="s">
        <v>3878</v>
      </c>
      <c r="D1898" s="5" t="s">
        <v>4850</v>
      </c>
      <c r="E1898" s="5" t="s">
        <v>4851</v>
      </c>
      <c r="F1898" s="5" t="s">
        <v>4871</v>
      </c>
    </row>
    <row r="1899" spans="1:6">
      <c r="A1899" s="5" t="s">
        <v>2921</v>
      </c>
      <c r="B1899" s="5" t="s">
        <v>1157</v>
      </c>
      <c r="C1899" s="5" t="s">
        <v>2018</v>
      </c>
      <c r="D1899" s="5" t="s">
        <v>4863</v>
      </c>
      <c r="E1899" s="5" t="s">
        <v>4859</v>
      </c>
      <c r="F1899" s="5" t="s">
        <v>4860</v>
      </c>
    </row>
    <row r="1900" spans="1:6">
      <c r="A1900" s="5" t="s">
        <v>2925</v>
      </c>
      <c r="B1900" s="5" t="s">
        <v>1160</v>
      </c>
      <c r="C1900" s="5" t="s">
        <v>1934</v>
      </c>
      <c r="D1900" s="5" t="s">
        <v>228</v>
      </c>
      <c r="E1900" s="5" t="s">
        <v>4872</v>
      </c>
      <c r="F1900" s="5" t="s">
        <v>4873</v>
      </c>
    </row>
    <row r="1901" spans="1:6">
      <c r="A1901" s="5" t="s">
        <v>2925</v>
      </c>
      <c r="B1901" s="5" t="s">
        <v>1160</v>
      </c>
      <c r="C1901" s="5" t="s">
        <v>1955</v>
      </c>
      <c r="D1901" s="5" t="s">
        <v>284</v>
      </c>
      <c r="E1901" s="5" t="s">
        <v>4887</v>
      </c>
      <c r="F1901" s="5" t="s">
        <v>4885</v>
      </c>
    </row>
    <row r="1902" spans="1:6">
      <c r="A1902" s="5" t="s">
        <v>2925</v>
      </c>
      <c r="B1902" s="5" t="s">
        <v>1160</v>
      </c>
      <c r="C1902" s="5" t="s">
        <v>2107</v>
      </c>
      <c r="D1902" s="5" t="s">
        <v>879</v>
      </c>
      <c r="E1902" s="5" t="s">
        <v>4884</v>
      </c>
      <c r="F1902" s="5" t="s">
        <v>4962</v>
      </c>
    </row>
    <row r="1903" spans="1:6">
      <c r="A1903" s="5" t="s">
        <v>2925</v>
      </c>
      <c r="B1903" s="5" t="s">
        <v>1160</v>
      </c>
      <c r="C1903" s="5" t="s">
        <v>2202</v>
      </c>
      <c r="D1903" s="5" t="s">
        <v>879</v>
      </c>
      <c r="E1903" s="5" t="s">
        <v>4868</v>
      </c>
      <c r="F1903" s="5" t="s">
        <v>4875</v>
      </c>
    </row>
    <row r="1904" spans="1:6">
      <c r="A1904" s="5" t="s">
        <v>2925</v>
      </c>
      <c r="B1904" s="5" t="s">
        <v>1160</v>
      </c>
      <c r="C1904" s="5" t="s">
        <v>2156</v>
      </c>
      <c r="D1904" s="5" t="s">
        <v>4850</v>
      </c>
      <c r="E1904" s="5" t="s">
        <v>4851</v>
      </c>
      <c r="F1904" s="5" t="s">
        <v>5551</v>
      </c>
    </row>
    <row r="1905" spans="1:6">
      <c r="A1905" s="5" t="s">
        <v>2925</v>
      </c>
      <c r="B1905" s="5" t="s">
        <v>1160</v>
      </c>
      <c r="C1905" s="5" t="s">
        <v>2848</v>
      </c>
      <c r="D1905" s="5" t="s">
        <v>4863</v>
      </c>
      <c r="E1905" s="5" t="s">
        <v>4859</v>
      </c>
      <c r="F1905" s="5" t="s">
        <v>4860</v>
      </c>
    </row>
    <row r="1906" spans="1:6">
      <c r="A1906" s="5" t="s">
        <v>2928</v>
      </c>
      <c r="B1906" s="5" t="s">
        <v>1163</v>
      </c>
      <c r="C1906" s="5" t="s">
        <v>1934</v>
      </c>
      <c r="D1906" s="5" t="s">
        <v>31</v>
      </c>
      <c r="E1906" s="5" t="s">
        <v>4864</v>
      </c>
      <c r="F1906" s="5" t="s">
        <v>4933</v>
      </c>
    </row>
    <row r="1907" spans="1:6">
      <c r="A1907" s="5" t="s">
        <v>2928</v>
      </c>
      <c r="B1907" s="5" t="s">
        <v>1163</v>
      </c>
      <c r="C1907" s="5" t="s">
        <v>1955</v>
      </c>
      <c r="D1907" s="5" t="s">
        <v>902</v>
      </c>
      <c r="E1907" s="5" t="s">
        <v>4864</v>
      </c>
      <c r="F1907" s="5" t="s">
        <v>4883</v>
      </c>
    </row>
    <row r="1908" spans="1:6">
      <c r="A1908" s="5" t="s">
        <v>2928</v>
      </c>
      <c r="B1908" s="5" t="s">
        <v>1163</v>
      </c>
      <c r="C1908" s="5" t="s">
        <v>2107</v>
      </c>
      <c r="D1908" s="5" t="s">
        <v>284</v>
      </c>
      <c r="E1908" s="5" t="s">
        <v>4984</v>
      </c>
      <c r="F1908" s="5" t="s">
        <v>5068</v>
      </c>
    </row>
    <row r="1909" spans="1:6">
      <c r="A1909" s="5" t="s">
        <v>2928</v>
      </c>
      <c r="B1909" s="5" t="s">
        <v>1163</v>
      </c>
      <c r="C1909" s="5" t="s">
        <v>2202</v>
      </c>
      <c r="D1909" s="5" t="s">
        <v>284</v>
      </c>
      <c r="E1909" s="5" t="s">
        <v>4887</v>
      </c>
      <c r="F1909" s="5" t="s">
        <v>4910</v>
      </c>
    </row>
    <row r="1910" spans="1:6">
      <c r="A1910" s="5" t="s">
        <v>2928</v>
      </c>
      <c r="B1910" s="5" t="s">
        <v>1163</v>
      </c>
      <c r="C1910" s="5" t="s">
        <v>2156</v>
      </c>
      <c r="D1910" s="5" t="s">
        <v>284</v>
      </c>
      <c r="E1910" s="5" t="s">
        <v>4874</v>
      </c>
      <c r="F1910" s="5" t="s">
        <v>4875</v>
      </c>
    </row>
    <row r="1911" spans="1:6">
      <c r="A1911" s="5" t="s">
        <v>2928</v>
      </c>
      <c r="B1911" s="5" t="s">
        <v>1163</v>
      </c>
      <c r="C1911" s="5" t="s">
        <v>2848</v>
      </c>
      <c r="D1911" s="5" t="s">
        <v>4850</v>
      </c>
      <c r="E1911" s="5" t="s">
        <v>4851</v>
      </c>
      <c r="F1911" s="5" t="s">
        <v>4871</v>
      </c>
    </row>
    <row r="1912" spans="1:6">
      <c r="A1912" s="5" t="s">
        <v>2928</v>
      </c>
      <c r="B1912" s="5" t="s">
        <v>1163</v>
      </c>
      <c r="C1912" s="5" t="s">
        <v>3221</v>
      </c>
      <c r="D1912" s="5" t="s">
        <v>4863</v>
      </c>
      <c r="E1912" s="5" t="s">
        <v>4859</v>
      </c>
      <c r="F1912" s="5" t="s">
        <v>4860</v>
      </c>
    </row>
    <row r="1913" spans="1:6">
      <c r="A1913" s="5" t="s">
        <v>2932</v>
      </c>
      <c r="B1913" s="5" t="s">
        <v>1166</v>
      </c>
      <c r="C1913" s="5" t="s">
        <v>1934</v>
      </c>
      <c r="D1913" s="5" t="s">
        <v>74</v>
      </c>
      <c r="E1913" s="5" t="s">
        <v>4853</v>
      </c>
      <c r="F1913" s="5" t="s">
        <v>4919</v>
      </c>
    </row>
    <row r="1914" spans="1:6">
      <c r="A1914" s="5" t="s">
        <v>2932</v>
      </c>
      <c r="B1914" s="5" t="s">
        <v>1166</v>
      </c>
      <c r="C1914" s="5" t="s">
        <v>1955</v>
      </c>
      <c r="D1914" s="5" t="s">
        <v>365</v>
      </c>
      <c r="E1914" s="5" t="s">
        <v>4874</v>
      </c>
      <c r="F1914" s="5" t="s">
        <v>4875</v>
      </c>
    </row>
    <row r="1915" spans="1:6">
      <c r="A1915" s="5" t="s">
        <v>2932</v>
      </c>
      <c r="B1915" s="5" t="s">
        <v>1166</v>
      </c>
      <c r="C1915" s="5" t="s">
        <v>2107</v>
      </c>
      <c r="D1915" s="5" t="s">
        <v>1454</v>
      </c>
      <c r="E1915" s="5" t="s">
        <v>4864</v>
      </c>
      <c r="F1915" s="5" t="s">
        <v>4865</v>
      </c>
    </row>
    <row r="1916" spans="1:6">
      <c r="A1916" s="5" t="s">
        <v>2932</v>
      </c>
      <c r="B1916" s="5" t="s">
        <v>1166</v>
      </c>
      <c r="C1916" s="5" t="s">
        <v>2202</v>
      </c>
      <c r="D1916" s="5" t="s">
        <v>339</v>
      </c>
      <c r="E1916" s="5" t="s">
        <v>4864</v>
      </c>
      <c r="F1916" s="5" t="s">
        <v>4933</v>
      </c>
    </row>
    <row r="1917" spans="1:6">
      <c r="A1917" s="5" t="s">
        <v>2932</v>
      </c>
      <c r="B1917" s="5" t="s">
        <v>1166</v>
      </c>
      <c r="C1917" s="5" t="s">
        <v>2156</v>
      </c>
      <c r="D1917" s="5" t="s">
        <v>339</v>
      </c>
      <c r="E1917" s="5" t="s">
        <v>4853</v>
      </c>
      <c r="F1917" s="5" t="s">
        <v>4883</v>
      </c>
    </row>
    <row r="1918" spans="1:6">
      <c r="A1918" s="5" t="s">
        <v>2932</v>
      </c>
      <c r="B1918" s="5" t="s">
        <v>1166</v>
      </c>
      <c r="C1918" s="5" t="s">
        <v>2848</v>
      </c>
      <c r="D1918" s="5" t="s">
        <v>339</v>
      </c>
      <c r="E1918" s="5" t="s">
        <v>4874</v>
      </c>
      <c r="F1918" s="5" t="s">
        <v>5275</v>
      </c>
    </row>
    <row r="1919" spans="1:6">
      <c r="A1919" s="5" t="s">
        <v>2932</v>
      </c>
      <c r="B1919" s="5" t="s">
        <v>1166</v>
      </c>
      <c r="C1919" s="5" t="s">
        <v>3221</v>
      </c>
      <c r="D1919" s="5" t="s">
        <v>113</v>
      </c>
      <c r="E1919" s="5" t="s">
        <v>4896</v>
      </c>
      <c r="F1919" s="5" t="s">
        <v>4909</v>
      </c>
    </row>
    <row r="1920" spans="1:6">
      <c r="A1920" s="5" t="s">
        <v>2932</v>
      </c>
      <c r="B1920" s="5" t="s">
        <v>1166</v>
      </c>
      <c r="C1920" s="5" t="s">
        <v>2569</v>
      </c>
      <c r="D1920" s="5" t="s">
        <v>5552</v>
      </c>
      <c r="E1920" s="5" t="s">
        <v>4896</v>
      </c>
      <c r="F1920" s="5" t="s">
        <v>5045</v>
      </c>
    </row>
    <row r="1921" spans="1:6">
      <c r="A1921" s="5" t="s">
        <v>2932</v>
      </c>
      <c r="B1921" s="5" t="s">
        <v>1166</v>
      </c>
      <c r="C1921" s="5" t="s">
        <v>3878</v>
      </c>
      <c r="D1921" s="5" t="s">
        <v>5552</v>
      </c>
      <c r="E1921" s="5" t="s">
        <v>4938</v>
      </c>
      <c r="F1921" s="5" t="s">
        <v>4925</v>
      </c>
    </row>
    <row r="1922" spans="1:6">
      <c r="A1922" s="5" t="s">
        <v>2932</v>
      </c>
      <c r="B1922" s="5" t="s">
        <v>1166</v>
      </c>
      <c r="C1922" s="5" t="s">
        <v>2018</v>
      </c>
      <c r="D1922" s="5" t="s">
        <v>284</v>
      </c>
      <c r="E1922" s="5" t="s">
        <v>4887</v>
      </c>
      <c r="F1922" s="5" t="s">
        <v>4910</v>
      </c>
    </row>
    <row r="1923" spans="1:6">
      <c r="A1923" s="5" t="s">
        <v>2932</v>
      </c>
      <c r="B1923" s="5" t="s">
        <v>1166</v>
      </c>
      <c r="C1923" s="5" t="s">
        <v>2319</v>
      </c>
      <c r="D1923" s="5" t="s">
        <v>827</v>
      </c>
      <c r="E1923" s="5" t="s">
        <v>4938</v>
      </c>
      <c r="F1923" s="5" t="s">
        <v>5553</v>
      </c>
    </row>
    <row r="1924" spans="1:6">
      <c r="A1924" s="5" t="s">
        <v>2932</v>
      </c>
      <c r="B1924" s="5" t="s">
        <v>1166</v>
      </c>
      <c r="C1924" s="5" t="s">
        <v>2996</v>
      </c>
      <c r="D1924" s="5" t="s">
        <v>4911</v>
      </c>
      <c r="E1924" s="5" t="s">
        <v>4864</v>
      </c>
      <c r="F1924" s="5" t="s">
        <v>4889</v>
      </c>
    </row>
    <row r="1925" spans="1:6">
      <c r="A1925" s="5" t="s">
        <v>2932</v>
      </c>
      <c r="B1925" s="5" t="s">
        <v>1166</v>
      </c>
      <c r="C1925" s="5" t="s">
        <v>4393</v>
      </c>
      <c r="D1925" s="5" t="s">
        <v>4911</v>
      </c>
      <c r="E1925" s="5" t="s">
        <v>4890</v>
      </c>
      <c r="F1925" s="5" t="s">
        <v>4891</v>
      </c>
    </row>
    <row r="1926" spans="1:6">
      <c r="A1926" s="5" t="s">
        <v>2932</v>
      </c>
      <c r="B1926" s="5" t="s">
        <v>1166</v>
      </c>
      <c r="C1926" s="5" t="s">
        <v>4894</v>
      </c>
      <c r="D1926" s="5" t="s">
        <v>752</v>
      </c>
      <c r="E1926" s="5" t="s">
        <v>4864</v>
      </c>
      <c r="F1926" s="5" t="s">
        <v>5554</v>
      </c>
    </row>
    <row r="1927" spans="1:6">
      <c r="A1927" s="5" t="s">
        <v>2932</v>
      </c>
      <c r="B1927" s="5" t="s">
        <v>1166</v>
      </c>
      <c r="C1927" s="5" t="s">
        <v>2011</v>
      </c>
      <c r="D1927" s="5" t="s">
        <v>752</v>
      </c>
      <c r="E1927" s="5" t="s">
        <v>4890</v>
      </c>
      <c r="F1927" s="5" t="s">
        <v>4891</v>
      </c>
    </row>
    <row r="1928" spans="1:6">
      <c r="A1928" s="5" t="s">
        <v>2932</v>
      </c>
      <c r="B1928" s="5" t="s">
        <v>1166</v>
      </c>
      <c r="C1928" s="5" t="s">
        <v>3738</v>
      </c>
      <c r="D1928" s="5" t="s">
        <v>752</v>
      </c>
      <c r="E1928" s="5" t="s">
        <v>4868</v>
      </c>
      <c r="F1928" s="5" t="s">
        <v>5004</v>
      </c>
    </row>
    <row r="1929" spans="1:6">
      <c r="A1929" s="5" t="s">
        <v>2932</v>
      </c>
      <c r="B1929" s="5" t="s">
        <v>1166</v>
      </c>
      <c r="C1929" s="5" t="s">
        <v>3789</v>
      </c>
      <c r="D1929" s="5" t="s">
        <v>174</v>
      </c>
      <c r="E1929" s="5" t="s">
        <v>4864</v>
      </c>
      <c r="F1929" s="5" t="s">
        <v>5555</v>
      </c>
    </row>
    <row r="1930" spans="1:6">
      <c r="A1930" s="5" t="s">
        <v>2932</v>
      </c>
      <c r="B1930" s="5" t="s">
        <v>1166</v>
      </c>
      <c r="C1930" s="5" t="s">
        <v>2458</v>
      </c>
      <c r="D1930" s="5" t="s">
        <v>174</v>
      </c>
      <c r="E1930" s="5" t="s">
        <v>4868</v>
      </c>
      <c r="F1930" s="5" t="s">
        <v>4968</v>
      </c>
    </row>
    <row r="1931" spans="1:6">
      <c r="A1931" s="5" t="s">
        <v>2932</v>
      </c>
      <c r="B1931" s="5" t="s">
        <v>1166</v>
      </c>
      <c r="C1931" s="5" t="s">
        <v>2377</v>
      </c>
      <c r="D1931" s="5" t="s">
        <v>1039</v>
      </c>
      <c r="E1931" s="5" t="s">
        <v>4864</v>
      </c>
      <c r="F1931" s="5" t="s">
        <v>4891</v>
      </c>
    </row>
    <row r="1932" spans="1:6">
      <c r="A1932" s="5" t="s">
        <v>2932</v>
      </c>
      <c r="B1932" s="5" t="s">
        <v>1166</v>
      </c>
      <c r="C1932" s="5" t="s">
        <v>2404</v>
      </c>
      <c r="D1932" s="5" t="s">
        <v>4926</v>
      </c>
      <c r="E1932" s="5" t="s">
        <v>5028</v>
      </c>
      <c r="F1932" s="5" t="s">
        <v>5556</v>
      </c>
    </row>
    <row r="1933" spans="1:6">
      <c r="A1933" s="5" t="s">
        <v>2932</v>
      </c>
      <c r="B1933" s="5" t="s">
        <v>1166</v>
      </c>
      <c r="C1933" s="5" t="s">
        <v>4956</v>
      </c>
      <c r="D1933" s="5" t="s">
        <v>4926</v>
      </c>
      <c r="E1933" s="5" t="s">
        <v>4944</v>
      </c>
      <c r="F1933" s="5" t="s">
        <v>5163</v>
      </c>
    </row>
    <row r="1934" spans="1:6">
      <c r="A1934" s="5" t="s">
        <v>2932</v>
      </c>
      <c r="B1934" s="5" t="s">
        <v>1166</v>
      </c>
      <c r="C1934" s="5" t="s">
        <v>4730</v>
      </c>
      <c r="D1934" s="5" t="s">
        <v>97</v>
      </c>
      <c r="E1934" s="5" t="s">
        <v>4896</v>
      </c>
      <c r="F1934" s="5" t="s">
        <v>5557</v>
      </c>
    </row>
    <row r="1935" spans="1:6">
      <c r="A1935" s="5" t="s">
        <v>2932</v>
      </c>
      <c r="B1935" s="5" t="s">
        <v>1166</v>
      </c>
      <c r="C1935" s="5" t="s">
        <v>4833</v>
      </c>
      <c r="D1935" s="5" t="s">
        <v>97</v>
      </c>
      <c r="E1935" s="5" t="s">
        <v>5072</v>
      </c>
      <c r="F1935" s="5" t="s">
        <v>4891</v>
      </c>
    </row>
    <row r="1936" spans="1:6">
      <c r="A1936" s="5" t="s">
        <v>2932</v>
      </c>
      <c r="B1936" s="5" t="s">
        <v>1166</v>
      </c>
      <c r="C1936" s="5" t="s">
        <v>5010</v>
      </c>
      <c r="D1936" s="5" t="s">
        <v>343</v>
      </c>
      <c r="E1936" s="5" t="s">
        <v>4896</v>
      </c>
      <c r="F1936" s="5" t="s">
        <v>5558</v>
      </c>
    </row>
    <row r="1937" spans="1:6">
      <c r="A1937" s="5" t="s">
        <v>2932</v>
      </c>
      <c r="B1937" s="5" t="s">
        <v>1166</v>
      </c>
      <c r="C1937" s="5" t="s">
        <v>2034</v>
      </c>
      <c r="D1937" s="5" t="s">
        <v>343</v>
      </c>
      <c r="E1937" s="5" t="s">
        <v>4938</v>
      </c>
      <c r="F1937" s="5" t="s">
        <v>4969</v>
      </c>
    </row>
    <row r="1938" spans="1:6">
      <c r="A1938" s="5" t="s">
        <v>2932</v>
      </c>
      <c r="B1938" s="5" t="s">
        <v>1166</v>
      </c>
      <c r="C1938" s="5" t="s">
        <v>5012</v>
      </c>
      <c r="D1938" s="5" t="s">
        <v>669</v>
      </c>
      <c r="E1938" s="5" t="s">
        <v>4864</v>
      </c>
      <c r="F1938" s="5" t="s">
        <v>4889</v>
      </c>
    </row>
    <row r="1939" spans="1:6">
      <c r="A1939" s="5" t="s">
        <v>2932</v>
      </c>
      <c r="B1939" s="5" t="s">
        <v>1166</v>
      </c>
      <c r="C1939" s="5" t="s">
        <v>2517</v>
      </c>
      <c r="D1939" s="5" t="s">
        <v>669</v>
      </c>
      <c r="E1939" s="5" t="s">
        <v>4890</v>
      </c>
      <c r="F1939" s="5" t="s">
        <v>4891</v>
      </c>
    </row>
    <row r="1940" spans="1:6">
      <c r="A1940" s="5" t="s">
        <v>2932</v>
      </c>
      <c r="B1940" s="5" t="s">
        <v>1166</v>
      </c>
      <c r="C1940" s="5" t="s">
        <v>5015</v>
      </c>
      <c r="D1940" s="5" t="s">
        <v>191</v>
      </c>
      <c r="E1940" s="5" t="s">
        <v>4930</v>
      </c>
      <c r="F1940" s="5" t="s">
        <v>4962</v>
      </c>
    </row>
    <row r="1941" spans="1:6">
      <c r="A1941" s="5" t="s">
        <v>2932</v>
      </c>
      <c r="B1941" s="5" t="s">
        <v>1166</v>
      </c>
      <c r="C1941" s="5" t="s">
        <v>5017</v>
      </c>
      <c r="D1941" s="5" t="s">
        <v>80</v>
      </c>
      <c r="E1941" s="5" t="s">
        <v>4882</v>
      </c>
      <c r="F1941" s="5" t="s">
        <v>4914</v>
      </c>
    </row>
    <row r="1942" spans="1:6">
      <c r="A1942" s="5" t="s">
        <v>2932</v>
      </c>
      <c r="B1942" s="5" t="s">
        <v>1166</v>
      </c>
      <c r="C1942" s="5" t="s">
        <v>1947</v>
      </c>
      <c r="D1942" s="5" t="s">
        <v>80</v>
      </c>
      <c r="E1942" s="5" t="s">
        <v>5092</v>
      </c>
      <c r="F1942" s="5" t="s">
        <v>5559</v>
      </c>
    </row>
    <row r="1943" spans="1:6">
      <c r="A1943" s="5" t="s">
        <v>2932</v>
      </c>
      <c r="B1943" s="5" t="s">
        <v>1166</v>
      </c>
      <c r="C1943" s="5" t="s">
        <v>5146</v>
      </c>
      <c r="D1943" s="5" t="s">
        <v>80</v>
      </c>
      <c r="E1943" s="5" t="s">
        <v>4984</v>
      </c>
      <c r="F1943" s="5" t="s">
        <v>4914</v>
      </c>
    </row>
    <row r="1944" spans="1:6">
      <c r="A1944" s="5" t="s">
        <v>2932</v>
      </c>
      <c r="B1944" s="5" t="s">
        <v>1166</v>
      </c>
      <c r="C1944" s="5" t="s">
        <v>4372</v>
      </c>
      <c r="D1944" s="5" t="s">
        <v>80</v>
      </c>
      <c r="E1944" s="5" t="s">
        <v>4872</v>
      </c>
      <c r="F1944" s="5" t="s">
        <v>4914</v>
      </c>
    </row>
    <row r="1945" spans="1:6">
      <c r="A1945" s="5" t="s">
        <v>2932</v>
      </c>
      <c r="B1945" s="5" t="s">
        <v>1166</v>
      </c>
      <c r="C1945" s="5" t="s">
        <v>5150</v>
      </c>
      <c r="D1945" s="5" t="s">
        <v>80</v>
      </c>
      <c r="E1945" s="5" t="s">
        <v>4868</v>
      </c>
      <c r="F1945" s="5" t="s">
        <v>5560</v>
      </c>
    </row>
    <row r="1946" spans="1:6">
      <c r="A1946" s="5" t="s">
        <v>2932</v>
      </c>
      <c r="B1946" s="5" t="s">
        <v>1166</v>
      </c>
      <c r="C1946" s="5" t="s">
        <v>3852</v>
      </c>
      <c r="D1946" s="5" t="s">
        <v>186</v>
      </c>
      <c r="E1946" s="5" t="s">
        <v>4864</v>
      </c>
      <c r="F1946" s="5" t="s">
        <v>4889</v>
      </c>
    </row>
    <row r="1947" spans="1:6">
      <c r="A1947" s="5" t="s">
        <v>2932</v>
      </c>
      <c r="B1947" s="5" t="s">
        <v>1166</v>
      </c>
      <c r="C1947" s="5" t="s">
        <v>4605</v>
      </c>
      <c r="D1947" s="5" t="s">
        <v>186</v>
      </c>
      <c r="E1947" s="5" t="s">
        <v>4890</v>
      </c>
      <c r="F1947" s="5" t="s">
        <v>4891</v>
      </c>
    </row>
    <row r="1948" spans="1:6">
      <c r="A1948" s="5" t="s">
        <v>2932</v>
      </c>
      <c r="B1948" s="5" t="s">
        <v>1166</v>
      </c>
      <c r="C1948" s="5" t="s">
        <v>5153</v>
      </c>
      <c r="D1948" s="5" t="s">
        <v>407</v>
      </c>
      <c r="E1948" s="5" t="s">
        <v>4892</v>
      </c>
      <c r="F1948" s="5" t="s">
        <v>5561</v>
      </c>
    </row>
    <row r="1949" spans="1:6">
      <c r="A1949" s="5" t="s">
        <v>2932</v>
      </c>
      <c r="B1949" s="5" t="s">
        <v>1166</v>
      </c>
      <c r="C1949" s="5" t="s">
        <v>5156</v>
      </c>
      <c r="D1949" s="5" t="s">
        <v>459</v>
      </c>
      <c r="E1949" s="5" t="s">
        <v>4864</v>
      </c>
      <c r="F1949" s="5" t="s">
        <v>5562</v>
      </c>
    </row>
    <row r="1950" spans="1:6">
      <c r="A1950" s="5" t="s">
        <v>2932</v>
      </c>
      <c r="B1950" s="5" t="s">
        <v>1166</v>
      </c>
      <c r="C1950" s="5" t="s">
        <v>5159</v>
      </c>
      <c r="D1950" s="5" t="s">
        <v>459</v>
      </c>
      <c r="E1950" s="5" t="s">
        <v>4868</v>
      </c>
      <c r="F1950" s="5" t="s">
        <v>4968</v>
      </c>
    </row>
    <row r="1951" spans="1:6">
      <c r="A1951" s="5" t="s">
        <v>2932</v>
      </c>
      <c r="B1951" s="5" t="s">
        <v>1166</v>
      </c>
      <c r="C1951" s="5" t="s">
        <v>3917</v>
      </c>
      <c r="D1951" s="5" t="s">
        <v>5563</v>
      </c>
      <c r="E1951" s="5" t="s">
        <v>4884</v>
      </c>
      <c r="F1951" s="5" t="s">
        <v>4931</v>
      </c>
    </row>
    <row r="1952" spans="1:6">
      <c r="A1952" s="5" t="s">
        <v>2932</v>
      </c>
      <c r="B1952" s="5" t="s">
        <v>1166</v>
      </c>
      <c r="C1952" s="5" t="s">
        <v>3703</v>
      </c>
      <c r="D1952" s="5" t="s">
        <v>5301</v>
      </c>
      <c r="E1952" s="5" t="s">
        <v>4930</v>
      </c>
      <c r="F1952" s="5" t="s">
        <v>5427</v>
      </c>
    </row>
    <row r="1953" spans="1:6">
      <c r="A1953" s="5" t="s">
        <v>2932</v>
      </c>
      <c r="B1953" s="5" t="s">
        <v>1166</v>
      </c>
      <c r="C1953" s="5" t="s">
        <v>5564</v>
      </c>
      <c r="D1953" s="5" t="s">
        <v>4850</v>
      </c>
      <c r="E1953" s="5" t="s">
        <v>4851</v>
      </c>
      <c r="F1953" s="5" t="s">
        <v>5565</v>
      </c>
    </row>
    <row r="1954" spans="1:6">
      <c r="A1954" s="5" t="s">
        <v>2932</v>
      </c>
      <c r="B1954" s="5" t="s">
        <v>1166</v>
      </c>
      <c r="C1954" s="5" t="s">
        <v>5566</v>
      </c>
      <c r="D1954" s="5" t="s">
        <v>5469</v>
      </c>
      <c r="E1954" s="5" t="s">
        <v>5567</v>
      </c>
      <c r="F1954" s="5" t="s">
        <v>5568</v>
      </c>
    </row>
    <row r="1955" spans="1:6">
      <c r="A1955" s="5" t="s">
        <v>2932</v>
      </c>
      <c r="B1955" s="5" t="s">
        <v>1166</v>
      </c>
      <c r="C1955" s="5" t="s">
        <v>4441</v>
      </c>
      <c r="D1955" s="5" t="s">
        <v>4858</v>
      </c>
      <c r="E1955" s="5" t="s">
        <v>4859</v>
      </c>
      <c r="F1955" s="5" t="s">
        <v>4860</v>
      </c>
    </row>
    <row r="1956" spans="1:6">
      <c r="A1956" s="5" t="s">
        <v>2937</v>
      </c>
      <c r="B1956" s="5" t="s">
        <v>1169</v>
      </c>
      <c r="C1956" s="5" t="s">
        <v>1934</v>
      </c>
      <c r="D1956" s="5" t="s">
        <v>58</v>
      </c>
      <c r="E1956" s="5" t="s">
        <v>4864</v>
      </c>
      <c r="F1956" s="5" t="s">
        <v>4933</v>
      </c>
    </row>
    <row r="1957" spans="1:6">
      <c r="A1957" s="5" t="s">
        <v>2937</v>
      </c>
      <c r="B1957" s="5" t="s">
        <v>1169</v>
      </c>
      <c r="C1957" s="5" t="s">
        <v>1955</v>
      </c>
      <c r="D1957" s="5" t="s">
        <v>302</v>
      </c>
      <c r="E1957" s="5" t="s">
        <v>4874</v>
      </c>
      <c r="F1957" s="5" t="s">
        <v>4875</v>
      </c>
    </row>
    <row r="1958" spans="1:6">
      <c r="A1958" s="5" t="s">
        <v>2937</v>
      </c>
      <c r="B1958" s="5" t="s">
        <v>1169</v>
      </c>
      <c r="C1958" s="5" t="s">
        <v>2107</v>
      </c>
      <c r="D1958" s="5" t="s">
        <v>902</v>
      </c>
      <c r="E1958" s="5" t="s">
        <v>4864</v>
      </c>
      <c r="F1958" s="5" t="s">
        <v>5569</v>
      </c>
    </row>
    <row r="1959" spans="1:6">
      <c r="A1959" s="5" t="s">
        <v>2937</v>
      </c>
      <c r="B1959" s="5" t="s">
        <v>1169</v>
      </c>
      <c r="C1959" s="5" t="s">
        <v>2202</v>
      </c>
      <c r="D1959" s="5" t="s">
        <v>284</v>
      </c>
      <c r="E1959" s="5" t="s">
        <v>4887</v>
      </c>
      <c r="F1959" s="5" t="s">
        <v>4910</v>
      </c>
    </row>
    <row r="1960" spans="1:6">
      <c r="A1960" s="5" t="s">
        <v>2937</v>
      </c>
      <c r="B1960" s="5" t="s">
        <v>1169</v>
      </c>
      <c r="C1960" s="5" t="s">
        <v>2156</v>
      </c>
      <c r="D1960" s="5" t="s">
        <v>4850</v>
      </c>
      <c r="E1960" s="5" t="s">
        <v>4851</v>
      </c>
      <c r="F1960" s="5" t="s">
        <v>4871</v>
      </c>
    </row>
    <row r="1961" spans="1:6">
      <c r="A1961" s="5" t="s">
        <v>2937</v>
      </c>
      <c r="B1961" s="5" t="s">
        <v>1169</v>
      </c>
      <c r="C1961" s="5" t="s">
        <v>2848</v>
      </c>
      <c r="D1961" s="5" t="s">
        <v>4863</v>
      </c>
      <c r="E1961" s="5" t="s">
        <v>4859</v>
      </c>
      <c r="F1961" s="5" t="s">
        <v>4860</v>
      </c>
    </row>
    <row r="1962" spans="1:6">
      <c r="A1962" s="5" t="s">
        <v>2941</v>
      </c>
      <c r="B1962" s="5" t="s">
        <v>1172</v>
      </c>
      <c r="C1962" s="5" t="s">
        <v>1934</v>
      </c>
      <c r="D1962" s="5" t="s">
        <v>80</v>
      </c>
      <c r="E1962" s="5" t="s">
        <v>4896</v>
      </c>
      <c r="F1962" s="5" t="s">
        <v>5570</v>
      </c>
    </row>
    <row r="1963" spans="1:6">
      <c r="A1963" s="5" t="s">
        <v>2941</v>
      </c>
      <c r="B1963" s="5" t="s">
        <v>1172</v>
      </c>
      <c r="C1963" s="5" t="s">
        <v>1955</v>
      </c>
      <c r="D1963" s="5" t="s">
        <v>80</v>
      </c>
      <c r="E1963" s="5" t="s">
        <v>4853</v>
      </c>
      <c r="F1963" s="5" t="s">
        <v>4866</v>
      </c>
    </row>
    <row r="1964" spans="1:6">
      <c r="A1964" s="5" t="s">
        <v>2941</v>
      </c>
      <c r="B1964" s="5" t="s">
        <v>1172</v>
      </c>
      <c r="C1964" s="5" t="s">
        <v>2107</v>
      </c>
      <c r="D1964" s="5" t="s">
        <v>1174</v>
      </c>
      <c r="E1964" s="5" t="s">
        <v>4864</v>
      </c>
      <c r="F1964" s="5" t="s">
        <v>4933</v>
      </c>
    </row>
    <row r="1965" spans="1:6">
      <c r="A1965" s="5" t="s">
        <v>2941</v>
      </c>
      <c r="B1965" s="5" t="s">
        <v>1172</v>
      </c>
      <c r="C1965" s="5" t="s">
        <v>2202</v>
      </c>
      <c r="D1965" s="5" t="s">
        <v>1174</v>
      </c>
      <c r="E1965" s="5" t="s">
        <v>4853</v>
      </c>
      <c r="F1965" s="5" t="s">
        <v>5571</v>
      </c>
    </row>
    <row r="1966" spans="1:6">
      <c r="A1966" s="5" t="s">
        <v>2941</v>
      </c>
      <c r="B1966" s="5" t="s">
        <v>1172</v>
      </c>
      <c r="C1966" s="5" t="s">
        <v>2156</v>
      </c>
      <c r="D1966" s="5" t="s">
        <v>1174</v>
      </c>
      <c r="E1966" s="5" t="s">
        <v>4874</v>
      </c>
      <c r="F1966" s="5" t="s">
        <v>4875</v>
      </c>
    </row>
    <row r="1967" spans="1:6">
      <c r="A1967" s="5" t="s">
        <v>2941</v>
      </c>
      <c r="B1967" s="5" t="s">
        <v>1172</v>
      </c>
      <c r="C1967" s="5" t="s">
        <v>2848</v>
      </c>
      <c r="D1967" s="5" t="s">
        <v>186</v>
      </c>
      <c r="E1967" s="5" t="s">
        <v>5116</v>
      </c>
      <c r="F1967" s="5" t="s">
        <v>5572</v>
      </c>
    </row>
    <row r="1968" spans="1:6">
      <c r="A1968" s="5" t="s">
        <v>2941</v>
      </c>
      <c r="B1968" s="5" t="s">
        <v>1172</v>
      </c>
      <c r="C1968" s="5" t="s">
        <v>3221</v>
      </c>
      <c r="D1968" s="5" t="s">
        <v>407</v>
      </c>
      <c r="E1968" s="5" t="s">
        <v>4896</v>
      </c>
      <c r="F1968" s="5" t="s">
        <v>5573</v>
      </c>
    </row>
    <row r="1969" spans="1:6">
      <c r="A1969" s="5" t="s">
        <v>2941</v>
      </c>
      <c r="B1969" s="5" t="s">
        <v>1172</v>
      </c>
      <c r="C1969" s="5" t="s">
        <v>2569</v>
      </c>
      <c r="D1969" s="5" t="s">
        <v>4850</v>
      </c>
      <c r="E1969" s="5" t="s">
        <v>4851</v>
      </c>
      <c r="F1969" s="5" t="s">
        <v>5574</v>
      </c>
    </row>
    <row r="1970" spans="1:6">
      <c r="A1970" s="5" t="s">
        <v>2941</v>
      </c>
      <c r="B1970" s="5" t="s">
        <v>1172</v>
      </c>
      <c r="C1970" s="5" t="s">
        <v>3878</v>
      </c>
      <c r="D1970" s="5" t="s">
        <v>4863</v>
      </c>
      <c r="E1970" s="5" t="s">
        <v>4859</v>
      </c>
      <c r="F1970" s="5" t="s">
        <v>4860</v>
      </c>
    </row>
    <row r="1971" spans="1:6">
      <c r="A1971" s="5" t="s">
        <v>3777</v>
      </c>
      <c r="B1971" s="5" t="s">
        <v>1176</v>
      </c>
      <c r="C1971" s="5" t="s">
        <v>1934</v>
      </c>
      <c r="D1971" s="5" t="s">
        <v>31</v>
      </c>
      <c r="E1971" s="5" t="s">
        <v>4853</v>
      </c>
      <c r="F1971" s="5" t="s">
        <v>4919</v>
      </c>
    </row>
    <row r="1972" spans="1:6">
      <c r="A1972" s="5" t="s">
        <v>3777</v>
      </c>
      <c r="B1972" s="5" t="s">
        <v>1176</v>
      </c>
      <c r="C1972" s="5" t="s">
        <v>1955</v>
      </c>
      <c r="D1972" s="5" t="s">
        <v>365</v>
      </c>
      <c r="E1972" s="5" t="s">
        <v>4874</v>
      </c>
      <c r="F1972" s="5" t="s">
        <v>4875</v>
      </c>
    </row>
    <row r="1973" spans="1:6">
      <c r="A1973" s="5" t="s">
        <v>3777</v>
      </c>
      <c r="B1973" s="5" t="s">
        <v>1176</v>
      </c>
      <c r="C1973" s="5" t="s">
        <v>2107</v>
      </c>
      <c r="D1973" s="5" t="s">
        <v>127</v>
      </c>
      <c r="E1973" s="5" t="s">
        <v>4896</v>
      </c>
      <c r="F1973" s="5" t="s">
        <v>4897</v>
      </c>
    </row>
    <row r="1974" spans="1:6">
      <c r="A1974" s="5" t="s">
        <v>3777</v>
      </c>
      <c r="B1974" s="5" t="s">
        <v>1176</v>
      </c>
      <c r="C1974" s="5" t="s">
        <v>2202</v>
      </c>
      <c r="D1974" s="5" t="s">
        <v>134</v>
      </c>
      <c r="E1974" s="5" t="s">
        <v>5028</v>
      </c>
      <c r="F1974" s="5" t="s">
        <v>4883</v>
      </c>
    </row>
    <row r="1975" spans="1:6">
      <c r="A1975" s="5" t="s">
        <v>3777</v>
      </c>
      <c r="B1975" s="5" t="s">
        <v>1176</v>
      </c>
      <c r="C1975" s="5" t="s">
        <v>2156</v>
      </c>
      <c r="D1975" s="5" t="s">
        <v>284</v>
      </c>
      <c r="E1975" s="5" t="s">
        <v>4887</v>
      </c>
      <c r="F1975" s="5" t="s">
        <v>5575</v>
      </c>
    </row>
    <row r="1976" spans="1:6">
      <c r="A1976" s="5" t="s">
        <v>3777</v>
      </c>
      <c r="B1976" s="5" t="s">
        <v>1176</v>
      </c>
      <c r="C1976" s="5" t="s">
        <v>2848</v>
      </c>
      <c r="D1976" s="5" t="s">
        <v>80</v>
      </c>
      <c r="E1976" s="5" t="s">
        <v>4853</v>
      </c>
      <c r="F1976" s="5" t="s">
        <v>5205</v>
      </c>
    </row>
    <row r="1977" spans="1:6">
      <c r="A1977" s="5" t="s">
        <v>3777</v>
      </c>
      <c r="B1977" s="5" t="s">
        <v>1176</v>
      </c>
      <c r="C1977" s="5" t="s">
        <v>3221</v>
      </c>
      <c r="D1977" s="5" t="s">
        <v>80</v>
      </c>
      <c r="E1977" s="5" t="s">
        <v>4935</v>
      </c>
      <c r="F1977" s="5" t="s">
        <v>4891</v>
      </c>
    </row>
    <row r="1978" spans="1:6">
      <c r="A1978" s="5" t="s">
        <v>3777</v>
      </c>
      <c r="B1978" s="5" t="s">
        <v>1176</v>
      </c>
      <c r="C1978" s="5" t="s">
        <v>2569</v>
      </c>
      <c r="D1978" s="5" t="s">
        <v>1174</v>
      </c>
      <c r="E1978" s="5" t="s">
        <v>5246</v>
      </c>
      <c r="F1978" s="5" t="s">
        <v>5576</v>
      </c>
    </row>
    <row r="1979" spans="1:6">
      <c r="A1979" s="5" t="s">
        <v>3777</v>
      </c>
      <c r="B1979" s="5" t="s">
        <v>1176</v>
      </c>
      <c r="C1979" s="5" t="s">
        <v>3878</v>
      </c>
      <c r="D1979" s="5" t="s">
        <v>1174</v>
      </c>
      <c r="E1979" s="5" t="s">
        <v>4853</v>
      </c>
      <c r="F1979" s="5" t="s">
        <v>5577</v>
      </c>
    </row>
    <row r="1980" spans="1:6">
      <c r="A1980" s="5" t="s">
        <v>3777</v>
      </c>
      <c r="B1980" s="5" t="s">
        <v>1176</v>
      </c>
      <c r="C1980" s="5" t="s">
        <v>2018</v>
      </c>
      <c r="D1980" s="5" t="s">
        <v>1174</v>
      </c>
      <c r="E1980" s="5" t="s">
        <v>4880</v>
      </c>
      <c r="F1980" s="5" t="s">
        <v>5578</v>
      </c>
    </row>
    <row r="1981" spans="1:6">
      <c r="A1981" s="5" t="s">
        <v>3777</v>
      </c>
      <c r="B1981" s="5" t="s">
        <v>1176</v>
      </c>
      <c r="C1981" s="5" t="s">
        <v>2319</v>
      </c>
      <c r="D1981" s="5" t="s">
        <v>186</v>
      </c>
      <c r="E1981" s="5" t="s">
        <v>4896</v>
      </c>
      <c r="F1981" s="5" t="s">
        <v>4924</v>
      </c>
    </row>
    <row r="1982" spans="1:6">
      <c r="A1982" s="5" t="s">
        <v>3777</v>
      </c>
      <c r="B1982" s="5" t="s">
        <v>1176</v>
      </c>
      <c r="C1982" s="5" t="s">
        <v>2996</v>
      </c>
      <c r="D1982" s="5" t="s">
        <v>186</v>
      </c>
      <c r="E1982" s="5" t="s">
        <v>4938</v>
      </c>
      <c r="F1982" s="5" t="s">
        <v>4939</v>
      </c>
    </row>
    <row r="1983" spans="1:6">
      <c r="A1983" s="5" t="s">
        <v>3777</v>
      </c>
      <c r="B1983" s="5" t="s">
        <v>1176</v>
      </c>
      <c r="C1983" s="5" t="s">
        <v>4393</v>
      </c>
      <c r="D1983" s="5" t="s">
        <v>4850</v>
      </c>
      <c r="E1983" s="5" t="s">
        <v>4851</v>
      </c>
      <c r="F1983" s="5" t="s">
        <v>4871</v>
      </c>
    </row>
    <row r="1984" spans="1:6">
      <c r="A1984" s="5" t="s">
        <v>3777</v>
      </c>
      <c r="B1984" s="5" t="s">
        <v>1176</v>
      </c>
      <c r="C1984" s="5" t="s">
        <v>4894</v>
      </c>
      <c r="D1984" s="5" t="s">
        <v>4863</v>
      </c>
      <c r="E1984" s="5" t="s">
        <v>4859</v>
      </c>
      <c r="F1984" s="5" t="s">
        <v>4860</v>
      </c>
    </row>
    <row r="1985" spans="1:6">
      <c r="A1985" s="5" t="s">
        <v>2947</v>
      </c>
      <c r="B1985" s="5" t="s">
        <v>1179</v>
      </c>
      <c r="C1985" s="5" t="s">
        <v>1934</v>
      </c>
      <c r="D1985" s="5" t="s">
        <v>31</v>
      </c>
      <c r="E1985" s="5" t="s">
        <v>4864</v>
      </c>
      <c r="F1985" s="5" t="s">
        <v>4933</v>
      </c>
    </row>
    <row r="1986" spans="1:6">
      <c r="A1986" s="5" t="s">
        <v>2947</v>
      </c>
      <c r="B1986" s="5" t="s">
        <v>1179</v>
      </c>
      <c r="C1986" s="5" t="s">
        <v>1955</v>
      </c>
      <c r="D1986" s="5" t="s">
        <v>145</v>
      </c>
      <c r="E1986" s="5" t="s">
        <v>5246</v>
      </c>
      <c r="F1986" s="5" t="s">
        <v>5438</v>
      </c>
    </row>
    <row r="1987" spans="1:6">
      <c r="A1987" s="5" t="s">
        <v>2947</v>
      </c>
      <c r="B1987" s="5" t="s">
        <v>1179</v>
      </c>
      <c r="C1987" s="5" t="s">
        <v>2107</v>
      </c>
      <c r="D1987" s="5" t="s">
        <v>902</v>
      </c>
      <c r="E1987" s="5" t="s">
        <v>4864</v>
      </c>
      <c r="F1987" s="5" t="s">
        <v>4883</v>
      </c>
    </row>
    <row r="1988" spans="1:6">
      <c r="A1988" s="5" t="s">
        <v>2947</v>
      </c>
      <c r="B1988" s="5" t="s">
        <v>1179</v>
      </c>
      <c r="C1988" s="5" t="s">
        <v>2202</v>
      </c>
      <c r="D1988" s="5" t="s">
        <v>347</v>
      </c>
      <c r="E1988" s="5" t="s">
        <v>4984</v>
      </c>
      <c r="F1988" s="5" t="s">
        <v>5068</v>
      </c>
    </row>
    <row r="1989" spans="1:6">
      <c r="A1989" s="5" t="s">
        <v>2947</v>
      </c>
      <c r="B1989" s="5" t="s">
        <v>1179</v>
      </c>
      <c r="C1989" s="5" t="s">
        <v>2156</v>
      </c>
      <c r="D1989" s="5" t="s">
        <v>347</v>
      </c>
      <c r="E1989" s="5" t="s">
        <v>4874</v>
      </c>
      <c r="F1989" s="5" t="s">
        <v>4875</v>
      </c>
    </row>
    <row r="1990" spans="1:6">
      <c r="A1990" s="5" t="s">
        <v>2947</v>
      </c>
      <c r="B1990" s="5" t="s">
        <v>1179</v>
      </c>
      <c r="C1990" s="5" t="s">
        <v>2848</v>
      </c>
      <c r="D1990" s="5" t="s">
        <v>284</v>
      </c>
      <c r="E1990" s="5" t="s">
        <v>4887</v>
      </c>
      <c r="F1990" s="5" t="s">
        <v>4910</v>
      </c>
    </row>
    <row r="1991" spans="1:6">
      <c r="A1991" s="5" t="s">
        <v>2947</v>
      </c>
      <c r="B1991" s="5" t="s">
        <v>1179</v>
      </c>
      <c r="C1991" s="5" t="s">
        <v>3221</v>
      </c>
      <c r="D1991" s="5" t="s">
        <v>4911</v>
      </c>
      <c r="E1991" s="5" t="s">
        <v>4896</v>
      </c>
      <c r="F1991" s="5" t="s">
        <v>4909</v>
      </c>
    </row>
    <row r="1992" spans="1:6">
      <c r="A1992" s="5" t="s">
        <v>2947</v>
      </c>
      <c r="B1992" s="5" t="s">
        <v>1179</v>
      </c>
      <c r="C1992" s="5" t="s">
        <v>2569</v>
      </c>
      <c r="D1992" s="5" t="s">
        <v>380</v>
      </c>
      <c r="E1992" s="5" t="s">
        <v>4896</v>
      </c>
      <c r="F1992" s="5" t="s">
        <v>5412</v>
      </c>
    </row>
    <row r="1993" spans="1:6">
      <c r="A1993" s="5" t="s">
        <v>2947</v>
      </c>
      <c r="B1993" s="5" t="s">
        <v>1179</v>
      </c>
      <c r="C1993" s="5" t="s">
        <v>3878</v>
      </c>
      <c r="D1993" s="5" t="s">
        <v>380</v>
      </c>
      <c r="E1993" s="5" t="s">
        <v>4938</v>
      </c>
      <c r="F1993" s="5" t="s">
        <v>5579</v>
      </c>
    </row>
    <row r="1994" spans="1:6">
      <c r="A1994" s="5" t="s">
        <v>2947</v>
      </c>
      <c r="B1994" s="5" t="s">
        <v>1179</v>
      </c>
      <c r="C1994" s="5" t="s">
        <v>2018</v>
      </c>
      <c r="D1994" s="5" t="s">
        <v>4850</v>
      </c>
      <c r="E1994" s="5" t="s">
        <v>5580</v>
      </c>
      <c r="F1994" s="5" t="s">
        <v>5581</v>
      </c>
    </row>
    <row r="1995" spans="1:6">
      <c r="A1995" s="5" t="s">
        <v>2947</v>
      </c>
      <c r="B1995" s="5" t="s">
        <v>1179</v>
      </c>
      <c r="C1995" s="5" t="s">
        <v>2319</v>
      </c>
      <c r="D1995" s="5" t="s">
        <v>5034</v>
      </c>
      <c r="E1995" s="5" t="s">
        <v>5035</v>
      </c>
      <c r="F1995" s="5" t="s">
        <v>5036</v>
      </c>
    </row>
    <row r="1996" spans="1:6">
      <c r="A1996" s="5" t="s">
        <v>2947</v>
      </c>
      <c r="B1996" s="5" t="s">
        <v>1179</v>
      </c>
      <c r="C1996" s="5" t="s">
        <v>2996</v>
      </c>
      <c r="D1996" s="5" t="s">
        <v>4863</v>
      </c>
      <c r="E1996" s="5" t="s">
        <v>4859</v>
      </c>
      <c r="F1996" s="5" t="s">
        <v>4860</v>
      </c>
    </row>
    <row r="1997" spans="1:6">
      <c r="A1997" s="5" t="s">
        <v>2951</v>
      </c>
      <c r="B1997" s="5" t="s">
        <v>1182</v>
      </c>
      <c r="C1997" s="5" t="s">
        <v>1934</v>
      </c>
      <c r="D1997" s="5" t="s">
        <v>31</v>
      </c>
      <c r="E1997" s="5" t="s">
        <v>4864</v>
      </c>
      <c r="F1997" s="5" t="s">
        <v>4933</v>
      </c>
    </row>
    <row r="1998" spans="1:6">
      <c r="A1998" s="5" t="s">
        <v>2951</v>
      </c>
      <c r="B1998" s="5" t="s">
        <v>1182</v>
      </c>
      <c r="C1998" s="5" t="s">
        <v>1955</v>
      </c>
      <c r="D1998" s="5" t="s">
        <v>902</v>
      </c>
      <c r="E1998" s="5" t="s">
        <v>4864</v>
      </c>
      <c r="F1998" s="5" t="s">
        <v>4883</v>
      </c>
    </row>
    <row r="1999" spans="1:6">
      <c r="A1999" s="5" t="s">
        <v>2951</v>
      </c>
      <c r="B1999" s="5" t="s">
        <v>1182</v>
      </c>
      <c r="C1999" s="5" t="s">
        <v>2107</v>
      </c>
      <c r="D1999" s="5" t="s">
        <v>902</v>
      </c>
      <c r="E1999" s="5" t="s">
        <v>4984</v>
      </c>
      <c r="F1999" s="5" t="s">
        <v>5068</v>
      </c>
    </row>
    <row r="2000" spans="1:6">
      <c r="A2000" s="5" t="s">
        <v>2951</v>
      </c>
      <c r="B2000" s="5" t="s">
        <v>1182</v>
      </c>
      <c r="C2000" s="5" t="s">
        <v>2202</v>
      </c>
      <c r="D2000" s="5" t="s">
        <v>902</v>
      </c>
      <c r="E2000" s="5" t="s">
        <v>4874</v>
      </c>
      <c r="F2000" s="5" t="s">
        <v>4875</v>
      </c>
    </row>
    <row r="2001" spans="1:6">
      <c r="A2001" s="5" t="s">
        <v>2951</v>
      </c>
      <c r="B2001" s="5" t="s">
        <v>1182</v>
      </c>
      <c r="C2001" s="5" t="s">
        <v>2156</v>
      </c>
      <c r="D2001" s="5" t="s">
        <v>4911</v>
      </c>
      <c r="E2001" s="5" t="s">
        <v>4896</v>
      </c>
      <c r="F2001" s="5" t="s">
        <v>4909</v>
      </c>
    </row>
    <row r="2002" spans="1:6">
      <c r="A2002" s="5" t="s">
        <v>2951</v>
      </c>
      <c r="B2002" s="5" t="s">
        <v>1182</v>
      </c>
      <c r="C2002" s="5" t="s">
        <v>2848</v>
      </c>
      <c r="D2002" s="5" t="s">
        <v>380</v>
      </c>
      <c r="E2002" s="5" t="s">
        <v>4896</v>
      </c>
      <c r="F2002" s="5" t="s">
        <v>5412</v>
      </c>
    </row>
    <row r="2003" spans="1:6">
      <c r="A2003" s="5" t="s">
        <v>2951</v>
      </c>
      <c r="B2003" s="5" t="s">
        <v>1182</v>
      </c>
      <c r="C2003" s="5" t="s">
        <v>3221</v>
      </c>
      <c r="D2003" s="5" t="s">
        <v>380</v>
      </c>
      <c r="E2003" s="5" t="s">
        <v>4938</v>
      </c>
      <c r="F2003" s="5" t="s">
        <v>5579</v>
      </c>
    </row>
    <row r="2004" spans="1:6">
      <c r="A2004" s="5" t="s">
        <v>2951</v>
      </c>
      <c r="B2004" s="5" t="s">
        <v>1182</v>
      </c>
      <c r="C2004" s="5" t="s">
        <v>2569</v>
      </c>
      <c r="D2004" s="5" t="s">
        <v>4850</v>
      </c>
      <c r="E2004" s="5" t="s">
        <v>4851</v>
      </c>
      <c r="F2004" s="5" t="s">
        <v>5582</v>
      </c>
    </row>
    <row r="2005" spans="1:6">
      <c r="A2005" s="5" t="s">
        <v>2951</v>
      </c>
      <c r="B2005" s="5" t="s">
        <v>1182</v>
      </c>
      <c r="C2005" s="5" t="s">
        <v>3878</v>
      </c>
      <c r="D2005" s="5" t="s">
        <v>33</v>
      </c>
      <c r="E2005" s="5" t="s">
        <v>5078</v>
      </c>
      <c r="F2005" s="5" t="s">
        <v>4862</v>
      </c>
    </row>
    <row r="2006" spans="1:6">
      <c r="A2006" s="5" t="s">
        <v>2951</v>
      </c>
      <c r="B2006" s="5" t="s">
        <v>1182</v>
      </c>
      <c r="C2006" s="5" t="s">
        <v>2018</v>
      </c>
      <c r="D2006" s="5" t="s">
        <v>4863</v>
      </c>
      <c r="E2006" s="5" t="s">
        <v>4859</v>
      </c>
      <c r="F2006" s="5" t="s">
        <v>4860</v>
      </c>
    </row>
    <row r="2007" spans="1:6">
      <c r="A2007" s="5" t="s">
        <v>2953</v>
      </c>
      <c r="B2007" s="5" t="s">
        <v>1185</v>
      </c>
      <c r="C2007" s="5" t="s">
        <v>1934</v>
      </c>
      <c r="D2007" s="5" t="s">
        <v>376</v>
      </c>
      <c r="E2007" s="5" t="s">
        <v>4887</v>
      </c>
      <c r="F2007" s="5" t="s">
        <v>4910</v>
      </c>
    </row>
    <row r="2008" spans="1:6">
      <c r="A2008" s="5" t="s">
        <v>2953</v>
      </c>
      <c r="B2008" s="5" t="s">
        <v>1185</v>
      </c>
      <c r="C2008" s="5" t="s">
        <v>1955</v>
      </c>
      <c r="D2008" s="5" t="s">
        <v>63</v>
      </c>
      <c r="E2008" s="5" t="s">
        <v>4984</v>
      </c>
      <c r="F2008" s="5" t="s">
        <v>5068</v>
      </c>
    </row>
    <row r="2009" spans="1:6">
      <c r="A2009" s="5" t="s">
        <v>2953</v>
      </c>
      <c r="B2009" s="5" t="s">
        <v>1185</v>
      </c>
      <c r="C2009" s="5" t="s">
        <v>2107</v>
      </c>
      <c r="D2009" s="5" t="s">
        <v>63</v>
      </c>
      <c r="E2009" s="5" t="s">
        <v>4874</v>
      </c>
      <c r="F2009" s="5" t="s">
        <v>4875</v>
      </c>
    </row>
    <row r="2010" spans="1:6">
      <c r="A2010" s="5" t="s">
        <v>2953</v>
      </c>
      <c r="B2010" s="5" t="s">
        <v>1185</v>
      </c>
      <c r="C2010" s="5" t="s">
        <v>2202</v>
      </c>
      <c r="D2010" s="5" t="s">
        <v>284</v>
      </c>
      <c r="E2010" s="5" t="s">
        <v>4887</v>
      </c>
      <c r="F2010" s="5" t="s">
        <v>5042</v>
      </c>
    </row>
    <row r="2011" spans="1:6">
      <c r="A2011" s="5" t="s">
        <v>2953</v>
      </c>
      <c r="B2011" s="5" t="s">
        <v>1185</v>
      </c>
      <c r="C2011" s="5" t="s">
        <v>2156</v>
      </c>
      <c r="D2011" s="5" t="s">
        <v>5142</v>
      </c>
      <c r="E2011" s="5" t="s">
        <v>4864</v>
      </c>
      <c r="F2011" s="5" t="s">
        <v>5583</v>
      </c>
    </row>
    <row r="2012" spans="1:6">
      <c r="A2012" s="5" t="s">
        <v>2953</v>
      </c>
      <c r="B2012" s="5" t="s">
        <v>1185</v>
      </c>
      <c r="C2012" s="5" t="s">
        <v>2848</v>
      </c>
      <c r="D2012" s="5" t="s">
        <v>5142</v>
      </c>
      <c r="E2012" s="5" t="s">
        <v>4890</v>
      </c>
      <c r="F2012" s="5" t="s">
        <v>4891</v>
      </c>
    </row>
    <row r="2013" spans="1:6">
      <c r="A2013" s="5" t="s">
        <v>2953</v>
      </c>
      <c r="B2013" s="5" t="s">
        <v>1185</v>
      </c>
      <c r="C2013" s="5" t="s">
        <v>3221</v>
      </c>
      <c r="D2013" s="5" t="s">
        <v>407</v>
      </c>
      <c r="E2013" s="5" t="s">
        <v>4892</v>
      </c>
      <c r="F2013" s="5" t="s">
        <v>5584</v>
      </c>
    </row>
    <row r="2014" spans="1:6">
      <c r="A2014" s="5" t="s">
        <v>2953</v>
      </c>
      <c r="B2014" s="5" t="s">
        <v>1185</v>
      </c>
      <c r="C2014" s="5" t="s">
        <v>2569</v>
      </c>
      <c r="D2014" s="5" t="s">
        <v>4850</v>
      </c>
      <c r="E2014" s="5" t="s">
        <v>4851</v>
      </c>
      <c r="F2014" s="5" t="s">
        <v>5585</v>
      </c>
    </row>
    <row r="2015" spans="1:6">
      <c r="A2015" s="5" t="s">
        <v>2953</v>
      </c>
      <c r="B2015" s="5" t="s">
        <v>1185</v>
      </c>
      <c r="C2015" s="5" t="s">
        <v>3878</v>
      </c>
      <c r="D2015" s="5" t="s">
        <v>4863</v>
      </c>
      <c r="E2015" s="5" t="s">
        <v>4859</v>
      </c>
      <c r="F2015" s="5" t="s">
        <v>4860</v>
      </c>
    </row>
    <row r="2016" spans="1:6">
      <c r="A2016" s="5" t="s">
        <v>2957</v>
      </c>
      <c r="B2016" s="5" t="s">
        <v>1188</v>
      </c>
      <c r="C2016" s="5" t="s">
        <v>1934</v>
      </c>
      <c r="D2016" s="5" t="s">
        <v>31</v>
      </c>
      <c r="E2016" s="5" t="s">
        <v>4864</v>
      </c>
      <c r="F2016" s="5" t="s">
        <v>4933</v>
      </c>
    </row>
    <row r="2017" spans="1:6">
      <c r="A2017" s="5" t="s">
        <v>2957</v>
      </c>
      <c r="B2017" s="5" t="s">
        <v>1188</v>
      </c>
      <c r="C2017" s="5" t="s">
        <v>1955</v>
      </c>
      <c r="D2017" s="5" t="s">
        <v>773</v>
      </c>
      <c r="E2017" s="5" t="s">
        <v>4920</v>
      </c>
      <c r="F2017" s="5" t="s">
        <v>4921</v>
      </c>
    </row>
    <row r="2018" spans="1:6">
      <c r="A2018" s="5" t="s">
        <v>2957</v>
      </c>
      <c r="B2018" s="5" t="s">
        <v>1188</v>
      </c>
      <c r="C2018" s="5" t="s">
        <v>2107</v>
      </c>
      <c r="D2018" s="5" t="s">
        <v>365</v>
      </c>
      <c r="E2018" s="5" t="s">
        <v>4874</v>
      </c>
      <c r="F2018" s="5" t="s">
        <v>4875</v>
      </c>
    </row>
    <row r="2019" spans="1:6">
      <c r="A2019" s="5" t="s">
        <v>2957</v>
      </c>
      <c r="B2019" s="5" t="s">
        <v>1188</v>
      </c>
      <c r="C2019" s="5" t="s">
        <v>2202</v>
      </c>
      <c r="D2019" s="5" t="s">
        <v>26</v>
      </c>
      <c r="E2019" s="5" t="s">
        <v>4864</v>
      </c>
      <c r="F2019" s="5" t="s">
        <v>4883</v>
      </c>
    </row>
    <row r="2020" spans="1:6">
      <c r="A2020" s="5" t="s">
        <v>2957</v>
      </c>
      <c r="B2020" s="5" t="s">
        <v>1188</v>
      </c>
      <c r="C2020" s="5" t="s">
        <v>2156</v>
      </c>
      <c r="D2020" s="5" t="s">
        <v>284</v>
      </c>
      <c r="E2020" s="5" t="s">
        <v>4884</v>
      </c>
      <c r="F2020" s="5" t="s">
        <v>4902</v>
      </c>
    </row>
    <row r="2021" spans="1:6">
      <c r="A2021" s="5" t="s">
        <v>2957</v>
      </c>
      <c r="B2021" s="5" t="s">
        <v>1188</v>
      </c>
      <c r="C2021" s="5" t="s">
        <v>2848</v>
      </c>
      <c r="D2021" s="5" t="s">
        <v>284</v>
      </c>
      <c r="E2021" s="5" t="s">
        <v>4887</v>
      </c>
      <c r="F2021" s="5" t="s">
        <v>4910</v>
      </c>
    </row>
    <row r="2022" spans="1:6">
      <c r="A2022" s="5" t="s">
        <v>2957</v>
      </c>
      <c r="B2022" s="5" t="s">
        <v>1188</v>
      </c>
      <c r="C2022" s="5" t="s">
        <v>3221</v>
      </c>
      <c r="D2022" s="5" t="s">
        <v>665</v>
      </c>
      <c r="E2022" s="5" t="s">
        <v>4884</v>
      </c>
      <c r="F2022" s="5" t="s">
        <v>4903</v>
      </c>
    </row>
    <row r="2023" spans="1:6">
      <c r="A2023" s="5" t="s">
        <v>2957</v>
      </c>
      <c r="B2023" s="5" t="s">
        <v>1188</v>
      </c>
      <c r="C2023" s="5" t="s">
        <v>2569</v>
      </c>
      <c r="D2023" s="5" t="s">
        <v>4850</v>
      </c>
      <c r="E2023" s="5" t="s">
        <v>4851</v>
      </c>
      <c r="F2023" s="5" t="s">
        <v>5586</v>
      </c>
    </row>
    <row r="2024" spans="1:6">
      <c r="A2024" s="5" t="s">
        <v>2957</v>
      </c>
      <c r="B2024" s="5" t="s">
        <v>1188</v>
      </c>
      <c r="C2024" s="5" t="s">
        <v>3878</v>
      </c>
      <c r="D2024" s="5" t="s">
        <v>4863</v>
      </c>
      <c r="E2024" s="5" t="s">
        <v>4859</v>
      </c>
      <c r="F2024" s="5" t="s">
        <v>4860</v>
      </c>
    </row>
    <row r="2025" spans="1:6">
      <c r="A2025" s="5" t="s">
        <v>2962</v>
      </c>
      <c r="B2025" s="5" t="s">
        <v>1191</v>
      </c>
      <c r="C2025" s="5" t="s">
        <v>1934</v>
      </c>
      <c r="D2025" s="5" t="s">
        <v>228</v>
      </c>
      <c r="E2025" s="5" t="s">
        <v>4984</v>
      </c>
      <c r="F2025" s="5" t="s">
        <v>5040</v>
      </c>
    </row>
    <row r="2026" spans="1:6">
      <c r="A2026" s="5" t="s">
        <v>2962</v>
      </c>
      <c r="B2026" s="5" t="s">
        <v>1191</v>
      </c>
      <c r="C2026" s="5" t="s">
        <v>1955</v>
      </c>
      <c r="D2026" s="5" t="s">
        <v>63</v>
      </c>
      <c r="E2026" s="5" t="s">
        <v>4984</v>
      </c>
      <c r="F2026" s="5" t="s">
        <v>5068</v>
      </c>
    </row>
    <row r="2027" spans="1:6">
      <c r="A2027" s="5" t="s">
        <v>2962</v>
      </c>
      <c r="B2027" s="5" t="s">
        <v>1191</v>
      </c>
      <c r="C2027" s="5" t="s">
        <v>2107</v>
      </c>
      <c r="D2027" s="5" t="s">
        <v>63</v>
      </c>
      <c r="E2027" s="5" t="s">
        <v>4874</v>
      </c>
      <c r="F2027" s="5" t="s">
        <v>4875</v>
      </c>
    </row>
    <row r="2028" spans="1:6">
      <c r="A2028" s="5" t="s">
        <v>2962</v>
      </c>
      <c r="B2028" s="5" t="s">
        <v>1191</v>
      </c>
      <c r="C2028" s="5" t="s">
        <v>2202</v>
      </c>
      <c r="D2028" s="5" t="s">
        <v>284</v>
      </c>
      <c r="E2028" s="5" t="s">
        <v>4887</v>
      </c>
      <c r="F2028" s="5" t="s">
        <v>4910</v>
      </c>
    </row>
    <row r="2029" spans="1:6">
      <c r="A2029" s="5" t="s">
        <v>2962</v>
      </c>
      <c r="B2029" s="5" t="s">
        <v>1191</v>
      </c>
      <c r="C2029" s="5" t="s">
        <v>2156</v>
      </c>
      <c r="D2029" s="5" t="s">
        <v>4850</v>
      </c>
      <c r="E2029" s="5" t="s">
        <v>4851</v>
      </c>
      <c r="F2029" s="5" t="s">
        <v>4871</v>
      </c>
    </row>
    <row r="2030" spans="1:6">
      <c r="A2030" s="5" t="s">
        <v>2962</v>
      </c>
      <c r="B2030" s="5" t="s">
        <v>1191</v>
      </c>
      <c r="C2030" s="5" t="s">
        <v>2848</v>
      </c>
      <c r="D2030" s="5" t="s">
        <v>4863</v>
      </c>
      <c r="E2030" s="5" t="s">
        <v>4859</v>
      </c>
      <c r="F2030" s="5" t="s">
        <v>4860</v>
      </c>
    </row>
    <row r="2031" spans="1:6">
      <c r="A2031" s="5" t="s">
        <v>2964</v>
      </c>
      <c r="B2031" s="5" t="s">
        <v>1194</v>
      </c>
      <c r="C2031" s="5" t="s">
        <v>1934</v>
      </c>
      <c r="D2031" s="5" t="s">
        <v>31</v>
      </c>
      <c r="E2031" s="5" t="s">
        <v>4864</v>
      </c>
      <c r="F2031" s="5" t="s">
        <v>4933</v>
      </c>
    </row>
    <row r="2032" spans="1:6">
      <c r="A2032" s="5" t="s">
        <v>2964</v>
      </c>
      <c r="B2032" s="5" t="s">
        <v>1194</v>
      </c>
      <c r="C2032" s="5" t="s">
        <v>1955</v>
      </c>
      <c r="D2032" s="5" t="s">
        <v>302</v>
      </c>
      <c r="E2032" s="5" t="s">
        <v>4896</v>
      </c>
      <c r="F2032" s="5" t="s">
        <v>4897</v>
      </c>
    </row>
    <row r="2033" spans="1:6">
      <c r="A2033" s="5" t="s">
        <v>2964</v>
      </c>
      <c r="B2033" s="5" t="s">
        <v>1194</v>
      </c>
      <c r="C2033" s="5" t="s">
        <v>2107</v>
      </c>
      <c r="D2033" s="5" t="s">
        <v>443</v>
      </c>
      <c r="E2033" s="5" t="s">
        <v>4874</v>
      </c>
      <c r="F2033" s="5" t="s">
        <v>4875</v>
      </c>
    </row>
    <row r="2034" spans="1:6">
      <c r="A2034" s="5" t="s">
        <v>2964</v>
      </c>
      <c r="B2034" s="5" t="s">
        <v>1194</v>
      </c>
      <c r="C2034" s="5" t="s">
        <v>2202</v>
      </c>
      <c r="D2034" s="5" t="s">
        <v>26</v>
      </c>
      <c r="E2034" s="5" t="s">
        <v>4864</v>
      </c>
      <c r="F2034" s="5" t="s">
        <v>4883</v>
      </c>
    </row>
    <row r="2035" spans="1:6">
      <c r="A2035" s="5" t="s">
        <v>2964</v>
      </c>
      <c r="B2035" s="5" t="s">
        <v>1194</v>
      </c>
      <c r="C2035" s="5" t="s">
        <v>2156</v>
      </c>
      <c r="D2035" s="5" t="s">
        <v>284</v>
      </c>
      <c r="E2035" s="5" t="s">
        <v>4884</v>
      </c>
      <c r="F2035" s="5" t="s">
        <v>4902</v>
      </c>
    </row>
    <row r="2036" spans="1:6">
      <c r="A2036" s="5" t="s">
        <v>2964</v>
      </c>
      <c r="B2036" s="5" t="s">
        <v>1194</v>
      </c>
      <c r="C2036" s="5" t="s">
        <v>2848</v>
      </c>
      <c r="D2036" s="5" t="s">
        <v>284</v>
      </c>
      <c r="E2036" s="5" t="s">
        <v>4887</v>
      </c>
      <c r="F2036" s="5" t="s">
        <v>4910</v>
      </c>
    </row>
    <row r="2037" spans="1:6">
      <c r="A2037" s="5" t="s">
        <v>2964</v>
      </c>
      <c r="B2037" s="5" t="s">
        <v>1194</v>
      </c>
      <c r="C2037" s="5" t="s">
        <v>3221</v>
      </c>
      <c r="D2037" s="5" t="s">
        <v>4926</v>
      </c>
      <c r="E2037" s="5" t="s">
        <v>4890</v>
      </c>
      <c r="F2037" s="5" t="s">
        <v>5587</v>
      </c>
    </row>
    <row r="2038" spans="1:6">
      <c r="A2038" s="5" t="s">
        <v>2964</v>
      </c>
      <c r="B2038" s="5" t="s">
        <v>1194</v>
      </c>
      <c r="C2038" s="5" t="s">
        <v>2569</v>
      </c>
      <c r="D2038" s="5" t="s">
        <v>407</v>
      </c>
      <c r="E2038" s="5" t="s">
        <v>5588</v>
      </c>
      <c r="F2038" s="5" t="s">
        <v>5584</v>
      </c>
    </row>
    <row r="2039" spans="1:6">
      <c r="A2039" s="5" t="s">
        <v>2964</v>
      </c>
      <c r="B2039" s="5" t="s">
        <v>1194</v>
      </c>
      <c r="C2039" s="5" t="s">
        <v>3878</v>
      </c>
      <c r="D2039" s="5" t="s">
        <v>4850</v>
      </c>
      <c r="E2039" s="5" t="s">
        <v>4851</v>
      </c>
      <c r="F2039" s="5" t="s">
        <v>5589</v>
      </c>
    </row>
    <row r="2040" spans="1:6">
      <c r="A2040" s="5" t="s">
        <v>2964</v>
      </c>
      <c r="B2040" s="5" t="s">
        <v>1194</v>
      </c>
      <c r="C2040" s="5" t="s">
        <v>2018</v>
      </c>
      <c r="D2040" s="5" t="s">
        <v>1196</v>
      </c>
      <c r="E2040" s="5" t="s">
        <v>5590</v>
      </c>
      <c r="F2040" s="5" t="s">
        <v>5591</v>
      </c>
    </row>
    <row r="2041" spans="1:6">
      <c r="A2041" s="5" t="s">
        <v>2964</v>
      </c>
      <c r="B2041" s="5" t="s">
        <v>1194</v>
      </c>
      <c r="C2041" s="5" t="s">
        <v>2319</v>
      </c>
      <c r="D2041" s="5" t="s">
        <v>4858</v>
      </c>
      <c r="E2041" s="5" t="s">
        <v>4859</v>
      </c>
      <c r="F2041" s="5" t="s">
        <v>4860</v>
      </c>
    </row>
    <row r="2042" spans="1:6">
      <c r="A2042" s="5" t="s">
        <v>2970</v>
      </c>
      <c r="B2042" s="5" t="s">
        <v>1198</v>
      </c>
      <c r="C2042" s="5" t="s">
        <v>1934</v>
      </c>
      <c r="D2042" s="5" t="s">
        <v>58</v>
      </c>
      <c r="E2042" s="5" t="s">
        <v>4864</v>
      </c>
      <c r="F2042" s="5" t="s">
        <v>4933</v>
      </c>
    </row>
    <row r="2043" spans="1:6">
      <c r="A2043" s="5" t="s">
        <v>2970</v>
      </c>
      <c r="B2043" s="5" t="s">
        <v>1198</v>
      </c>
      <c r="C2043" s="5" t="s">
        <v>1955</v>
      </c>
      <c r="D2043" s="5" t="s">
        <v>773</v>
      </c>
      <c r="E2043" s="5" t="s">
        <v>4920</v>
      </c>
      <c r="F2043" s="5" t="s">
        <v>4921</v>
      </c>
    </row>
    <row r="2044" spans="1:6">
      <c r="A2044" s="5" t="s">
        <v>2970</v>
      </c>
      <c r="B2044" s="5" t="s">
        <v>1198</v>
      </c>
      <c r="C2044" s="5" t="s">
        <v>2107</v>
      </c>
      <c r="D2044" s="5" t="s">
        <v>32</v>
      </c>
      <c r="E2044" s="5" t="s">
        <v>4853</v>
      </c>
      <c r="F2044" s="5" t="s">
        <v>4919</v>
      </c>
    </row>
    <row r="2045" spans="1:6">
      <c r="A2045" s="5" t="s">
        <v>2970</v>
      </c>
      <c r="B2045" s="5" t="s">
        <v>1198</v>
      </c>
      <c r="C2045" s="5" t="s">
        <v>2202</v>
      </c>
      <c r="D2045" s="5" t="s">
        <v>127</v>
      </c>
      <c r="E2045" s="5" t="s">
        <v>5028</v>
      </c>
      <c r="F2045" s="5" t="s">
        <v>5592</v>
      </c>
    </row>
    <row r="2046" spans="1:6">
      <c r="A2046" s="5" t="s">
        <v>2970</v>
      </c>
      <c r="B2046" s="5" t="s">
        <v>1198</v>
      </c>
      <c r="C2046" s="5" t="s">
        <v>2156</v>
      </c>
      <c r="D2046" s="5" t="s">
        <v>127</v>
      </c>
      <c r="E2046" s="5" t="s">
        <v>5028</v>
      </c>
      <c r="F2046" s="5" t="s">
        <v>5593</v>
      </c>
    </row>
    <row r="2047" spans="1:6">
      <c r="A2047" s="5" t="s">
        <v>2970</v>
      </c>
      <c r="B2047" s="5" t="s">
        <v>1198</v>
      </c>
      <c r="C2047" s="5" t="s">
        <v>2848</v>
      </c>
      <c r="D2047" s="5" t="s">
        <v>127</v>
      </c>
      <c r="E2047" s="5" t="s">
        <v>4874</v>
      </c>
      <c r="F2047" s="5" t="s">
        <v>4875</v>
      </c>
    </row>
    <row r="2048" spans="1:6">
      <c r="A2048" s="5" t="s">
        <v>2970</v>
      </c>
      <c r="B2048" s="5" t="s">
        <v>1198</v>
      </c>
      <c r="C2048" s="5" t="s">
        <v>3221</v>
      </c>
      <c r="D2048" s="5" t="s">
        <v>339</v>
      </c>
      <c r="E2048" s="5" t="s">
        <v>4864</v>
      </c>
      <c r="F2048" s="5" t="s">
        <v>4883</v>
      </c>
    </row>
    <row r="2049" spans="1:6">
      <c r="A2049" s="5" t="s">
        <v>2970</v>
      </c>
      <c r="B2049" s="5" t="s">
        <v>1198</v>
      </c>
      <c r="C2049" s="5" t="s">
        <v>2569</v>
      </c>
      <c r="D2049" s="5" t="s">
        <v>339</v>
      </c>
      <c r="E2049" s="5" t="s">
        <v>4853</v>
      </c>
      <c r="F2049" s="5" t="s">
        <v>4883</v>
      </c>
    </row>
    <row r="2050" spans="1:6">
      <c r="A2050" s="5" t="s">
        <v>2970</v>
      </c>
      <c r="B2050" s="5" t="s">
        <v>1198</v>
      </c>
      <c r="C2050" s="5" t="s">
        <v>3878</v>
      </c>
      <c r="D2050" s="5" t="s">
        <v>284</v>
      </c>
      <c r="E2050" s="5" t="s">
        <v>4887</v>
      </c>
      <c r="F2050" s="5" t="s">
        <v>4910</v>
      </c>
    </row>
    <row r="2051" spans="1:6">
      <c r="A2051" s="5" t="s">
        <v>2970</v>
      </c>
      <c r="B2051" s="5" t="s">
        <v>1198</v>
      </c>
      <c r="C2051" s="5" t="s">
        <v>2018</v>
      </c>
      <c r="D2051" s="5" t="s">
        <v>4926</v>
      </c>
      <c r="E2051" s="5" t="s">
        <v>4944</v>
      </c>
      <c r="F2051" s="5" t="s">
        <v>5163</v>
      </c>
    </row>
    <row r="2052" spans="1:6">
      <c r="A2052" s="5" t="s">
        <v>2970</v>
      </c>
      <c r="B2052" s="5" t="s">
        <v>1198</v>
      </c>
      <c r="C2052" s="5" t="s">
        <v>2319</v>
      </c>
      <c r="D2052" s="5" t="s">
        <v>4926</v>
      </c>
      <c r="E2052" s="5" t="s">
        <v>4880</v>
      </c>
      <c r="F2052" s="5" t="s">
        <v>5594</v>
      </c>
    </row>
    <row r="2053" spans="1:6">
      <c r="A2053" s="5" t="s">
        <v>2970</v>
      </c>
      <c r="B2053" s="5" t="s">
        <v>1198</v>
      </c>
      <c r="C2053" s="5" t="s">
        <v>2996</v>
      </c>
      <c r="D2053" s="5" t="s">
        <v>204</v>
      </c>
      <c r="E2053" s="5" t="s">
        <v>4930</v>
      </c>
      <c r="F2053" s="5" t="s">
        <v>4902</v>
      </c>
    </row>
    <row r="2054" spans="1:6">
      <c r="A2054" s="5" t="s">
        <v>2970</v>
      </c>
      <c r="B2054" s="5" t="s">
        <v>1198</v>
      </c>
      <c r="C2054" s="5" t="s">
        <v>4393</v>
      </c>
      <c r="D2054" s="5" t="s">
        <v>4850</v>
      </c>
      <c r="E2054" s="5" t="s">
        <v>4851</v>
      </c>
      <c r="F2054" s="5" t="s">
        <v>5595</v>
      </c>
    </row>
    <row r="2055" spans="1:6">
      <c r="A2055" s="5" t="s">
        <v>2970</v>
      </c>
      <c r="B2055" s="5" t="s">
        <v>1198</v>
      </c>
      <c r="C2055" s="5" t="s">
        <v>4894</v>
      </c>
      <c r="D2055" s="5" t="s">
        <v>33</v>
      </c>
      <c r="E2055" s="5" t="s">
        <v>5078</v>
      </c>
      <c r="F2055" s="5" t="s">
        <v>4862</v>
      </c>
    </row>
    <row r="2056" spans="1:6">
      <c r="A2056" s="5" t="s">
        <v>2970</v>
      </c>
      <c r="B2056" s="5" t="s">
        <v>1198</v>
      </c>
      <c r="C2056" s="5" t="s">
        <v>2011</v>
      </c>
      <c r="D2056" s="5" t="s">
        <v>4863</v>
      </c>
      <c r="E2056" s="5" t="s">
        <v>4859</v>
      </c>
      <c r="F2056" s="5" t="s">
        <v>4860</v>
      </c>
    </row>
    <row r="2057" spans="1:6">
      <c r="A2057" s="5" t="s">
        <v>2972</v>
      </c>
      <c r="B2057" s="5" t="s">
        <v>1201</v>
      </c>
      <c r="C2057" s="5" t="s">
        <v>1934</v>
      </c>
      <c r="D2057" s="5" t="s">
        <v>46</v>
      </c>
      <c r="E2057" s="5" t="s">
        <v>4887</v>
      </c>
      <c r="F2057" s="5" t="s">
        <v>4910</v>
      </c>
    </row>
    <row r="2058" spans="1:6">
      <c r="A2058" s="5" t="s">
        <v>2972</v>
      </c>
      <c r="B2058" s="5" t="s">
        <v>1201</v>
      </c>
      <c r="C2058" s="5" t="s">
        <v>1955</v>
      </c>
      <c r="D2058" s="5" t="s">
        <v>1468</v>
      </c>
      <c r="E2058" s="5" t="s">
        <v>4984</v>
      </c>
      <c r="F2058" s="5" t="s">
        <v>5596</v>
      </c>
    </row>
    <row r="2059" spans="1:6">
      <c r="A2059" s="5" t="s">
        <v>2972</v>
      </c>
      <c r="B2059" s="5" t="s">
        <v>1201</v>
      </c>
      <c r="C2059" s="5" t="s">
        <v>2107</v>
      </c>
      <c r="D2059" s="5" t="s">
        <v>63</v>
      </c>
      <c r="E2059" s="5" t="s">
        <v>4984</v>
      </c>
      <c r="F2059" s="5" t="s">
        <v>5068</v>
      </c>
    </row>
    <row r="2060" spans="1:6">
      <c r="A2060" s="5" t="s">
        <v>2972</v>
      </c>
      <c r="B2060" s="5" t="s">
        <v>1201</v>
      </c>
      <c r="C2060" s="5" t="s">
        <v>2202</v>
      </c>
      <c r="D2060" s="5" t="s">
        <v>63</v>
      </c>
      <c r="E2060" s="5" t="s">
        <v>4915</v>
      </c>
      <c r="F2060" s="5" t="s">
        <v>4916</v>
      </c>
    </row>
    <row r="2061" spans="1:6">
      <c r="A2061" s="5" t="s">
        <v>2972</v>
      </c>
      <c r="B2061" s="5" t="s">
        <v>1201</v>
      </c>
      <c r="C2061" s="5" t="s">
        <v>2156</v>
      </c>
      <c r="D2061" s="5" t="s">
        <v>63</v>
      </c>
      <c r="E2061" s="5" t="s">
        <v>4874</v>
      </c>
      <c r="F2061" s="5" t="s">
        <v>4875</v>
      </c>
    </row>
    <row r="2062" spans="1:6">
      <c r="A2062" s="5" t="s">
        <v>2972</v>
      </c>
      <c r="B2062" s="5" t="s">
        <v>1201</v>
      </c>
      <c r="C2062" s="5" t="s">
        <v>2848</v>
      </c>
      <c r="D2062" s="5" t="s">
        <v>38</v>
      </c>
      <c r="E2062" s="5" t="s">
        <v>4853</v>
      </c>
      <c r="F2062" s="5" t="s">
        <v>4866</v>
      </c>
    </row>
    <row r="2063" spans="1:6">
      <c r="A2063" s="5" t="s">
        <v>2972</v>
      </c>
      <c r="B2063" s="5" t="s">
        <v>1201</v>
      </c>
      <c r="C2063" s="5" t="s">
        <v>3221</v>
      </c>
      <c r="D2063" s="5" t="s">
        <v>284</v>
      </c>
      <c r="E2063" s="5" t="s">
        <v>4887</v>
      </c>
      <c r="F2063" s="5" t="s">
        <v>4885</v>
      </c>
    </row>
    <row r="2064" spans="1:6">
      <c r="A2064" s="5" t="s">
        <v>2972</v>
      </c>
      <c r="B2064" s="5" t="s">
        <v>1201</v>
      </c>
      <c r="C2064" s="5" t="s">
        <v>2569</v>
      </c>
      <c r="D2064" s="5" t="s">
        <v>4911</v>
      </c>
      <c r="E2064" s="5" t="s">
        <v>4853</v>
      </c>
      <c r="F2064" s="5" t="s">
        <v>5597</v>
      </c>
    </row>
    <row r="2065" spans="1:6">
      <c r="A2065" s="5" t="s">
        <v>2972</v>
      </c>
      <c r="B2065" s="5" t="s">
        <v>1201</v>
      </c>
      <c r="C2065" s="5" t="s">
        <v>3878</v>
      </c>
      <c r="D2065" s="5" t="s">
        <v>4850</v>
      </c>
      <c r="E2065" s="5" t="s">
        <v>4851</v>
      </c>
      <c r="F2065" s="5" t="s">
        <v>5598</v>
      </c>
    </row>
    <row r="2066" spans="1:6">
      <c r="A2066" s="5" t="s">
        <v>2972</v>
      </c>
      <c r="B2066" s="5" t="s">
        <v>1201</v>
      </c>
      <c r="C2066" s="5" t="s">
        <v>2018</v>
      </c>
      <c r="D2066" s="5" t="s">
        <v>4863</v>
      </c>
      <c r="E2066" s="5" t="s">
        <v>4859</v>
      </c>
      <c r="F2066" s="5" t="s">
        <v>4860</v>
      </c>
    </row>
    <row r="2067" spans="1:6">
      <c r="A2067" s="5" t="s">
        <v>2975</v>
      </c>
      <c r="B2067" s="5" t="s">
        <v>1204</v>
      </c>
      <c r="C2067" s="5" t="s">
        <v>1934</v>
      </c>
      <c r="D2067" s="5" t="s">
        <v>31</v>
      </c>
      <c r="E2067" s="5" t="s">
        <v>4853</v>
      </c>
      <c r="F2067" s="5" t="s">
        <v>4919</v>
      </c>
    </row>
    <row r="2068" spans="1:6">
      <c r="A2068" s="5" t="s">
        <v>2975</v>
      </c>
      <c r="B2068" s="5" t="s">
        <v>1204</v>
      </c>
      <c r="C2068" s="5" t="s">
        <v>1955</v>
      </c>
      <c r="D2068" s="5" t="s">
        <v>4975</v>
      </c>
      <c r="E2068" s="5" t="s">
        <v>4930</v>
      </c>
      <c r="F2068" s="5" t="s">
        <v>5599</v>
      </c>
    </row>
    <row r="2069" spans="1:6">
      <c r="A2069" s="5" t="s">
        <v>2975</v>
      </c>
      <c r="B2069" s="5" t="s">
        <v>1204</v>
      </c>
      <c r="C2069" s="5" t="s">
        <v>2107</v>
      </c>
      <c r="D2069" s="5" t="s">
        <v>348</v>
      </c>
      <c r="E2069" s="5" t="s">
        <v>4930</v>
      </c>
      <c r="F2069" s="5" t="s">
        <v>4903</v>
      </c>
    </row>
    <row r="2070" spans="1:6">
      <c r="A2070" s="5" t="s">
        <v>2975</v>
      </c>
      <c r="B2070" s="5" t="s">
        <v>1204</v>
      </c>
      <c r="C2070" s="5" t="s">
        <v>2202</v>
      </c>
      <c r="D2070" s="5" t="s">
        <v>127</v>
      </c>
      <c r="E2070" s="5" t="s">
        <v>4874</v>
      </c>
      <c r="F2070" s="5" t="s">
        <v>4875</v>
      </c>
    </row>
    <row r="2071" spans="1:6">
      <c r="A2071" s="5" t="s">
        <v>2975</v>
      </c>
      <c r="B2071" s="5" t="s">
        <v>1204</v>
      </c>
      <c r="C2071" s="5" t="s">
        <v>2156</v>
      </c>
      <c r="D2071" s="5" t="s">
        <v>777</v>
      </c>
      <c r="E2071" s="5" t="s">
        <v>4864</v>
      </c>
      <c r="F2071" s="5" t="s">
        <v>4865</v>
      </c>
    </row>
    <row r="2072" spans="1:6">
      <c r="A2072" s="5" t="s">
        <v>2975</v>
      </c>
      <c r="B2072" s="5" t="s">
        <v>1204</v>
      </c>
      <c r="C2072" s="5" t="s">
        <v>2848</v>
      </c>
      <c r="D2072" s="5" t="s">
        <v>113</v>
      </c>
      <c r="E2072" s="5" t="s">
        <v>4864</v>
      </c>
      <c r="F2072" s="5" t="s">
        <v>4933</v>
      </c>
    </row>
    <row r="2073" spans="1:6">
      <c r="A2073" s="5" t="s">
        <v>2975</v>
      </c>
      <c r="B2073" s="5" t="s">
        <v>1204</v>
      </c>
      <c r="C2073" s="5" t="s">
        <v>3221</v>
      </c>
      <c r="D2073" s="5" t="s">
        <v>113</v>
      </c>
      <c r="E2073" s="5" t="s">
        <v>4915</v>
      </c>
      <c r="F2073" s="5" t="s">
        <v>4916</v>
      </c>
    </row>
    <row r="2074" spans="1:6">
      <c r="A2074" s="5" t="s">
        <v>2975</v>
      </c>
      <c r="B2074" s="5" t="s">
        <v>1204</v>
      </c>
      <c r="C2074" s="5" t="s">
        <v>2569</v>
      </c>
      <c r="D2074" s="5" t="s">
        <v>113</v>
      </c>
      <c r="E2074" s="5" t="s">
        <v>4868</v>
      </c>
      <c r="F2074" s="5" t="s">
        <v>5275</v>
      </c>
    </row>
    <row r="2075" spans="1:6">
      <c r="A2075" s="5" t="s">
        <v>2975</v>
      </c>
      <c r="B2075" s="5" t="s">
        <v>1204</v>
      </c>
      <c r="C2075" s="5" t="s">
        <v>3878</v>
      </c>
      <c r="D2075" s="5" t="s">
        <v>113</v>
      </c>
      <c r="E2075" s="5" t="s">
        <v>4917</v>
      </c>
      <c r="F2075" s="5" t="s">
        <v>4918</v>
      </c>
    </row>
    <row r="2076" spans="1:6">
      <c r="A2076" s="5" t="s">
        <v>2975</v>
      </c>
      <c r="B2076" s="5" t="s">
        <v>1204</v>
      </c>
      <c r="C2076" s="5" t="s">
        <v>2018</v>
      </c>
      <c r="D2076" s="5" t="s">
        <v>636</v>
      </c>
      <c r="E2076" s="5" t="s">
        <v>4853</v>
      </c>
      <c r="F2076" s="5" t="s">
        <v>4883</v>
      </c>
    </row>
    <row r="2077" spans="1:6">
      <c r="A2077" s="5" t="s">
        <v>2975</v>
      </c>
      <c r="B2077" s="5" t="s">
        <v>1204</v>
      </c>
      <c r="C2077" s="5" t="s">
        <v>2319</v>
      </c>
      <c r="D2077" s="5" t="s">
        <v>623</v>
      </c>
      <c r="E2077" s="5" t="s">
        <v>4984</v>
      </c>
      <c r="F2077" s="5" t="s">
        <v>5600</v>
      </c>
    </row>
    <row r="2078" spans="1:6">
      <c r="A2078" s="5" t="s">
        <v>2975</v>
      </c>
      <c r="B2078" s="5" t="s">
        <v>1204</v>
      </c>
      <c r="C2078" s="5" t="s">
        <v>2996</v>
      </c>
      <c r="D2078" s="5" t="s">
        <v>623</v>
      </c>
      <c r="E2078" s="5" t="s">
        <v>4868</v>
      </c>
      <c r="F2078" s="5" t="s">
        <v>5601</v>
      </c>
    </row>
    <row r="2079" spans="1:6">
      <c r="A2079" s="5" t="s">
        <v>2975</v>
      </c>
      <c r="B2079" s="5" t="s">
        <v>1204</v>
      </c>
      <c r="C2079" s="5" t="s">
        <v>4393</v>
      </c>
      <c r="D2079" s="5" t="s">
        <v>114</v>
      </c>
      <c r="E2079" s="5" t="s">
        <v>4896</v>
      </c>
      <c r="F2079" s="5" t="s">
        <v>4909</v>
      </c>
    </row>
    <row r="2080" spans="1:6">
      <c r="A2080" s="5" t="s">
        <v>2975</v>
      </c>
      <c r="B2080" s="5" t="s">
        <v>1204</v>
      </c>
      <c r="C2080" s="5" t="s">
        <v>4894</v>
      </c>
      <c r="D2080" s="5" t="s">
        <v>284</v>
      </c>
      <c r="E2080" s="5" t="s">
        <v>4887</v>
      </c>
      <c r="F2080" s="5" t="s">
        <v>4910</v>
      </c>
    </row>
    <row r="2081" spans="1:6">
      <c r="A2081" s="5" t="s">
        <v>2975</v>
      </c>
      <c r="B2081" s="5" t="s">
        <v>1204</v>
      </c>
      <c r="C2081" s="5" t="s">
        <v>2011</v>
      </c>
      <c r="D2081" s="5" t="s">
        <v>347</v>
      </c>
      <c r="E2081" s="5" t="s">
        <v>4896</v>
      </c>
      <c r="F2081" s="5" t="s">
        <v>4937</v>
      </c>
    </row>
    <row r="2082" spans="1:6">
      <c r="A2082" s="5" t="s">
        <v>2975</v>
      </c>
      <c r="B2082" s="5" t="s">
        <v>1204</v>
      </c>
      <c r="C2082" s="5" t="s">
        <v>3738</v>
      </c>
      <c r="D2082" s="5" t="s">
        <v>347</v>
      </c>
      <c r="E2082" s="5" t="s">
        <v>4938</v>
      </c>
      <c r="F2082" s="5" t="s">
        <v>4925</v>
      </c>
    </row>
    <row r="2083" spans="1:6">
      <c r="A2083" s="5" t="s">
        <v>2975</v>
      </c>
      <c r="B2083" s="5" t="s">
        <v>1204</v>
      </c>
      <c r="C2083" s="5" t="s">
        <v>3789</v>
      </c>
      <c r="D2083" s="5" t="s">
        <v>343</v>
      </c>
      <c r="E2083" s="5" t="s">
        <v>4896</v>
      </c>
      <c r="F2083" s="5" t="s">
        <v>5602</v>
      </c>
    </row>
    <row r="2084" spans="1:6">
      <c r="A2084" s="5" t="s">
        <v>2975</v>
      </c>
      <c r="B2084" s="5" t="s">
        <v>1204</v>
      </c>
      <c r="C2084" s="5" t="s">
        <v>2458</v>
      </c>
      <c r="D2084" s="5" t="s">
        <v>343</v>
      </c>
      <c r="E2084" s="5" t="s">
        <v>4915</v>
      </c>
      <c r="F2084" s="5" t="s">
        <v>5011</v>
      </c>
    </row>
    <row r="2085" spans="1:6">
      <c r="A2085" s="5" t="s">
        <v>2975</v>
      </c>
      <c r="B2085" s="5" t="s">
        <v>1204</v>
      </c>
      <c r="C2085" s="5" t="s">
        <v>2377</v>
      </c>
      <c r="D2085" s="5" t="s">
        <v>343</v>
      </c>
      <c r="E2085" s="5" t="s">
        <v>4938</v>
      </c>
      <c r="F2085" s="5" t="s">
        <v>5603</v>
      </c>
    </row>
    <row r="2086" spans="1:6">
      <c r="A2086" s="5" t="s">
        <v>2975</v>
      </c>
      <c r="B2086" s="5" t="s">
        <v>1204</v>
      </c>
      <c r="C2086" s="5" t="s">
        <v>2404</v>
      </c>
      <c r="D2086" s="5" t="s">
        <v>343</v>
      </c>
      <c r="E2086" s="5" t="s">
        <v>4917</v>
      </c>
      <c r="F2086" s="5" t="s">
        <v>5013</v>
      </c>
    </row>
    <row r="2087" spans="1:6">
      <c r="A2087" s="5" t="s">
        <v>2975</v>
      </c>
      <c r="B2087" s="5" t="s">
        <v>1204</v>
      </c>
      <c r="C2087" s="5" t="s">
        <v>4956</v>
      </c>
      <c r="D2087" s="5" t="s">
        <v>4850</v>
      </c>
      <c r="E2087" s="5" t="s">
        <v>4851</v>
      </c>
      <c r="F2087" s="5" t="s">
        <v>4871</v>
      </c>
    </row>
    <row r="2088" spans="1:6">
      <c r="A2088" s="5" t="s">
        <v>2975</v>
      </c>
      <c r="B2088" s="5" t="s">
        <v>1204</v>
      </c>
      <c r="C2088" s="5" t="s">
        <v>4730</v>
      </c>
      <c r="D2088" s="5" t="s">
        <v>5034</v>
      </c>
      <c r="E2088" s="5" t="s">
        <v>5035</v>
      </c>
      <c r="F2088" s="5" t="s">
        <v>5036</v>
      </c>
    </row>
    <row r="2089" spans="1:6">
      <c r="A2089" s="5" t="s">
        <v>2975</v>
      </c>
      <c r="B2089" s="5" t="s">
        <v>1204</v>
      </c>
      <c r="C2089" s="5" t="s">
        <v>4833</v>
      </c>
      <c r="D2089" s="5" t="s">
        <v>4863</v>
      </c>
      <c r="E2089" s="5" t="s">
        <v>4859</v>
      </c>
      <c r="F2089" s="5" t="s">
        <v>4860</v>
      </c>
    </row>
    <row r="2090" spans="1:6">
      <c r="A2090" s="5" t="s">
        <v>3786</v>
      </c>
      <c r="B2090" s="5" t="s">
        <v>1207</v>
      </c>
      <c r="C2090" s="5" t="s">
        <v>1934</v>
      </c>
      <c r="D2090" s="5" t="s">
        <v>4863</v>
      </c>
      <c r="E2090" s="5" t="s">
        <v>4859</v>
      </c>
      <c r="F2090" s="5" t="s">
        <v>4860</v>
      </c>
    </row>
    <row r="2091" spans="1:6">
      <c r="A2091" s="5" t="s">
        <v>4171</v>
      </c>
      <c r="B2091" s="5" t="s">
        <v>1210</v>
      </c>
      <c r="C2091" s="5" t="s">
        <v>1934</v>
      </c>
      <c r="D2091" s="5" t="s">
        <v>247</v>
      </c>
      <c r="E2091" s="5" t="s">
        <v>4853</v>
      </c>
      <c r="F2091" s="5" t="s">
        <v>4877</v>
      </c>
    </row>
    <row r="2092" spans="1:6">
      <c r="A2092" s="5" t="s">
        <v>4171</v>
      </c>
      <c r="B2092" s="5" t="s">
        <v>1210</v>
      </c>
      <c r="C2092" s="5" t="s">
        <v>1955</v>
      </c>
      <c r="D2092" s="5" t="s">
        <v>247</v>
      </c>
      <c r="E2092" s="5" t="s">
        <v>4880</v>
      </c>
      <c r="F2092" s="5" t="s">
        <v>4875</v>
      </c>
    </row>
    <row r="2093" spans="1:6">
      <c r="A2093" s="5" t="s">
        <v>4171</v>
      </c>
      <c r="B2093" s="5" t="s">
        <v>1210</v>
      </c>
      <c r="C2093" s="5" t="s">
        <v>2107</v>
      </c>
      <c r="D2093" s="5" t="s">
        <v>4850</v>
      </c>
      <c r="E2093" s="5" t="s">
        <v>4851</v>
      </c>
      <c r="F2093" s="5" t="s">
        <v>4871</v>
      </c>
    </row>
    <row r="2094" spans="1:6">
      <c r="A2094" s="5" t="s">
        <v>4171</v>
      </c>
      <c r="B2094" s="5" t="s">
        <v>1210</v>
      </c>
      <c r="C2094" s="5" t="s">
        <v>2202</v>
      </c>
      <c r="D2094" s="5" t="s">
        <v>4863</v>
      </c>
      <c r="E2094" s="5" t="s">
        <v>4859</v>
      </c>
      <c r="F2094" s="5" t="s">
        <v>4860</v>
      </c>
    </row>
    <row r="2095" spans="1:6">
      <c r="A2095" s="5" t="s">
        <v>3790</v>
      </c>
      <c r="B2095" s="5" t="s">
        <v>1213</v>
      </c>
      <c r="C2095" s="5" t="s">
        <v>1934</v>
      </c>
      <c r="D2095" s="5" t="s">
        <v>4863</v>
      </c>
      <c r="E2095" s="5" t="s">
        <v>4859</v>
      </c>
      <c r="F2095" s="5" t="s">
        <v>4860</v>
      </c>
    </row>
    <row r="2096" spans="1:6">
      <c r="A2096" s="5" t="s">
        <v>5604</v>
      </c>
      <c r="B2096" s="5" t="s">
        <v>1217</v>
      </c>
      <c r="C2096" s="5" t="s">
        <v>1934</v>
      </c>
      <c r="D2096" s="5" t="s">
        <v>58</v>
      </c>
      <c r="E2096" s="5" t="s">
        <v>4864</v>
      </c>
      <c r="F2096" s="5" t="s">
        <v>4933</v>
      </c>
    </row>
    <row r="2097" spans="1:6">
      <c r="A2097" s="5" t="s">
        <v>5604</v>
      </c>
      <c r="B2097" s="5" t="s">
        <v>1217</v>
      </c>
      <c r="C2097" s="5" t="s">
        <v>1955</v>
      </c>
      <c r="D2097" s="5" t="s">
        <v>773</v>
      </c>
      <c r="E2097" s="5" t="s">
        <v>4920</v>
      </c>
      <c r="F2097" s="5" t="s">
        <v>4921</v>
      </c>
    </row>
    <row r="2098" spans="1:6">
      <c r="A2098" s="5" t="s">
        <v>5604</v>
      </c>
      <c r="B2098" s="5" t="s">
        <v>1217</v>
      </c>
      <c r="C2098" s="5" t="s">
        <v>2107</v>
      </c>
      <c r="D2098" s="5" t="s">
        <v>32</v>
      </c>
      <c r="E2098" s="5" t="s">
        <v>4864</v>
      </c>
      <c r="F2098" s="5" t="s">
        <v>5605</v>
      </c>
    </row>
    <row r="2099" spans="1:6">
      <c r="A2099" s="5" t="s">
        <v>5604</v>
      </c>
      <c r="B2099" s="5" t="s">
        <v>1217</v>
      </c>
      <c r="C2099" s="5" t="s">
        <v>2202</v>
      </c>
      <c r="D2099" s="5" t="s">
        <v>38</v>
      </c>
      <c r="E2099" s="5" t="s">
        <v>4853</v>
      </c>
      <c r="F2099" s="5" t="s">
        <v>4866</v>
      </c>
    </row>
    <row r="2100" spans="1:6">
      <c r="A2100" s="5" t="s">
        <v>5604</v>
      </c>
      <c r="B2100" s="5" t="s">
        <v>1217</v>
      </c>
      <c r="C2100" s="5" t="s">
        <v>2156</v>
      </c>
      <c r="D2100" s="5" t="s">
        <v>284</v>
      </c>
      <c r="E2100" s="5" t="s">
        <v>4887</v>
      </c>
      <c r="F2100" s="5" t="s">
        <v>4910</v>
      </c>
    </row>
    <row r="2101" spans="1:6">
      <c r="A2101" s="5" t="s">
        <v>5604</v>
      </c>
      <c r="B2101" s="5" t="s">
        <v>1217</v>
      </c>
      <c r="C2101" s="5" t="s">
        <v>2848</v>
      </c>
      <c r="D2101" s="5" t="s">
        <v>407</v>
      </c>
      <c r="E2101" s="5" t="s">
        <v>5503</v>
      </c>
      <c r="F2101" s="5" t="s">
        <v>5606</v>
      </c>
    </row>
    <row r="2102" spans="1:6">
      <c r="A2102" s="5" t="s">
        <v>5604</v>
      </c>
      <c r="B2102" s="5" t="s">
        <v>1217</v>
      </c>
      <c r="C2102" s="5" t="s">
        <v>3221</v>
      </c>
      <c r="D2102" s="5" t="s">
        <v>665</v>
      </c>
      <c r="E2102" s="5" t="s">
        <v>4864</v>
      </c>
      <c r="F2102" s="5" t="s">
        <v>5330</v>
      </c>
    </row>
    <row r="2103" spans="1:6">
      <c r="A2103" s="5" t="s">
        <v>5604</v>
      </c>
      <c r="B2103" s="5" t="s">
        <v>1217</v>
      </c>
      <c r="C2103" s="5" t="s">
        <v>2569</v>
      </c>
      <c r="D2103" s="5" t="s">
        <v>4850</v>
      </c>
      <c r="E2103" s="5" t="s">
        <v>4851</v>
      </c>
      <c r="F2103" s="5" t="s">
        <v>5607</v>
      </c>
    </row>
    <row r="2104" spans="1:6">
      <c r="A2104" s="5" t="s">
        <v>5604</v>
      </c>
      <c r="B2104" s="5" t="s">
        <v>1217</v>
      </c>
      <c r="C2104" s="5" t="s">
        <v>3878</v>
      </c>
      <c r="D2104" s="5" t="s">
        <v>152</v>
      </c>
      <c r="E2104" s="5" t="s">
        <v>5421</v>
      </c>
      <c r="F2104" s="5" t="s">
        <v>5422</v>
      </c>
    </row>
    <row r="2105" spans="1:6">
      <c r="A2105" s="5" t="s">
        <v>5604</v>
      </c>
      <c r="B2105" s="5" t="s">
        <v>1217</v>
      </c>
      <c r="C2105" s="5" t="s">
        <v>2018</v>
      </c>
      <c r="D2105" s="5" t="s">
        <v>4863</v>
      </c>
      <c r="E2105" s="5" t="s">
        <v>4859</v>
      </c>
      <c r="F2105" s="5" t="s">
        <v>4860</v>
      </c>
    </row>
    <row r="2106" spans="1:6">
      <c r="A2106" s="5" t="s">
        <v>2979</v>
      </c>
      <c r="B2106" s="5" t="s">
        <v>1220</v>
      </c>
      <c r="C2106" s="5" t="s">
        <v>1934</v>
      </c>
      <c r="D2106" s="5" t="s">
        <v>46</v>
      </c>
      <c r="E2106" s="5" t="s">
        <v>4890</v>
      </c>
      <c r="F2106" s="5" t="s">
        <v>4960</v>
      </c>
    </row>
    <row r="2107" spans="1:6">
      <c r="A2107" s="5" t="s">
        <v>2979</v>
      </c>
      <c r="B2107" s="5" t="s">
        <v>1220</v>
      </c>
      <c r="C2107" s="5" t="s">
        <v>1955</v>
      </c>
      <c r="D2107" s="5" t="s">
        <v>228</v>
      </c>
      <c r="E2107" s="5" t="s">
        <v>4882</v>
      </c>
      <c r="F2107" s="5" t="s">
        <v>5608</v>
      </c>
    </row>
    <row r="2108" spans="1:6">
      <c r="A2108" s="5" t="s">
        <v>2979</v>
      </c>
      <c r="B2108" s="5" t="s">
        <v>1220</v>
      </c>
      <c r="C2108" s="5" t="s">
        <v>2107</v>
      </c>
      <c r="D2108" s="5" t="s">
        <v>208</v>
      </c>
      <c r="E2108" s="5" t="s">
        <v>4853</v>
      </c>
      <c r="F2108" s="5" t="s">
        <v>4876</v>
      </c>
    </row>
    <row r="2109" spans="1:6">
      <c r="A2109" s="5" t="s">
        <v>2979</v>
      </c>
      <c r="B2109" s="5" t="s">
        <v>1220</v>
      </c>
      <c r="C2109" s="5" t="s">
        <v>2202</v>
      </c>
      <c r="D2109" s="5" t="s">
        <v>208</v>
      </c>
      <c r="E2109" s="5" t="s">
        <v>4874</v>
      </c>
      <c r="F2109" s="5" t="s">
        <v>4875</v>
      </c>
    </row>
    <row r="2110" spans="1:6">
      <c r="A2110" s="5" t="s">
        <v>2979</v>
      </c>
      <c r="B2110" s="5" t="s">
        <v>1220</v>
      </c>
      <c r="C2110" s="5" t="s">
        <v>2156</v>
      </c>
      <c r="D2110" s="5" t="s">
        <v>127</v>
      </c>
      <c r="E2110" s="5" t="s">
        <v>4853</v>
      </c>
      <c r="F2110" s="5" t="s">
        <v>4877</v>
      </c>
    </row>
    <row r="2111" spans="1:6">
      <c r="A2111" s="5" t="s">
        <v>2979</v>
      </c>
      <c r="B2111" s="5" t="s">
        <v>1220</v>
      </c>
      <c r="C2111" s="5" t="s">
        <v>2848</v>
      </c>
      <c r="D2111" s="5" t="s">
        <v>127</v>
      </c>
      <c r="E2111" s="5" t="s">
        <v>4880</v>
      </c>
      <c r="F2111" s="5" t="s">
        <v>4881</v>
      </c>
    </row>
    <row r="2112" spans="1:6">
      <c r="A2112" s="5" t="s">
        <v>2979</v>
      </c>
      <c r="B2112" s="5" t="s">
        <v>1220</v>
      </c>
      <c r="C2112" s="5" t="s">
        <v>3221</v>
      </c>
      <c r="D2112" s="5" t="s">
        <v>372</v>
      </c>
      <c r="E2112" s="5" t="s">
        <v>4896</v>
      </c>
      <c r="F2112" s="5" t="s">
        <v>4909</v>
      </c>
    </row>
    <row r="2113" spans="1:6">
      <c r="A2113" s="5" t="s">
        <v>2979</v>
      </c>
      <c r="B2113" s="5" t="s">
        <v>1220</v>
      </c>
      <c r="C2113" s="5" t="s">
        <v>2569</v>
      </c>
      <c r="D2113" s="5" t="s">
        <v>1454</v>
      </c>
      <c r="E2113" s="5" t="s">
        <v>4864</v>
      </c>
      <c r="F2113" s="5" t="s">
        <v>4898</v>
      </c>
    </row>
    <row r="2114" spans="1:6">
      <c r="A2114" s="5" t="s">
        <v>2979</v>
      </c>
      <c r="B2114" s="5" t="s">
        <v>1220</v>
      </c>
      <c r="C2114" s="5" t="s">
        <v>3878</v>
      </c>
      <c r="D2114" s="5" t="s">
        <v>1454</v>
      </c>
      <c r="E2114" s="5" t="s">
        <v>4878</v>
      </c>
      <c r="F2114" s="5" t="s">
        <v>4879</v>
      </c>
    </row>
    <row r="2115" spans="1:6">
      <c r="A2115" s="5" t="s">
        <v>2979</v>
      </c>
      <c r="B2115" s="5" t="s">
        <v>1220</v>
      </c>
      <c r="C2115" s="5" t="s">
        <v>2018</v>
      </c>
      <c r="D2115" s="5" t="s">
        <v>623</v>
      </c>
      <c r="E2115" s="5" t="s">
        <v>4864</v>
      </c>
      <c r="F2115" s="5" t="s">
        <v>5605</v>
      </c>
    </row>
    <row r="2116" spans="1:6">
      <c r="A2116" s="5" t="s">
        <v>2979</v>
      </c>
      <c r="B2116" s="5" t="s">
        <v>1220</v>
      </c>
      <c r="C2116" s="5" t="s">
        <v>2319</v>
      </c>
      <c r="D2116" s="5" t="s">
        <v>623</v>
      </c>
      <c r="E2116" s="5" t="s">
        <v>4868</v>
      </c>
      <c r="F2116" s="5" t="s">
        <v>5004</v>
      </c>
    </row>
    <row r="2117" spans="1:6">
      <c r="A2117" s="5" t="s">
        <v>2979</v>
      </c>
      <c r="B2117" s="5" t="s">
        <v>1220</v>
      </c>
      <c r="C2117" s="5" t="s">
        <v>2996</v>
      </c>
      <c r="D2117" s="5" t="s">
        <v>284</v>
      </c>
      <c r="E2117" s="5" t="s">
        <v>4887</v>
      </c>
      <c r="F2117" s="5" t="s">
        <v>4910</v>
      </c>
    </row>
    <row r="2118" spans="1:6">
      <c r="A2118" s="5" t="s">
        <v>2979</v>
      </c>
      <c r="B2118" s="5" t="s">
        <v>1220</v>
      </c>
      <c r="C2118" s="5" t="s">
        <v>4393</v>
      </c>
      <c r="D2118" s="5" t="s">
        <v>224</v>
      </c>
      <c r="E2118" s="5" t="s">
        <v>4896</v>
      </c>
      <c r="F2118" s="5" t="s">
        <v>5045</v>
      </c>
    </row>
    <row r="2119" spans="1:6">
      <c r="A2119" s="5" t="s">
        <v>2979</v>
      </c>
      <c r="B2119" s="5" t="s">
        <v>1220</v>
      </c>
      <c r="C2119" s="5" t="s">
        <v>4894</v>
      </c>
      <c r="D2119" s="5" t="s">
        <v>224</v>
      </c>
      <c r="E2119" s="5" t="s">
        <v>4938</v>
      </c>
      <c r="F2119" s="5" t="s">
        <v>4939</v>
      </c>
    </row>
    <row r="2120" spans="1:6">
      <c r="A2120" s="5" t="s">
        <v>2979</v>
      </c>
      <c r="B2120" s="5" t="s">
        <v>1220</v>
      </c>
      <c r="C2120" s="5" t="s">
        <v>2011</v>
      </c>
      <c r="D2120" s="5" t="s">
        <v>4911</v>
      </c>
      <c r="E2120" s="5" t="s">
        <v>4938</v>
      </c>
      <c r="F2120" s="5" t="s">
        <v>5609</v>
      </c>
    </row>
    <row r="2121" spans="1:6">
      <c r="A2121" s="5" t="s">
        <v>2979</v>
      </c>
      <c r="B2121" s="5" t="s">
        <v>1220</v>
      </c>
      <c r="C2121" s="5" t="s">
        <v>3738</v>
      </c>
      <c r="D2121" s="5" t="s">
        <v>752</v>
      </c>
      <c r="E2121" s="5" t="s">
        <v>4864</v>
      </c>
      <c r="F2121" s="5" t="s">
        <v>4891</v>
      </c>
    </row>
    <row r="2122" spans="1:6">
      <c r="A2122" s="5" t="s">
        <v>2979</v>
      </c>
      <c r="B2122" s="5" t="s">
        <v>1220</v>
      </c>
      <c r="C2122" s="5" t="s">
        <v>3789</v>
      </c>
      <c r="D2122" s="5" t="s">
        <v>5009</v>
      </c>
      <c r="E2122" s="5" t="s">
        <v>4864</v>
      </c>
      <c r="F2122" s="5" t="s">
        <v>4891</v>
      </c>
    </row>
    <row r="2123" spans="1:6">
      <c r="A2123" s="5" t="s">
        <v>2979</v>
      </c>
      <c r="B2123" s="5" t="s">
        <v>1220</v>
      </c>
      <c r="C2123" s="5" t="s">
        <v>2458</v>
      </c>
      <c r="D2123" s="5" t="s">
        <v>1039</v>
      </c>
      <c r="E2123" s="5" t="s">
        <v>4864</v>
      </c>
      <c r="F2123" s="5" t="s">
        <v>5005</v>
      </c>
    </row>
    <row r="2124" spans="1:6">
      <c r="A2124" s="5" t="s">
        <v>2979</v>
      </c>
      <c r="B2124" s="5" t="s">
        <v>1220</v>
      </c>
      <c r="C2124" s="5" t="s">
        <v>2377</v>
      </c>
      <c r="D2124" s="5" t="s">
        <v>1039</v>
      </c>
      <c r="E2124" s="5" t="s">
        <v>4868</v>
      </c>
      <c r="F2124" s="5" t="s">
        <v>4968</v>
      </c>
    </row>
    <row r="2125" spans="1:6">
      <c r="A2125" s="5" t="s">
        <v>2979</v>
      </c>
      <c r="B2125" s="5" t="s">
        <v>1220</v>
      </c>
      <c r="C2125" s="5" t="s">
        <v>2404</v>
      </c>
      <c r="D2125" s="5" t="s">
        <v>505</v>
      </c>
      <c r="E2125" s="5" t="s">
        <v>4880</v>
      </c>
      <c r="F2125" s="5" t="s">
        <v>5395</v>
      </c>
    </row>
    <row r="2126" spans="1:6">
      <c r="A2126" s="5" t="s">
        <v>2979</v>
      </c>
      <c r="B2126" s="5" t="s">
        <v>1220</v>
      </c>
      <c r="C2126" s="5" t="s">
        <v>4956</v>
      </c>
      <c r="D2126" s="5" t="s">
        <v>4850</v>
      </c>
      <c r="E2126" s="5" t="s">
        <v>4851</v>
      </c>
      <c r="F2126" s="5" t="s">
        <v>5610</v>
      </c>
    </row>
    <row r="2127" spans="1:6">
      <c r="A2127" s="5" t="s">
        <v>2979</v>
      </c>
      <c r="B2127" s="5" t="s">
        <v>1220</v>
      </c>
      <c r="C2127" s="5" t="s">
        <v>4730</v>
      </c>
      <c r="D2127" s="5" t="s">
        <v>5518</v>
      </c>
      <c r="E2127" s="5" t="s">
        <v>4949</v>
      </c>
      <c r="F2127" s="5" t="s">
        <v>4950</v>
      </c>
    </row>
    <row r="2128" spans="1:6">
      <c r="A2128" s="5" t="s">
        <v>2979</v>
      </c>
      <c r="B2128" s="5" t="s">
        <v>1220</v>
      </c>
      <c r="C2128" s="5" t="s">
        <v>4833</v>
      </c>
      <c r="D2128" s="5"/>
      <c r="E2128" s="5" t="s">
        <v>4904</v>
      </c>
      <c r="F2128" s="5" t="s">
        <v>5611</v>
      </c>
    </row>
    <row r="2129" spans="1:6">
      <c r="A2129" s="5" t="s">
        <v>2979</v>
      </c>
      <c r="B2129" s="5" t="s">
        <v>1220</v>
      </c>
      <c r="C2129" s="5" t="s">
        <v>5010</v>
      </c>
      <c r="D2129" s="5" t="s">
        <v>4863</v>
      </c>
      <c r="E2129" s="5" t="s">
        <v>4859</v>
      </c>
      <c r="F2129" s="5" t="s">
        <v>4860</v>
      </c>
    </row>
    <row r="2130" spans="1:6">
      <c r="A2130" s="5" t="s">
        <v>5612</v>
      </c>
      <c r="B2130" s="5" t="s">
        <v>1224</v>
      </c>
      <c r="C2130" s="5" t="s">
        <v>1934</v>
      </c>
      <c r="D2130" s="5" t="s">
        <v>820</v>
      </c>
      <c r="E2130" s="5" t="s">
        <v>4896</v>
      </c>
      <c r="F2130" s="5" t="s">
        <v>5613</v>
      </c>
    </row>
    <row r="2131" spans="1:6">
      <c r="A2131" s="5" t="s">
        <v>5612</v>
      </c>
      <c r="B2131" s="5" t="s">
        <v>1224</v>
      </c>
      <c r="C2131" s="5" t="s">
        <v>1955</v>
      </c>
      <c r="D2131" s="5" t="s">
        <v>191</v>
      </c>
      <c r="E2131" s="5" t="s">
        <v>4853</v>
      </c>
      <c r="F2131" s="5" t="s">
        <v>5614</v>
      </c>
    </row>
    <row r="2132" spans="1:6">
      <c r="A2132" s="5" t="s">
        <v>5612</v>
      </c>
      <c r="B2132" s="5" t="s">
        <v>1224</v>
      </c>
      <c r="C2132" s="5" t="s">
        <v>2107</v>
      </c>
      <c r="D2132" s="5" t="s">
        <v>181</v>
      </c>
      <c r="E2132" s="5" t="s">
        <v>5246</v>
      </c>
      <c r="F2132" s="5" t="s">
        <v>5438</v>
      </c>
    </row>
    <row r="2133" spans="1:6">
      <c r="A2133" s="5" t="s">
        <v>5612</v>
      </c>
      <c r="B2133" s="5" t="s">
        <v>1224</v>
      </c>
      <c r="C2133" s="5" t="s">
        <v>2202</v>
      </c>
      <c r="D2133" s="5" t="s">
        <v>407</v>
      </c>
      <c r="E2133" s="5" t="s">
        <v>5483</v>
      </c>
      <c r="F2133" s="5" t="s">
        <v>5615</v>
      </c>
    </row>
    <row r="2134" spans="1:6">
      <c r="A2134" s="5" t="s">
        <v>5612</v>
      </c>
      <c r="B2134" s="5" t="s">
        <v>1224</v>
      </c>
      <c r="C2134" s="5" t="s">
        <v>2156</v>
      </c>
      <c r="D2134" s="5" t="s">
        <v>4850</v>
      </c>
      <c r="E2134" s="5" t="s">
        <v>4851</v>
      </c>
      <c r="F2134" s="5" t="s">
        <v>5616</v>
      </c>
    </row>
    <row r="2135" spans="1:6">
      <c r="A2135" s="5" t="s">
        <v>5612</v>
      </c>
      <c r="B2135" s="5" t="s">
        <v>1224</v>
      </c>
      <c r="C2135" s="5" t="s">
        <v>2848</v>
      </c>
      <c r="D2135" s="5" t="s">
        <v>571</v>
      </c>
      <c r="E2135" s="5" t="s">
        <v>5315</v>
      </c>
      <c r="F2135" s="5" t="s">
        <v>5316</v>
      </c>
    </row>
    <row r="2136" spans="1:6">
      <c r="A2136" s="5" t="s">
        <v>5612</v>
      </c>
      <c r="B2136" s="5" t="s">
        <v>1224</v>
      </c>
      <c r="C2136" s="5" t="s">
        <v>3221</v>
      </c>
      <c r="D2136" s="5" t="s">
        <v>4863</v>
      </c>
      <c r="E2136" s="5" t="s">
        <v>4859</v>
      </c>
      <c r="F2136" s="5" t="s">
        <v>4860</v>
      </c>
    </row>
    <row r="2137" spans="1:6">
      <c r="A2137" s="5" t="s">
        <v>3800</v>
      </c>
      <c r="B2137" s="5" t="s">
        <v>1227</v>
      </c>
      <c r="C2137" s="5" t="s">
        <v>1934</v>
      </c>
      <c r="D2137" s="5" t="s">
        <v>228</v>
      </c>
      <c r="E2137" s="5" t="s">
        <v>4882</v>
      </c>
      <c r="F2137" s="5" t="s">
        <v>4914</v>
      </c>
    </row>
    <row r="2138" spans="1:6">
      <c r="A2138" s="5" t="s">
        <v>3800</v>
      </c>
      <c r="B2138" s="5" t="s">
        <v>1227</v>
      </c>
      <c r="C2138" s="5" t="s">
        <v>1955</v>
      </c>
      <c r="D2138" s="5" t="s">
        <v>208</v>
      </c>
      <c r="E2138" s="5" t="s">
        <v>4874</v>
      </c>
      <c r="F2138" s="5" t="s">
        <v>4875</v>
      </c>
    </row>
    <row r="2139" spans="1:6">
      <c r="A2139" s="5" t="s">
        <v>3800</v>
      </c>
      <c r="B2139" s="5" t="s">
        <v>1227</v>
      </c>
      <c r="C2139" s="5" t="s">
        <v>2107</v>
      </c>
      <c r="D2139" s="5" t="s">
        <v>372</v>
      </c>
      <c r="E2139" s="5" t="s">
        <v>4896</v>
      </c>
      <c r="F2139" s="5" t="s">
        <v>4897</v>
      </c>
    </row>
    <row r="2140" spans="1:6">
      <c r="A2140" s="5" t="s">
        <v>3800</v>
      </c>
      <c r="B2140" s="5" t="s">
        <v>1227</v>
      </c>
      <c r="C2140" s="5" t="s">
        <v>2202</v>
      </c>
      <c r="D2140" s="5" t="s">
        <v>63</v>
      </c>
      <c r="E2140" s="5" t="s">
        <v>4864</v>
      </c>
      <c r="F2140" s="5" t="s">
        <v>5021</v>
      </c>
    </row>
    <row r="2141" spans="1:6">
      <c r="A2141" s="5" t="s">
        <v>3800</v>
      </c>
      <c r="B2141" s="5" t="s">
        <v>1227</v>
      </c>
      <c r="C2141" s="5" t="s">
        <v>2156</v>
      </c>
      <c r="D2141" s="5" t="s">
        <v>63</v>
      </c>
      <c r="E2141" s="5" t="s">
        <v>4874</v>
      </c>
      <c r="F2141" s="5" t="s">
        <v>4875</v>
      </c>
    </row>
    <row r="2142" spans="1:6">
      <c r="A2142" s="5" t="s">
        <v>3800</v>
      </c>
      <c r="B2142" s="5" t="s">
        <v>1227</v>
      </c>
      <c r="C2142" s="5" t="s">
        <v>2848</v>
      </c>
      <c r="D2142" s="5" t="s">
        <v>284</v>
      </c>
      <c r="E2142" s="5" t="s">
        <v>4887</v>
      </c>
      <c r="F2142" s="5" t="s">
        <v>4885</v>
      </c>
    </row>
    <row r="2143" spans="1:6">
      <c r="A2143" s="5" t="s">
        <v>3800</v>
      </c>
      <c r="B2143" s="5" t="s">
        <v>1227</v>
      </c>
      <c r="C2143" s="5" t="s">
        <v>3221</v>
      </c>
      <c r="D2143" s="5" t="s">
        <v>4888</v>
      </c>
      <c r="E2143" s="5" t="s">
        <v>4864</v>
      </c>
      <c r="F2143" s="5" t="s">
        <v>4891</v>
      </c>
    </row>
    <row r="2144" spans="1:6">
      <c r="A2144" s="5" t="s">
        <v>3800</v>
      </c>
      <c r="B2144" s="5" t="s">
        <v>1227</v>
      </c>
      <c r="C2144" s="5" t="s">
        <v>2569</v>
      </c>
      <c r="D2144" s="5" t="s">
        <v>4888</v>
      </c>
      <c r="E2144" s="5" t="s">
        <v>4864</v>
      </c>
      <c r="F2144" s="5" t="s">
        <v>4879</v>
      </c>
    </row>
    <row r="2145" spans="1:6">
      <c r="A2145" s="5" t="s">
        <v>3800</v>
      </c>
      <c r="B2145" s="5" t="s">
        <v>1227</v>
      </c>
      <c r="C2145" s="5" t="s">
        <v>3878</v>
      </c>
      <c r="D2145" s="5" t="s">
        <v>407</v>
      </c>
      <c r="E2145" s="5" t="s">
        <v>5617</v>
      </c>
      <c r="F2145" s="5" t="s">
        <v>5584</v>
      </c>
    </row>
    <row r="2146" spans="1:6">
      <c r="A2146" s="5" t="s">
        <v>3800</v>
      </c>
      <c r="B2146" s="5" t="s">
        <v>1227</v>
      </c>
      <c r="C2146" s="5" t="s">
        <v>2018</v>
      </c>
      <c r="D2146" s="5" t="s">
        <v>4850</v>
      </c>
      <c r="E2146" s="5" t="s">
        <v>4851</v>
      </c>
      <c r="F2146" s="5" t="s">
        <v>4871</v>
      </c>
    </row>
    <row r="2147" spans="1:6">
      <c r="A2147" s="5" t="s">
        <v>3800</v>
      </c>
      <c r="B2147" s="5" t="s">
        <v>1227</v>
      </c>
      <c r="C2147" s="5" t="s">
        <v>2319</v>
      </c>
      <c r="D2147" s="5" t="s">
        <v>5618</v>
      </c>
      <c r="E2147" s="5" t="s">
        <v>4949</v>
      </c>
      <c r="F2147" s="5" t="s">
        <v>4950</v>
      </c>
    </row>
    <row r="2148" spans="1:6">
      <c r="A2148" s="5" t="s">
        <v>3800</v>
      </c>
      <c r="B2148" s="5" t="s">
        <v>1227</v>
      </c>
      <c r="C2148" s="5" t="s">
        <v>2996</v>
      </c>
      <c r="D2148" s="5"/>
      <c r="E2148" s="5" t="s">
        <v>4904</v>
      </c>
      <c r="F2148" s="5" t="s">
        <v>5619</v>
      </c>
    </row>
    <row r="2149" spans="1:6">
      <c r="A2149" s="5" t="s">
        <v>3800</v>
      </c>
      <c r="B2149" s="5" t="s">
        <v>1227</v>
      </c>
      <c r="C2149" s="5" t="s">
        <v>4393</v>
      </c>
      <c r="D2149" s="5" t="s">
        <v>4863</v>
      </c>
      <c r="E2149" s="5" t="s">
        <v>4859</v>
      </c>
      <c r="F2149" s="5" t="s">
        <v>4860</v>
      </c>
    </row>
    <row r="2150" spans="1:6">
      <c r="A2150" s="5" t="s">
        <v>5620</v>
      </c>
      <c r="B2150" s="5" t="s">
        <v>1231</v>
      </c>
      <c r="C2150" s="5" t="s">
        <v>1934</v>
      </c>
      <c r="D2150" s="5" t="s">
        <v>63</v>
      </c>
      <c r="E2150" s="5" t="s">
        <v>4896</v>
      </c>
      <c r="F2150" s="5" t="s">
        <v>4937</v>
      </c>
    </row>
    <row r="2151" spans="1:6">
      <c r="A2151" s="5" t="s">
        <v>5620</v>
      </c>
      <c r="B2151" s="5" t="s">
        <v>1231</v>
      </c>
      <c r="C2151" s="5" t="s">
        <v>1955</v>
      </c>
      <c r="D2151" s="5" t="s">
        <v>63</v>
      </c>
      <c r="E2151" s="5" t="s">
        <v>4874</v>
      </c>
      <c r="F2151" s="5" t="s">
        <v>4875</v>
      </c>
    </row>
    <row r="2152" spans="1:6">
      <c r="A2152" s="5" t="s">
        <v>5620</v>
      </c>
      <c r="B2152" s="5" t="s">
        <v>1231</v>
      </c>
      <c r="C2152" s="5" t="s">
        <v>2107</v>
      </c>
      <c r="D2152" s="5" t="s">
        <v>284</v>
      </c>
      <c r="E2152" s="5" t="s">
        <v>4887</v>
      </c>
      <c r="F2152" s="5" t="s">
        <v>4910</v>
      </c>
    </row>
    <row r="2153" spans="1:6">
      <c r="A2153" s="5" t="s">
        <v>5620</v>
      </c>
      <c r="B2153" s="5" t="s">
        <v>1231</v>
      </c>
      <c r="C2153" s="5" t="s">
        <v>2202</v>
      </c>
      <c r="D2153" s="5" t="s">
        <v>152</v>
      </c>
      <c r="E2153" s="5" t="s">
        <v>5421</v>
      </c>
      <c r="F2153" s="5" t="s">
        <v>5422</v>
      </c>
    </row>
    <row r="2154" spans="1:6">
      <c r="A2154" s="5" t="s">
        <v>5620</v>
      </c>
      <c r="B2154" s="5" t="s">
        <v>1231</v>
      </c>
      <c r="C2154" s="5" t="s">
        <v>2156</v>
      </c>
      <c r="D2154" s="5" t="s">
        <v>4863</v>
      </c>
      <c r="E2154" s="5" t="s">
        <v>4859</v>
      </c>
      <c r="F2154" s="5" t="s">
        <v>4860</v>
      </c>
    </row>
    <row r="2155" spans="1:6">
      <c r="A2155" s="5" t="s">
        <v>2985</v>
      </c>
      <c r="B2155" s="5" t="s">
        <v>1234</v>
      </c>
      <c r="C2155" s="5" t="s">
        <v>1934</v>
      </c>
      <c r="D2155" s="5" t="s">
        <v>4850</v>
      </c>
      <c r="E2155" s="5" t="s">
        <v>4851</v>
      </c>
      <c r="F2155" s="5" t="s">
        <v>5621</v>
      </c>
    </row>
    <row r="2156" spans="1:6">
      <c r="A2156" s="5" t="s">
        <v>2985</v>
      </c>
      <c r="B2156" s="5" t="s">
        <v>1234</v>
      </c>
      <c r="C2156" s="5" t="s">
        <v>1955</v>
      </c>
      <c r="D2156" s="5" t="s">
        <v>243</v>
      </c>
      <c r="E2156" s="5" t="s">
        <v>5622</v>
      </c>
      <c r="F2156" s="5" t="s">
        <v>5623</v>
      </c>
    </row>
    <row r="2157" spans="1:6">
      <c r="A2157" s="5" t="s">
        <v>2985</v>
      </c>
      <c r="B2157" s="5" t="s">
        <v>1234</v>
      </c>
      <c r="C2157" s="5" t="s">
        <v>2107</v>
      </c>
      <c r="D2157" s="5" t="s">
        <v>4863</v>
      </c>
      <c r="E2157" s="5" t="s">
        <v>4859</v>
      </c>
      <c r="F2157" s="5" t="s">
        <v>4860</v>
      </c>
    </row>
    <row r="2158" spans="1:6">
      <c r="A2158" s="5" t="s">
        <v>2989</v>
      </c>
      <c r="B2158" s="5" t="s">
        <v>1237</v>
      </c>
      <c r="C2158" s="5" t="s">
        <v>1934</v>
      </c>
      <c r="D2158" s="5" t="s">
        <v>63</v>
      </c>
      <c r="E2158" s="5" t="s">
        <v>4984</v>
      </c>
      <c r="F2158" s="5" t="s">
        <v>5068</v>
      </c>
    </row>
    <row r="2159" spans="1:6">
      <c r="A2159" s="5" t="s">
        <v>2989</v>
      </c>
      <c r="B2159" s="5" t="s">
        <v>1237</v>
      </c>
      <c r="C2159" s="5" t="s">
        <v>1955</v>
      </c>
      <c r="D2159" s="5" t="s">
        <v>63</v>
      </c>
      <c r="E2159" s="5" t="s">
        <v>4915</v>
      </c>
      <c r="F2159" s="5" t="s">
        <v>4916</v>
      </c>
    </row>
    <row r="2160" spans="1:6">
      <c r="A2160" s="5" t="s">
        <v>2989</v>
      </c>
      <c r="B2160" s="5" t="s">
        <v>1237</v>
      </c>
      <c r="C2160" s="5" t="s">
        <v>2107</v>
      </c>
      <c r="D2160" s="5" t="s">
        <v>63</v>
      </c>
      <c r="E2160" s="5" t="s">
        <v>4874</v>
      </c>
      <c r="F2160" s="5" t="s">
        <v>4875</v>
      </c>
    </row>
    <row r="2161" spans="1:6">
      <c r="A2161" s="5" t="s">
        <v>2989</v>
      </c>
      <c r="B2161" s="5" t="s">
        <v>1237</v>
      </c>
      <c r="C2161" s="5" t="s">
        <v>2202</v>
      </c>
      <c r="D2161" s="5" t="s">
        <v>284</v>
      </c>
      <c r="E2161" s="5" t="s">
        <v>4887</v>
      </c>
      <c r="F2161" s="5" t="s">
        <v>4885</v>
      </c>
    </row>
    <row r="2162" spans="1:6">
      <c r="A2162" s="5" t="s">
        <v>2989</v>
      </c>
      <c r="B2162" s="5" t="s">
        <v>1237</v>
      </c>
      <c r="C2162" s="5" t="s">
        <v>2156</v>
      </c>
      <c r="D2162" s="5" t="s">
        <v>4850</v>
      </c>
      <c r="E2162" s="5" t="s">
        <v>4851</v>
      </c>
      <c r="F2162" s="5" t="s">
        <v>5624</v>
      </c>
    </row>
    <row r="2163" spans="1:6">
      <c r="A2163" s="5" t="s">
        <v>2989</v>
      </c>
      <c r="B2163" s="5" t="s">
        <v>1237</v>
      </c>
      <c r="C2163" s="5" t="s">
        <v>2848</v>
      </c>
      <c r="D2163" s="5" t="s">
        <v>4863</v>
      </c>
      <c r="E2163" s="5" t="s">
        <v>4859</v>
      </c>
      <c r="F2163" s="5" t="s">
        <v>4860</v>
      </c>
    </row>
    <row r="2164" spans="1:6">
      <c r="A2164" s="5" t="s">
        <v>3808</v>
      </c>
      <c r="B2164" s="5" t="s">
        <v>1240</v>
      </c>
      <c r="C2164" s="5" t="s">
        <v>1934</v>
      </c>
      <c r="D2164" s="5" t="s">
        <v>623</v>
      </c>
      <c r="E2164" s="5" t="s">
        <v>4896</v>
      </c>
      <c r="F2164" s="5" t="s">
        <v>4909</v>
      </c>
    </row>
    <row r="2165" spans="1:6">
      <c r="A2165" s="5" t="s">
        <v>3808</v>
      </c>
      <c r="B2165" s="5" t="s">
        <v>1240</v>
      </c>
      <c r="C2165" s="5" t="s">
        <v>1955</v>
      </c>
      <c r="D2165" s="5" t="s">
        <v>114</v>
      </c>
      <c r="E2165" s="5" t="s">
        <v>4896</v>
      </c>
      <c r="F2165" s="5" t="s">
        <v>5045</v>
      </c>
    </row>
    <row r="2166" spans="1:6">
      <c r="A2166" s="5" t="s">
        <v>3808</v>
      </c>
      <c r="B2166" s="5" t="s">
        <v>1240</v>
      </c>
      <c r="C2166" s="5" t="s">
        <v>2107</v>
      </c>
      <c r="D2166" s="5" t="s">
        <v>114</v>
      </c>
      <c r="E2166" s="5" t="s">
        <v>4874</v>
      </c>
      <c r="F2166" s="5" t="s">
        <v>4875</v>
      </c>
    </row>
    <row r="2167" spans="1:6">
      <c r="A2167" s="5" t="s">
        <v>3808</v>
      </c>
      <c r="B2167" s="5" t="s">
        <v>1240</v>
      </c>
      <c r="C2167" s="5" t="s">
        <v>2202</v>
      </c>
      <c r="D2167" s="5" t="s">
        <v>857</v>
      </c>
      <c r="E2167" s="5" t="s">
        <v>4864</v>
      </c>
      <c r="F2167" s="5" t="s">
        <v>4865</v>
      </c>
    </row>
    <row r="2168" spans="1:6">
      <c r="A2168" s="5" t="s">
        <v>3808</v>
      </c>
      <c r="B2168" s="5" t="s">
        <v>1240</v>
      </c>
      <c r="C2168" s="5" t="s">
        <v>2156</v>
      </c>
      <c r="D2168" s="5" t="s">
        <v>1039</v>
      </c>
      <c r="E2168" s="5" t="s">
        <v>4896</v>
      </c>
      <c r="F2168" s="5" t="s">
        <v>5625</v>
      </c>
    </row>
    <row r="2169" spans="1:6">
      <c r="A2169" s="5" t="s">
        <v>3808</v>
      </c>
      <c r="B2169" s="5" t="s">
        <v>1240</v>
      </c>
      <c r="C2169" s="5" t="s">
        <v>2848</v>
      </c>
      <c r="D2169" s="5" t="s">
        <v>1039</v>
      </c>
      <c r="E2169" s="5" t="s">
        <v>5072</v>
      </c>
      <c r="F2169" s="5" t="s">
        <v>4891</v>
      </c>
    </row>
    <row r="2170" spans="1:6">
      <c r="A2170" s="5" t="s">
        <v>3808</v>
      </c>
      <c r="B2170" s="5" t="s">
        <v>1240</v>
      </c>
      <c r="C2170" s="5" t="s">
        <v>3221</v>
      </c>
      <c r="D2170" s="5" t="s">
        <v>4888</v>
      </c>
      <c r="E2170" s="5" t="s">
        <v>4896</v>
      </c>
      <c r="F2170" s="5" t="s">
        <v>5626</v>
      </c>
    </row>
    <row r="2171" spans="1:6">
      <c r="A2171" s="5" t="s">
        <v>3808</v>
      </c>
      <c r="B2171" s="5" t="s">
        <v>1240</v>
      </c>
      <c r="C2171" s="5" t="s">
        <v>2569</v>
      </c>
      <c r="D2171" s="5" t="s">
        <v>4888</v>
      </c>
      <c r="E2171" s="5" t="s">
        <v>5072</v>
      </c>
      <c r="F2171" s="5" t="s">
        <v>4891</v>
      </c>
    </row>
    <row r="2172" spans="1:6">
      <c r="A2172" s="5" t="s">
        <v>3808</v>
      </c>
      <c r="B2172" s="5" t="s">
        <v>1240</v>
      </c>
      <c r="C2172" s="5" t="s">
        <v>3878</v>
      </c>
      <c r="D2172" s="5" t="s">
        <v>4888</v>
      </c>
      <c r="E2172" s="5" t="s">
        <v>5627</v>
      </c>
      <c r="F2172" s="5" t="s">
        <v>4879</v>
      </c>
    </row>
    <row r="2173" spans="1:6">
      <c r="A2173" s="5" t="s">
        <v>3808</v>
      </c>
      <c r="B2173" s="5" t="s">
        <v>1240</v>
      </c>
      <c r="C2173" s="5" t="s">
        <v>2018</v>
      </c>
      <c r="D2173" s="5" t="s">
        <v>4888</v>
      </c>
      <c r="E2173" s="5" t="s">
        <v>4874</v>
      </c>
      <c r="F2173" s="5" t="s">
        <v>4965</v>
      </c>
    </row>
    <row r="2174" spans="1:6">
      <c r="A2174" s="5" t="s">
        <v>3808</v>
      </c>
      <c r="B2174" s="5" t="s">
        <v>1240</v>
      </c>
      <c r="C2174" s="5" t="s">
        <v>2319</v>
      </c>
      <c r="D2174" s="5" t="s">
        <v>42</v>
      </c>
      <c r="E2174" s="5" t="s">
        <v>4896</v>
      </c>
      <c r="F2174" s="5" t="s">
        <v>5558</v>
      </c>
    </row>
    <row r="2175" spans="1:6">
      <c r="A2175" s="5" t="s">
        <v>3808</v>
      </c>
      <c r="B2175" s="5" t="s">
        <v>1240</v>
      </c>
      <c r="C2175" s="5" t="s">
        <v>2996</v>
      </c>
      <c r="D2175" s="5" t="s">
        <v>42</v>
      </c>
      <c r="E2175" s="5" t="s">
        <v>4938</v>
      </c>
      <c r="F2175" s="5" t="s">
        <v>5628</v>
      </c>
    </row>
    <row r="2176" spans="1:6">
      <c r="A2176" s="5" t="s">
        <v>3808</v>
      </c>
      <c r="B2176" s="5" t="s">
        <v>1240</v>
      </c>
      <c r="C2176" s="5" t="s">
        <v>4393</v>
      </c>
      <c r="D2176" s="5" t="s">
        <v>407</v>
      </c>
      <c r="E2176" s="5" t="s">
        <v>4864</v>
      </c>
      <c r="F2176" s="5" t="s">
        <v>5584</v>
      </c>
    </row>
    <row r="2177" spans="1:6">
      <c r="A2177" s="5" t="s">
        <v>3808</v>
      </c>
      <c r="B2177" s="5" t="s">
        <v>1240</v>
      </c>
      <c r="C2177" s="5" t="s">
        <v>4894</v>
      </c>
      <c r="D2177" s="5" t="s">
        <v>4850</v>
      </c>
      <c r="E2177" s="5" t="s">
        <v>4851</v>
      </c>
      <c r="F2177" s="5" t="s">
        <v>4871</v>
      </c>
    </row>
    <row r="2178" spans="1:6">
      <c r="A2178" s="5" t="s">
        <v>3808</v>
      </c>
      <c r="B2178" s="5" t="s">
        <v>1240</v>
      </c>
      <c r="C2178" s="5" t="s">
        <v>2011</v>
      </c>
      <c r="D2178" s="5" t="s">
        <v>4863</v>
      </c>
      <c r="E2178" s="5" t="s">
        <v>4859</v>
      </c>
      <c r="F2178" s="5" t="s">
        <v>4860</v>
      </c>
    </row>
    <row r="2179" spans="1:6">
      <c r="A2179" s="5" t="s">
        <v>2992</v>
      </c>
      <c r="B2179" s="5" t="s">
        <v>1243</v>
      </c>
      <c r="C2179" s="5" t="s">
        <v>1934</v>
      </c>
      <c r="D2179" s="5" t="s">
        <v>5629</v>
      </c>
      <c r="E2179" s="5" t="s">
        <v>4864</v>
      </c>
      <c r="F2179" s="5" t="s">
        <v>4933</v>
      </c>
    </row>
    <row r="2180" spans="1:6">
      <c r="A2180" s="5" t="s">
        <v>2992</v>
      </c>
      <c r="B2180" s="5" t="s">
        <v>1243</v>
      </c>
      <c r="C2180" s="5" t="s">
        <v>1955</v>
      </c>
      <c r="D2180" s="5" t="s">
        <v>247</v>
      </c>
      <c r="E2180" s="5" t="s">
        <v>4882</v>
      </c>
      <c r="F2180" s="5" t="s">
        <v>4883</v>
      </c>
    </row>
    <row r="2181" spans="1:6">
      <c r="A2181" s="5" t="s">
        <v>2992</v>
      </c>
      <c r="B2181" s="5" t="s">
        <v>1243</v>
      </c>
      <c r="C2181" s="5" t="s">
        <v>2107</v>
      </c>
      <c r="D2181" s="5" t="s">
        <v>284</v>
      </c>
      <c r="E2181" s="5" t="s">
        <v>4887</v>
      </c>
      <c r="F2181" s="5" t="s">
        <v>4910</v>
      </c>
    </row>
    <row r="2182" spans="1:6">
      <c r="A2182" s="5" t="s">
        <v>2992</v>
      </c>
      <c r="B2182" s="5" t="s">
        <v>1243</v>
      </c>
      <c r="C2182" s="5" t="s">
        <v>2202</v>
      </c>
      <c r="D2182" s="5" t="s">
        <v>224</v>
      </c>
      <c r="E2182" s="5" t="s">
        <v>4868</v>
      </c>
      <c r="F2182" s="5" t="s">
        <v>4869</v>
      </c>
    </row>
    <row r="2183" spans="1:6">
      <c r="A2183" s="5" t="s">
        <v>2992</v>
      </c>
      <c r="B2183" s="5" t="s">
        <v>1243</v>
      </c>
      <c r="C2183" s="5" t="s">
        <v>2156</v>
      </c>
      <c r="D2183" s="5" t="s">
        <v>4850</v>
      </c>
      <c r="E2183" s="5" t="s">
        <v>4851</v>
      </c>
      <c r="F2183" s="5" t="s">
        <v>4871</v>
      </c>
    </row>
    <row r="2184" spans="1:6">
      <c r="A2184" s="5" t="s">
        <v>2992</v>
      </c>
      <c r="B2184" s="5" t="s">
        <v>1243</v>
      </c>
      <c r="C2184" s="5" t="s">
        <v>2848</v>
      </c>
      <c r="D2184" s="5" t="s">
        <v>4863</v>
      </c>
      <c r="E2184" s="5" t="s">
        <v>4859</v>
      </c>
      <c r="F2184" s="5" t="s">
        <v>4860</v>
      </c>
    </row>
    <row r="2185" spans="1:6">
      <c r="A2185" s="5" t="s">
        <v>2997</v>
      </c>
      <c r="B2185" s="5" t="s">
        <v>1246</v>
      </c>
      <c r="C2185" s="5" t="s">
        <v>1934</v>
      </c>
      <c r="D2185" s="5" t="s">
        <v>228</v>
      </c>
      <c r="E2185" s="5" t="s">
        <v>5038</v>
      </c>
      <c r="F2185" s="5" t="s">
        <v>5039</v>
      </c>
    </row>
    <row r="2186" spans="1:6">
      <c r="A2186" s="5" t="s">
        <v>2997</v>
      </c>
      <c r="B2186" s="5" t="s">
        <v>1246</v>
      </c>
      <c r="C2186" s="5" t="s">
        <v>1955</v>
      </c>
      <c r="D2186" s="5" t="s">
        <v>1468</v>
      </c>
      <c r="E2186" s="5" t="s">
        <v>4864</v>
      </c>
      <c r="F2186" s="5" t="s">
        <v>5019</v>
      </c>
    </row>
    <row r="2187" spans="1:6">
      <c r="A2187" s="5" t="s">
        <v>2997</v>
      </c>
      <c r="B2187" s="5" t="s">
        <v>1246</v>
      </c>
      <c r="C2187" s="5" t="s">
        <v>2107</v>
      </c>
      <c r="D2187" s="5" t="s">
        <v>145</v>
      </c>
      <c r="E2187" s="5" t="s">
        <v>4864</v>
      </c>
      <c r="F2187" s="5" t="s">
        <v>5005</v>
      </c>
    </row>
    <row r="2188" spans="1:6">
      <c r="A2188" s="5" t="s">
        <v>2997</v>
      </c>
      <c r="B2188" s="5" t="s">
        <v>1246</v>
      </c>
      <c r="C2188" s="5" t="s">
        <v>2202</v>
      </c>
      <c r="D2188" s="5" t="s">
        <v>127</v>
      </c>
      <c r="E2188" s="5" t="s">
        <v>4874</v>
      </c>
      <c r="F2188" s="5" t="s">
        <v>4875</v>
      </c>
    </row>
    <row r="2189" spans="1:6">
      <c r="A2189" s="5" t="s">
        <v>2997</v>
      </c>
      <c r="B2189" s="5" t="s">
        <v>1246</v>
      </c>
      <c r="C2189" s="5" t="s">
        <v>2156</v>
      </c>
      <c r="D2189" s="5" t="s">
        <v>339</v>
      </c>
      <c r="E2189" s="5" t="s">
        <v>4864</v>
      </c>
      <c r="F2189" s="5" t="s">
        <v>4883</v>
      </c>
    </row>
    <row r="2190" spans="1:6">
      <c r="A2190" s="5" t="s">
        <v>2997</v>
      </c>
      <c r="B2190" s="5" t="s">
        <v>1246</v>
      </c>
      <c r="C2190" s="5" t="s">
        <v>2848</v>
      </c>
      <c r="D2190" s="5" t="s">
        <v>4850</v>
      </c>
      <c r="E2190" s="5" t="s">
        <v>4851</v>
      </c>
      <c r="F2190" s="5" t="s">
        <v>4871</v>
      </c>
    </row>
    <row r="2191" spans="1:6">
      <c r="A2191" s="5" t="s">
        <v>2997</v>
      </c>
      <c r="B2191" s="5" t="s">
        <v>1246</v>
      </c>
      <c r="C2191" s="5" t="s">
        <v>3221</v>
      </c>
      <c r="D2191" s="5" t="s">
        <v>4863</v>
      </c>
      <c r="E2191" s="5" t="s">
        <v>4859</v>
      </c>
      <c r="F2191" s="5" t="s">
        <v>4860</v>
      </c>
    </row>
    <row r="2192" spans="1:6">
      <c r="A2192" s="5" t="s">
        <v>3000</v>
      </c>
      <c r="B2192" s="5" t="s">
        <v>1249</v>
      </c>
      <c r="C2192" s="5" t="s">
        <v>1934</v>
      </c>
      <c r="D2192" s="5" t="s">
        <v>1251</v>
      </c>
      <c r="E2192" s="5" t="s">
        <v>4864</v>
      </c>
      <c r="F2192" s="5" t="s">
        <v>5630</v>
      </c>
    </row>
    <row r="2193" spans="1:6">
      <c r="A2193" s="5" t="s">
        <v>3000</v>
      </c>
      <c r="B2193" s="5" t="s">
        <v>1249</v>
      </c>
      <c r="C2193" s="5" t="s">
        <v>1955</v>
      </c>
      <c r="D2193" s="5" t="s">
        <v>228</v>
      </c>
      <c r="E2193" s="5" t="s">
        <v>4890</v>
      </c>
      <c r="F2193" s="5" t="s">
        <v>5631</v>
      </c>
    </row>
    <row r="2194" spans="1:6">
      <c r="A2194" s="5" t="s">
        <v>3000</v>
      </c>
      <c r="B2194" s="5" t="s">
        <v>1249</v>
      </c>
      <c r="C2194" s="5" t="s">
        <v>2107</v>
      </c>
      <c r="D2194" s="5" t="s">
        <v>74</v>
      </c>
      <c r="E2194" s="5" t="s">
        <v>5038</v>
      </c>
      <c r="F2194" s="5" t="s">
        <v>5292</v>
      </c>
    </row>
    <row r="2195" spans="1:6">
      <c r="A2195" s="5" t="s">
        <v>3000</v>
      </c>
      <c r="B2195" s="5" t="s">
        <v>1249</v>
      </c>
      <c r="C2195" s="5" t="s">
        <v>2202</v>
      </c>
      <c r="D2195" s="5" t="s">
        <v>74</v>
      </c>
      <c r="E2195" s="5" t="s">
        <v>4882</v>
      </c>
      <c r="F2195" s="5" t="s">
        <v>4914</v>
      </c>
    </row>
    <row r="2196" spans="1:6">
      <c r="A2196" s="5" t="s">
        <v>3000</v>
      </c>
      <c r="B2196" s="5" t="s">
        <v>1249</v>
      </c>
      <c r="C2196" s="5" t="s">
        <v>2156</v>
      </c>
      <c r="D2196" s="5" t="s">
        <v>74</v>
      </c>
      <c r="E2196" s="5" t="s">
        <v>5092</v>
      </c>
      <c r="F2196" s="5" t="s">
        <v>5632</v>
      </c>
    </row>
    <row r="2197" spans="1:6">
      <c r="A2197" s="5" t="s">
        <v>3000</v>
      </c>
      <c r="B2197" s="5" t="s">
        <v>1249</v>
      </c>
      <c r="C2197" s="5" t="s">
        <v>2848</v>
      </c>
      <c r="D2197" s="5" t="s">
        <v>74</v>
      </c>
      <c r="E2197" s="5" t="s">
        <v>4984</v>
      </c>
      <c r="F2197" s="5" t="s">
        <v>5633</v>
      </c>
    </row>
    <row r="2198" spans="1:6">
      <c r="A2198" s="5" t="s">
        <v>3000</v>
      </c>
      <c r="B2198" s="5" t="s">
        <v>1249</v>
      </c>
      <c r="C2198" s="5" t="s">
        <v>3221</v>
      </c>
      <c r="D2198" s="5" t="s">
        <v>74</v>
      </c>
      <c r="E2198" s="5" t="s">
        <v>4872</v>
      </c>
      <c r="F2198" s="5" t="s">
        <v>4873</v>
      </c>
    </row>
    <row r="2199" spans="1:6">
      <c r="A2199" s="5" t="s">
        <v>3000</v>
      </c>
      <c r="B2199" s="5" t="s">
        <v>1249</v>
      </c>
      <c r="C2199" s="5" t="s">
        <v>2569</v>
      </c>
      <c r="D2199" s="5" t="s">
        <v>26</v>
      </c>
      <c r="E2199" s="5" t="s">
        <v>4864</v>
      </c>
      <c r="F2199" s="5" t="s">
        <v>4883</v>
      </c>
    </row>
    <row r="2200" spans="1:6">
      <c r="A2200" s="5" t="s">
        <v>3000</v>
      </c>
      <c r="B2200" s="5" t="s">
        <v>1249</v>
      </c>
      <c r="C2200" s="5" t="s">
        <v>3878</v>
      </c>
      <c r="D2200" s="5" t="s">
        <v>63</v>
      </c>
      <c r="E2200" s="5" t="s">
        <v>4874</v>
      </c>
      <c r="F2200" s="5" t="s">
        <v>4875</v>
      </c>
    </row>
    <row r="2201" spans="1:6">
      <c r="A2201" s="5" t="s">
        <v>3000</v>
      </c>
      <c r="B2201" s="5" t="s">
        <v>1249</v>
      </c>
      <c r="C2201" s="5" t="s">
        <v>2018</v>
      </c>
      <c r="D2201" s="5" t="s">
        <v>284</v>
      </c>
      <c r="E2201" s="5" t="s">
        <v>4887</v>
      </c>
      <c r="F2201" s="5" t="s">
        <v>5042</v>
      </c>
    </row>
    <row r="2202" spans="1:6">
      <c r="A2202" s="5" t="s">
        <v>3000</v>
      </c>
      <c r="B2202" s="5" t="s">
        <v>1249</v>
      </c>
      <c r="C2202" s="5" t="s">
        <v>2319</v>
      </c>
      <c r="D2202" s="5" t="s">
        <v>4850</v>
      </c>
      <c r="E2202" s="5" t="s">
        <v>4851</v>
      </c>
      <c r="F2202" s="5" t="s">
        <v>4871</v>
      </c>
    </row>
    <row r="2203" spans="1:6">
      <c r="A2203" s="5" t="s">
        <v>3000</v>
      </c>
      <c r="B2203" s="5" t="s">
        <v>1249</v>
      </c>
      <c r="C2203" s="5" t="s">
        <v>2996</v>
      </c>
      <c r="D2203" s="5" t="s">
        <v>4863</v>
      </c>
      <c r="E2203" s="5" t="s">
        <v>4859</v>
      </c>
      <c r="F2203" s="5" t="s">
        <v>4860</v>
      </c>
    </row>
    <row r="2204" spans="1:6">
      <c r="A2204" s="5" t="s">
        <v>3814</v>
      </c>
      <c r="B2204" s="5" t="s">
        <v>1253</v>
      </c>
      <c r="C2204" s="5" t="s">
        <v>1934</v>
      </c>
      <c r="D2204" s="5" t="s">
        <v>623</v>
      </c>
      <c r="E2204" s="5" t="s">
        <v>4896</v>
      </c>
      <c r="F2204" s="5" t="s">
        <v>4909</v>
      </c>
    </row>
    <row r="2205" spans="1:6">
      <c r="A2205" s="5" t="s">
        <v>3814</v>
      </c>
      <c r="B2205" s="5" t="s">
        <v>1253</v>
      </c>
      <c r="C2205" s="5" t="s">
        <v>1955</v>
      </c>
      <c r="D2205" s="5" t="s">
        <v>857</v>
      </c>
      <c r="E2205" s="5" t="s">
        <v>4896</v>
      </c>
      <c r="F2205" s="5" t="s">
        <v>4891</v>
      </c>
    </row>
    <row r="2206" spans="1:6">
      <c r="A2206" s="5" t="s">
        <v>3814</v>
      </c>
      <c r="B2206" s="5" t="s">
        <v>1253</v>
      </c>
      <c r="C2206" s="5" t="s">
        <v>2107</v>
      </c>
      <c r="D2206" s="5" t="s">
        <v>1255</v>
      </c>
      <c r="E2206" s="5" t="s">
        <v>4896</v>
      </c>
      <c r="F2206" s="5" t="s">
        <v>5634</v>
      </c>
    </row>
    <row r="2207" spans="1:6">
      <c r="A2207" s="5" t="s">
        <v>3814</v>
      </c>
      <c r="B2207" s="5" t="s">
        <v>1253</v>
      </c>
      <c r="C2207" s="5" t="s">
        <v>2202</v>
      </c>
      <c r="D2207" s="5" t="s">
        <v>1255</v>
      </c>
      <c r="E2207" s="5" t="s">
        <v>4938</v>
      </c>
      <c r="F2207" s="5" t="s">
        <v>4939</v>
      </c>
    </row>
    <row r="2208" spans="1:6">
      <c r="A2208" s="5" t="s">
        <v>3814</v>
      </c>
      <c r="B2208" s="5" t="s">
        <v>1253</v>
      </c>
      <c r="C2208" s="5" t="s">
        <v>2156</v>
      </c>
      <c r="D2208" s="5" t="s">
        <v>4850</v>
      </c>
      <c r="E2208" s="5" t="s">
        <v>4851</v>
      </c>
      <c r="F2208" s="5" t="s">
        <v>4871</v>
      </c>
    </row>
    <row r="2209" spans="1:6">
      <c r="A2209" s="5" t="s">
        <v>3814</v>
      </c>
      <c r="B2209" s="5" t="s">
        <v>1253</v>
      </c>
      <c r="C2209" s="5" t="s">
        <v>2848</v>
      </c>
      <c r="D2209" s="5" t="s">
        <v>435</v>
      </c>
      <c r="E2209" s="5" t="s">
        <v>5635</v>
      </c>
      <c r="F2209" s="5" t="s">
        <v>5636</v>
      </c>
    </row>
    <row r="2210" spans="1:6">
      <c r="A2210" s="5" t="s">
        <v>3814</v>
      </c>
      <c r="B2210" s="5" t="s">
        <v>1253</v>
      </c>
      <c r="C2210" s="5" t="s">
        <v>3221</v>
      </c>
      <c r="D2210" s="5" t="s">
        <v>4863</v>
      </c>
      <c r="E2210" s="5" t="s">
        <v>4859</v>
      </c>
      <c r="F2210" s="5" t="s">
        <v>4860</v>
      </c>
    </row>
    <row r="2211" spans="1:6">
      <c r="A2211" s="5" t="s">
        <v>4178</v>
      </c>
      <c r="B2211" s="5" t="s">
        <v>1257</v>
      </c>
      <c r="C2211" s="5" t="s">
        <v>1934</v>
      </c>
      <c r="D2211" s="5" t="s">
        <v>276</v>
      </c>
      <c r="E2211" s="5" t="s">
        <v>4853</v>
      </c>
      <c r="F2211" s="5" t="s">
        <v>4919</v>
      </c>
    </row>
    <row r="2212" spans="1:6">
      <c r="A2212" s="5" t="s">
        <v>4178</v>
      </c>
      <c r="B2212" s="5" t="s">
        <v>1257</v>
      </c>
      <c r="C2212" s="5" t="s">
        <v>1955</v>
      </c>
      <c r="D2212" s="5" t="s">
        <v>276</v>
      </c>
      <c r="E2212" s="5" t="s">
        <v>4874</v>
      </c>
      <c r="F2212" s="5" t="s">
        <v>4875</v>
      </c>
    </row>
    <row r="2213" spans="1:6">
      <c r="A2213" s="5" t="s">
        <v>4178</v>
      </c>
      <c r="B2213" s="5" t="s">
        <v>1257</v>
      </c>
      <c r="C2213" s="5" t="s">
        <v>2107</v>
      </c>
      <c r="D2213" s="5" t="s">
        <v>339</v>
      </c>
      <c r="E2213" s="5" t="s">
        <v>4853</v>
      </c>
      <c r="F2213" s="5" t="s">
        <v>4883</v>
      </c>
    </row>
    <row r="2214" spans="1:6">
      <c r="A2214" s="5" t="s">
        <v>4178</v>
      </c>
      <c r="B2214" s="5" t="s">
        <v>1257</v>
      </c>
      <c r="C2214" s="5" t="s">
        <v>2202</v>
      </c>
      <c r="D2214" s="5" t="s">
        <v>4926</v>
      </c>
      <c r="E2214" s="5" t="s">
        <v>4880</v>
      </c>
      <c r="F2214" s="5" t="s">
        <v>5164</v>
      </c>
    </row>
    <row r="2215" spans="1:6">
      <c r="A2215" s="5" t="s">
        <v>4178</v>
      </c>
      <c r="B2215" s="5" t="s">
        <v>1257</v>
      </c>
      <c r="C2215" s="5" t="s">
        <v>2156</v>
      </c>
      <c r="D2215" s="5" t="s">
        <v>4850</v>
      </c>
      <c r="E2215" s="5" t="s">
        <v>4851</v>
      </c>
      <c r="F2215" s="5" t="s">
        <v>4871</v>
      </c>
    </row>
    <row r="2216" spans="1:6">
      <c r="A2216" s="5" t="s">
        <v>4178</v>
      </c>
      <c r="B2216" s="5" t="s">
        <v>1257</v>
      </c>
      <c r="C2216" s="5" t="s">
        <v>2848</v>
      </c>
      <c r="D2216" s="5" t="s">
        <v>4863</v>
      </c>
      <c r="E2216" s="5" t="s">
        <v>4859</v>
      </c>
      <c r="F2216" s="5" t="s">
        <v>4860</v>
      </c>
    </row>
    <row r="2217" spans="1:6">
      <c r="A2217" s="5" t="s">
        <v>3002</v>
      </c>
      <c r="B2217" s="5" t="s">
        <v>1260</v>
      </c>
      <c r="C2217" s="5" t="s">
        <v>1934</v>
      </c>
      <c r="D2217" s="5" t="s">
        <v>1468</v>
      </c>
      <c r="E2217" s="5" t="s">
        <v>4864</v>
      </c>
      <c r="F2217" s="5" t="s">
        <v>5637</v>
      </c>
    </row>
    <row r="2218" spans="1:6">
      <c r="A2218" s="5" t="s">
        <v>3002</v>
      </c>
      <c r="B2218" s="5" t="s">
        <v>1260</v>
      </c>
      <c r="C2218" s="5" t="s">
        <v>1955</v>
      </c>
      <c r="D2218" s="5" t="s">
        <v>4975</v>
      </c>
      <c r="E2218" s="5" t="s">
        <v>4864</v>
      </c>
      <c r="F2218" s="5" t="s">
        <v>5638</v>
      </c>
    </row>
    <row r="2219" spans="1:6">
      <c r="A2219" s="5" t="s">
        <v>3002</v>
      </c>
      <c r="B2219" s="5" t="s">
        <v>1260</v>
      </c>
      <c r="C2219" s="5" t="s">
        <v>2107</v>
      </c>
      <c r="D2219" s="5" t="s">
        <v>623</v>
      </c>
      <c r="E2219" s="5" t="s">
        <v>4874</v>
      </c>
      <c r="F2219" s="5" t="s">
        <v>4875</v>
      </c>
    </row>
    <row r="2220" spans="1:6">
      <c r="A2220" s="5" t="s">
        <v>3002</v>
      </c>
      <c r="B2220" s="5" t="s">
        <v>1260</v>
      </c>
      <c r="C2220" s="5" t="s">
        <v>2202</v>
      </c>
      <c r="D2220" s="5" t="s">
        <v>284</v>
      </c>
      <c r="E2220" s="5" t="s">
        <v>4884</v>
      </c>
      <c r="F2220" s="5" t="s">
        <v>4902</v>
      </c>
    </row>
    <row r="2221" spans="1:6">
      <c r="A2221" s="5" t="s">
        <v>3002</v>
      </c>
      <c r="B2221" s="5" t="s">
        <v>1260</v>
      </c>
      <c r="C2221" s="5" t="s">
        <v>2156</v>
      </c>
      <c r="D2221" s="5" t="s">
        <v>284</v>
      </c>
      <c r="E2221" s="5" t="s">
        <v>4887</v>
      </c>
      <c r="F2221" s="5" t="s">
        <v>4910</v>
      </c>
    </row>
    <row r="2222" spans="1:6">
      <c r="A2222" s="5" t="s">
        <v>3002</v>
      </c>
      <c r="B2222" s="5" t="s">
        <v>1260</v>
      </c>
      <c r="C2222" s="5" t="s">
        <v>2848</v>
      </c>
      <c r="D2222" s="5" t="s">
        <v>191</v>
      </c>
      <c r="E2222" s="5" t="s">
        <v>4890</v>
      </c>
      <c r="F2222" s="5" t="s">
        <v>4891</v>
      </c>
    </row>
    <row r="2223" spans="1:6">
      <c r="A2223" s="5" t="s">
        <v>3002</v>
      </c>
      <c r="B2223" s="5" t="s">
        <v>1260</v>
      </c>
      <c r="C2223" s="5" t="s">
        <v>3221</v>
      </c>
      <c r="D2223" s="5" t="s">
        <v>80</v>
      </c>
      <c r="E2223" s="5" t="s">
        <v>4853</v>
      </c>
      <c r="F2223" s="5" t="s">
        <v>4866</v>
      </c>
    </row>
    <row r="2224" spans="1:6">
      <c r="A2224" s="5" t="s">
        <v>3002</v>
      </c>
      <c r="B2224" s="5" t="s">
        <v>1260</v>
      </c>
      <c r="C2224" s="5" t="s">
        <v>2569</v>
      </c>
      <c r="D2224" s="5" t="s">
        <v>391</v>
      </c>
      <c r="E2224" s="5" t="s">
        <v>4890</v>
      </c>
      <c r="F2224" s="5" t="s">
        <v>4891</v>
      </c>
    </row>
    <row r="2225" spans="1:6">
      <c r="A2225" s="5" t="s">
        <v>3002</v>
      </c>
      <c r="B2225" s="5" t="s">
        <v>1260</v>
      </c>
      <c r="C2225" s="5" t="s">
        <v>3878</v>
      </c>
      <c r="D2225" s="5" t="s">
        <v>181</v>
      </c>
      <c r="E2225" s="5" t="s">
        <v>4890</v>
      </c>
      <c r="F2225" s="5" t="s">
        <v>5100</v>
      </c>
    </row>
    <row r="2226" spans="1:6">
      <c r="A2226" s="5" t="s">
        <v>3002</v>
      </c>
      <c r="B2226" s="5" t="s">
        <v>1260</v>
      </c>
      <c r="C2226" s="5" t="s">
        <v>2018</v>
      </c>
      <c r="D2226" s="5" t="s">
        <v>5243</v>
      </c>
      <c r="E2226" s="5" t="s">
        <v>4890</v>
      </c>
      <c r="F2226" s="5" t="s">
        <v>4891</v>
      </c>
    </row>
    <row r="2227" spans="1:6">
      <c r="A2227" s="5" t="s">
        <v>3002</v>
      </c>
      <c r="B2227" s="5" t="s">
        <v>1260</v>
      </c>
      <c r="C2227" s="5" t="s">
        <v>2319</v>
      </c>
      <c r="D2227" s="5" t="s">
        <v>5370</v>
      </c>
      <c r="E2227" s="5" t="s">
        <v>4890</v>
      </c>
      <c r="F2227" s="5" t="s">
        <v>4891</v>
      </c>
    </row>
    <row r="2228" spans="1:6">
      <c r="A2228" s="5" t="s">
        <v>3002</v>
      </c>
      <c r="B2228" s="5" t="s">
        <v>1260</v>
      </c>
      <c r="C2228" s="5" t="s">
        <v>2996</v>
      </c>
      <c r="D2228" s="5" t="s">
        <v>1174</v>
      </c>
      <c r="E2228" s="5" t="s">
        <v>4864</v>
      </c>
      <c r="F2228" s="5" t="s">
        <v>4966</v>
      </c>
    </row>
    <row r="2229" spans="1:6">
      <c r="A2229" s="5" t="s">
        <v>3002</v>
      </c>
      <c r="B2229" s="5" t="s">
        <v>1260</v>
      </c>
      <c r="C2229" s="5" t="s">
        <v>4393</v>
      </c>
      <c r="D2229" s="5" t="s">
        <v>1174</v>
      </c>
      <c r="E2229" s="5" t="s">
        <v>4868</v>
      </c>
      <c r="F2229" s="5" t="s">
        <v>4968</v>
      </c>
    </row>
    <row r="2230" spans="1:6">
      <c r="A2230" s="5" t="s">
        <v>3002</v>
      </c>
      <c r="B2230" s="5" t="s">
        <v>1260</v>
      </c>
      <c r="C2230" s="5" t="s">
        <v>4894</v>
      </c>
      <c r="D2230" s="5" t="s">
        <v>1174</v>
      </c>
      <c r="E2230" s="5" t="s">
        <v>4853</v>
      </c>
      <c r="F2230" s="5" t="s">
        <v>4908</v>
      </c>
    </row>
    <row r="2231" spans="1:6">
      <c r="A2231" s="5" t="s">
        <v>3002</v>
      </c>
      <c r="B2231" s="5" t="s">
        <v>1260</v>
      </c>
      <c r="C2231" s="5" t="s">
        <v>2011</v>
      </c>
      <c r="D2231" s="5" t="s">
        <v>1174</v>
      </c>
      <c r="E2231" s="5" t="s">
        <v>4880</v>
      </c>
      <c r="F2231" s="5" t="s">
        <v>5394</v>
      </c>
    </row>
    <row r="2232" spans="1:6">
      <c r="A2232" s="5" t="s">
        <v>3002</v>
      </c>
      <c r="B2232" s="5" t="s">
        <v>1260</v>
      </c>
      <c r="C2232" s="5" t="s">
        <v>3738</v>
      </c>
      <c r="D2232" s="5" t="s">
        <v>4850</v>
      </c>
      <c r="E2232" s="5" t="s">
        <v>4851</v>
      </c>
      <c r="F2232" s="5" t="s">
        <v>4871</v>
      </c>
    </row>
    <row r="2233" spans="1:6">
      <c r="A2233" s="5" t="s">
        <v>3002</v>
      </c>
      <c r="B2233" s="5" t="s">
        <v>1260</v>
      </c>
      <c r="C2233" s="5" t="s">
        <v>3789</v>
      </c>
      <c r="D2233" s="5" t="s">
        <v>4863</v>
      </c>
      <c r="E2233" s="5" t="s">
        <v>4859</v>
      </c>
      <c r="F2233" s="5" t="s">
        <v>4860</v>
      </c>
    </row>
    <row r="2234" spans="1:6">
      <c r="A2234" s="5" t="s">
        <v>3008</v>
      </c>
      <c r="B2234" s="5" t="s">
        <v>1264</v>
      </c>
      <c r="C2234" s="5" t="s">
        <v>1934</v>
      </c>
      <c r="D2234" s="5"/>
      <c r="E2234" s="5" t="s">
        <v>5246</v>
      </c>
      <c r="F2234" s="5" t="s">
        <v>5639</v>
      </c>
    </row>
    <row r="2235" spans="1:6">
      <c r="A2235" s="5" t="s">
        <v>3008</v>
      </c>
      <c r="B2235" s="5" t="s">
        <v>1264</v>
      </c>
      <c r="C2235" s="5" t="s">
        <v>1955</v>
      </c>
      <c r="D2235" s="5" t="s">
        <v>4863</v>
      </c>
      <c r="E2235" s="5" t="s">
        <v>4859</v>
      </c>
      <c r="F2235" s="5" t="s">
        <v>4860</v>
      </c>
    </row>
    <row r="2236" spans="1:6">
      <c r="A2236" s="5" t="s">
        <v>4183</v>
      </c>
      <c r="B2236" s="5" t="s">
        <v>1268</v>
      </c>
      <c r="C2236" s="5" t="s">
        <v>1934</v>
      </c>
      <c r="D2236" s="5" t="s">
        <v>58</v>
      </c>
      <c r="E2236" s="5" t="s">
        <v>4864</v>
      </c>
      <c r="F2236" s="5" t="s">
        <v>4933</v>
      </c>
    </row>
    <row r="2237" spans="1:6">
      <c r="A2237" s="5" t="s">
        <v>4183</v>
      </c>
      <c r="B2237" s="5" t="s">
        <v>1268</v>
      </c>
      <c r="C2237" s="5" t="s">
        <v>1955</v>
      </c>
      <c r="D2237" s="5" t="s">
        <v>145</v>
      </c>
      <c r="E2237" s="5" t="s">
        <v>4890</v>
      </c>
      <c r="F2237" s="5" t="s">
        <v>5640</v>
      </c>
    </row>
    <row r="2238" spans="1:6">
      <c r="A2238" s="5" t="s">
        <v>4183</v>
      </c>
      <c r="B2238" s="5" t="s">
        <v>1268</v>
      </c>
      <c r="C2238" s="5" t="s">
        <v>2107</v>
      </c>
      <c r="D2238" s="5" t="s">
        <v>443</v>
      </c>
      <c r="E2238" s="5" t="s">
        <v>4853</v>
      </c>
      <c r="F2238" s="5" t="s">
        <v>4876</v>
      </c>
    </row>
    <row r="2239" spans="1:6">
      <c r="A2239" s="5" t="s">
        <v>4183</v>
      </c>
      <c r="B2239" s="5" t="s">
        <v>1268</v>
      </c>
      <c r="C2239" s="5" t="s">
        <v>2202</v>
      </c>
      <c r="D2239" s="5" t="s">
        <v>443</v>
      </c>
      <c r="E2239" s="5" t="s">
        <v>4874</v>
      </c>
      <c r="F2239" s="5" t="s">
        <v>4875</v>
      </c>
    </row>
    <row r="2240" spans="1:6">
      <c r="A2240" s="5" t="s">
        <v>4183</v>
      </c>
      <c r="B2240" s="5" t="s">
        <v>1268</v>
      </c>
      <c r="C2240" s="5" t="s">
        <v>2156</v>
      </c>
      <c r="D2240" s="5" t="s">
        <v>113</v>
      </c>
      <c r="E2240" s="5" t="s">
        <v>4864</v>
      </c>
      <c r="F2240" s="5" t="s">
        <v>4883</v>
      </c>
    </row>
    <row r="2241" spans="1:6">
      <c r="A2241" s="5" t="s">
        <v>4183</v>
      </c>
      <c r="B2241" s="5" t="s">
        <v>1268</v>
      </c>
      <c r="C2241" s="5" t="s">
        <v>2848</v>
      </c>
      <c r="D2241" s="5" t="s">
        <v>113</v>
      </c>
      <c r="E2241" s="5" t="s">
        <v>4853</v>
      </c>
      <c r="F2241" s="5" t="s">
        <v>4877</v>
      </c>
    </row>
    <row r="2242" spans="1:6">
      <c r="A2242" s="5" t="s">
        <v>4183</v>
      </c>
      <c r="B2242" s="5" t="s">
        <v>1268</v>
      </c>
      <c r="C2242" s="5" t="s">
        <v>3221</v>
      </c>
      <c r="D2242" s="5" t="s">
        <v>113</v>
      </c>
      <c r="E2242" s="5" t="s">
        <v>4880</v>
      </c>
      <c r="F2242" s="5" t="s">
        <v>4881</v>
      </c>
    </row>
    <row r="2243" spans="1:6">
      <c r="A2243" s="5" t="s">
        <v>4183</v>
      </c>
      <c r="B2243" s="5" t="s">
        <v>1268</v>
      </c>
      <c r="C2243" s="5" t="s">
        <v>2569</v>
      </c>
      <c r="D2243" s="5" t="s">
        <v>623</v>
      </c>
      <c r="E2243" s="5" t="s">
        <v>4864</v>
      </c>
      <c r="F2243" s="5" t="s">
        <v>5605</v>
      </c>
    </row>
    <row r="2244" spans="1:6">
      <c r="A2244" s="5" t="s">
        <v>4183</v>
      </c>
      <c r="B2244" s="5" t="s">
        <v>1268</v>
      </c>
      <c r="C2244" s="5" t="s">
        <v>3878</v>
      </c>
      <c r="D2244" s="5" t="s">
        <v>623</v>
      </c>
      <c r="E2244" s="5" t="s">
        <v>5028</v>
      </c>
      <c r="F2244" s="5" t="s">
        <v>5641</v>
      </c>
    </row>
    <row r="2245" spans="1:6">
      <c r="A2245" s="5" t="s">
        <v>4183</v>
      </c>
      <c r="B2245" s="5" t="s">
        <v>1268</v>
      </c>
      <c r="C2245" s="5" t="s">
        <v>2018</v>
      </c>
      <c r="D2245" s="5" t="s">
        <v>623</v>
      </c>
      <c r="E2245" s="5" t="s">
        <v>5246</v>
      </c>
      <c r="F2245" s="5" t="s">
        <v>5642</v>
      </c>
    </row>
    <row r="2246" spans="1:6">
      <c r="A2246" s="5" t="s">
        <v>4183</v>
      </c>
      <c r="B2246" s="5" t="s">
        <v>1268</v>
      </c>
      <c r="C2246" s="5" t="s">
        <v>2319</v>
      </c>
      <c r="D2246" s="5" t="s">
        <v>623</v>
      </c>
      <c r="E2246" s="5" t="s">
        <v>4868</v>
      </c>
      <c r="F2246" s="5" t="s">
        <v>5004</v>
      </c>
    </row>
    <row r="2247" spans="1:6">
      <c r="A2247" s="5" t="s">
        <v>4183</v>
      </c>
      <c r="B2247" s="5" t="s">
        <v>1268</v>
      </c>
      <c r="C2247" s="5" t="s">
        <v>2996</v>
      </c>
      <c r="D2247" s="5" t="s">
        <v>623</v>
      </c>
      <c r="E2247" s="5" t="s">
        <v>4880</v>
      </c>
      <c r="F2247" s="5" t="s">
        <v>5641</v>
      </c>
    </row>
    <row r="2248" spans="1:6">
      <c r="A2248" s="5" t="s">
        <v>4183</v>
      </c>
      <c r="B2248" s="5" t="s">
        <v>1268</v>
      </c>
      <c r="C2248" s="5" t="s">
        <v>4393</v>
      </c>
      <c r="D2248" s="5" t="s">
        <v>623</v>
      </c>
      <c r="E2248" s="5" t="s">
        <v>4880</v>
      </c>
      <c r="F2248" s="5" t="s">
        <v>5643</v>
      </c>
    </row>
    <row r="2249" spans="1:6">
      <c r="A2249" s="5" t="s">
        <v>4183</v>
      </c>
      <c r="B2249" s="5" t="s">
        <v>1268</v>
      </c>
      <c r="C2249" s="5" t="s">
        <v>4894</v>
      </c>
      <c r="D2249" s="5" t="s">
        <v>284</v>
      </c>
      <c r="E2249" s="5" t="s">
        <v>4896</v>
      </c>
      <c r="F2249" s="5" t="s">
        <v>4909</v>
      </c>
    </row>
    <row r="2250" spans="1:6">
      <c r="A2250" s="5" t="s">
        <v>4183</v>
      </c>
      <c r="B2250" s="5" t="s">
        <v>1268</v>
      </c>
      <c r="C2250" s="5" t="s">
        <v>2011</v>
      </c>
      <c r="D2250" s="5" t="s">
        <v>284</v>
      </c>
      <c r="E2250" s="5" t="s">
        <v>4887</v>
      </c>
      <c r="F2250" s="5" t="s">
        <v>4910</v>
      </c>
    </row>
    <row r="2251" spans="1:6">
      <c r="A2251" s="5" t="s">
        <v>4183</v>
      </c>
      <c r="B2251" s="5" t="s">
        <v>1268</v>
      </c>
      <c r="C2251" s="5" t="s">
        <v>3738</v>
      </c>
      <c r="D2251" s="5" t="s">
        <v>347</v>
      </c>
      <c r="E2251" s="5" t="s">
        <v>4896</v>
      </c>
      <c r="F2251" s="5" t="s">
        <v>4909</v>
      </c>
    </row>
    <row r="2252" spans="1:6">
      <c r="A2252" s="5" t="s">
        <v>4183</v>
      </c>
      <c r="B2252" s="5" t="s">
        <v>1268</v>
      </c>
      <c r="C2252" s="5" t="s">
        <v>3789</v>
      </c>
      <c r="D2252" s="5" t="s">
        <v>347</v>
      </c>
      <c r="E2252" s="5" t="s">
        <v>4938</v>
      </c>
      <c r="F2252" s="5" t="s">
        <v>4925</v>
      </c>
    </row>
    <row r="2253" spans="1:6">
      <c r="A2253" s="5" t="s">
        <v>4183</v>
      </c>
      <c r="B2253" s="5" t="s">
        <v>1268</v>
      </c>
      <c r="C2253" s="5" t="s">
        <v>2458</v>
      </c>
      <c r="D2253" s="5" t="s">
        <v>4888</v>
      </c>
      <c r="E2253" s="5" t="s">
        <v>4864</v>
      </c>
      <c r="F2253" s="5" t="s">
        <v>4891</v>
      </c>
    </row>
    <row r="2254" spans="1:6">
      <c r="A2254" s="5" t="s">
        <v>4183</v>
      </c>
      <c r="B2254" s="5" t="s">
        <v>1268</v>
      </c>
      <c r="C2254" s="5" t="s">
        <v>2377</v>
      </c>
      <c r="D2254" s="5" t="s">
        <v>4888</v>
      </c>
      <c r="E2254" s="5" t="s">
        <v>4864</v>
      </c>
      <c r="F2254" s="5" t="s">
        <v>4879</v>
      </c>
    </row>
    <row r="2255" spans="1:6">
      <c r="A2255" s="5" t="s">
        <v>4183</v>
      </c>
      <c r="B2255" s="5" t="s">
        <v>1268</v>
      </c>
      <c r="C2255" s="5" t="s">
        <v>2404</v>
      </c>
      <c r="D2255" s="5" t="s">
        <v>407</v>
      </c>
      <c r="E2255" s="5" t="s">
        <v>5644</v>
      </c>
      <c r="F2255" s="5" t="s">
        <v>5584</v>
      </c>
    </row>
    <row r="2256" spans="1:6">
      <c r="A2256" s="5" t="s">
        <v>4183</v>
      </c>
      <c r="B2256" s="5" t="s">
        <v>1268</v>
      </c>
      <c r="C2256" s="5" t="s">
        <v>4956</v>
      </c>
      <c r="D2256" s="5" t="s">
        <v>4850</v>
      </c>
      <c r="E2256" s="5" t="s">
        <v>4851</v>
      </c>
      <c r="F2256" s="5" t="s">
        <v>5385</v>
      </c>
    </row>
    <row r="2257" spans="1:6">
      <c r="A2257" s="5" t="s">
        <v>4183</v>
      </c>
      <c r="B2257" s="5" t="s">
        <v>1268</v>
      </c>
      <c r="C2257" s="5" t="s">
        <v>4730</v>
      </c>
      <c r="D2257" s="5" t="s">
        <v>4863</v>
      </c>
      <c r="E2257" s="5" t="s">
        <v>4859</v>
      </c>
      <c r="F2257" s="5" t="s">
        <v>4860</v>
      </c>
    </row>
    <row r="2258" spans="1:6">
      <c r="A2258" s="5" t="s">
        <v>3014</v>
      </c>
      <c r="B2258" s="5" t="s">
        <v>1271</v>
      </c>
      <c r="C2258" s="5" t="s">
        <v>1934</v>
      </c>
      <c r="D2258" s="5" t="s">
        <v>58</v>
      </c>
      <c r="E2258" s="5" t="s">
        <v>4864</v>
      </c>
      <c r="F2258" s="5" t="s">
        <v>5645</v>
      </c>
    </row>
    <row r="2259" spans="1:6">
      <c r="A2259" s="5" t="s">
        <v>3014</v>
      </c>
      <c r="B2259" s="5" t="s">
        <v>1271</v>
      </c>
      <c r="C2259" s="5" t="s">
        <v>1955</v>
      </c>
      <c r="D2259" s="5" t="s">
        <v>145</v>
      </c>
      <c r="E2259" s="5" t="s">
        <v>4890</v>
      </c>
      <c r="F2259" s="5" t="s">
        <v>5640</v>
      </c>
    </row>
    <row r="2260" spans="1:6">
      <c r="A2260" s="5" t="s">
        <v>3014</v>
      </c>
      <c r="B2260" s="5" t="s">
        <v>1271</v>
      </c>
      <c r="C2260" s="5" t="s">
        <v>2107</v>
      </c>
      <c r="D2260" s="5" t="s">
        <v>443</v>
      </c>
      <c r="E2260" s="5" t="s">
        <v>4853</v>
      </c>
      <c r="F2260" s="5" t="s">
        <v>4876</v>
      </c>
    </row>
    <row r="2261" spans="1:6">
      <c r="A2261" s="5" t="s">
        <v>3014</v>
      </c>
      <c r="B2261" s="5" t="s">
        <v>1271</v>
      </c>
      <c r="C2261" s="5" t="s">
        <v>2202</v>
      </c>
      <c r="D2261" s="5" t="s">
        <v>443</v>
      </c>
      <c r="E2261" s="5" t="s">
        <v>4874</v>
      </c>
      <c r="F2261" s="5" t="s">
        <v>4875</v>
      </c>
    </row>
    <row r="2262" spans="1:6">
      <c r="A2262" s="5" t="s">
        <v>3014</v>
      </c>
      <c r="B2262" s="5" t="s">
        <v>1271</v>
      </c>
      <c r="C2262" s="5" t="s">
        <v>2156</v>
      </c>
      <c r="D2262" s="5" t="s">
        <v>113</v>
      </c>
      <c r="E2262" s="5" t="s">
        <v>4864</v>
      </c>
      <c r="F2262" s="5" t="s">
        <v>4883</v>
      </c>
    </row>
    <row r="2263" spans="1:6">
      <c r="A2263" s="5" t="s">
        <v>3014</v>
      </c>
      <c r="B2263" s="5" t="s">
        <v>1271</v>
      </c>
      <c r="C2263" s="5" t="s">
        <v>2848</v>
      </c>
      <c r="D2263" s="5" t="s">
        <v>113</v>
      </c>
      <c r="E2263" s="5" t="s">
        <v>4853</v>
      </c>
      <c r="F2263" s="5" t="s">
        <v>4877</v>
      </c>
    </row>
    <row r="2264" spans="1:6">
      <c r="A2264" s="5" t="s">
        <v>3014</v>
      </c>
      <c r="B2264" s="5" t="s">
        <v>1271</v>
      </c>
      <c r="C2264" s="5" t="s">
        <v>3221</v>
      </c>
      <c r="D2264" s="5" t="s">
        <v>113</v>
      </c>
      <c r="E2264" s="5" t="s">
        <v>4880</v>
      </c>
      <c r="F2264" s="5" t="s">
        <v>4881</v>
      </c>
    </row>
    <row r="2265" spans="1:6">
      <c r="A2265" s="5" t="s">
        <v>3014</v>
      </c>
      <c r="B2265" s="5" t="s">
        <v>1271</v>
      </c>
      <c r="C2265" s="5" t="s">
        <v>2569</v>
      </c>
      <c r="D2265" s="5" t="s">
        <v>623</v>
      </c>
      <c r="E2265" s="5" t="s">
        <v>5028</v>
      </c>
      <c r="F2265" s="5" t="s">
        <v>5641</v>
      </c>
    </row>
    <row r="2266" spans="1:6">
      <c r="A2266" s="5" t="s">
        <v>3014</v>
      </c>
      <c r="B2266" s="5" t="s">
        <v>1271</v>
      </c>
      <c r="C2266" s="5" t="s">
        <v>3878</v>
      </c>
      <c r="D2266" s="5" t="s">
        <v>623</v>
      </c>
      <c r="E2266" s="5" t="s">
        <v>4880</v>
      </c>
      <c r="F2266" s="5" t="s">
        <v>5641</v>
      </c>
    </row>
    <row r="2267" spans="1:6">
      <c r="A2267" s="5" t="s">
        <v>3014</v>
      </c>
      <c r="B2267" s="5" t="s">
        <v>1271</v>
      </c>
      <c r="C2267" s="5" t="s">
        <v>2018</v>
      </c>
      <c r="D2267" s="5" t="s">
        <v>623</v>
      </c>
      <c r="E2267" s="5" t="s">
        <v>4880</v>
      </c>
      <c r="F2267" s="5" t="s">
        <v>5643</v>
      </c>
    </row>
    <row r="2268" spans="1:6">
      <c r="A2268" s="5" t="s">
        <v>3014</v>
      </c>
      <c r="B2268" s="5" t="s">
        <v>1271</v>
      </c>
      <c r="C2268" s="5" t="s">
        <v>2319</v>
      </c>
      <c r="D2268" s="5" t="s">
        <v>623</v>
      </c>
      <c r="E2268" s="5" t="s">
        <v>5246</v>
      </c>
      <c r="F2268" s="5" t="s">
        <v>5646</v>
      </c>
    </row>
    <row r="2269" spans="1:6">
      <c r="A2269" s="5" t="s">
        <v>3014</v>
      </c>
      <c r="B2269" s="5" t="s">
        <v>1271</v>
      </c>
      <c r="C2269" s="5" t="s">
        <v>2996</v>
      </c>
      <c r="D2269" s="5" t="s">
        <v>284</v>
      </c>
      <c r="E2269" s="5" t="s">
        <v>4884</v>
      </c>
      <c r="F2269" s="5" t="s">
        <v>4902</v>
      </c>
    </row>
    <row r="2270" spans="1:6">
      <c r="A2270" s="5" t="s">
        <v>3014</v>
      </c>
      <c r="B2270" s="5" t="s">
        <v>1271</v>
      </c>
      <c r="C2270" s="5" t="s">
        <v>4393</v>
      </c>
      <c r="D2270" s="5" t="s">
        <v>284</v>
      </c>
      <c r="E2270" s="5" t="s">
        <v>4896</v>
      </c>
      <c r="F2270" s="5" t="s">
        <v>4909</v>
      </c>
    </row>
    <row r="2271" spans="1:6">
      <c r="A2271" s="5" t="s">
        <v>3014</v>
      </c>
      <c r="B2271" s="5" t="s">
        <v>1271</v>
      </c>
      <c r="C2271" s="5" t="s">
        <v>4894</v>
      </c>
      <c r="D2271" s="5" t="s">
        <v>284</v>
      </c>
      <c r="E2271" s="5" t="s">
        <v>4887</v>
      </c>
      <c r="F2271" s="5" t="s">
        <v>4910</v>
      </c>
    </row>
    <row r="2272" spans="1:6">
      <c r="A2272" s="5" t="s">
        <v>3014</v>
      </c>
      <c r="B2272" s="5" t="s">
        <v>1271</v>
      </c>
      <c r="C2272" s="5" t="s">
        <v>2011</v>
      </c>
      <c r="D2272" s="5" t="s">
        <v>347</v>
      </c>
      <c r="E2272" s="5" t="s">
        <v>4896</v>
      </c>
      <c r="F2272" s="5" t="s">
        <v>5647</v>
      </c>
    </row>
    <row r="2273" spans="1:6">
      <c r="A2273" s="5" t="s">
        <v>3014</v>
      </c>
      <c r="B2273" s="5" t="s">
        <v>1271</v>
      </c>
      <c r="C2273" s="5" t="s">
        <v>3738</v>
      </c>
      <c r="D2273" s="5" t="s">
        <v>347</v>
      </c>
      <c r="E2273" s="5" t="s">
        <v>4938</v>
      </c>
      <c r="F2273" s="5" t="s">
        <v>4925</v>
      </c>
    </row>
    <row r="2274" spans="1:6">
      <c r="A2274" s="5" t="s">
        <v>3014</v>
      </c>
      <c r="B2274" s="5" t="s">
        <v>1271</v>
      </c>
      <c r="C2274" s="5" t="s">
        <v>3789</v>
      </c>
      <c r="D2274" s="5" t="s">
        <v>4850</v>
      </c>
      <c r="E2274" s="5" t="s">
        <v>4851</v>
      </c>
      <c r="F2274" s="5" t="s">
        <v>4871</v>
      </c>
    </row>
    <row r="2275" spans="1:6">
      <c r="A2275" s="5" t="s">
        <v>3014</v>
      </c>
      <c r="B2275" s="5" t="s">
        <v>1271</v>
      </c>
      <c r="C2275" s="5" t="s">
        <v>2458</v>
      </c>
      <c r="D2275" s="5" t="s">
        <v>4863</v>
      </c>
      <c r="E2275" s="5" t="s">
        <v>4859</v>
      </c>
      <c r="F2275" s="5" t="s">
        <v>4860</v>
      </c>
    </row>
    <row r="2276" spans="1:6">
      <c r="A2276" s="5" t="s">
        <v>3018</v>
      </c>
      <c r="B2276" s="5" t="s">
        <v>1274</v>
      </c>
      <c r="C2276" s="5" t="s">
        <v>1934</v>
      </c>
      <c r="D2276" s="5" t="s">
        <v>31</v>
      </c>
      <c r="E2276" s="5" t="s">
        <v>4864</v>
      </c>
      <c r="F2276" s="5" t="s">
        <v>4933</v>
      </c>
    </row>
    <row r="2277" spans="1:6">
      <c r="A2277" s="5" t="s">
        <v>3018</v>
      </c>
      <c r="B2277" s="5" t="s">
        <v>1274</v>
      </c>
      <c r="C2277" s="5" t="s">
        <v>1955</v>
      </c>
      <c r="D2277" s="5" t="s">
        <v>145</v>
      </c>
      <c r="E2277" s="5" t="s">
        <v>4884</v>
      </c>
      <c r="F2277" s="5" t="s">
        <v>4907</v>
      </c>
    </row>
    <row r="2278" spans="1:6">
      <c r="A2278" s="5" t="s">
        <v>3018</v>
      </c>
      <c r="B2278" s="5" t="s">
        <v>1274</v>
      </c>
      <c r="C2278" s="5" t="s">
        <v>2107</v>
      </c>
      <c r="D2278" s="5" t="s">
        <v>773</v>
      </c>
      <c r="E2278" s="5" t="s">
        <v>4920</v>
      </c>
      <c r="F2278" s="5" t="s">
        <v>4921</v>
      </c>
    </row>
    <row r="2279" spans="1:6">
      <c r="A2279" s="5" t="s">
        <v>3018</v>
      </c>
      <c r="B2279" s="5" t="s">
        <v>1274</v>
      </c>
      <c r="C2279" s="5" t="s">
        <v>2202</v>
      </c>
      <c r="D2279" s="5" t="s">
        <v>145</v>
      </c>
      <c r="E2279" s="5" t="s">
        <v>4853</v>
      </c>
      <c r="F2279" s="5" t="s">
        <v>4876</v>
      </c>
    </row>
    <row r="2280" spans="1:6">
      <c r="A2280" s="5" t="s">
        <v>3018</v>
      </c>
      <c r="B2280" s="5" t="s">
        <v>1274</v>
      </c>
      <c r="C2280" s="5" t="s">
        <v>2156</v>
      </c>
      <c r="D2280" s="5" t="s">
        <v>443</v>
      </c>
      <c r="E2280" s="5" t="s">
        <v>4874</v>
      </c>
      <c r="F2280" s="5" t="s">
        <v>4875</v>
      </c>
    </row>
    <row r="2281" spans="1:6">
      <c r="A2281" s="5" t="s">
        <v>3018</v>
      </c>
      <c r="B2281" s="5" t="s">
        <v>1274</v>
      </c>
      <c r="C2281" s="5" t="s">
        <v>2848</v>
      </c>
      <c r="D2281" s="5" t="s">
        <v>113</v>
      </c>
      <c r="E2281" s="5" t="s">
        <v>4864</v>
      </c>
      <c r="F2281" s="5" t="s">
        <v>4883</v>
      </c>
    </row>
    <row r="2282" spans="1:6">
      <c r="A2282" s="5" t="s">
        <v>3018</v>
      </c>
      <c r="B2282" s="5" t="s">
        <v>1274</v>
      </c>
      <c r="C2282" s="5" t="s">
        <v>3221</v>
      </c>
      <c r="D2282" s="5" t="s">
        <v>113</v>
      </c>
      <c r="E2282" s="5" t="s">
        <v>4853</v>
      </c>
      <c r="F2282" s="5" t="s">
        <v>4877</v>
      </c>
    </row>
    <row r="2283" spans="1:6">
      <c r="A2283" s="5" t="s">
        <v>3018</v>
      </c>
      <c r="B2283" s="5" t="s">
        <v>1274</v>
      </c>
      <c r="C2283" s="5" t="s">
        <v>2569</v>
      </c>
      <c r="D2283" s="5" t="s">
        <v>113</v>
      </c>
      <c r="E2283" s="5" t="s">
        <v>4880</v>
      </c>
      <c r="F2283" s="5" t="s">
        <v>4881</v>
      </c>
    </row>
    <row r="2284" spans="1:6">
      <c r="A2284" s="5" t="s">
        <v>3018</v>
      </c>
      <c r="B2284" s="5" t="s">
        <v>1274</v>
      </c>
      <c r="C2284" s="5" t="s">
        <v>3878</v>
      </c>
      <c r="D2284" s="5" t="s">
        <v>623</v>
      </c>
      <c r="E2284" s="5" t="s">
        <v>5028</v>
      </c>
      <c r="F2284" s="5" t="s">
        <v>5641</v>
      </c>
    </row>
    <row r="2285" spans="1:6">
      <c r="A2285" s="5" t="s">
        <v>3018</v>
      </c>
      <c r="B2285" s="5" t="s">
        <v>1274</v>
      </c>
      <c r="C2285" s="5" t="s">
        <v>2018</v>
      </c>
      <c r="D2285" s="5" t="s">
        <v>623</v>
      </c>
      <c r="E2285" s="5" t="s">
        <v>4880</v>
      </c>
      <c r="F2285" s="5" t="s">
        <v>5641</v>
      </c>
    </row>
    <row r="2286" spans="1:6">
      <c r="A2286" s="5" t="s">
        <v>3018</v>
      </c>
      <c r="B2286" s="5" t="s">
        <v>1274</v>
      </c>
      <c r="C2286" s="5" t="s">
        <v>2319</v>
      </c>
      <c r="D2286" s="5" t="s">
        <v>623</v>
      </c>
      <c r="E2286" s="5" t="s">
        <v>4880</v>
      </c>
      <c r="F2286" s="5" t="s">
        <v>5643</v>
      </c>
    </row>
    <row r="2287" spans="1:6">
      <c r="A2287" s="5" t="s">
        <v>3018</v>
      </c>
      <c r="B2287" s="5" t="s">
        <v>1274</v>
      </c>
      <c r="C2287" s="5" t="s">
        <v>2996</v>
      </c>
      <c r="D2287" s="5" t="s">
        <v>623</v>
      </c>
      <c r="E2287" s="5" t="s">
        <v>5246</v>
      </c>
      <c r="F2287" s="5" t="s">
        <v>5648</v>
      </c>
    </row>
    <row r="2288" spans="1:6">
      <c r="A2288" s="5" t="s">
        <v>3018</v>
      </c>
      <c r="B2288" s="5" t="s">
        <v>1274</v>
      </c>
      <c r="C2288" s="5" t="s">
        <v>4393</v>
      </c>
      <c r="D2288" s="5" t="s">
        <v>284</v>
      </c>
      <c r="E2288" s="5" t="s">
        <v>4884</v>
      </c>
      <c r="F2288" s="5" t="s">
        <v>4902</v>
      </c>
    </row>
    <row r="2289" spans="1:6">
      <c r="A2289" s="5" t="s">
        <v>3018</v>
      </c>
      <c r="B2289" s="5" t="s">
        <v>1274</v>
      </c>
      <c r="C2289" s="5" t="s">
        <v>4894</v>
      </c>
      <c r="D2289" s="5" t="s">
        <v>284</v>
      </c>
      <c r="E2289" s="5" t="s">
        <v>4896</v>
      </c>
      <c r="F2289" s="5" t="s">
        <v>4909</v>
      </c>
    </row>
    <row r="2290" spans="1:6">
      <c r="A2290" s="5" t="s">
        <v>3018</v>
      </c>
      <c r="B2290" s="5" t="s">
        <v>1274</v>
      </c>
      <c r="C2290" s="5" t="s">
        <v>2011</v>
      </c>
      <c r="D2290" s="5" t="s">
        <v>284</v>
      </c>
      <c r="E2290" s="5" t="s">
        <v>4887</v>
      </c>
      <c r="F2290" s="5" t="s">
        <v>4910</v>
      </c>
    </row>
    <row r="2291" spans="1:6">
      <c r="A2291" s="5" t="s">
        <v>3018</v>
      </c>
      <c r="B2291" s="5" t="s">
        <v>1274</v>
      </c>
      <c r="C2291" s="5" t="s">
        <v>3738</v>
      </c>
      <c r="D2291" s="5" t="s">
        <v>347</v>
      </c>
      <c r="E2291" s="5" t="s">
        <v>4896</v>
      </c>
      <c r="F2291" s="5" t="s">
        <v>4937</v>
      </c>
    </row>
    <row r="2292" spans="1:6">
      <c r="A2292" s="5" t="s">
        <v>3018</v>
      </c>
      <c r="B2292" s="5" t="s">
        <v>1274</v>
      </c>
      <c r="C2292" s="5" t="s">
        <v>3789</v>
      </c>
      <c r="D2292" s="5" t="s">
        <v>347</v>
      </c>
      <c r="E2292" s="5" t="s">
        <v>4938</v>
      </c>
      <c r="F2292" s="5" t="s">
        <v>5443</v>
      </c>
    </row>
    <row r="2293" spans="1:6">
      <c r="A2293" s="5" t="s">
        <v>3018</v>
      </c>
      <c r="B2293" s="5" t="s">
        <v>1274</v>
      </c>
      <c r="C2293" s="5" t="s">
        <v>2458</v>
      </c>
      <c r="D2293" s="5" t="s">
        <v>4850</v>
      </c>
      <c r="E2293" s="5" t="s">
        <v>4851</v>
      </c>
      <c r="F2293" s="5" t="s">
        <v>5649</v>
      </c>
    </row>
    <row r="2294" spans="1:6">
      <c r="A2294" s="5" t="s">
        <v>3018</v>
      </c>
      <c r="B2294" s="5" t="s">
        <v>1274</v>
      </c>
      <c r="C2294" s="5" t="s">
        <v>2377</v>
      </c>
      <c r="D2294" s="5" t="s">
        <v>4863</v>
      </c>
      <c r="E2294" s="5" t="s">
        <v>4859</v>
      </c>
      <c r="F2294" s="5" t="s">
        <v>4860</v>
      </c>
    </row>
    <row r="2295" spans="1:6">
      <c r="A2295" s="5" t="s">
        <v>3019</v>
      </c>
      <c r="B2295" s="5" t="s">
        <v>1277</v>
      </c>
      <c r="C2295" s="5" t="s">
        <v>1934</v>
      </c>
      <c r="D2295" s="5" t="s">
        <v>46</v>
      </c>
      <c r="E2295" s="5" t="s">
        <v>4887</v>
      </c>
      <c r="F2295" s="5" t="s">
        <v>5650</v>
      </c>
    </row>
    <row r="2296" spans="1:6">
      <c r="A2296" s="5" t="s">
        <v>3019</v>
      </c>
      <c r="B2296" s="5" t="s">
        <v>1277</v>
      </c>
      <c r="C2296" s="5" t="s">
        <v>1955</v>
      </c>
      <c r="D2296" s="5" t="s">
        <v>228</v>
      </c>
      <c r="E2296" s="5" t="s">
        <v>4872</v>
      </c>
      <c r="F2296" s="5" t="s">
        <v>4873</v>
      </c>
    </row>
    <row r="2297" spans="1:6">
      <c r="A2297" s="5" t="s">
        <v>3019</v>
      </c>
      <c r="B2297" s="5" t="s">
        <v>1277</v>
      </c>
      <c r="C2297" s="5" t="s">
        <v>2107</v>
      </c>
      <c r="D2297" s="5" t="s">
        <v>37</v>
      </c>
      <c r="E2297" s="5" t="s">
        <v>4864</v>
      </c>
      <c r="F2297" s="5" t="s">
        <v>5605</v>
      </c>
    </row>
    <row r="2298" spans="1:6">
      <c r="A2298" s="5" t="s">
        <v>3019</v>
      </c>
      <c r="B2298" s="5" t="s">
        <v>1277</v>
      </c>
      <c r="C2298" s="5" t="s">
        <v>2202</v>
      </c>
      <c r="D2298" s="5" t="s">
        <v>58</v>
      </c>
      <c r="E2298" s="5" t="s">
        <v>4853</v>
      </c>
      <c r="F2298" s="5" t="s">
        <v>4919</v>
      </c>
    </row>
    <row r="2299" spans="1:6">
      <c r="A2299" s="5" t="s">
        <v>3019</v>
      </c>
      <c r="B2299" s="5" t="s">
        <v>1277</v>
      </c>
      <c r="C2299" s="5" t="s">
        <v>2156</v>
      </c>
      <c r="D2299" s="5" t="s">
        <v>31</v>
      </c>
      <c r="E2299" s="5" t="s">
        <v>4864</v>
      </c>
      <c r="F2299" s="5" t="s">
        <v>5174</v>
      </c>
    </row>
    <row r="2300" spans="1:6">
      <c r="A2300" s="5" t="s">
        <v>3019</v>
      </c>
      <c r="B2300" s="5" t="s">
        <v>1277</v>
      </c>
      <c r="C2300" s="5" t="s">
        <v>2848</v>
      </c>
      <c r="D2300" s="5" t="s">
        <v>1468</v>
      </c>
      <c r="E2300" s="5" t="s">
        <v>5038</v>
      </c>
      <c r="F2300" s="5" t="s">
        <v>5651</v>
      </c>
    </row>
    <row r="2301" spans="1:6">
      <c r="A2301" s="5" t="s">
        <v>3019</v>
      </c>
      <c r="B2301" s="5" t="s">
        <v>1277</v>
      </c>
      <c r="C2301" s="5" t="s">
        <v>3221</v>
      </c>
      <c r="D2301" s="5" t="s">
        <v>4975</v>
      </c>
      <c r="E2301" s="5" t="s">
        <v>4930</v>
      </c>
      <c r="F2301" s="5" t="s">
        <v>5652</v>
      </c>
    </row>
    <row r="2302" spans="1:6">
      <c r="A2302" s="5" t="s">
        <v>3019</v>
      </c>
      <c r="B2302" s="5" t="s">
        <v>1277</v>
      </c>
      <c r="C2302" s="5" t="s">
        <v>2569</v>
      </c>
      <c r="D2302" s="5" t="s">
        <v>636</v>
      </c>
      <c r="E2302" s="5" t="s">
        <v>5653</v>
      </c>
      <c r="F2302" s="5" t="s">
        <v>5448</v>
      </c>
    </row>
    <row r="2303" spans="1:6">
      <c r="A2303" s="5" t="s">
        <v>3019</v>
      </c>
      <c r="B2303" s="5" t="s">
        <v>1277</v>
      </c>
      <c r="C2303" s="5" t="s">
        <v>3878</v>
      </c>
      <c r="D2303" s="5" t="s">
        <v>59</v>
      </c>
      <c r="E2303" s="5" t="s">
        <v>4864</v>
      </c>
      <c r="F2303" s="5" t="s">
        <v>4883</v>
      </c>
    </row>
    <row r="2304" spans="1:6">
      <c r="A2304" s="5" t="s">
        <v>3019</v>
      </c>
      <c r="B2304" s="5" t="s">
        <v>1277</v>
      </c>
      <c r="C2304" s="5" t="s">
        <v>2018</v>
      </c>
      <c r="D2304" s="5" t="s">
        <v>59</v>
      </c>
      <c r="E2304" s="5" t="s">
        <v>4853</v>
      </c>
      <c r="F2304" s="5" t="s">
        <v>4883</v>
      </c>
    </row>
    <row r="2305" spans="1:6">
      <c r="A2305" s="5" t="s">
        <v>3019</v>
      </c>
      <c r="B2305" s="5" t="s">
        <v>1277</v>
      </c>
      <c r="C2305" s="5" t="s">
        <v>2319</v>
      </c>
      <c r="D2305" s="5" t="s">
        <v>59</v>
      </c>
      <c r="E2305" s="5" t="s">
        <v>4874</v>
      </c>
      <c r="F2305" s="5" t="s">
        <v>5654</v>
      </c>
    </row>
    <row r="2306" spans="1:6">
      <c r="A2306" s="5" t="s">
        <v>3019</v>
      </c>
      <c r="B2306" s="5" t="s">
        <v>1277</v>
      </c>
      <c r="C2306" s="5" t="s">
        <v>2996</v>
      </c>
      <c r="D2306" s="5" t="s">
        <v>63</v>
      </c>
      <c r="E2306" s="5" t="s">
        <v>4915</v>
      </c>
      <c r="F2306" s="5" t="s">
        <v>4916</v>
      </c>
    </row>
    <row r="2307" spans="1:6">
      <c r="A2307" s="5" t="s">
        <v>3019</v>
      </c>
      <c r="B2307" s="5" t="s">
        <v>1277</v>
      </c>
      <c r="C2307" s="5" t="s">
        <v>4393</v>
      </c>
      <c r="D2307" s="5" t="s">
        <v>63</v>
      </c>
      <c r="E2307" s="5" t="s">
        <v>4917</v>
      </c>
      <c r="F2307" s="5" t="s">
        <v>4916</v>
      </c>
    </row>
    <row r="2308" spans="1:6">
      <c r="A2308" s="5" t="s">
        <v>3019</v>
      </c>
      <c r="B2308" s="5" t="s">
        <v>1277</v>
      </c>
      <c r="C2308" s="5" t="s">
        <v>4894</v>
      </c>
      <c r="D2308" s="5" t="s">
        <v>284</v>
      </c>
      <c r="E2308" s="5" t="s">
        <v>4887</v>
      </c>
      <c r="F2308" s="5" t="s">
        <v>4885</v>
      </c>
    </row>
    <row r="2309" spans="1:6">
      <c r="A2309" s="5" t="s">
        <v>3019</v>
      </c>
      <c r="B2309" s="5" t="s">
        <v>1277</v>
      </c>
      <c r="C2309" s="5" t="s">
        <v>2011</v>
      </c>
      <c r="D2309" s="5" t="s">
        <v>204</v>
      </c>
      <c r="E2309" s="5" t="s">
        <v>4930</v>
      </c>
      <c r="F2309" s="5" t="s">
        <v>5167</v>
      </c>
    </row>
    <row r="2310" spans="1:6">
      <c r="A2310" s="5" t="s">
        <v>3019</v>
      </c>
      <c r="B2310" s="5" t="s">
        <v>1277</v>
      </c>
      <c r="C2310" s="5" t="s">
        <v>3738</v>
      </c>
      <c r="D2310" s="5" t="s">
        <v>669</v>
      </c>
      <c r="E2310" s="5" t="s">
        <v>4864</v>
      </c>
      <c r="F2310" s="5" t="s">
        <v>4889</v>
      </c>
    </row>
    <row r="2311" spans="1:6">
      <c r="A2311" s="5" t="s">
        <v>3019</v>
      </c>
      <c r="B2311" s="5" t="s">
        <v>1277</v>
      </c>
      <c r="C2311" s="5" t="s">
        <v>3789</v>
      </c>
      <c r="D2311" s="5" t="s">
        <v>669</v>
      </c>
      <c r="E2311" s="5" t="s">
        <v>4890</v>
      </c>
      <c r="F2311" s="5" t="s">
        <v>4891</v>
      </c>
    </row>
    <row r="2312" spans="1:6">
      <c r="A2312" s="5" t="s">
        <v>3019</v>
      </c>
      <c r="B2312" s="5" t="s">
        <v>1277</v>
      </c>
      <c r="C2312" s="5" t="s">
        <v>2458</v>
      </c>
      <c r="D2312" s="5" t="s">
        <v>407</v>
      </c>
      <c r="E2312" s="5" t="s">
        <v>5655</v>
      </c>
      <c r="F2312" s="5" t="s">
        <v>5584</v>
      </c>
    </row>
    <row r="2313" spans="1:6">
      <c r="A2313" s="5" t="s">
        <v>3019</v>
      </c>
      <c r="B2313" s="5" t="s">
        <v>1277</v>
      </c>
      <c r="C2313" s="5" t="s">
        <v>2377</v>
      </c>
      <c r="D2313" s="5" t="s">
        <v>4850</v>
      </c>
      <c r="E2313" s="5" t="s">
        <v>4851</v>
      </c>
      <c r="F2313" s="5" t="s">
        <v>4871</v>
      </c>
    </row>
    <row r="2314" spans="1:6">
      <c r="A2314" s="5" t="s">
        <v>3019</v>
      </c>
      <c r="B2314" s="5" t="s">
        <v>1277</v>
      </c>
      <c r="C2314" s="5" t="s">
        <v>2404</v>
      </c>
      <c r="D2314" s="5" t="s">
        <v>4863</v>
      </c>
      <c r="E2314" s="5" t="s">
        <v>4859</v>
      </c>
      <c r="F2314" s="5" t="s">
        <v>4860</v>
      </c>
    </row>
    <row r="2315" spans="1:6">
      <c r="A2315" s="5" t="s">
        <v>3023</v>
      </c>
      <c r="B2315" s="5" t="s">
        <v>1280</v>
      </c>
      <c r="C2315" s="5" t="s">
        <v>1934</v>
      </c>
      <c r="D2315" s="5" t="s">
        <v>46</v>
      </c>
      <c r="E2315" s="5" t="s">
        <v>4887</v>
      </c>
      <c r="F2315" s="5" t="s">
        <v>4910</v>
      </c>
    </row>
    <row r="2316" spans="1:6">
      <c r="A2316" s="5" t="s">
        <v>3023</v>
      </c>
      <c r="B2316" s="5" t="s">
        <v>1280</v>
      </c>
      <c r="C2316" s="5" t="s">
        <v>1955</v>
      </c>
      <c r="D2316" s="5" t="s">
        <v>228</v>
      </c>
      <c r="E2316" s="5" t="s">
        <v>4872</v>
      </c>
      <c r="F2316" s="5" t="s">
        <v>4873</v>
      </c>
    </row>
    <row r="2317" spans="1:6">
      <c r="A2317" s="5" t="s">
        <v>3023</v>
      </c>
      <c r="B2317" s="5" t="s">
        <v>1280</v>
      </c>
      <c r="C2317" s="5" t="s">
        <v>2107</v>
      </c>
      <c r="D2317" s="5" t="s">
        <v>63</v>
      </c>
      <c r="E2317" s="5" t="s">
        <v>4984</v>
      </c>
      <c r="F2317" s="5" t="s">
        <v>5068</v>
      </c>
    </row>
    <row r="2318" spans="1:6">
      <c r="A2318" s="5" t="s">
        <v>3023</v>
      </c>
      <c r="B2318" s="5" t="s">
        <v>1280</v>
      </c>
      <c r="C2318" s="5" t="s">
        <v>2202</v>
      </c>
      <c r="D2318" s="5" t="s">
        <v>63</v>
      </c>
      <c r="E2318" s="5" t="s">
        <v>4915</v>
      </c>
      <c r="F2318" s="5" t="s">
        <v>4916</v>
      </c>
    </row>
    <row r="2319" spans="1:6">
      <c r="A2319" s="5" t="s">
        <v>3023</v>
      </c>
      <c r="B2319" s="5" t="s">
        <v>1280</v>
      </c>
      <c r="C2319" s="5" t="s">
        <v>2156</v>
      </c>
      <c r="D2319" s="5" t="s">
        <v>63</v>
      </c>
      <c r="E2319" s="5" t="s">
        <v>4874</v>
      </c>
      <c r="F2319" s="5" t="s">
        <v>4875</v>
      </c>
    </row>
    <row r="2320" spans="1:6">
      <c r="A2320" s="5" t="s">
        <v>3023</v>
      </c>
      <c r="B2320" s="5" t="s">
        <v>1280</v>
      </c>
      <c r="C2320" s="5" t="s">
        <v>2848</v>
      </c>
      <c r="D2320" s="5" t="s">
        <v>284</v>
      </c>
      <c r="E2320" s="5" t="s">
        <v>4887</v>
      </c>
      <c r="F2320" s="5" t="s">
        <v>4885</v>
      </c>
    </row>
    <row r="2321" spans="1:6">
      <c r="A2321" s="5" t="s">
        <v>3023</v>
      </c>
      <c r="B2321" s="5" t="s">
        <v>1280</v>
      </c>
      <c r="C2321" s="5" t="s">
        <v>3221</v>
      </c>
      <c r="D2321" s="5" t="s">
        <v>857</v>
      </c>
      <c r="E2321" s="5" t="s">
        <v>4853</v>
      </c>
      <c r="F2321" s="5" t="s">
        <v>5656</v>
      </c>
    </row>
    <row r="2322" spans="1:6">
      <c r="A2322" s="5" t="s">
        <v>3023</v>
      </c>
      <c r="B2322" s="5" t="s">
        <v>1280</v>
      </c>
      <c r="C2322" s="5" t="s">
        <v>2569</v>
      </c>
      <c r="D2322" s="5" t="s">
        <v>343</v>
      </c>
      <c r="E2322" s="5" t="s">
        <v>4853</v>
      </c>
      <c r="F2322" s="5" t="s">
        <v>4908</v>
      </c>
    </row>
    <row r="2323" spans="1:6">
      <c r="A2323" s="5" t="s">
        <v>3023</v>
      </c>
      <c r="B2323" s="5" t="s">
        <v>1280</v>
      </c>
      <c r="C2323" s="5" t="s">
        <v>3878</v>
      </c>
      <c r="D2323" s="5" t="s">
        <v>343</v>
      </c>
      <c r="E2323" s="5" t="s">
        <v>4880</v>
      </c>
      <c r="F2323" s="5" t="s">
        <v>5394</v>
      </c>
    </row>
    <row r="2324" spans="1:6">
      <c r="A2324" s="5" t="s">
        <v>3023</v>
      </c>
      <c r="B2324" s="5" t="s">
        <v>1280</v>
      </c>
      <c r="C2324" s="5" t="s">
        <v>2018</v>
      </c>
      <c r="D2324" s="5" t="s">
        <v>191</v>
      </c>
      <c r="E2324" s="5" t="s">
        <v>4864</v>
      </c>
      <c r="F2324" s="5" t="s">
        <v>4889</v>
      </c>
    </row>
    <row r="2325" spans="1:6">
      <c r="A2325" s="5" t="s">
        <v>3023</v>
      </c>
      <c r="B2325" s="5" t="s">
        <v>1280</v>
      </c>
      <c r="C2325" s="5" t="s">
        <v>2319</v>
      </c>
      <c r="D2325" s="5" t="s">
        <v>191</v>
      </c>
      <c r="E2325" s="5" t="s">
        <v>4890</v>
      </c>
      <c r="F2325" s="5" t="s">
        <v>4891</v>
      </c>
    </row>
    <row r="2326" spans="1:6">
      <c r="A2326" s="5" t="s">
        <v>3023</v>
      </c>
      <c r="B2326" s="5" t="s">
        <v>1280</v>
      </c>
      <c r="C2326" s="5" t="s">
        <v>2996</v>
      </c>
      <c r="D2326" s="5" t="s">
        <v>5142</v>
      </c>
      <c r="E2326" s="5" t="s">
        <v>4890</v>
      </c>
      <c r="F2326" s="5" t="s">
        <v>4891</v>
      </c>
    </row>
    <row r="2327" spans="1:6">
      <c r="A2327" s="5" t="s">
        <v>3023</v>
      </c>
      <c r="B2327" s="5" t="s">
        <v>1280</v>
      </c>
      <c r="C2327" s="5" t="s">
        <v>4393</v>
      </c>
      <c r="D2327" s="5" t="s">
        <v>407</v>
      </c>
      <c r="E2327" s="5" t="s">
        <v>4892</v>
      </c>
      <c r="F2327" s="5" t="s">
        <v>5584</v>
      </c>
    </row>
    <row r="2328" spans="1:6">
      <c r="A2328" s="5" t="s">
        <v>3023</v>
      </c>
      <c r="B2328" s="5" t="s">
        <v>1280</v>
      </c>
      <c r="C2328" s="5" t="s">
        <v>4894</v>
      </c>
      <c r="D2328" s="5" t="s">
        <v>5301</v>
      </c>
      <c r="E2328" s="5" t="s">
        <v>4930</v>
      </c>
      <c r="F2328" s="5" t="s">
        <v>5427</v>
      </c>
    </row>
    <row r="2329" spans="1:6">
      <c r="A2329" s="5" t="s">
        <v>3023</v>
      </c>
      <c r="B2329" s="5" t="s">
        <v>1280</v>
      </c>
      <c r="C2329" s="5" t="s">
        <v>2011</v>
      </c>
      <c r="D2329" s="5" t="s">
        <v>4850</v>
      </c>
      <c r="E2329" s="5" t="s">
        <v>4851</v>
      </c>
      <c r="F2329" s="5" t="s">
        <v>5657</v>
      </c>
    </row>
    <row r="2330" spans="1:6">
      <c r="A2330" s="5" t="s">
        <v>3023</v>
      </c>
      <c r="B2330" s="5" t="s">
        <v>1280</v>
      </c>
      <c r="C2330" s="5" t="s">
        <v>3738</v>
      </c>
      <c r="D2330" s="5" t="s">
        <v>4863</v>
      </c>
      <c r="E2330" s="5" t="s">
        <v>4859</v>
      </c>
      <c r="F2330" s="5" t="s">
        <v>4860</v>
      </c>
    </row>
    <row r="2331" spans="1:6">
      <c r="A2331" s="5" t="s">
        <v>3027</v>
      </c>
      <c r="B2331" s="5" t="s">
        <v>1283</v>
      </c>
      <c r="C2331" s="5" t="s">
        <v>1934</v>
      </c>
      <c r="D2331" s="5" t="s">
        <v>228</v>
      </c>
      <c r="E2331" s="5" t="s">
        <v>4872</v>
      </c>
      <c r="F2331" s="5" t="s">
        <v>4873</v>
      </c>
    </row>
    <row r="2332" spans="1:6">
      <c r="A2332" s="5" t="s">
        <v>3027</v>
      </c>
      <c r="B2332" s="5" t="s">
        <v>1283</v>
      </c>
      <c r="C2332" s="5" t="s">
        <v>1955</v>
      </c>
      <c r="D2332" s="5" t="s">
        <v>902</v>
      </c>
      <c r="E2332" s="5" t="s">
        <v>4984</v>
      </c>
      <c r="F2332" s="5" t="s">
        <v>5068</v>
      </c>
    </row>
    <row r="2333" spans="1:6">
      <c r="A2333" s="5" t="s">
        <v>3027</v>
      </c>
      <c r="B2333" s="5" t="s">
        <v>1283</v>
      </c>
      <c r="C2333" s="5" t="s">
        <v>2107</v>
      </c>
      <c r="D2333" s="5" t="s">
        <v>902</v>
      </c>
      <c r="E2333" s="5" t="s">
        <v>4874</v>
      </c>
      <c r="F2333" s="5" t="s">
        <v>4875</v>
      </c>
    </row>
    <row r="2334" spans="1:6">
      <c r="A2334" s="5" t="s">
        <v>3027</v>
      </c>
      <c r="B2334" s="5" t="s">
        <v>1283</v>
      </c>
      <c r="C2334" s="5" t="s">
        <v>2202</v>
      </c>
      <c r="D2334" s="5" t="s">
        <v>284</v>
      </c>
      <c r="E2334" s="5" t="s">
        <v>4887</v>
      </c>
      <c r="F2334" s="5" t="s">
        <v>4885</v>
      </c>
    </row>
    <row r="2335" spans="1:6">
      <c r="A2335" s="5" t="s">
        <v>3027</v>
      </c>
      <c r="B2335" s="5" t="s">
        <v>1283</v>
      </c>
      <c r="C2335" s="5" t="s">
        <v>2156</v>
      </c>
      <c r="D2335" s="5" t="s">
        <v>4911</v>
      </c>
      <c r="E2335" s="5" t="s">
        <v>4864</v>
      </c>
      <c r="F2335" s="5" t="s">
        <v>4963</v>
      </c>
    </row>
    <row r="2336" spans="1:6">
      <c r="A2336" s="5" t="s">
        <v>3027</v>
      </c>
      <c r="B2336" s="5" t="s">
        <v>1283</v>
      </c>
      <c r="C2336" s="5" t="s">
        <v>2848</v>
      </c>
      <c r="D2336" s="5" t="s">
        <v>4911</v>
      </c>
      <c r="E2336" s="5" t="s">
        <v>4887</v>
      </c>
      <c r="F2336" s="5" t="s">
        <v>5658</v>
      </c>
    </row>
    <row r="2337" spans="1:6">
      <c r="A2337" s="5" t="s">
        <v>3027</v>
      </c>
      <c r="B2337" s="5" t="s">
        <v>1283</v>
      </c>
      <c r="C2337" s="5" t="s">
        <v>3221</v>
      </c>
      <c r="D2337" s="5" t="s">
        <v>4911</v>
      </c>
      <c r="E2337" s="5" t="s">
        <v>4868</v>
      </c>
      <c r="F2337" s="5" t="s">
        <v>4965</v>
      </c>
    </row>
    <row r="2338" spans="1:6">
      <c r="A2338" s="5" t="s">
        <v>3027</v>
      </c>
      <c r="B2338" s="5" t="s">
        <v>1283</v>
      </c>
      <c r="C2338" s="5" t="s">
        <v>2569</v>
      </c>
      <c r="D2338" s="5" t="s">
        <v>752</v>
      </c>
      <c r="E2338" s="5" t="s">
        <v>4864</v>
      </c>
      <c r="F2338" s="5" t="s">
        <v>5005</v>
      </c>
    </row>
    <row r="2339" spans="1:6">
      <c r="A2339" s="5" t="s">
        <v>3027</v>
      </c>
      <c r="B2339" s="5" t="s">
        <v>1283</v>
      </c>
      <c r="C2339" s="5" t="s">
        <v>3878</v>
      </c>
      <c r="D2339" s="5" t="s">
        <v>752</v>
      </c>
      <c r="E2339" s="5" t="s">
        <v>4887</v>
      </c>
      <c r="F2339" s="5" t="s">
        <v>5659</v>
      </c>
    </row>
    <row r="2340" spans="1:6">
      <c r="A2340" s="5" t="s">
        <v>3027</v>
      </c>
      <c r="B2340" s="5" t="s">
        <v>1283</v>
      </c>
      <c r="C2340" s="5" t="s">
        <v>2018</v>
      </c>
      <c r="D2340" s="5" t="s">
        <v>752</v>
      </c>
      <c r="E2340" s="5" t="s">
        <v>4868</v>
      </c>
      <c r="F2340" s="5" t="s">
        <v>5020</v>
      </c>
    </row>
    <row r="2341" spans="1:6">
      <c r="A2341" s="5" t="s">
        <v>3027</v>
      </c>
      <c r="B2341" s="5" t="s">
        <v>1283</v>
      </c>
      <c r="C2341" s="5" t="s">
        <v>2319</v>
      </c>
      <c r="D2341" s="5" t="s">
        <v>4926</v>
      </c>
      <c r="E2341" s="5" t="s">
        <v>4853</v>
      </c>
      <c r="F2341" s="5" t="s">
        <v>4866</v>
      </c>
    </row>
    <row r="2342" spans="1:6">
      <c r="A2342" s="5" t="s">
        <v>3027</v>
      </c>
      <c r="B2342" s="5" t="s">
        <v>1283</v>
      </c>
      <c r="C2342" s="5" t="s">
        <v>2996</v>
      </c>
      <c r="D2342" s="5" t="s">
        <v>407</v>
      </c>
      <c r="E2342" s="5" t="s">
        <v>4853</v>
      </c>
      <c r="F2342" s="5" t="s">
        <v>5660</v>
      </c>
    </row>
    <row r="2343" spans="1:6">
      <c r="A2343" s="5" t="s">
        <v>3027</v>
      </c>
      <c r="B2343" s="5" t="s">
        <v>1283</v>
      </c>
      <c r="C2343" s="5" t="s">
        <v>4393</v>
      </c>
      <c r="D2343" s="5" t="s">
        <v>4850</v>
      </c>
      <c r="E2343" s="5" t="s">
        <v>5580</v>
      </c>
      <c r="F2343" s="5" t="s">
        <v>4871</v>
      </c>
    </row>
    <row r="2344" spans="1:6">
      <c r="A2344" s="5" t="s">
        <v>3027</v>
      </c>
      <c r="B2344" s="5" t="s">
        <v>1283</v>
      </c>
      <c r="C2344" s="5" t="s">
        <v>4894</v>
      </c>
      <c r="D2344" s="5" t="s">
        <v>5034</v>
      </c>
      <c r="E2344" s="5" t="s">
        <v>5035</v>
      </c>
      <c r="F2344" s="5" t="s">
        <v>5036</v>
      </c>
    </row>
    <row r="2345" spans="1:6">
      <c r="A2345" s="5" t="s">
        <v>3027</v>
      </c>
      <c r="B2345" s="5" t="s">
        <v>1283</v>
      </c>
      <c r="C2345" s="5" t="s">
        <v>2011</v>
      </c>
      <c r="D2345" s="5" t="s">
        <v>4863</v>
      </c>
      <c r="E2345" s="5" t="s">
        <v>4859</v>
      </c>
      <c r="F2345" s="5" t="s">
        <v>4860</v>
      </c>
    </row>
    <row r="2346" spans="1:6">
      <c r="A2346" s="5" t="s">
        <v>3031</v>
      </c>
      <c r="B2346" s="5" t="s">
        <v>1286</v>
      </c>
      <c r="C2346" s="5" t="s">
        <v>1934</v>
      </c>
      <c r="D2346" s="5" t="s">
        <v>74</v>
      </c>
      <c r="E2346" s="5" t="s">
        <v>4864</v>
      </c>
      <c r="F2346" s="5" t="s">
        <v>4933</v>
      </c>
    </row>
    <row r="2347" spans="1:6">
      <c r="A2347" s="5" t="s">
        <v>3031</v>
      </c>
      <c r="B2347" s="5" t="s">
        <v>1286</v>
      </c>
      <c r="C2347" s="5" t="s">
        <v>1955</v>
      </c>
      <c r="D2347" s="5" t="s">
        <v>59</v>
      </c>
      <c r="E2347" s="5" t="s">
        <v>4864</v>
      </c>
      <c r="F2347" s="5" t="s">
        <v>4883</v>
      </c>
    </row>
    <row r="2348" spans="1:6">
      <c r="A2348" s="5" t="s">
        <v>3031</v>
      </c>
      <c r="B2348" s="5" t="s">
        <v>1286</v>
      </c>
      <c r="C2348" s="5" t="s">
        <v>2107</v>
      </c>
      <c r="D2348" s="5" t="s">
        <v>59</v>
      </c>
      <c r="E2348" s="5" t="s">
        <v>4874</v>
      </c>
      <c r="F2348" s="5" t="s">
        <v>5661</v>
      </c>
    </row>
    <row r="2349" spans="1:6">
      <c r="A2349" s="5" t="s">
        <v>3031</v>
      </c>
      <c r="B2349" s="5" t="s">
        <v>1286</v>
      </c>
      <c r="C2349" s="5" t="s">
        <v>2202</v>
      </c>
      <c r="D2349" s="5" t="s">
        <v>4850</v>
      </c>
      <c r="E2349" s="5" t="s">
        <v>4851</v>
      </c>
      <c r="F2349" s="5" t="s">
        <v>4871</v>
      </c>
    </row>
    <row r="2350" spans="1:6">
      <c r="A2350" s="5" t="s">
        <v>3031</v>
      </c>
      <c r="B2350" s="5" t="s">
        <v>1286</v>
      </c>
      <c r="C2350" s="5" t="s">
        <v>2156</v>
      </c>
      <c r="D2350" s="5" t="s">
        <v>4863</v>
      </c>
      <c r="E2350" s="5" t="s">
        <v>4859</v>
      </c>
      <c r="F2350" s="5" t="s">
        <v>4860</v>
      </c>
    </row>
    <row r="2351" spans="1:6">
      <c r="A2351" s="5" t="s">
        <v>3035</v>
      </c>
      <c r="B2351" s="5" t="s">
        <v>1289</v>
      </c>
      <c r="C2351" s="5" t="s">
        <v>1934</v>
      </c>
      <c r="D2351" s="5" t="s">
        <v>623</v>
      </c>
      <c r="E2351" s="5" t="s">
        <v>4864</v>
      </c>
      <c r="F2351" s="5" t="s">
        <v>4865</v>
      </c>
    </row>
    <row r="2352" spans="1:6">
      <c r="A2352" s="5" t="s">
        <v>3035</v>
      </c>
      <c r="B2352" s="5" t="s">
        <v>1289</v>
      </c>
      <c r="C2352" s="5" t="s">
        <v>1955</v>
      </c>
      <c r="D2352" s="5" t="s">
        <v>380</v>
      </c>
      <c r="E2352" s="5" t="s">
        <v>4864</v>
      </c>
      <c r="F2352" s="5" t="s">
        <v>4933</v>
      </c>
    </row>
    <row r="2353" spans="1:6">
      <c r="A2353" s="5" t="s">
        <v>3035</v>
      </c>
      <c r="B2353" s="5" t="s">
        <v>1289</v>
      </c>
      <c r="C2353" s="5" t="s">
        <v>2107</v>
      </c>
      <c r="D2353" s="5" t="s">
        <v>380</v>
      </c>
      <c r="E2353" s="5" t="s">
        <v>4868</v>
      </c>
      <c r="F2353" s="5" t="s">
        <v>4869</v>
      </c>
    </row>
    <row r="2354" spans="1:6">
      <c r="A2354" s="5" t="s">
        <v>3035</v>
      </c>
      <c r="B2354" s="5" t="s">
        <v>1289</v>
      </c>
      <c r="C2354" s="5" t="s">
        <v>2202</v>
      </c>
      <c r="D2354" s="5" t="s">
        <v>4888</v>
      </c>
      <c r="E2354" s="5" t="s">
        <v>4882</v>
      </c>
      <c r="F2354" s="5" t="s">
        <v>5662</v>
      </c>
    </row>
    <row r="2355" spans="1:6">
      <c r="A2355" s="5" t="s">
        <v>3035</v>
      </c>
      <c r="B2355" s="5" t="s">
        <v>1289</v>
      </c>
      <c r="C2355" s="5" t="s">
        <v>2156</v>
      </c>
      <c r="D2355" s="5" t="s">
        <v>4850</v>
      </c>
      <c r="E2355" s="5" t="s">
        <v>5580</v>
      </c>
      <c r="F2355" s="5" t="s">
        <v>5589</v>
      </c>
    </row>
    <row r="2356" spans="1:6">
      <c r="A2356" s="5" t="s">
        <v>3035</v>
      </c>
      <c r="B2356" s="5" t="s">
        <v>1289</v>
      </c>
      <c r="C2356" s="5" t="s">
        <v>2848</v>
      </c>
      <c r="D2356" s="5" t="s">
        <v>5537</v>
      </c>
      <c r="E2356" s="5" t="s">
        <v>1</v>
      </c>
      <c r="F2356" s="5" t="s">
        <v>5663</v>
      </c>
    </row>
    <row r="2357" spans="1:6">
      <c r="A2357" s="5" t="s">
        <v>3035</v>
      </c>
      <c r="B2357" s="5" t="s">
        <v>1289</v>
      </c>
      <c r="C2357" s="5" t="s">
        <v>3221</v>
      </c>
      <c r="D2357" s="5" t="s">
        <v>4858</v>
      </c>
      <c r="E2357" s="5" t="s">
        <v>4859</v>
      </c>
      <c r="F2357" s="5" t="s">
        <v>4860</v>
      </c>
    </row>
    <row r="2358" spans="1:6">
      <c r="A2358" s="5" t="s">
        <v>3039</v>
      </c>
      <c r="B2358" s="5" t="s">
        <v>1292</v>
      </c>
      <c r="C2358" s="5" t="s">
        <v>1934</v>
      </c>
      <c r="D2358" s="5" t="s">
        <v>4911</v>
      </c>
      <c r="E2358" s="5" t="s">
        <v>4864</v>
      </c>
      <c r="F2358" s="5" t="s">
        <v>4865</v>
      </c>
    </row>
    <row r="2359" spans="1:6">
      <c r="A2359" s="5" t="s">
        <v>3039</v>
      </c>
      <c r="B2359" s="5" t="s">
        <v>1292</v>
      </c>
      <c r="C2359" s="5" t="s">
        <v>1955</v>
      </c>
      <c r="D2359" s="5" t="s">
        <v>380</v>
      </c>
      <c r="E2359" s="5" t="s">
        <v>4864</v>
      </c>
      <c r="F2359" s="5" t="s">
        <v>4933</v>
      </c>
    </row>
    <row r="2360" spans="1:6">
      <c r="A2360" s="5" t="s">
        <v>3039</v>
      </c>
      <c r="B2360" s="5" t="s">
        <v>1292</v>
      </c>
      <c r="C2360" s="5" t="s">
        <v>2107</v>
      </c>
      <c r="D2360" s="5" t="s">
        <v>380</v>
      </c>
      <c r="E2360" s="5" t="s">
        <v>4868</v>
      </c>
      <c r="F2360" s="5" t="s">
        <v>4869</v>
      </c>
    </row>
    <row r="2361" spans="1:6">
      <c r="A2361" s="5" t="s">
        <v>3039</v>
      </c>
      <c r="B2361" s="5" t="s">
        <v>1292</v>
      </c>
      <c r="C2361" s="5" t="s">
        <v>2202</v>
      </c>
      <c r="D2361" s="5" t="s">
        <v>380</v>
      </c>
      <c r="E2361" s="5" t="s">
        <v>4853</v>
      </c>
      <c r="F2361" s="5" t="s">
        <v>4866</v>
      </c>
    </row>
    <row r="2362" spans="1:6">
      <c r="A2362" s="5" t="s">
        <v>3039</v>
      </c>
      <c r="B2362" s="5" t="s">
        <v>1292</v>
      </c>
      <c r="C2362" s="5" t="s">
        <v>2156</v>
      </c>
      <c r="D2362" s="5" t="s">
        <v>174</v>
      </c>
      <c r="E2362" s="5" t="s">
        <v>4935</v>
      </c>
      <c r="F2362" s="5" t="s">
        <v>4891</v>
      </c>
    </row>
    <row r="2363" spans="1:6">
      <c r="A2363" s="5" t="s">
        <v>3039</v>
      </c>
      <c r="B2363" s="5" t="s">
        <v>1292</v>
      </c>
      <c r="C2363" s="5" t="s">
        <v>2848</v>
      </c>
      <c r="D2363" s="5" t="s">
        <v>343</v>
      </c>
      <c r="E2363" s="5" t="s">
        <v>4890</v>
      </c>
      <c r="F2363" s="5" t="s">
        <v>4891</v>
      </c>
    </row>
    <row r="2364" spans="1:6">
      <c r="A2364" s="5" t="s">
        <v>3039</v>
      </c>
      <c r="B2364" s="5" t="s">
        <v>1292</v>
      </c>
      <c r="C2364" s="5" t="s">
        <v>3221</v>
      </c>
      <c r="D2364" s="5" t="s">
        <v>343</v>
      </c>
      <c r="E2364" s="5" t="s">
        <v>4853</v>
      </c>
      <c r="F2364" s="5" t="s">
        <v>4908</v>
      </c>
    </row>
    <row r="2365" spans="1:6">
      <c r="A2365" s="5" t="s">
        <v>3039</v>
      </c>
      <c r="B2365" s="5" t="s">
        <v>1292</v>
      </c>
      <c r="C2365" s="5" t="s">
        <v>2569</v>
      </c>
      <c r="D2365" s="5" t="s">
        <v>343</v>
      </c>
      <c r="E2365" s="5" t="s">
        <v>4880</v>
      </c>
      <c r="F2365" s="5" t="s">
        <v>5390</v>
      </c>
    </row>
    <row r="2366" spans="1:6">
      <c r="A2366" s="5" t="s">
        <v>3039</v>
      </c>
      <c r="B2366" s="5" t="s">
        <v>1292</v>
      </c>
      <c r="C2366" s="5" t="s">
        <v>3878</v>
      </c>
      <c r="D2366" s="5" t="s">
        <v>669</v>
      </c>
      <c r="E2366" s="5" t="s">
        <v>4864</v>
      </c>
      <c r="F2366" s="5" t="s">
        <v>4889</v>
      </c>
    </row>
    <row r="2367" spans="1:6">
      <c r="A2367" s="5" t="s">
        <v>3039</v>
      </c>
      <c r="B2367" s="5" t="s">
        <v>1292</v>
      </c>
      <c r="C2367" s="5" t="s">
        <v>2018</v>
      </c>
      <c r="D2367" s="5" t="s">
        <v>669</v>
      </c>
      <c r="E2367" s="5" t="s">
        <v>4890</v>
      </c>
      <c r="F2367" s="5" t="s">
        <v>5664</v>
      </c>
    </row>
    <row r="2368" spans="1:6">
      <c r="A2368" s="5" t="s">
        <v>3039</v>
      </c>
      <c r="B2368" s="5" t="s">
        <v>1292</v>
      </c>
      <c r="C2368" s="5" t="s">
        <v>2319</v>
      </c>
      <c r="D2368" s="5" t="s">
        <v>191</v>
      </c>
      <c r="E2368" s="5" t="s">
        <v>4864</v>
      </c>
      <c r="F2368" s="5" t="s">
        <v>5665</v>
      </c>
    </row>
    <row r="2369" spans="1:6">
      <c r="A2369" s="5" t="s">
        <v>3039</v>
      </c>
      <c r="B2369" s="5" t="s">
        <v>1292</v>
      </c>
      <c r="C2369" s="5" t="s">
        <v>2996</v>
      </c>
      <c r="D2369" s="5" t="s">
        <v>191</v>
      </c>
      <c r="E2369" s="5" t="s">
        <v>4868</v>
      </c>
      <c r="F2369" s="5" t="s">
        <v>5560</v>
      </c>
    </row>
    <row r="2370" spans="1:6">
      <c r="A2370" s="5" t="s">
        <v>3039</v>
      </c>
      <c r="B2370" s="5" t="s">
        <v>1292</v>
      </c>
      <c r="C2370" s="5" t="s">
        <v>4393</v>
      </c>
      <c r="D2370" s="5" t="s">
        <v>4850</v>
      </c>
      <c r="E2370" s="5" t="s">
        <v>4851</v>
      </c>
      <c r="F2370" s="5" t="s">
        <v>5666</v>
      </c>
    </row>
    <row r="2371" spans="1:6">
      <c r="A2371" s="5" t="s">
        <v>3039</v>
      </c>
      <c r="B2371" s="5" t="s">
        <v>1292</v>
      </c>
      <c r="C2371" s="5" t="s">
        <v>4894</v>
      </c>
      <c r="D2371" s="5" t="s">
        <v>4998</v>
      </c>
      <c r="E2371" s="5" t="s">
        <v>4999</v>
      </c>
      <c r="F2371" s="5" t="s">
        <v>5289</v>
      </c>
    </row>
    <row r="2372" spans="1:6">
      <c r="A2372" s="5" t="s">
        <v>3039</v>
      </c>
      <c r="B2372" s="5" t="s">
        <v>1292</v>
      </c>
      <c r="C2372" s="5" t="s">
        <v>2011</v>
      </c>
      <c r="D2372" s="5" t="s">
        <v>4863</v>
      </c>
      <c r="E2372" s="5" t="s">
        <v>4859</v>
      </c>
      <c r="F2372" s="5" t="s">
        <v>4860</v>
      </c>
    </row>
    <row r="2373" spans="1:6">
      <c r="A2373" s="5" t="s">
        <v>3041</v>
      </c>
      <c r="B2373" s="5" t="s">
        <v>1295</v>
      </c>
      <c r="C2373" s="5" t="s">
        <v>1934</v>
      </c>
      <c r="D2373" s="5" t="s">
        <v>52</v>
      </c>
      <c r="E2373" s="5" t="s">
        <v>4984</v>
      </c>
      <c r="F2373" s="5" t="s">
        <v>5667</v>
      </c>
    </row>
    <row r="2374" spans="1:6">
      <c r="A2374" s="5" t="s">
        <v>3041</v>
      </c>
      <c r="B2374" s="5" t="s">
        <v>1295</v>
      </c>
      <c r="C2374" s="5" t="s">
        <v>1955</v>
      </c>
      <c r="D2374" s="5" t="s">
        <v>52</v>
      </c>
      <c r="E2374" s="5" t="s">
        <v>4887</v>
      </c>
      <c r="F2374" s="5" t="s">
        <v>5668</v>
      </c>
    </row>
    <row r="2375" spans="1:6">
      <c r="A2375" s="5" t="s">
        <v>3041</v>
      </c>
      <c r="B2375" s="5" t="s">
        <v>1295</v>
      </c>
      <c r="C2375" s="5" t="s">
        <v>2107</v>
      </c>
      <c r="D2375" s="5" t="s">
        <v>348</v>
      </c>
      <c r="E2375" s="5" t="s">
        <v>4890</v>
      </c>
      <c r="F2375" s="5" t="s">
        <v>4891</v>
      </c>
    </row>
    <row r="2376" spans="1:6">
      <c r="A2376" s="5" t="s">
        <v>3041</v>
      </c>
      <c r="B2376" s="5" t="s">
        <v>1295</v>
      </c>
      <c r="C2376" s="5" t="s">
        <v>2202</v>
      </c>
      <c r="D2376" s="5" t="s">
        <v>63</v>
      </c>
      <c r="E2376" s="5" t="s">
        <v>4984</v>
      </c>
      <c r="F2376" s="5" t="s">
        <v>5068</v>
      </c>
    </row>
    <row r="2377" spans="1:6">
      <c r="A2377" s="5" t="s">
        <v>3041</v>
      </c>
      <c r="B2377" s="5" t="s">
        <v>1295</v>
      </c>
      <c r="C2377" s="5" t="s">
        <v>2156</v>
      </c>
      <c r="D2377" s="5" t="s">
        <v>63</v>
      </c>
      <c r="E2377" s="5" t="s">
        <v>4874</v>
      </c>
      <c r="F2377" s="5" t="s">
        <v>4875</v>
      </c>
    </row>
    <row r="2378" spans="1:6">
      <c r="A2378" s="5" t="s">
        <v>3041</v>
      </c>
      <c r="B2378" s="5" t="s">
        <v>1295</v>
      </c>
      <c r="C2378" s="5" t="s">
        <v>2848</v>
      </c>
      <c r="D2378" s="5" t="s">
        <v>284</v>
      </c>
      <c r="E2378" s="5" t="s">
        <v>4887</v>
      </c>
      <c r="F2378" s="5" t="s">
        <v>4885</v>
      </c>
    </row>
    <row r="2379" spans="1:6">
      <c r="A2379" s="5" t="s">
        <v>3041</v>
      </c>
      <c r="B2379" s="5" t="s">
        <v>1295</v>
      </c>
      <c r="C2379" s="5" t="s">
        <v>3221</v>
      </c>
      <c r="D2379" s="5" t="s">
        <v>5142</v>
      </c>
      <c r="E2379" s="5" t="s">
        <v>4864</v>
      </c>
      <c r="F2379" s="5" t="s">
        <v>4889</v>
      </c>
    </row>
    <row r="2380" spans="1:6">
      <c r="A2380" s="5" t="s">
        <v>3041</v>
      </c>
      <c r="B2380" s="5" t="s">
        <v>1295</v>
      </c>
      <c r="C2380" s="5" t="s">
        <v>2569</v>
      </c>
      <c r="D2380" s="5" t="s">
        <v>5142</v>
      </c>
      <c r="E2380" s="5" t="s">
        <v>4890</v>
      </c>
      <c r="F2380" s="5" t="s">
        <v>4891</v>
      </c>
    </row>
    <row r="2381" spans="1:6">
      <c r="A2381" s="5" t="s">
        <v>3041</v>
      </c>
      <c r="B2381" s="5" t="s">
        <v>1295</v>
      </c>
      <c r="C2381" s="5" t="s">
        <v>3878</v>
      </c>
      <c r="D2381" s="5" t="s">
        <v>407</v>
      </c>
      <c r="E2381" s="5" t="s">
        <v>4892</v>
      </c>
      <c r="F2381" s="5" t="s">
        <v>5584</v>
      </c>
    </row>
    <row r="2382" spans="1:6">
      <c r="A2382" s="5" t="s">
        <v>3041</v>
      </c>
      <c r="B2382" s="5" t="s">
        <v>1295</v>
      </c>
      <c r="C2382" s="5" t="s">
        <v>2018</v>
      </c>
      <c r="D2382" s="5" t="s">
        <v>4850</v>
      </c>
      <c r="E2382" s="5" t="s">
        <v>5580</v>
      </c>
      <c r="F2382" s="5" t="s">
        <v>4871</v>
      </c>
    </row>
    <row r="2383" spans="1:6">
      <c r="A2383" s="5" t="s">
        <v>3041</v>
      </c>
      <c r="B2383" s="5" t="s">
        <v>1295</v>
      </c>
      <c r="C2383" s="5" t="s">
        <v>2319</v>
      </c>
      <c r="D2383" s="5" t="s">
        <v>4863</v>
      </c>
      <c r="E2383" s="5" t="s">
        <v>4859</v>
      </c>
      <c r="F2383" s="5" t="s">
        <v>4860</v>
      </c>
    </row>
    <row r="2384" spans="1:6">
      <c r="A2384" s="5" t="s">
        <v>3043</v>
      </c>
      <c r="B2384" s="5" t="s">
        <v>1298</v>
      </c>
      <c r="C2384" s="5" t="s">
        <v>1934</v>
      </c>
      <c r="D2384" s="5" t="s">
        <v>247</v>
      </c>
      <c r="E2384" s="5" t="s">
        <v>4853</v>
      </c>
      <c r="F2384" s="5" t="s">
        <v>4877</v>
      </c>
    </row>
    <row r="2385" spans="1:6">
      <c r="A2385" s="5" t="s">
        <v>3043</v>
      </c>
      <c r="B2385" s="5" t="s">
        <v>1298</v>
      </c>
      <c r="C2385" s="5" t="s">
        <v>1955</v>
      </c>
      <c r="D2385" s="5" t="s">
        <v>247</v>
      </c>
      <c r="E2385" s="5" t="s">
        <v>4874</v>
      </c>
      <c r="F2385" s="5" t="s">
        <v>4875</v>
      </c>
    </row>
    <row r="2386" spans="1:6">
      <c r="A2386" s="5" t="s">
        <v>3043</v>
      </c>
      <c r="B2386" s="5" t="s">
        <v>1298</v>
      </c>
      <c r="C2386" s="5" t="s">
        <v>2107</v>
      </c>
      <c r="D2386" s="5" t="s">
        <v>284</v>
      </c>
      <c r="E2386" s="5" t="s">
        <v>4887</v>
      </c>
      <c r="F2386" s="5" t="s">
        <v>4910</v>
      </c>
    </row>
    <row r="2387" spans="1:6">
      <c r="A2387" s="5" t="s">
        <v>3043</v>
      </c>
      <c r="B2387" s="5" t="s">
        <v>1298</v>
      </c>
      <c r="C2387" s="5" t="s">
        <v>2202</v>
      </c>
      <c r="D2387" s="5" t="s">
        <v>820</v>
      </c>
      <c r="E2387" s="5" t="s">
        <v>4853</v>
      </c>
      <c r="F2387" s="5" t="s">
        <v>5669</v>
      </c>
    </row>
    <row r="2388" spans="1:6">
      <c r="A2388" s="5" t="s">
        <v>3043</v>
      </c>
      <c r="B2388" s="5" t="s">
        <v>1298</v>
      </c>
      <c r="C2388" s="5" t="s">
        <v>2156</v>
      </c>
      <c r="D2388" s="5" t="s">
        <v>820</v>
      </c>
      <c r="E2388" s="5" t="s">
        <v>4935</v>
      </c>
      <c r="F2388" s="5" t="s">
        <v>4891</v>
      </c>
    </row>
    <row r="2389" spans="1:6">
      <c r="A2389" s="5" t="s">
        <v>3043</v>
      </c>
      <c r="B2389" s="5" t="s">
        <v>1298</v>
      </c>
      <c r="C2389" s="5" t="s">
        <v>2848</v>
      </c>
      <c r="D2389" s="5" t="s">
        <v>97</v>
      </c>
      <c r="E2389" s="5" t="s">
        <v>4864</v>
      </c>
      <c r="F2389" s="5" t="s">
        <v>4891</v>
      </c>
    </row>
    <row r="2390" spans="1:6">
      <c r="A2390" s="5" t="s">
        <v>3043</v>
      </c>
      <c r="B2390" s="5" t="s">
        <v>1298</v>
      </c>
      <c r="C2390" s="5" t="s">
        <v>3221</v>
      </c>
      <c r="D2390" s="5" t="s">
        <v>391</v>
      </c>
      <c r="E2390" s="5" t="s">
        <v>4864</v>
      </c>
      <c r="F2390" s="5" t="s">
        <v>4891</v>
      </c>
    </row>
    <row r="2391" spans="1:6">
      <c r="A2391" s="5" t="s">
        <v>3043</v>
      </c>
      <c r="B2391" s="5" t="s">
        <v>1298</v>
      </c>
      <c r="C2391" s="5" t="s">
        <v>2569</v>
      </c>
      <c r="D2391" s="5" t="s">
        <v>1174</v>
      </c>
      <c r="E2391" s="5" t="s">
        <v>4853</v>
      </c>
      <c r="F2391" s="5" t="s">
        <v>5670</v>
      </c>
    </row>
    <row r="2392" spans="1:6">
      <c r="A2392" s="5" t="s">
        <v>3043</v>
      </c>
      <c r="B2392" s="5" t="s">
        <v>1298</v>
      </c>
      <c r="C2392" s="5" t="s">
        <v>3878</v>
      </c>
      <c r="D2392" s="5" t="s">
        <v>1174</v>
      </c>
      <c r="E2392" s="5" t="s">
        <v>4935</v>
      </c>
      <c r="F2392" s="5" t="s">
        <v>4891</v>
      </c>
    </row>
    <row r="2393" spans="1:6">
      <c r="A2393" s="5" t="s">
        <v>3043</v>
      </c>
      <c r="B2393" s="5" t="s">
        <v>1298</v>
      </c>
      <c r="C2393" s="5" t="s">
        <v>2018</v>
      </c>
      <c r="D2393" s="5" t="s">
        <v>463</v>
      </c>
      <c r="E2393" s="5" t="s">
        <v>4853</v>
      </c>
      <c r="F2393" s="5" t="s">
        <v>5671</v>
      </c>
    </row>
    <row r="2394" spans="1:6">
      <c r="A2394" s="5" t="s">
        <v>3043</v>
      </c>
      <c r="B2394" s="5" t="s">
        <v>1298</v>
      </c>
      <c r="C2394" s="5" t="s">
        <v>2319</v>
      </c>
      <c r="D2394" s="5" t="s">
        <v>407</v>
      </c>
      <c r="E2394" s="5" t="s">
        <v>5672</v>
      </c>
      <c r="F2394" s="5" t="s">
        <v>4870</v>
      </c>
    </row>
    <row r="2395" spans="1:6">
      <c r="A2395" s="5" t="s">
        <v>3043</v>
      </c>
      <c r="B2395" s="5" t="s">
        <v>1298</v>
      </c>
      <c r="C2395" s="5" t="s">
        <v>2996</v>
      </c>
      <c r="D2395" s="5" t="s">
        <v>407</v>
      </c>
      <c r="E2395" s="5" t="s">
        <v>4853</v>
      </c>
      <c r="F2395" s="5" t="s">
        <v>5105</v>
      </c>
    </row>
    <row r="2396" spans="1:6">
      <c r="A2396" s="5" t="s">
        <v>3043</v>
      </c>
      <c r="B2396" s="5" t="s">
        <v>1298</v>
      </c>
      <c r="C2396" s="5" t="s">
        <v>4393</v>
      </c>
      <c r="D2396" s="5" t="s">
        <v>407</v>
      </c>
      <c r="E2396" s="5" t="s">
        <v>5028</v>
      </c>
      <c r="F2396" s="5" t="s">
        <v>5673</v>
      </c>
    </row>
    <row r="2397" spans="1:6">
      <c r="A2397" s="5" t="s">
        <v>3043</v>
      </c>
      <c r="B2397" s="5" t="s">
        <v>1298</v>
      </c>
      <c r="C2397" s="5" t="s">
        <v>4894</v>
      </c>
      <c r="D2397" s="5" t="s">
        <v>4850</v>
      </c>
      <c r="E2397" s="5" t="s">
        <v>4851</v>
      </c>
      <c r="F2397" s="5" t="s">
        <v>4871</v>
      </c>
    </row>
    <row r="2398" spans="1:6">
      <c r="A2398" s="5" t="s">
        <v>3043</v>
      </c>
      <c r="B2398" s="5" t="s">
        <v>1298</v>
      </c>
      <c r="C2398" s="5" t="s">
        <v>2011</v>
      </c>
      <c r="D2398" s="5" t="s">
        <v>1300</v>
      </c>
      <c r="E2398" s="5" t="s">
        <v>4904</v>
      </c>
      <c r="F2398" s="5" t="s">
        <v>5674</v>
      </c>
    </row>
    <row r="2399" spans="1:6">
      <c r="A2399" s="5" t="s">
        <v>3043</v>
      </c>
      <c r="B2399" s="5" t="s">
        <v>1298</v>
      </c>
      <c r="C2399" s="5" t="s">
        <v>3738</v>
      </c>
      <c r="D2399" s="5" t="s">
        <v>4858</v>
      </c>
      <c r="E2399" s="5" t="s">
        <v>4859</v>
      </c>
      <c r="F2399" s="5" t="s">
        <v>4860</v>
      </c>
    </row>
    <row r="2400" spans="1:6">
      <c r="A2400" s="5" t="s">
        <v>3043</v>
      </c>
      <c r="B2400" s="5" t="s">
        <v>1298</v>
      </c>
      <c r="C2400" s="5" t="s">
        <v>3789</v>
      </c>
      <c r="D2400" s="5" t="s">
        <v>5471</v>
      </c>
      <c r="E2400" s="5" t="s">
        <v>5246</v>
      </c>
      <c r="F2400" s="5" t="s">
        <v>5472</v>
      </c>
    </row>
    <row r="2401" spans="1:6">
      <c r="A2401" s="5" t="s">
        <v>3043</v>
      </c>
      <c r="B2401" s="5" t="s">
        <v>1298</v>
      </c>
      <c r="C2401" s="5" t="s">
        <v>2458</v>
      </c>
      <c r="D2401" s="5" t="s">
        <v>5469</v>
      </c>
      <c r="E2401" s="5" t="s">
        <v>5246</v>
      </c>
      <c r="F2401" s="5" t="s">
        <v>5470</v>
      </c>
    </row>
    <row r="2402" spans="1:6">
      <c r="A2402" s="5" t="s">
        <v>3047</v>
      </c>
      <c r="B2402" s="5" t="s">
        <v>1302</v>
      </c>
      <c r="C2402" s="5" t="s">
        <v>1934</v>
      </c>
      <c r="D2402" s="5" t="s">
        <v>208</v>
      </c>
      <c r="E2402" s="5" t="s">
        <v>4864</v>
      </c>
      <c r="F2402" s="5" t="s">
        <v>4933</v>
      </c>
    </row>
    <row r="2403" spans="1:6">
      <c r="A2403" s="5" t="s">
        <v>3047</v>
      </c>
      <c r="B2403" s="5" t="s">
        <v>1302</v>
      </c>
      <c r="C2403" s="5" t="s">
        <v>1955</v>
      </c>
      <c r="D2403" s="5" t="s">
        <v>208</v>
      </c>
      <c r="E2403" s="5" t="s">
        <v>4874</v>
      </c>
      <c r="F2403" s="5" t="s">
        <v>4875</v>
      </c>
    </row>
    <row r="2404" spans="1:6">
      <c r="A2404" s="5" t="s">
        <v>3047</v>
      </c>
      <c r="B2404" s="5" t="s">
        <v>1302</v>
      </c>
      <c r="C2404" s="5" t="s">
        <v>2107</v>
      </c>
      <c r="D2404" s="5" t="s">
        <v>777</v>
      </c>
      <c r="E2404" s="5" t="s">
        <v>4882</v>
      </c>
      <c r="F2404" s="5" t="s">
        <v>4883</v>
      </c>
    </row>
    <row r="2405" spans="1:6">
      <c r="A2405" s="5" t="s">
        <v>3047</v>
      </c>
      <c r="B2405" s="5" t="s">
        <v>1302</v>
      </c>
      <c r="C2405" s="5" t="s">
        <v>2202</v>
      </c>
      <c r="D2405" s="5" t="s">
        <v>777</v>
      </c>
      <c r="E2405" s="5" t="s">
        <v>4984</v>
      </c>
      <c r="F2405" s="5" t="s">
        <v>4883</v>
      </c>
    </row>
    <row r="2406" spans="1:6">
      <c r="A2406" s="5" t="s">
        <v>3047</v>
      </c>
      <c r="B2406" s="5" t="s">
        <v>1302</v>
      </c>
      <c r="C2406" s="5" t="s">
        <v>2156</v>
      </c>
      <c r="D2406" s="5" t="s">
        <v>4850</v>
      </c>
      <c r="E2406" s="5" t="s">
        <v>4851</v>
      </c>
      <c r="F2406" s="5" t="s">
        <v>5595</v>
      </c>
    </row>
    <row r="2407" spans="1:6">
      <c r="A2407" s="5" t="s">
        <v>3047</v>
      </c>
      <c r="B2407" s="5" t="s">
        <v>1302</v>
      </c>
      <c r="C2407" s="5" t="s">
        <v>2848</v>
      </c>
      <c r="D2407" s="5" t="s">
        <v>33</v>
      </c>
      <c r="E2407" s="5" t="s">
        <v>5078</v>
      </c>
      <c r="F2407" s="5" t="s">
        <v>4862</v>
      </c>
    </row>
    <row r="2408" spans="1:6">
      <c r="A2408" s="5" t="s">
        <v>3047</v>
      </c>
      <c r="B2408" s="5" t="s">
        <v>1302</v>
      </c>
      <c r="C2408" s="5" t="s">
        <v>3221</v>
      </c>
      <c r="D2408" s="5" t="s">
        <v>4863</v>
      </c>
      <c r="E2408" s="5" t="s">
        <v>4859</v>
      </c>
      <c r="F2408" s="5" t="s">
        <v>4860</v>
      </c>
    </row>
    <row r="2409" spans="1:6">
      <c r="A2409" s="5" t="s">
        <v>4188</v>
      </c>
      <c r="B2409" s="5" t="s">
        <v>1305</v>
      </c>
      <c r="C2409" s="5" t="s">
        <v>1934</v>
      </c>
      <c r="D2409" s="5" t="s">
        <v>127</v>
      </c>
      <c r="E2409" s="5" t="s">
        <v>4874</v>
      </c>
      <c r="F2409" s="5" t="s">
        <v>4875</v>
      </c>
    </row>
    <row r="2410" spans="1:6">
      <c r="A2410" s="5" t="s">
        <v>4188</v>
      </c>
      <c r="B2410" s="5" t="s">
        <v>1305</v>
      </c>
      <c r="C2410" s="5" t="s">
        <v>1955</v>
      </c>
      <c r="D2410" s="5" t="s">
        <v>1454</v>
      </c>
      <c r="E2410" s="5" t="s">
        <v>4979</v>
      </c>
      <c r="F2410" s="5" t="s">
        <v>4980</v>
      </c>
    </row>
    <row r="2411" spans="1:6">
      <c r="A2411" s="5" t="s">
        <v>4188</v>
      </c>
      <c r="B2411" s="5" t="s">
        <v>1305</v>
      </c>
      <c r="C2411" s="5" t="s">
        <v>2107</v>
      </c>
      <c r="D2411" s="5" t="s">
        <v>63</v>
      </c>
      <c r="E2411" s="5" t="s">
        <v>5052</v>
      </c>
      <c r="F2411" s="5" t="s">
        <v>4883</v>
      </c>
    </row>
    <row r="2412" spans="1:6">
      <c r="A2412" s="5" t="s">
        <v>4188</v>
      </c>
      <c r="B2412" s="5" t="s">
        <v>1305</v>
      </c>
      <c r="C2412" s="5" t="s">
        <v>2202</v>
      </c>
      <c r="D2412" s="5" t="s">
        <v>284</v>
      </c>
      <c r="E2412" s="5" t="s">
        <v>4887</v>
      </c>
      <c r="F2412" s="5" t="s">
        <v>4885</v>
      </c>
    </row>
    <row r="2413" spans="1:6">
      <c r="A2413" s="5" t="s">
        <v>4188</v>
      </c>
      <c r="B2413" s="5" t="s">
        <v>1305</v>
      </c>
      <c r="C2413" s="5" t="s">
        <v>2156</v>
      </c>
      <c r="D2413" s="5" t="s">
        <v>347</v>
      </c>
      <c r="E2413" s="5" t="s">
        <v>4979</v>
      </c>
      <c r="F2413" s="5" t="s">
        <v>4981</v>
      </c>
    </row>
    <row r="2414" spans="1:6">
      <c r="A2414" s="5" t="s">
        <v>4188</v>
      </c>
      <c r="B2414" s="5" t="s">
        <v>1305</v>
      </c>
      <c r="C2414" s="5" t="s">
        <v>2848</v>
      </c>
      <c r="D2414" s="5" t="s">
        <v>4850</v>
      </c>
      <c r="E2414" s="5" t="s">
        <v>4851</v>
      </c>
      <c r="F2414" s="5" t="s">
        <v>5385</v>
      </c>
    </row>
    <row r="2415" spans="1:6">
      <c r="A2415" s="5" t="s">
        <v>4188</v>
      </c>
      <c r="B2415" s="5" t="s">
        <v>1305</v>
      </c>
      <c r="C2415" s="5" t="s">
        <v>3221</v>
      </c>
      <c r="D2415" s="5" t="s">
        <v>4863</v>
      </c>
      <c r="E2415" s="5" t="s">
        <v>4859</v>
      </c>
      <c r="F2415" s="5" t="s">
        <v>4860</v>
      </c>
    </row>
    <row r="2416" spans="1:6">
      <c r="A2416" s="5" t="s">
        <v>4190</v>
      </c>
      <c r="B2416" s="5"/>
      <c r="C2416" s="5" t="s">
        <v>1934</v>
      </c>
      <c r="D2416" s="5" t="s">
        <v>1454</v>
      </c>
      <c r="E2416" s="5" t="s">
        <v>5028</v>
      </c>
      <c r="F2416" s="5" t="s">
        <v>4914</v>
      </c>
    </row>
    <row r="2417" spans="1:6">
      <c r="A2417" s="5" t="s">
        <v>4190</v>
      </c>
      <c r="B2417" s="5"/>
      <c r="C2417" s="5" t="s">
        <v>1955</v>
      </c>
      <c r="D2417" s="5" t="s">
        <v>1454</v>
      </c>
      <c r="E2417" s="5" t="s">
        <v>4874</v>
      </c>
      <c r="F2417" s="5" t="s">
        <v>4875</v>
      </c>
    </row>
    <row r="2418" spans="1:6">
      <c r="A2418" s="5" t="s">
        <v>4190</v>
      </c>
      <c r="B2418" s="5"/>
      <c r="C2418" s="5" t="s">
        <v>2107</v>
      </c>
      <c r="D2418" s="5" t="s">
        <v>26</v>
      </c>
      <c r="E2418" s="5" t="s">
        <v>4853</v>
      </c>
      <c r="F2418" s="5" t="s">
        <v>4883</v>
      </c>
    </row>
    <row r="2419" spans="1:6">
      <c r="A2419" s="5" t="s">
        <v>4190</v>
      </c>
      <c r="B2419" s="5"/>
      <c r="C2419" s="5" t="s">
        <v>2202</v>
      </c>
      <c r="D2419" s="5" t="s">
        <v>26</v>
      </c>
      <c r="E2419" s="5" t="s">
        <v>4940</v>
      </c>
      <c r="F2419" s="5" t="s">
        <v>4941</v>
      </c>
    </row>
    <row r="2420" spans="1:6">
      <c r="A2420" s="5" t="s">
        <v>4190</v>
      </c>
      <c r="B2420" s="5"/>
      <c r="C2420" s="5" t="s">
        <v>2156</v>
      </c>
      <c r="D2420" s="5" t="s">
        <v>284</v>
      </c>
      <c r="E2420" s="5" t="s">
        <v>4887</v>
      </c>
      <c r="F2420" s="5" t="s">
        <v>4910</v>
      </c>
    </row>
    <row r="2421" spans="1:6">
      <c r="A2421" s="5" t="s">
        <v>4190</v>
      </c>
      <c r="B2421" s="5"/>
      <c r="C2421" s="5" t="s">
        <v>2848</v>
      </c>
      <c r="D2421" s="5" t="s">
        <v>4850</v>
      </c>
      <c r="E2421" s="5" t="s">
        <v>4851</v>
      </c>
      <c r="F2421" s="5" t="s">
        <v>5675</v>
      </c>
    </row>
    <row r="2422" spans="1:6">
      <c r="A2422" s="5" t="s">
        <v>4190</v>
      </c>
      <c r="B2422" s="5"/>
      <c r="C2422" s="5" t="s">
        <v>3221</v>
      </c>
      <c r="D2422" s="5" t="s">
        <v>4863</v>
      </c>
      <c r="E2422" s="5" t="s">
        <v>4859</v>
      </c>
      <c r="F2422" s="5" t="s">
        <v>4860</v>
      </c>
    </row>
    <row r="2423" spans="1:6">
      <c r="A2423" s="5" t="s">
        <v>4192</v>
      </c>
      <c r="B2423" s="5" t="s">
        <v>1310</v>
      </c>
      <c r="C2423" s="5" t="s">
        <v>1934</v>
      </c>
      <c r="D2423" s="5" t="s">
        <v>4863</v>
      </c>
      <c r="E2423" s="5" t="s">
        <v>4859</v>
      </c>
      <c r="F2423" s="5" t="s">
        <v>4860</v>
      </c>
    </row>
    <row r="2424" spans="1:6">
      <c r="A2424" s="5" t="s">
        <v>3050</v>
      </c>
      <c r="B2424" s="5" t="s">
        <v>829</v>
      </c>
      <c r="C2424" s="5" t="s">
        <v>1955</v>
      </c>
      <c r="D2424" s="5" t="s">
        <v>4863</v>
      </c>
      <c r="E2424" s="5" t="s">
        <v>4859</v>
      </c>
      <c r="F2424" s="5" t="s">
        <v>4860</v>
      </c>
    </row>
    <row r="2425" spans="1:6">
      <c r="A2425" s="5" t="s">
        <v>5676</v>
      </c>
      <c r="B2425" s="5" t="s">
        <v>1315</v>
      </c>
      <c r="C2425" s="5" t="s">
        <v>1934</v>
      </c>
      <c r="D2425" s="5" t="s">
        <v>571</v>
      </c>
      <c r="E2425" s="5" t="s">
        <v>5315</v>
      </c>
      <c r="F2425" s="5" t="s">
        <v>5316</v>
      </c>
    </row>
    <row r="2426" spans="1:6">
      <c r="A2426" s="5" t="s">
        <v>5676</v>
      </c>
      <c r="B2426" s="5" t="s">
        <v>1315</v>
      </c>
      <c r="C2426" s="5" t="s">
        <v>1955</v>
      </c>
      <c r="D2426" s="5" t="s">
        <v>4863</v>
      </c>
      <c r="E2426" s="5" t="s">
        <v>4859</v>
      </c>
      <c r="F2426" s="5" t="s">
        <v>4860</v>
      </c>
    </row>
    <row r="2427" spans="1:6">
      <c r="A2427" s="5" t="s">
        <v>3053</v>
      </c>
      <c r="B2427" s="5" t="s">
        <v>1318</v>
      </c>
      <c r="C2427" s="5" t="s">
        <v>1934</v>
      </c>
      <c r="D2427" s="5" t="s">
        <v>4863</v>
      </c>
      <c r="E2427" s="5" t="s">
        <v>4859</v>
      </c>
      <c r="F2427" s="5" t="s">
        <v>4860</v>
      </c>
    </row>
    <row r="2428" spans="1:6">
      <c r="A2428" s="5" t="s">
        <v>5677</v>
      </c>
      <c r="B2428" s="5" t="s">
        <v>1321</v>
      </c>
      <c r="C2428" s="5" t="s">
        <v>1934</v>
      </c>
      <c r="D2428" s="5" t="s">
        <v>4863</v>
      </c>
      <c r="E2428" s="5" t="s">
        <v>4859</v>
      </c>
      <c r="F2428" s="5" t="s">
        <v>4860</v>
      </c>
    </row>
    <row r="2429" spans="1:6">
      <c r="A2429" s="5" t="s">
        <v>3058</v>
      </c>
      <c r="B2429" s="5" t="s">
        <v>1324</v>
      </c>
      <c r="C2429" s="5" t="s">
        <v>1934</v>
      </c>
      <c r="D2429" s="5" t="s">
        <v>4863</v>
      </c>
      <c r="E2429" s="5" t="s">
        <v>4859</v>
      </c>
      <c r="F2429" s="5" t="s">
        <v>4860</v>
      </c>
    </row>
    <row r="2430" spans="1:6">
      <c r="A2430" s="5" t="s">
        <v>3062</v>
      </c>
      <c r="B2430" s="5" t="s">
        <v>1327</v>
      </c>
      <c r="C2430" s="5" t="s">
        <v>1934</v>
      </c>
      <c r="D2430" s="5" t="s">
        <v>1329</v>
      </c>
      <c r="E2430" s="5" t="s">
        <v>4949</v>
      </c>
      <c r="F2430" s="5" t="s">
        <v>5678</v>
      </c>
    </row>
    <row r="2431" spans="1:6">
      <c r="A2431" s="5" t="s">
        <v>3062</v>
      </c>
      <c r="B2431" s="5" t="s">
        <v>1327</v>
      </c>
      <c r="C2431" s="5" t="s">
        <v>1955</v>
      </c>
      <c r="D2431" s="5" t="s">
        <v>4863</v>
      </c>
      <c r="E2431" s="5" t="s">
        <v>4859</v>
      </c>
      <c r="F2431" s="5" t="s">
        <v>4860</v>
      </c>
    </row>
    <row r="2432" spans="1:6">
      <c r="A2432" s="5" t="s">
        <v>5679</v>
      </c>
      <c r="B2432" s="5" t="s">
        <v>1331</v>
      </c>
      <c r="C2432" s="5" t="s">
        <v>1934</v>
      </c>
      <c r="D2432" s="5" t="s">
        <v>4863</v>
      </c>
      <c r="E2432" s="5" t="s">
        <v>4859</v>
      </c>
      <c r="F2432" s="5" t="s">
        <v>4860</v>
      </c>
    </row>
    <row r="2433" spans="1:6">
      <c r="A2433" s="5" t="s">
        <v>3066</v>
      </c>
      <c r="B2433" s="5" t="s">
        <v>1335</v>
      </c>
      <c r="C2433" s="5" t="s">
        <v>1934</v>
      </c>
      <c r="D2433" s="5" t="s">
        <v>4863</v>
      </c>
      <c r="E2433" s="5" t="s">
        <v>4859</v>
      </c>
      <c r="F2433" s="5" t="s">
        <v>4860</v>
      </c>
    </row>
    <row r="2434" spans="1:6">
      <c r="A2434" s="5" t="s">
        <v>5680</v>
      </c>
      <c r="B2434" s="5" t="s">
        <v>1338</v>
      </c>
      <c r="C2434" s="5" t="s">
        <v>1934</v>
      </c>
      <c r="D2434" s="5" t="s">
        <v>571</v>
      </c>
      <c r="E2434" s="5" t="s">
        <v>5315</v>
      </c>
      <c r="F2434" s="5" t="s">
        <v>5316</v>
      </c>
    </row>
    <row r="2435" spans="1:6">
      <c r="A2435" s="5" t="s">
        <v>5680</v>
      </c>
      <c r="B2435" s="5" t="s">
        <v>1338</v>
      </c>
      <c r="C2435" s="5" t="s">
        <v>1955</v>
      </c>
      <c r="D2435" s="5" t="s">
        <v>4863</v>
      </c>
      <c r="E2435" s="5" t="s">
        <v>4859</v>
      </c>
      <c r="F2435" s="5" t="s">
        <v>4860</v>
      </c>
    </row>
    <row r="2436" spans="1:6">
      <c r="A2436" s="5" t="s">
        <v>3826</v>
      </c>
      <c r="B2436" s="5" t="s">
        <v>1341</v>
      </c>
      <c r="C2436" s="5" t="s">
        <v>1934</v>
      </c>
      <c r="D2436" s="5" t="s">
        <v>4863</v>
      </c>
      <c r="E2436" s="5" t="s">
        <v>4859</v>
      </c>
      <c r="F2436" s="5" t="s">
        <v>4860</v>
      </c>
    </row>
    <row r="2437" spans="1:6">
      <c r="A2437" s="5" t="s">
        <v>4195</v>
      </c>
      <c r="B2437" s="5" t="s">
        <v>1344</v>
      </c>
      <c r="C2437" s="5" t="s">
        <v>1934</v>
      </c>
      <c r="D2437" s="5" t="s">
        <v>4863</v>
      </c>
      <c r="E2437" s="5" t="s">
        <v>4859</v>
      </c>
      <c r="F2437" s="5" t="s">
        <v>4860</v>
      </c>
    </row>
    <row r="2438" spans="1:6">
      <c r="A2438" s="5" t="s">
        <v>4197</v>
      </c>
      <c r="B2438" s="5" t="s">
        <v>1347</v>
      </c>
      <c r="C2438" s="5" t="s">
        <v>1934</v>
      </c>
      <c r="D2438" s="5" t="s">
        <v>4863</v>
      </c>
      <c r="E2438" s="5" t="s">
        <v>4859</v>
      </c>
      <c r="F2438" s="5" t="s">
        <v>4860</v>
      </c>
    </row>
    <row r="2439" spans="1:6">
      <c r="A2439" s="5" t="s">
        <v>4199</v>
      </c>
      <c r="B2439" s="5" t="s">
        <v>1350</v>
      </c>
      <c r="C2439" s="5" t="s">
        <v>1934</v>
      </c>
      <c r="D2439" s="5" t="s">
        <v>4863</v>
      </c>
      <c r="E2439" s="5" t="s">
        <v>4859</v>
      </c>
      <c r="F2439" s="5" t="s">
        <v>4860</v>
      </c>
    </row>
    <row r="2440" spans="1:6">
      <c r="A2440" s="5" t="s">
        <v>4201</v>
      </c>
      <c r="B2440" s="5" t="s">
        <v>1353</v>
      </c>
      <c r="C2440" s="5" t="s">
        <v>1934</v>
      </c>
      <c r="D2440" s="5" t="s">
        <v>4863</v>
      </c>
      <c r="E2440" s="5" t="s">
        <v>4859</v>
      </c>
      <c r="F2440" s="5" t="s">
        <v>4860</v>
      </c>
    </row>
    <row r="2441" spans="1:6">
      <c r="A2441" s="5" t="s">
        <v>4203</v>
      </c>
      <c r="B2441" s="5" t="s">
        <v>1356</v>
      </c>
      <c r="C2441" s="5" t="s">
        <v>1934</v>
      </c>
      <c r="D2441" s="5" t="s">
        <v>46</v>
      </c>
      <c r="E2441" s="5" t="s">
        <v>4887</v>
      </c>
      <c r="F2441" s="5" t="s">
        <v>5441</v>
      </c>
    </row>
    <row r="2442" spans="1:6">
      <c r="A2442" s="5" t="s">
        <v>4203</v>
      </c>
      <c r="B2442" s="5" t="s">
        <v>1356</v>
      </c>
      <c r="C2442" s="5" t="s">
        <v>1955</v>
      </c>
      <c r="D2442" s="5" t="s">
        <v>52</v>
      </c>
      <c r="E2442" s="5" t="s">
        <v>4887</v>
      </c>
      <c r="F2442" s="5" t="s">
        <v>5681</v>
      </c>
    </row>
    <row r="2443" spans="1:6">
      <c r="A2443" s="5" t="s">
        <v>4203</v>
      </c>
      <c r="B2443" s="5" t="s">
        <v>1356</v>
      </c>
      <c r="C2443" s="5" t="s">
        <v>2107</v>
      </c>
      <c r="D2443" s="5" t="s">
        <v>228</v>
      </c>
      <c r="E2443" s="5" t="s">
        <v>5052</v>
      </c>
      <c r="F2443" s="5" t="s">
        <v>5041</v>
      </c>
    </row>
    <row r="2444" spans="1:6">
      <c r="A2444" s="5" t="s">
        <v>4203</v>
      </c>
      <c r="B2444" s="5" t="s">
        <v>1356</v>
      </c>
      <c r="C2444" s="5" t="s">
        <v>2202</v>
      </c>
      <c r="D2444" s="5" t="s">
        <v>228</v>
      </c>
      <c r="E2444" s="5" t="s">
        <v>5236</v>
      </c>
      <c r="F2444" s="5" t="s">
        <v>5442</v>
      </c>
    </row>
    <row r="2445" spans="1:6">
      <c r="A2445" s="5" t="s">
        <v>4203</v>
      </c>
      <c r="B2445" s="5" t="s">
        <v>1356</v>
      </c>
      <c r="C2445" s="5" t="s">
        <v>2156</v>
      </c>
      <c r="D2445" s="5" t="s">
        <v>228</v>
      </c>
      <c r="E2445" s="5" t="s">
        <v>5030</v>
      </c>
      <c r="F2445" s="5" t="s">
        <v>4914</v>
      </c>
    </row>
    <row r="2446" spans="1:6">
      <c r="A2446" s="5" t="s">
        <v>4203</v>
      </c>
      <c r="B2446" s="5" t="s">
        <v>1356</v>
      </c>
      <c r="C2446" s="5" t="s">
        <v>2848</v>
      </c>
      <c r="D2446" s="5" t="s">
        <v>228</v>
      </c>
      <c r="E2446" s="5" t="s">
        <v>4973</v>
      </c>
      <c r="F2446" s="5" t="s">
        <v>4974</v>
      </c>
    </row>
    <row r="2447" spans="1:6">
      <c r="A2447" s="5" t="s">
        <v>4203</v>
      </c>
      <c r="B2447" s="5" t="s">
        <v>1356</v>
      </c>
      <c r="C2447" s="5" t="s">
        <v>3221</v>
      </c>
      <c r="D2447" s="5" t="s">
        <v>228</v>
      </c>
      <c r="E2447" s="5" t="s">
        <v>4940</v>
      </c>
      <c r="F2447" s="5" t="s">
        <v>5442</v>
      </c>
    </row>
    <row r="2448" spans="1:6">
      <c r="A2448" s="5" t="s">
        <v>4203</v>
      </c>
      <c r="B2448" s="5" t="s">
        <v>1356</v>
      </c>
      <c r="C2448" s="5" t="s">
        <v>2569</v>
      </c>
      <c r="D2448" s="5" t="s">
        <v>228</v>
      </c>
      <c r="E2448" s="5" t="s">
        <v>5222</v>
      </c>
      <c r="F2448" s="5" t="s">
        <v>4974</v>
      </c>
    </row>
    <row r="2449" spans="1:6">
      <c r="A2449" s="5" t="s">
        <v>4203</v>
      </c>
      <c r="B2449" s="5" t="s">
        <v>1356</v>
      </c>
      <c r="C2449" s="5" t="s">
        <v>3878</v>
      </c>
      <c r="D2449" s="5" t="s">
        <v>228</v>
      </c>
      <c r="E2449" s="5" t="s">
        <v>4930</v>
      </c>
      <c r="F2449" s="5" t="s">
        <v>4902</v>
      </c>
    </row>
    <row r="2450" spans="1:6">
      <c r="A2450" s="5" t="s">
        <v>4203</v>
      </c>
      <c r="B2450" s="5" t="s">
        <v>1356</v>
      </c>
      <c r="C2450" s="5" t="s">
        <v>2018</v>
      </c>
      <c r="D2450" s="5" t="s">
        <v>522</v>
      </c>
      <c r="E2450" s="5" t="s">
        <v>5028</v>
      </c>
      <c r="F2450" s="5" t="s">
        <v>5682</v>
      </c>
    </row>
    <row r="2451" spans="1:6">
      <c r="A2451" s="5" t="s">
        <v>4203</v>
      </c>
      <c r="B2451" s="5" t="s">
        <v>1356</v>
      </c>
      <c r="C2451" s="5" t="s">
        <v>2319</v>
      </c>
      <c r="D2451" s="5" t="s">
        <v>522</v>
      </c>
      <c r="E2451" s="5" t="s">
        <v>4874</v>
      </c>
      <c r="F2451" s="5" t="s">
        <v>4875</v>
      </c>
    </row>
    <row r="2452" spans="1:6">
      <c r="A2452" s="5" t="s">
        <v>4203</v>
      </c>
      <c r="B2452" s="5" t="s">
        <v>1356</v>
      </c>
      <c r="C2452" s="5" t="s">
        <v>2996</v>
      </c>
      <c r="D2452" s="5" t="s">
        <v>485</v>
      </c>
      <c r="E2452" s="5" t="s">
        <v>4880</v>
      </c>
      <c r="F2452" s="5" t="s">
        <v>5683</v>
      </c>
    </row>
    <row r="2453" spans="1:6">
      <c r="A2453" s="5" t="s">
        <v>4203</v>
      </c>
      <c r="B2453" s="5" t="s">
        <v>1356</v>
      </c>
      <c r="C2453" s="5" t="s">
        <v>4393</v>
      </c>
      <c r="D2453" s="5" t="s">
        <v>26</v>
      </c>
      <c r="E2453" s="5" t="s">
        <v>4853</v>
      </c>
      <c r="F2453" s="5" t="s">
        <v>4883</v>
      </c>
    </row>
    <row r="2454" spans="1:6">
      <c r="A2454" s="5" t="s">
        <v>4203</v>
      </c>
      <c r="B2454" s="5" t="s">
        <v>1356</v>
      </c>
      <c r="C2454" s="5" t="s">
        <v>4894</v>
      </c>
      <c r="D2454" s="5" t="s">
        <v>26</v>
      </c>
      <c r="E2454" s="5" t="s">
        <v>4940</v>
      </c>
      <c r="F2454" s="5" t="s">
        <v>4941</v>
      </c>
    </row>
    <row r="2455" spans="1:6">
      <c r="A2455" s="5" t="s">
        <v>4203</v>
      </c>
      <c r="B2455" s="5" t="s">
        <v>1356</v>
      </c>
      <c r="C2455" s="5" t="s">
        <v>2011</v>
      </c>
      <c r="D2455" s="5" t="s">
        <v>284</v>
      </c>
      <c r="E2455" s="5" t="s">
        <v>4887</v>
      </c>
      <c r="F2455" s="5" t="s">
        <v>4885</v>
      </c>
    </row>
    <row r="2456" spans="1:6">
      <c r="A2456" s="5" t="s">
        <v>4203</v>
      </c>
      <c r="B2456" s="5" t="s">
        <v>1356</v>
      </c>
      <c r="C2456" s="5" t="s">
        <v>3738</v>
      </c>
      <c r="D2456" s="5" t="s">
        <v>4926</v>
      </c>
      <c r="E2456" s="5" t="s">
        <v>4930</v>
      </c>
      <c r="F2456" s="5" t="s">
        <v>4931</v>
      </c>
    </row>
    <row r="2457" spans="1:6">
      <c r="A2457" s="5" t="s">
        <v>4203</v>
      </c>
      <c r="B2457" s="5" t="s">
        <v>1356</v>
      </c>
      <c r="C2457" s="5" t="s">
        <v>3789</v>
      </c>
      <c r="D2457" s="5" t="s">
        <v>4850</v>
      </c>
      <c r="E2457" s="5" t="s">
        <v>4851</v>
      </c>
      <c r="F2457" s="5" t="s">
        <v>4871</v>
      </c>
    </row>
    <row r="2458" spans="1:6">
      <c r="A2458" s="5" t="s">
        <v>4203</v>
      </c>
      <c r="B2458" s="5" t="s">
        <v>1356</v>
      </c>
      <c r="C2458" s="5" t="s">
        <v>2458</v>
      </c>
      <c r="D2458" s="5" t="s">
        <v>4863</v>
      </c>
      <c r="E2458" s="5" t="s">
        <v>4859</v>
      </c>
      <c r="F2458" s="5" t="s">
        <v>4860</v>
      </c>
    </row>
    <row r="2459" spans="1:6">
      <c r="A2459" s="5" t="s">
        <v>4205</v>
      </c>
      <c r="B2459" s="5" t="s">
        <v>1359</v>
      </c>
      <c r="C2459" s="5" t="s">
        <v>1934</v>
      </c>
      <c r="D2459" s="5" t="s">
        <v>4863</v>
      </c>
      <c r="E2459" s="5" t="s">
        <v>4859</v>
      </c>
      <c r="F2459" s="5" t="s">
        <v>4860</v>
      </c>
    </row>
    <row r="2460" spans="1:6">
      <c r="A2460" s="5" t="s">
        <v>4207</v>
      </c>
      <c r="B2460" s="5" t="s">
        <v>1362</v>
      </c>
      <c r="C2460" s="5" t="s">
        <v>1934</v>
      </c>
      <c r="D2460" s="5" t="s">
        <v>4863</v>
      </c>
      <c r="E2460" s="5" t="s">
        <v>4859</v>
      </c>
      <c r="F2460" s="5" t="s">
        <v>4860</v>
      </c>
    </row>
    <row r="2461" spans="1:6">
      <c r="A2461" s="5" t="s">
        <v>4209</v>
      </c>
      <c r="B2461" s="5" t="s">
        <v>1365</v>
      </c>
      <c r="C2461" s="5" t="s">
        <v>1934</v>
      </c>
      <c r="D2461" s="5" t="s">
        <v>4863</v>
      </c>
      <c r="E2461" s="5" t="s">
        <v>4859</v>
      </c>
      <c r="F2461" s="5" t="s">
        <v>4860</v>
      </c>
    </row>
    <row r="2462" spans="1:6">
      <c r="A2462" s="5" t="s">
        <v>4211</v>
      </c>
      <c r="B2462" s="5" t="s">
        <v>1368</v>
      </c>
      <c r="C2462" s="5" t="s">
        <v>1934</v>
      </c>
      <c r="D2462" s="5" t="s">
        <v>4863</v>
      </c>
      <c r="E2462" s="5" t="s">
        <v>4859</v>
      </c>
      <c r="F2462" s="5" t="s">
        <v>4860</v>
      </c>
    </row>
    <row r="2463" spans="1:6">
      <c r="A2463" s="5" t="s">
        <v>3070</v>
      </c>
      <c r="B2463" s="5" t="s">
        <v>1371</v>
      </c>
      <c r="C2463" s="5" t="s">
        <v>1934</v>
      </c>
      <c r="D2463" s="5" t="s">
        <v>33</v>
      </c>
      <c r="E2463" s="5" t="s">
        <v>5078</v>
      </c>
      <c r="F2463" s="5" t="s">
        <v>4862</v>
      </c>
    </row>
    <row r="2464" spans="1:6">
      <c r="A2464" s="5" t="s">
        <v>3070</v>
      </c>
      <c r="B2464" s="5" t="s">
        <v>1371</v>
      </c>
      <c r="C2464" s="5" t="s">
        <v>1955</v>
      </c>
      <c r="D2464" s="5" t="s">
        <v>4863</v>
      </c>
      <c r="E2464" s="5" t="s">
        <v>4859</v>
      </c>
      <c r="F2464" s="5" t="s">
        <v>4860</v>
      </c>
    </row>
    <row r="2465" spans="1:6">
      <c r="A2465" s="5" t="s">
        <v>3074</v>
      </c>
      <c r="B2465" s="5" t="s">
        <v>1374</v>
      </c>
      <c r="C2465" s="5" t="s">
        <v>1934</v>
      </c>
      <c r="D2465" s="5" t="s">
        <v>4863</v>
      </c>
      <c r="E2465" s="5" t="s">
        <v>4859</v>
      </c>
      <c r="F2465" s="5" t="s">
        <v>4860</v>
      </c>
    </row>
    <row r="2466" spans="1:6">
      <c r="A2466" s="5" t="s">
        <v>3076</v>
      </c>
      <c r="B2466" s="5" t="s">
        <v>1377</v>
      </c>
      <c r="C2466" s="5" t="s">
        <v>1934</v>
      </c>
      <c r="D2466" s="5" t="s">
        <v>4863</v>
      </c>
      <c r="E2466" s="5" t="s">
        <v>4859</v>
      </c>
      <c r="F2466" s="5" t="s">
        <v>4860</v>
      </c>
    </row>
    <row r="2467" spans="1:6">
      <c r="A2467" s="5" t="s">
        <v>3081</v>
      </c>
      <c r="B2467" s="5" t="s">
        <v>1380</v>
      </c>
      <c r="C2467" s="5" t="s">
        <v>1934</v>
      </c>
      <c r="D2467" s="5" t="s">
        <v>4863</v>
      </c>
      <c r="E2467" s="5" t="s">
        <v>4859</v>
      </c>
      <c r="F2467" s="5" t="s">
        <v>4860</v>
      </c>
    </row>
    <row r="2468" spans="1:6">
      <c r="A2468" s="5" t="s">
        <v>3083</v>
      </c>
      <c r="B2468" s="5" t="s">
        <v>1383</v>
      </c>
      <c r="C2468" s="5" t="s">
        <v>1934</v>
      </c>
      <c r="D2468" s="5" t="s">
        <v>33</v>
      </c>
      <c r="E2468" s="5" t="s">
        <v>5078</v>
      </c>
      <c r="F2468" s="5" t="s">
        <v>4862</v>
      </c>
    </row>
    <row r="2469" spans="1:6">
      <c r="A2469" s="5" t="s">
        <v>3083</v>
      </c>
      <c r="B2469" s="5" t="s">
        <v>1383</v>
      </c>
      <c r="C2469" s="5" t="s">
        <v>1955</v>
      </c>
      <c r="D2469" s="5" t="s">
        <v>4863</v>
      </c>
      <c r="E2469" s="5" t="s">
        <v>4859</v>
      </c>
      <c r="F2469" s="5" t="s">
        <v>4860</v>
      </c>
    </row>
    <row r="2470" spans="1:6">
      <c r="A2470" s="5" t="s">
        <v>3087</v>
      </c>
      <c r="B2470" s="5" t="s">
        <v>1386</v>
      </c>
      <c r="C2470" s="5" t="s">
        <v>1934</v>
      </c>
      <c r="D2470" s="5" t="s">
        <v>4863</v>
      </c>
      <c r="E2470" s="5" t="s">
        <v>4859</v>
      </c>
      <c r="F2470" s="5" t="s">
        <v>4860</v>
      </c>
    </row>
    <row r="2471" spans="1:6">
      <c r="A2471" s="5" t="s">
        <v>3091</v>
      </c>
      <c r="B2471" s="5" t="s">
        <v>1389</v>
      </c>
      <c r="C2471" s="5" t="s">
        <v>1934</v>
      </c>
      <c r="D2471" s="5" t="s">
        <v>4863</v>
      </c>
      <c r="E2471" s="5" t="s">
        <v>4859</v>
      </c>
      <c r="F2471" s="5" t="s">
        <v>4860</v>
      </c>
    </row>
    <row r="2472" spans="1:6">
      <c r="A2472" s="5" t="s">
        <v>3094</v>
      </c>
      <c r="B2472" s="5" t="s">
        <v>1392</v>
      </c>
      <c r="C2472" s="5" t="s">
        <v>1934</v>
      </c>
      <c r="D2472" s="5" t="s">
        <v>33</v>
      </c>
      <c r="E2472" s="5" t="s">
        <v>5078</v>
      </c>
      <c r="F2472" s="5" t="s">
        <v>4862</v>
      </c>
    </row>
    <row r="2473" spans="1:6">
      <c r="A2473" s="5" t="s">
        <v>3094</v>
      </c>
      <c r="B2473" s="5" t="s">
        <v>1392</v>
      </c>
      <c r="C2473" s="5" t="s">
        <v>1955</v>
      </c>
      <c r="D2473" s="5" t="s">
        <v>4863</v>
      </c>
      <c r="E2473" s="5" t="s">
        <v>4859</v>
      </c>
      <c r="F2473" s="5" t="s">
        <v>4860</v>
      </c>
    </row>
    <row r="2474" spans="1:6">
      <c r="A2474" s="5" t="s">
        <v>3098</v>
      </c>
      <c r="B2474" s="5" t="s">
        <v>1395</v>
      </c>
      <c r="C2474" s="5" t="s">
        <v>1934</v>
      </c>
      <c r="D2474" s="5" t="s">
        <v>4863</v>
      </c>
      <c r="E2474" s="5" t="s">
        <v>4859</v>
      </c>
      <c r="F2474" s="5" t="s">
        <v>4860</v>
      </c>
    </row>
    <row r="2475" spans="1:6">
      <c r="A2475" s="5" t="s">
        <v>3101</v>
      </c>
      <c r="B2475" s="5" t="s">
        <v>1398</v>
      </c>
      <c r="C2475" s="5" t="s">
        <v>1934</v>
      </c>
      <c r="D2475" s="5" t="s">
        <v>4863</v>
      </c>
      <c r="E2475" s="5" t="s">
        <v>4859</v>
      </c>
      <c r="F2475" s="5" t="s">
        <v>4860</v>
      </c>
    </row>
    <row r="2476" spans="1:6">
      <c r="A2476" s="5" t="s">
        <v>4215</v>
      </c>
      <c r="B2476" s="5" t="s">
        <v>1401</v>
      </c>
      <c r="C2476" s="5" t="s">
        <v>1934</v>
      </c>
      <c r="D2476" s="5" t="s">
        <v>4863</v>
      </c>
      <c r="E2476" s="5" t="s">
        <v>4859</v>
      </c>
      <c r="F2476" s="5" t="s">
        <v>4860</v>
      </c>
    </row>
    <row r="2477" spans="1:6">
      <c r="A2477" s="5" t="s">
        <v>3105</v>
      </c>
      <c r="B2477" s="5" t="s">
        <v>1404</v>
      </c>
      <c r="C2477" s="5" t="s">
        <v>1934</v>
      </c>
      <c r="D2477" s="5" t="s">
        <v>33</v>
      </c>
      <c r="E2477" s="5" t="s">
        <v>5078</v>
      </c>
      <c r="F2477" s="5" t="s">
        <v>4862</v>
      </c>
    </row>
    <row r="2478" spans="1:6">
      <c r="A2478" s="5" t="s">
        <v>3105</v>
      </c>
      <c r="B2478" s="5" t="s">
        <v>1404</v>
      </c>
      <c r="C2478" s="5" t="s">
        <v>1955</v>
      </c>
      <c r="D2478" s="5" t="s">
        <v>4863</v>
      </c>
      <c r="E2478" s="5" t="s">
        <v>4859</v>
      </c>
      <c r="F2478" s="5" t="s">
        <v>4860</v>
      </c>
    </row>
    <row r="2479" spans="1:6">
      <c r="A2479" s="5" t="s">
        <v>3108</v>
      </c>
      <c r="B2479" s="5" t="s">
        <v>1407</v>
      </c>
      <c r="C2479" s="5" t="s">
        <v>1934</v>
      </c>
      <c r="D2479" s="5" t="s">
        <v>4863</v>
      </c>
      <c r="E2479" s="5" t="s">
        <v>4859</v>
      </c>
      <c r="F2479" s="5" t="s">
        <v>4860</v>
      </c>
    </row>
    <row r="2480" spans="1:6">
      <c r="A2480" s="5" t="s">
        <v>3111</v>
      </c>
      <c r="B2480" s="5" t="s">
        <v>1410</v>
      </c>
      <c r="C2480" s="5" t="s">
        <v>1934</v>
      </c>
      <c r="D2480" s="5" t="s">
        <v>613</v>
      </c>
      <c r="E2480" s="5" t="s">
        <v>4949</v>
      </c>
      <c r="F2480" s="5" t="s">
        <v>5509</v>
      </c>
    </row>
    <row r="2481" spans="1:6">
      <c r="A2481" s="5" t="s">
        <v>3111</v>
      </c>
      <c r="B2481" s="5" t="s">
        <v>1410</v>
      </c>
      <c r="C2481" s="5" t="s">
        <v>1955</v>
      </c>
      <c r="D2481" s="5" t="s">
        <v>4863</v>
      </c>
      <c r="E2481" s="5" t="s">
        <v>4859</v>
      </c>
      <c r="F2481" s="5" t="s">
        <v>4860</v>
      </c>
    </row>
    <row r="2482" spans="1:6">
      <c r="A2482" s="5" t="s">
        <v>3114</v>
      </c>
      <c r="B2482" s="5" t="s">
        <v>1413</v>
      </c>
      <c r="C2482" s="5" t="s">
        <v>1934</v>
      </c>
      <c r="D2482" s="5" t="s">
        <v>4863</v>
      </c>
      <c r="E2482" s="5" t="s">
        <v>4859</v>
      </c>
      <c r="F2482" s="5" t="s">
        <v>4860</v>
      </c>
    </row>
    <row r="2483" spans="1:6">
      <c r="A2483" s="5" t="s">
        <v>4219</v>
      </c>
      <c r="B2483" s="5" t="s">
        <v>1416</v>
      </c>
      <c r="C2483" s="5" t="s">
        <v>1934</v>
      </c>
      <c r="D2483" s="5" t="s">
        <v>4863</v>
      </c>
      <c r="E2483" s="5" t="s">
        <v>4859</v>
      </c>
      <c r="F2483" s="5" t="s">
        <v>4860</v>
      </c>
    </row>
    <row r="2484" spans="1:6">
      <c r="A2484" s="5" t="s">
        <v>3118</v>
      </c>
      <c r="B2484" s="5" t="s">
        <v>1419</v>
      </c>
      <c r="C2484" s="5" t="s">
        <v>1934</v>
      </c>
      <c r="D2484" s="5" t="s">
        <v>4863</v>
      </c>
      <c r="E2484" s="5" t="s">
        <v>4859</v>
      </c>
      <c r="F2484" s="5" t="s">
        <v>4860</v>
      </c>
    </row>
    <row r="2485" spans="1:6">
      <c r="A2485" s="5" t="s">
        <v>3120</v>
      </c>
      <c r="B2485" s="5" t="s">
        <v>1422</v>
      </c>
      <c r="C2485" s="5" t="s">
        <v>1934</v>
      </c>
      <c r="D2485" s="5" t="s">
        <v>515</v>
      </c>
      <c r="E2485" s="5" t="s">
        <v>4904</v>
      </c>
      <c r="F2485" s="5" t="s">
        <v>5684</v>
      </c>
    </row>
    <row r="2486" spans="1:6">
      <c r="A2486" s="5" t="s">
        <v>3120</v>
      </c>
      <c r="B2486" s="5" t="s">
        <v>1422</v>
      </c>
      <c r="C2486" s="5" t="s">
        <v>1955</v>
      </c>
      <c r="D2486" s="5" t="s">
        <v>228</v>
      </c>
      <c r="E2486" s="5" t="s">
        <v>4915</v>
      </c>
      <c r="F2486" s="5" t="s">
        <v>4983</v>
      </c>
    </row>
    <row r="2487" spans="1:6">
      <c r="A2487" s="5" t="s">
        <v>3120</v>
      </c>
      <c r="B2487" s="5" t="s">
        <v>1422</v>
      </c>
      <c r="C2487" s="5" t="s">
        <v>2107</v>
      </c>
      <c r="D2487" s="5" t="s">
        <v>37</v>
      </c>
      <c r="E2487" s="5" t="s">
        <v>4890</v>
      </c>
      <c r="F2487" s="5" t="s">
        <v>5685</v>
      </c>
    </row>
    <row r="2488" spans="1:6">
      <c r="A2488" s="5" t="s">
        <v>3120</v>
      </c>
      <c r="B2488" s="5" t="s">
        <v>1422</v>
      </c>
      <c r="C2488" s="5" t="s">
        <v>2202</v>
      </c>
      <c r="D2488" s="5" t="s">
        <v>1561</v>
      </c>
      <c r="E2488" s="5" t="s">
        <v>4853</v>
      </c>
      <c r="F2488" s="5" t="s">
        <v>4876</v>
      </c>
    </row>
    <row r="2489" spans="1:6">
      <c r="A2489" s="5" t="s">
        <v>3120</v>
      </c>
      <c r="B2489" s="5" t="s">
        <v>1422</v>
      </c>
      <c r="C2489" s="5" t="s">
        <v>2156</v>
      </c>
      <c r="D2489" s="5" t="s">
        <v>1561</v>
      </c>
      <c r="E2489" s="5" t="s">
        <v>4874</v>
      </c>
      <c r="F2489" s="5" t="s">
        <v>4875</v>
      </c>
    </row>
    <row r="2490" spans="1:6">
      <c r="A2490" s="5" t="s">
        <v>3120</v>
      </c>
      <c r="B2490" s="5" t="s">
        <v>1422</v>
      </c>
      <c r="C2490" s="5" t="s">
        <v>2848</v>
      </c>
      <c r="D2490" s="5" t="s">
        <v>372</v>
      </c>
      <c r="E2490" s="5" t="s">
        <v>4882</v>
      </c>
      <c r="F2490" s="5" t="s">
        <v>5686</v>
      </c>
    </row>
    <row r="2491" spans="1:6">
      <c r="A2491" s="5" t="s">
        <v>3120</v>
      </c>
      <c r="B2491" s="5" t="s">
        <v>1422</v>
      </c>
      <c r="C2491" s="5" t="s">
        <v>3221</v>
      </c>
      <c r="D2491" s="5" t="s">
        <v>280</v>
      </c>
      <c r="E2491" s="5" t="s">
        <v>4896</v>
      </c>
      <c r="F2491" s="5" t="s">
        <v>5687</v>
      </c>
    </row>
    <row r="2492" spans="1:6">
      <c r="A2492" s="5" t="s">
        <v>3120</v>
      </c>
      <c r="B2492" s="5" t="s">
        <v>1422</v>
      </c>
      <c r="C2492" s="5" t="s">
        <v>2569</v>
      </c>
      <c r="D2492" s="5" t="s">
        <v>280</v>
      </c>
      <c r="E2492" s="5" t="s">
        <v>4878</v>
      </c>
      <c r="F2492" s="5" t="s">
        <v>4879</v>
      </c>
    </row>
    <row r="2493" spans="1:6">
      <c r="A2493" s="5" t="s">
        <v>3120</v>
      </c>
      <c r="B2493" s="5" t="s">
        <v>1422</v>
      </c>
      <c r="C2493" s="5" t="s">
        <v>3878</v>
      </c>
      <c r="D2493" s="5" t="s">
        <v>339</v>
      </c>
      <c r="E2493" s="5" t="s">
        <v>5320</v>
      </c>
      <c r="F2493" s="5" t="s">
        <v>4962</v>
      </c>
    </row>
    <row r="2494" spans="1:6">
      <c r="A2494" s="5" t="s">
        <v>3120</v>
      </c>
      <c r="B2494" s="5" t="s">
        <v>1422</v>
      </c>
      <c r="C2494" s="5" t="s">
        <v>2018</v>
      </c>
      <c r="D2494" s="5" t="s">
        <v>63</v>
      </c>
      <c r="E2494" s="5" t="s">
        <v>4853</v>
      </c>
      <c r="F2494" s="5" t="s">
        <v>4908</v>
      </c>
    </row>
    <row r="2495" spans="1:6">
      <c r="A2495" s="5" t="s">
        <v>3120</v>
      </c>
      <c r="B2495" s="5" t="s">
        <v>1422</v>
      </c>
      <c r="C2495" s="5" t="s">
        <v>2319</v>
      </c>
      <c r="D2495" s="5" t="s">
        <v>63</v>
      </c>
      <c r="E2495" s="5" t="s">
        <v>4880</v>
      </c>
      <c r="F2495" s="5" t="s">
        <v>5098</v>
      </c>
    </row>
    <row r="2496" spans="1:6">
      <c r="A2496" s="5" t="s">
        <v>3120</v>
      </c>
      <c r="B2496" s="5" t="s">
        <v>1422</v>
      </c>
      <c r="C2496" s="5" t="s">
        <v>2996</v>
      </c>
      <c r="D2496" s="5" t="s">
        <v>284</v>
      </c>
      <c r="E2496" s="5" t="s">
        <v>4884</v>
      </c>
      <c r="F2496" s="5" t="s">
        <v>4962</v>
      </c>
    </row>
    <row r="2497" spans="1:6">
      <c r="A2497" s="5" t="s">
        <v>3120</v>
      </c>
      <c r="B2497" s="5" t="s">
        <v>1422</v>
      </c>
      <c r="C2497" s="5" t="s">
        <v>4393</v>
      </c>
      <c r="D2497" s="5" t="s">
        <v>284</v>
      </c>
      <c r="E2497" s="5" t="s">
        <v>4887</v>
      </c>
      <c r="F2497" s="5" t="s">
        <v>4885</v>
      </c>
    </row>
    <row r="2498" spans="1:6">
      <c r="A2498" s="5" t="s">
        <v>3120</v>
      </c>
      <c r="B2498" s="5" t="s">
        <v>1422</v>
      </c>
      <c r="C2498" s="5" t="s">
        <v>4894</v>
      </c>
      <c r="D2498" s="5" t="s">
        <v>335</v>
      </c>
      <c r="E2498" s="5" t="s">
        <v>4884</v>
      </c>
      <c r="F2498" s="5" t="s">
        <v>5516</v>
      </c>
    </row>
    <row r="2499" spans="1:6">
      <c r="A2499" s="5" t="s">
        <v>3120</v>
      </c>
      <c r="B2499" s="5" t="s">
        <v>1422</v>
      </c>
      <c r="C2499" s="5" t="s">
        <v>2011</v>
      </c>
      <c r="D2499" s="5" t="s">
        <v>4926</v>
      </c>
      <c r="E2499" s="5" t="s">
        <v>4930</v>
      </c>
      <c r="F2499" s="5" t="s">
        <v>5241</v>
      </c>
    </row>
    <row r="2500" spans="1:6">
      <c r="A2500" s="5" t="s">
        <v>3120</v>
      </c>
      <c r="B2500" s="5" t="s">
        <v>1422</v>
      </c>
      <c r="C2500" s="5" t="s">
        <v>3738</v>
      </c>
      <c r="D2500" s="5" t="s">
        <v>407</v>
      </c>
      <c r="E2500" s="5" t="s">
        <v>4896</v>
      </c>
      <c r="F2500" s="5" t="s">
        <v>4854</v>
      </c>
    </row>
    <row r="2501" spans="1:6">
      <c r="A2501" s="5" t="s">
        <v>3120</v>
      </c>
      <c r="B2501" s="5" t="s">
        <v>1422</v>
      </c>
      <c r="C2501" s="5" t="s">
        <v>3789</v>
      </c>
      <c r="D2501" s="5" t="s">
        <v>4850</v>
      </c>
      <c r="E2501" s="5" t="s">
        <v>4851</v>
      </c>
      <c r="F2501" s="5" t="s">
        <v>4852</v>
      </c>
    </row>
    <row r="2502" spans="1:6">
      <c r="A2502" s="5" t="s">
        <v>3120</v>
      </c>
      <c r="B2502" s="5" t="s">
        <v>1422</v>
      </c>
      <c r="C2502" s="5" t="s">
        <v>2458</v>
      </c>
      <c r="D2502" s="5" t="s">
        <v>4863</v>
      </c>
      <c r="E2502" s="5" t="s">
        <v>4859</v>
      </c>
      <c r="F2502" s="5" t="s">
        <v>4860</v>
      </c>
    </row>
    <row r="2503" spans="1:6">
      <c r="A2503" s="5" t="s">
        <v>5688</v>
      </c>
      <c r="B2503" s="5" t="s">
        <v>1425</v>
      </c>
      <c r="C2503" s="5" t="s">
        <v>1934</v>
      </c>
      <c r="D2503" s="5" t="s">
        <v>4863</v>
      </c>
      <c r="E2503" s="5" t="s">
        <v>4859</v>
      </c>
      <c r="F2503" s="5" t="s">
        <v>4860</v>
      </c>
    </row>
    <row r="2504" spans="1:6">
      <c r="A2504" s="5" t="s">
        <v>3123</v>
      </c>
      <c r="B2504" s="5" t="s">
        <v>1428</v>
      </c>
      <c r="C2504" s="5" t="s">
        <v>1934</v>
      </c>
      <c r="D2504" s="5" t="s">
        <v>1430</v>
      </c>
      <c r="E2504" s="5" t="s">
        <v>5246</v>
      </c>
      <c r="F2504" s="5" t="s">
        <v>5689</v>
      </c>
    </row>
    <row r="2505" spans="1:6">
      <c r="A2505" s="5" t="s">
        <v>3123</v>
      </c>
      <c r="B2505" s="5" t="s">
        <v>1428</v>
      </c>
      <c r="C2505" s="5" t="s">
        <v>1955</v>
      </c>
      <c r="D2505" s="5" t="s">
        <v>4863</v>
      </c>
      <c r="E2505" s="5" t="s">
        <v>4859</v>
      </c>
      <c r="F2505" s="5" t="s">
        <v>4860</v>
      </c>
    </row>
    <row r="2506" spans="1:6">
      <c r="A2506" s="5" t="s">
        <v>3127</v>
      </c>
      <c r="B2506" s="5" t="s">
        <v>1432</v>
      </c>
      <c r="C2506" s="5" t="s">
        <v>1934</v>
      </c>
      <c r="D2506" s="5" t="s">
        <v>4858</v>
      </c>
      <c r="E2506" s="5" t="s">
        <v>4859</v>
      </c>
      <c r="F2506" s="5" t="s">
        <v>4860</v>
      </c>
    </row>
    <row r="2507" spans="1:6">
      <c r="A2507" s="5" t="s">
        <v>3127</v>
      </c>
      <c r="B2507" s="5" t="s">
        <v>1432</v>
      </c>
      <c r="C2507" s="5" t="s">
        <v>1955</v>
      </c>
      <c r="D2507" s="5" t="s">
        <v>5690</v>
      </c>
      <c r="E2507" s="5" t="s">
        <v>5691</v>
      </c>
      <c r="F2507" s="5" t="s">
        <v>5692</v>
      </c>
    </row>
    <row r="2508" spans="1:6">
      <c r="A2508" s="5" t="s">
        <v>3138</v>
      </c>
      <c r="B2508" s="5" t="s">
        <v>1436</v>
      </c>
      <c r="C2508" s="5" t="s">
        <v>1934</v>
      </c>
      <c r="D2508" s="5" t="s">
        <v>4858</v>
      </c>
      <c r="E2508" s="5" t="s">
        <v>4859</v>
      </c>
      <c r="F2508" s="5" t="s">
        <v>4860</v>
      </c>
    </row>
    <row r="2509" spans="1:6">
      <c r="A2509" s="5" t="s">
        <v>3160</v>
      </c>
      <c r="B2509" s="5" t="s">
        <v>1439</v>
      </c>
      <c r="C2509" s="5" t="s">
        <v>1934</v>
      </c>
      <c r="D2509" s="5" t="s">
        <v>4858</v>
      </c>
      <c r="E2509" s="5" t="s">
        <v>4859</v>
      </c>
      <c r="F2509" s="5" t="s">
        <v>4860</v>
      </c>
    </row>
    <row r="2510" spans="1:6">
      <c r="A2510" s="5" t="s">
        <v>3171</v>
      </c>
      <c r="B2510" s="5" t="s">
        <v>1441</v>
      </c>
      <c r="C2510" s="5" t="s">
        <v>1934</v>
      </c>
      <c r="D2510" s="5" t="s">
        <v>4858</v>
      </c>
      <c r="E2510" s="5" t="s">
        <v>4859</v>
      </c>
      <c r="F2510" s="5" t="s">
        <v>4860</v>
      </c>
    </row>
    <row r="2511" spans="1:6">
      <c r="A2511" s="5" t="s">
        <v>3171</v>
      </c>
      <c r="B2511" s="5" t="s">
        <v>1441</v>
      </c>
      <c r="C2511" s="5" t="s">
        <v>1955</v>
      </c>
      <c r="D2511" s="5" t="s">
        <v>1443</v>
      </c>
      <c r="E2511" s="5" t="s">
        <v>5246</v>
      </c>
      <c r="F2511" s="5" t="s">
        <v>5693</v>
      </c>
    </row>
    <row r="2512" spans="1:6">
      <c r="A2512" s="5" t="s">
        <v>5694</v>
      </c>
      <c r="B2512" s="5" t="s">
        <v>1444</v>
      </c>
      <c r="C2512" s="5" t="s">
        <v>1934</v>
      </c>
      <c r="D2512" s="5" t="s">
        <v>4863</v>
      </c>
      <c r="E2512" s="5" t="s">
        <v>4859</v>
      </c>
      <c r="F2512" s="5" t="s">
        <v>4860</v>
      </c>
    </row>
    <row r="2513" spans="1:6">
      <c r="A2513" s="5" t="s">
        <v>3190</v>
      </c>
      <c r="B2513" s="5" t="s">
        <v>1446</v>
      </c>
      <c r="C2513" s="5" t="s">
        <v>1934</v>
      </c>
      <c r="D2513" s="5" t="s">
        <v>4863</v>
      </c>
      <c r="E2513" s="5" t="s">
        <v>4859</v>
      </c>
      <c r="F2513" s="5" t="s">
        <v>4860</v>
      </c>
    </row>
    <row r="2514" spans="1:6">
      <c r="A2514" s="5" t="s">
        <v>4223</v>
      </c>
      <c r="B2514" s="5" t="s">
        <v>1449</v>
      </c>
      <c r="C2514" s="5" t="s">
        <v>1934</v>
      </c>
      <c r="D2514" s="5" t="s">
        <v>4863</v>
      </c>
      <c r="E2514" s="5" t="s">
        <v>4859</v>
      </c>
      <c r="F2514" s="5" t="s">
        <v>4860</v>
      </c>
    </row>
    <row r="2515" spans="1:6">
      <c r="A2515" s="5" t="s">
        <v>3193</v>
      </c>
      <c r="B2515" s="5" t="s">
        <v>1452</v>
      </c>
      <c r="C2515" s="5" t="s">
        <v>1934</v>
      </c>
      <c r="D2515" s="5" t="s">
        <v>4998</v>
      </c>
      <c r="E2515" s="5" t="s">
        <v>4999</v>
      </c>
      <c r="F2515" s="5" t="s">
        <v>5289</v>
      </c>
    </row>
    <row r="2516" spans="1:6">
      <c r="A2516" s="5" t="s">
        <v>3193</v>
      </c>
      <c r="B2516" s="5" t="s">
        <v>1452</v>
      </c>
      <c r="C2516" s="5" t="s">
        <v>1955</v>
      </c>
      <c r="D2516" s="5" t="s">
        <v>33</v>
      </c>
      <c r="E2516" s="5" t="s">
        <v>5078</v>
      </c>
      <c r="F2516" s="5" t="s">
        <v>4862</v>
      </c>
    </row>
    <row r="2517" spans="1:6">
      <c r="A2517" s="5" t="s">
        <v>3193</v>
      </c>
      <c r="B2517" s="5" t="s">
        <v>1452</v>
      </c>
      <c r="C2517" s="5" t="s">
        <v>2107</v>
      </c>
      <c r="D2517" s="5" t="s">
        <v>4863</v>
      </c>
      <c r="E2517" s="5" t="s">
        <v>4859</v>
      </c>
      <c r="F2517" s="5" t="s">
        <v>4860</v>
      </c>
    </row>
    <row r="2518" spans="1:6">
      <c r="A2518" s="5" t="s">
        <v>3196</v>
      </c>
      <c r="B2518" s="5" t="s">
        <v>1456</v>
      </c>
      <c r="C2518" s="5" t="s">
        <v>1934</v>
      </c>
      <c r="D2518" s="5" t="s">
        <v>4863</v>
      </c>
      <c r="E2518" s="5" t="s">
        <v>4859</v>
      </c>
      <c r="F2518" s="5" t="s">
        <v>4860</v>
      </c>
    </row>
    <row r="2519" spans="1:6">
      <c r="A2519" s="5" t="s">
        <v>3201</v>
      </c>
      <c r="B2519" s="5" t="s">
        <v>1460</v>
      </c>
      <c r="C2519" s="5" t="s">
        <v>1934</v>
      </c>
      <c r="D2519" s="5" t="s">
        <v>4863</v>
      </c>
      <c r="E2519" s="5" t="s">
        <v>4859</v>
      </c>
      <c r="F2519" s="5" t="s">
        <v>4860</v>
      </c>
    </row>
    <row r="2520" spans="1:6">
      <c r="A2520" s="5" t="s">
        <v>3204</v>
      </c>
      <c r="B2520" s="5" t="s">
        <v>1463</v>
      </c>
      <c r="C2520" s="5" t="s">
        <v>1934</v>
      </c>
      <c r="D2520" s="5" t="s">
        <v>4863</v>
      </c>
      <c r="E2520" s="5" t="s">
        <v>4859</v>
      </c>
      <c r="F2520" s="5" t="s">
        <v>4860</v>
      </c>
    </row>
    <row r="2521" spans="1:6">
      <c r="A2521" s="5" t="s">
        <v>5695</v>
      </c>
      <c r="B2521" s="5" t="s">
        <v>1466</v>
      </c>
      <c r="C2521" s="5" t="s">
        <v>1934</v>
      </c>
      <c r="D2521" s="5" t="s">
        <v>571</v>
      </c>
      <c r="E2521" s="5" t="s">
        <v>5315</v>
      </c>
      <c r="F2521" s="5" t="s">
        <v>5316</v>
      </c>
    </row>
    <row r="2522" spans="1:6">
      <c r="A2522" s="5" t="s">
        <v>5695</v>
      </c>
      <c r="B2522" s="5" t="s">
        <v>1466</v>
      </c>
      <c r="C2522" s="5" t="s">
        <v>1955</v>
      </c>
      <c r="D2522" s="5" t="s">
        <v>4863</v>
      </c>
      <c r="E2522" s="5" t="s">
        <v>4859</v>
      </c>
      <c r="F2522" s="5" t="s">
        <v>4860</v>
      </c>
    </row>
    <row r="2523" spans="1:6">
      <c r="A2523" s="5" t="s">
        <v>3829</v>
      </c>
      <c r="B2523" s="5" t="s">
        <v>1470</v>
      </c>
      <c r="C2523" s="5" t="s">
        <v>1934</v>
      </c>
      <c r="D2523" s="5" t="s">
        <v>4863</v>
      </c>
      <c r="E2523" s="5" t="s">
        <v>4859</v>
      </c>
      <c r="F2523" s="5" t="s">
        <v>4860</v>
      </c>
    </row>
    <row r="2524" spans="1:6">
      <c r="A2524" s="5" t="s">
        <v>3208</v>
      </c>
      <c r="B2524" s="5" t="s">
        <v>1474</v>
      </c>
      <c r="C2524" s="5" t="s">
        <v>1934</v>
      </c>
      <c r="D2524" s="5" t="s">
        <v>4863</v>
      </c>
      <c r="E2524" s="5" t="s">
        <v>4859</v>
      </c>
      <c r="F2524" s="5" t="s">
        <v>4860</v>
      </c>
    </row>
    <row r="2525" spans="1:6">
      <c r="A2525" s="5" t="s">
        <v>3212</v>
      </c>
      <c r="B2525" s="5" t="s">
        <v>1477</v>
      </c>
      <c r="C2525" s="5" t="s">
        <v>1934</v>
      </c>
      <c r="D2525" s="5" t="s">
        <v>4998</v>
      </c>
      <c r="E2525" s="5" t="s">
        <v>4999</v>
      </c>
      <c r="F2525" s="5" t="s">
        <v>5289</v>
      </c>
    </row>
    <row r="2526" spans="1:6">
      <c r="A2526" s="5" t="s">
        <v>3212</v>
      </c>
      <c r="B2526" s="5" t="s">
        <v>1477</v>
      </c>
      <c r="C2526" s="5" t="s">
        <v>1955</v>
      </c>
      <c r="D2526" s="5" t="s">
        <v>4863</v>
      </c>
      <c r="E2526" s="5" t="s">
        <v>4859</v>
      </c>
      <c r="F2526" s="5" t="s">
        <v>4860</v>
      </c>
    </row>
    <row r="2527" spans="1:6">
      <c r="A2527" s="5" t="s">
        <v>3834</v>
      </c>
      <c r="B2527" s="5" t="s">
        <v>1480</v>
      </c>
      <c r="C2527" s="5" t="s">
        <v>1934</v>
      </c>
      <c r="D2527" s="5" t="s">
        <v>4863</v>
      </c>
      <c r="E2527" s="5" t="s">
        <v>4859</v>
      </c>
      <c r="F2527" s="5" t="s">
        <v>4860</v>
      </c>
    </row>
    <row r="2528" spans="1:6">
      <c r="A2528" s="5" t="s">
        <v>3214</v>
      </c>
      <c r="B2528" s="5" t="s">
        <v>1483</v>
      </c>
      <c r="C2528" s="5" t="s">
        <v>1934</v>
      </c>
      <c r="D2528" s="5" t="s">
        <v>4863</v>
      </c>
      <c r="E2528" s="5" t="s">
        <v>4859</v>
      </c>
      <c r="F2528" s="5" t="s">
        <v>4860</v>
      </c>
    </row>
    <row r="2529" spans="1:6">
      <c r="A2529" s="5" t="s">
        <v>3219</v>
      </c>
      <c r="B2529" s="5" t="s">
        <v>1486</v>
      </c>
      <c r="C2529" s="5" t="s">
        <v>1934</v>
      </c>
      <c r="D2529" s="5" t="s">
        <v>4863</v>
      </c>
      <c r="E2529" s="5" t="s">
        <v>4859</v>
      </c>
      <c r="F2529" s="5" t="s">
        <v>4860</v>
      </c>
    </row>
    <row r="2530" spans="1:6">
      <c r="A2530" s="5" t="s">
        <v>3222</v>
      </c>
      <c r="B2530" s="5" t="s">
        <v>1489</v>
      </c>
      <c r="C2530" s="5" t="s">
        <v>1934</v>
      </c>
      <c r="D2530" s="5" t="s">
        <v>33</v>
      </c>
      <c r="E2530" s="5" t="s">
        <v>5078</v>
      </c>
      <c r="F2530" s="5" t="s">
        <v>4862</v>
      </c>
    </row>
    <row r="2531" spans="1:6">
      <c r="A2531" s="5" t="s">
        <v>3222</v>
      </c>
      <c r="B2531" s="5" t="s">
        <v>1489</v>
      </c>
      <c r="C2531" s="5" t="s">
        <v>1955</v>
      </c>
      <c r="D2531" s="5" t="s">
        <v>4863</v>
      </c>
      <c r="E2531" s="5" t="s">
        <v>4859</v>
      </c>
      <c r="F2531" s="5" t="s">
        <v>4860</v>
      </c>
    </row>
    <row r="2532" spans="1:6">
      <c r="A2532" s="5" t="s">
        <v>4228</v>
      </c>
      <c r="B2532" s="5" t="s">
        <v>1492</v>
      </c>
      <c r="C2532" s="5" t="s">
        <v>1934</v>
      </c>
      <c r="D2532" s="5" t="s">
        <v>32</v>
      </c>
      <c r="E2532" s="5" t="s">
        <v>4853</v>
      </c>
      <c r="F2532" s="5" t="s">
        <v>4919</v>
      </c>
    </row>
    <row r="2533" spans="1:6">
      <c r="A2533" s="5" t="s">
        <v>4228</v>
      </c>
      <c r="B2533" s="5" t="s">
        <v>1492</v>
      </c>
      <c r="C2533" s="5" t="s">
        <v>1955</v>
      </c>
      <c r="D2533" s="5" t="s">
        <v>1561</v>
      </c>
      <c r="E2533" s="5" t="s">
        <v>4853</v>
      </c>
      <c r="F2533" s="5" t="s">
        <v>4883</v>
      </c>
    </row>
    <row r="2534" spans="1:6">
      <c r="A2534" s="5" t="s">
        <v>4228</v>
      </c>
      <c r="B2534" s="5" t="s">
        <v>1492</v>
      </c>
      <c r="C2534" s="5" t="s">
        <v>2107</v>
      </c>
      <c r="D2534" s="5" t="s">
        <v>1561</v>
      </c>
      <c r="E2534" s="5" t="s">
        <v>4874</v>
      </c>
      <c r="F2534" s="5" t="s">
        <v>4875</v>
      </c>
    </row>
    <row r="2535" spans="1:6">
      <c r="A2535" s="5" t="s">
        <v>4228</v>
      </c>
      <c r="B2535" s="5" t="s">
        <v>1492</v>
      </c>
      <c r="C2535" s="5" t="s">
        <v>2202</v>
      </c>
      <c r="D2535" s="5" t="s">
        <v>284</v>
      </c>
      <c r="E2535" s="5" t="s">
        <v>4887</v>
      </c>
      <c r="F2535" s="5" t="s">
        <v>4910</v>
      </c>
    </row>
    <row r="2536" spans="1:6">
      <c r="A2536" s="5" t="s">
        <v>4228</v>
      </c>
      <c r="B2536" s="5" t="s">
        <v>1492</v>
      </c>
      <c r="C2536" s="5" t="s">
        <v>2156</v>
      </c>
      <c r="D2536" s="5" t="s">
        <v>447</v>
      </c>
      <c r="E2536" s="5" t="s">
        <v>4864</v>
      </c>
      <c r="F2536" s="5" t="s">
        <v>5696</v>
      </c>
    </row>
    <row r="2537" spans="1:6">
      <c r="A2537" s="5" t="s">
        <v>4228</v>
      </c>
      <c r="B2537" s="5" t="s">
        <v>1492</v>
      </c>
      <c r="C2537" s="5" t="s">
        <v>2848</v>
      </c>
      <c r="D2537" s="5" t="s">
        <v>5697</v>
      </c>
      <c r="E2537" s="5" t="s">
        <v>4853</v>
      </c>
      <c r="F2537" s="5" t="s">
        <v>5698</v>
      </c>
    </row>
    <row r="2538" spans="1:6">
      <c r="A2538" s="5" t="s">
        <v>4228</v>
      </c>
      <c r="B2538" s="5" t="s">
        <v>1492</v>
      </c>
      <c r="C2538" s="5" t="s">
        <v>3221</v>
      </c>
      <c r="D2538" s="5" t="s">
        <v>1494</v>
      </c>
      <c r="E2538" s="5" t="s">
        <v>4853</v>
      </c>
      <c r="F2538" s="5" t="s">
        <v>5699</v>
      </c>
    </row>
    <row r="2539" spans="1:6">
      <c r="A2539" s="5" t="s">
        <v>4228</v>
      </c>
      <c r="B2539" s="5" t="s">
        <v>1492</v>
      </c>
      <c r="C2539" s="5" t="s">
        <v>2569</v>
      </c>
      <c r="D2539" s="5" t="s">
        <v>5108</v>
      </c>
      <c r="E2539" s="5" t="s">
        <v>4880</v>
      </c>
      <c r="F2539" s="5" t="s">
        <v>5603</v>
      </c>
    </row>
    <row r="2540" spans="1:6">
      <c r="A2540" s="5" t="s">
        <v>4228</v>
      </c>
      <c r="B2540" s="5" t="s">
        <v>1492</v>
      </c>
      <c r="C2540" s="5" t="s">
        <v>3878</v>
      </c>
      <c r="D2540" s="5" t="s">
        <v>5700</v>
      </c>
      <c r="E2540" s="5" t="s">
        <v>5119</v>
      </c>
      <c r="F2540" s="5" t="s">
        <v>5701</v>
      </c>
    </row>
    <row r="2541" spans="1:6">
      <c r="A2541" s="5" t="s">
        <v>4228</v>
      </c>
      <c r="B2541" s="5" t="s">
        <v>1492</v>
      </c>
      <c r="C2541" s="5" t="s">
        <v>2018</v>
      </c>
      <c r="D2541" s="5" t="s">
        <v>4850</v>
      </c>
      <c r="E2541" s="5" t="s">
        <v>4851</v>
      </c>
      <c r="F2541" s="5" t="s">
        <v>4871</v>
      </c>
    </row>
    <row r="2542" spans="1:6">
      <c r="A2542" s="5" t="s">
        <v>4228</v>
      </c>
      <c r="B2542" s="5" t="s">
        <v>1492</v>
      </c>
      <c r="C2542" s="5" t="s">
        <v>2319</v>
      </c>
      <c r="D2542" s="5" t="s">
        <v>5478</v>
      </c>
      <c r="E2542" s="5" t="s">
        <v>5702</v>
      </c>
      <c r="F2542" s="5" t="s">
        <v>5703</v>
      </c>
    </row>
    <row r="2543" spans="1:6">
      <c r="A2543" s="5" t="s">
        <v>4228</v>
      </c>
      <c r="B2543" s="5" t="s">
        <v>1492</v>
      </c>
      <c r="C2543" s="5" t="s">
        <v>2996</v>
      </c>
      <c r="D2543" s="5" t="s">
        <v>4863</v>
      </c>
      <c r="E2543" s="5" t="s">
        <v>4859</v>
      </c>
      <c r="F2543" s="5" t="s">
        <v>4860</v>
      </c>
    </row>
    <row r="2544" spans="1:6">
      <c r="A2544" s="5" t="s">
        <v>5704</v>
      </c>
      <c r="B2544" s="5" t="s">
        <v>829</v>
      </c>
      <c r="C2544" s="5" t="s">
        <v>1934</v>
      </c>
      <c r="D2544" s="5" t="s">
        <v>5705</v>
      </c>
      <c r="E2544" s="5" t="s">
        <v>1</v>
      </c>
      <c r="F2544" s="5" t="s">
        <v>5706</v>
      </c>
    </row>
    <row r="2545" spans="1:6">
      <c r="A2545" s="5" t="s">
        <v>5704</v>
      </c>
      <c r="B2545" s="5" t="s">
        <v>829</v>
      </c>
      <c r="C2545" s="5" t="s">
        <v>1955</v>
      </c>
      <c r="D2545" s="5" t="s">
        <v>4863</v>
      </c>
      <c r="E2545" s="5" t="s">
        <v>4859</v>
      </c>
      <c r="F2545" s="5" t="s">
        <v>4860</v>
      </c>
    </row>
    <row r="2546" spans="1:6">
      <c r="A2546" s="5" t="s">
        <v>3226</v>
      </c>
      <c r="B2546" s="5" t="s">
        <v>1498</v>
      </c>
      <c r="C2546" s="5" t="s">
        <v>1934</v>
      </c>
      <c r="D2546" s="5" t="s">
        <v>387</v>
      </c>
      <c r="E2546" s="5" t="s">
        <v>4864</v>
      </c>
      <c r="F2546" s="5" t="s">
        <v>5279</v>
      </c>
    </row>
    <row r="2547" spans="1:6">
      <c r="A2547" s="5" t="s">
        <v>3226</v>
      </c>
      <c r="B2547" s="5" t="s">
        <v>1498</v>
      </c>
      <c r="C2547" s="5" t="s">
        <v>1955</v>
      </c>
      <c r="D2547" s="5" t="s">
        <v>4998</v>
      </c>
      <c r="E2547" s="5" t="s">
        <v>4999</v>
      </c>
      <c r="F2547" s="5" t="s">
        <v>5281</v>
      </c>
    </row>
    <row r="2548" spans="1:6">
      <c r="A2548" s="5" t="s">
        <v>3226</v>
      </c>
      <c r="B2548" s="5" t="s">
        <v>1498</v>
      </c>
      <c r="C2548" s="5" t="s">
        <v>2202</v>
      </c>
      <c r="D2548" s="5" t="s">
        <v>4863</v>
      </c>
      <c r="E2548" s="5" t="s">
        <v>4859</v>
      </c>
      <c r="F2548" s="5" t="s">
        <v>4860</v>
      </c>
    </row>
    <row r="2549" spans="1:6">
      <c r="A2549" s="5" t="s">
        <v>3228</v>
      </c>
      <c r="B2549" s="5" t="s">
        <v>1501</v>
      </c>
      <c r="C2549" s="5" t="s">
        <v>1934</v>
      </c>
      <c r="D2549" s="5" t="s">
        <v>387</v>
      </c>
      <c r="E2549" s="5" t="s">
        <v>4864</v>
      </c>
      <c r="F2549" s="5" t="s">
        <v>5279</v>
      </c>
    </row>
    <row r="2550" spans="1:6">
      <c r="A2550" s="5" t="s">
        <v>3228</v>
      </c>
      <c r="B2550" s="5" t="s">
        <v>1501</v>
      </c>
      <c r="C2550" s="5" t="s">
        <v>1955</v>
      </c>
      <c r="D2550" s="5" t="s">
        <v>4998</v>
      </c>
      <c r="E2550" s="5" t="s">
        <v>4999</v>
      </c>
      <c r="F2550" s="5" t="s">
        <v>5281</v>
      </c>
    </row>
    <row r="2551" spans="1:6">
      <c r="A2551" s="5" t="s">
        <v>3228</v>
      </c>
      <c r="B2551" s="5" t="s">
        <v>1501</v>
      </c>
      <c r="C2551" s="5" t="s">
        <v>2202</v>
      </c>
      <c r="D2551" s="5" t="s">
        <v>4863</v>
      </c>
      <c r="E2551" s="5" t="s">
        <v>4859</v>
      </c>
      <c r="F2551" s="5" t="s">
        <v>4860</v>
      </c>
    </row>
    <row r="2552" spans="1:6">
      <c r="A2552" s="5" t="s">
        <v>3229</v>
      </c>
      <c r="B2552" s="5" t="s">
        <v>1504</v>
      </c>
      <c r="C2552" s="5" t="s">
        <v>1934</v>
      </c>
      <c r="D2552" s="5" t="s">
        <v>5034</v>
      </c>
      <c r="E2552" s="5" t="s">
        <v>5035</v>
      </c>
      <c r="F2552" s="5" t="s">
        <v>5036</v>
      </c>
    </row>
    <row r="2553" spans="1:6">
      <c r="A2553" s="5" t="s">
        <v>3229</v>
      </c>
      <c r="B2553" s="5" t="s">
        <v>1504</v>
      </c>
      <c r="C2553" s="5" t="s">
        <v>1955</v>
      </c>
      <c r="D2553" s="5" t="s">
        <v>4863</v>
      </c>
      <c r="E2553" s="5" t="s">
        <v>4859</v>
      </c>
      <c r="F2553" s="5" t="s">
        <v>4860</v>
      </c>
    </row>
    <row r="2554" spans="1:6">
      <c r="A2554" s="5" t="s">
        <v>3232</v>
      </c>
      <c r="B2554" s="5" t="s">
        <v>1507</v>
      </c>
      <c r="C2554" s="5" t="s">
        <v>1934</v>
      </c>
      <c r="D2554" s="5" t="s">
        <v>4998</v>
      </c>
      <c r="E2554" s="5" t="s">
        <v>4999</v>
      </c>
      <c r="F2554" s="5" t="s">
        <v>5289</v>
      </c>
    </row>
    <row r="2555" spans="1:6">
      <c r="A2555" s="5" t="s">
        <v>3232</v>
      </c>
      <c r="B2555" s="5" t="s">
        <v>1507</v>
      </c>
      <c r="C2555" s="5" t="s">
        <v>1955</v>
      </c>
      <c r="D2555" s="5" t="s">
        <v>4863</v>
      </c>
      <c r="E2555" s="5" t="s">
        <v>4859</v>
      </c>
      <c r="F2555" s="5" t="s">
        <v>4860</v>
      </c>
    </row>
    <row r="2556" spans="1:6">
      <c r="A2556" s="5" t="s">
        <v>3236</v>
      </c>
      <c r="B2556" s="5" t="s">
        <v>1510</v>
      </c>
      <c r="C2556" s="5" t="s">
        <v>1934</v>
      </c>
      <c r="D2556" s="5" t="s">
        <v>33</v>
      </c>
      <c r="E2556" s="5" t="s">
        <v>5078</v>
      </c>
      <c r="F2556" s="5" t="s">
        <v>4862</v>
      </c>
    </row>
    <row r="2557" spans="1:6">
      <c r="A2557" s="5" t="s">
        <v>3236</v>
      </c>
      <c r="B2557" s="5" t="s">
        <v>1510</v>
      </c>
      <c r="C2557" s="5" t="s">
        <v>1955</v>
      </c>
      <c r="D2557" s="5" t="s">
        <v>4863</v>
      </c>
      <c r="E2557" s="5" t="s">
        <v>4859</v>
      </c>
      <c r="F2557" s="5" t="s">
        <v>4860</v>
      </c>
    </row>
    <row r="2558" spans="1:6">
      <c r="A2558" s="5" t="s">
        <v>3240</v>
      </c>
      <c r="B2558" s="5" t="s">
        <v>1513</v>
      </c>
      <c r="C2558" s="5" t="s">
        <v>1934</v>
      </c>
      <c r="D2558" s="5" t="s">
        <v>4998</v>
      </c>
      <c r="E2558" s="5" t="s">
        <v>4999</v>
      </c>
      <c r="F2558" s="5" t="s">
        <v>5289</v>
      </c>
    </row>
    <row r="2559" spans="1:6">
      <c r="A2559" s="5" t="s">
        <v>3240</v>
      </c>
      <c r="B2559" s="5" t="s">
        <v>1513</v>
      </c>
      <c r="C2559" s="5" t="s">
        <v>1955</v>
      </c>
      <c r="D2559" s="5" t="s">
        <v>4863</v>
      </c>
      <c r="E2559" s="5" t="s">
        <v>4859</v>
      </c>
      <c r="F2559" s="5" t="s">
        <v>4860</v>
      </c>
    </row>
    <row r="2560" spans="1:6">
      <c r="A2560" s="5" t="s">
        <v>3244</v>
      </c>
      <c r="B2560" s="5" t="s">
        <v>1516</v>
      </c>
      <c r="C2560" s="5" t="s">
        <v>1934</v>
      </c>
      <c r="D2560" s="5" t="s">
        <v>4863</v>
      </c>
      <c r="E2560" s="5" t="s">
        <v>4859</v>
      </c>
      <c r="F2560" s="5" t="s">
        <v>4860</v>
      </c>
    </row>
    <row r="2561" spans="1:6">
      <c r="A2561" s="5" t="s">
        <v>3249</v>
      </c>
      <c r="B2561" s="5" t="s">
        <v>1519</v>
      </c>
      <c r="C2561" s="5" t="s">
        <v>1934</v>
      </c>
      <c r="D2561" s="5" t="s">
        <v>4863</v>
      </c>
      <c r="E2561" s="5" t="s">
        <v>4859</v>
      </c>
      <c r="F2561" s="5" t="s">
        <v>4860</v>
      </c>
    </row>
    <row r="2562" spans="1:6">
      <c r="A2562" s="5" t="s">
        <v>3252</v>
      </c>
      <c r="B2562" s="5" t="s">
        <v>1522</v>
      </c>
      <c r="C2562" s="5" t="s">
        <v>1934</v>
      </c>
      <c r="D2562" s="5" t="s">
        <v>777</v>
      </c>
      <c r="E2562" s="5" t="s">
        <v>4864</v>
      </c>
      <c r="F2562" s="5" t="s">
        <v>4933</v>
      </c>
    </row>
    <row r="2563" spans="1:6">
      <c r="A2563" s="5" t="s">
        <v>3252</v>
      </c>
      <c r="B2563" s="5" t="s">
        <v>1522</v>
      </c>
      <c r="C2563" s="5" t="s">
        <v>1955</v>
      </c>
      <c r="D2563" s="5" t="s">
        <v>777</v>
      </c>
      <c r="E2563" s="5" t="s">
        <v>4874</v>
      </c>
      <c r="F2563" s="5" t="s">
        <v>4875</v>
      </c>
    </row>
    <row r="2564" spans="1:6">
      <c r="A2564" s="5" t="s">
        <v>3252</v>
      </c>
      <c r="B2564" s="5" t="s">
        <v>1522</v>
      </c>
      <c r="C2564" s="5" t="s">
        <v>2107</v>
      </c>
      <c r="D2564" s="5" t="s">
        <v>284</v>
      </c>
      <c r="E2564" s="5" t="s">
        <v>4887</v>
      </c>
      <c r="F2564" s="5" t="s">
        <v>4910</v>
      </c>
    </row>
    <row r="2565" spans="1:6">
      <c r="A2565" s="5" t="s">
        <v>3252</v>
      </c>
      <c r="B2565" s="5" t="s">
        <v>1522</v>
      </c>
      <c r="C2565" s="5" t="s">
        <v>2202</v>
      </c>
      <c r="D2565" s="5" t="s">
        <v>4850</v>
      </c>
      <c r="E2565" s="5" t="s">
        <v>4851</v>
      </c>
      <c r="F2565" s="5" t="s">
        <v>4871</v>
      </c>
    </row>
    <row r="2566" spans="1:6">
      <c r="A2566" s="5" t="s">
        <v>3252</v>
      </c>
      <c r="B2566" s="5" t="s">
        <v>1522</v>
      </c>
      <c r="C2566" s="5" t="s">
        <v>2156</v>
      </c>
      <c r="D2566" s="5" t="s">
        <v>33</v>
      </c>
      <c r="E2566" s="5" t="s">
        <v>5078</v>
      </c>
      <c r="F2566" s="5" t="s">
        <v>4862</v>
      </c>
    </row>
    <row r="2567" spans="1:6">
      <c r="A2567" s="5" t="s">
        <v>3252</v>
      </c>
      <c r="B2567" s="5" t="s">
        <v>1522</v>
      </c>
      <c r="C2567" s="5" t="s">
        <v>2848</v>
      </c>
      <c r="D2567" s="5" t="s">
        <v>4863</v>
      </c>
      <c r="E2567" s="5" t="s">
        <v>4859</v>
      </c>
      <c r="F2567" s="5" t="s">
        <v>4860</v>
      </c>
    </row>
    <row r="2568" spans="1:6">
      <c r="A2568" s="5" t="s">
        <v>3257</v>
      </c>
      <c r="B2568" s="5" t="s">
        <v>1525</v>
      </c>
      <c r="C2568" s="5" t="s">
        <v>1934</v>
      </c>
      <c r="D2568" s="5" t="s">
        <v>20</v>
      </c>
      <c r="E2568" s="5" t="s">
        <v>4864</v>
      </c>
      <c r="F2568" s="5" t="s">
        <v>4933</v>
      </c>
    </row>
    <row r="2569" spans="1:6">
      <c r="A2569" s="5" t="s">
        <v>3257</v>
      </c>
      <c r="B2569" s="5" t="s">
        <v>1525</v>
      </c>
      <c r="C2569" s="5" t="s">
        <v>1955</v>
      </c>
      <c r="D2569" s="5" t="s">
        <v>20</v>
      </c>
      <c r="E2569" s="5" t="s">
        <v>4874</v>
      </c>
      <c r="F2569" s="5" t="s">
        <v>4875</v>
      </c>
    </row>
    <row r="2570" spans="1:6">
      <c r="A2570" s="5" t="s">
        <v>3257</v>
      </c>
      <c r="B2570" s="5" t="s">
        <v>1525</v>
      </c>
      <c r="C2570" s="5" t="s">
        <v>2107</v>
      </c>
      <c r="D2570" s="5" t="s">
        <v>284</v>
      </c>
      <c r="E2570" s="5" t="s">
        <v>4887</v>
      </c>
      <c r="F2570" s="5" t="s">
        <v>4910</v>
      </c>
    </row>
    <row r="2571" spans="1:6">
      <c r="A2571" s="5" t="s">
        <v>3257</v>
      </c>
      <c r="B2571" s="5" t="s">
        <v>1525</v>
      </c>
      <c r="C2571" s="5" t="s">
        <v>2202</v>
      </c>
      <c r="D2571" s="5" t="s">
        <v>4926</v>
      </c>
      <c r="E2571" s="5" t="s">
        <v>4890</v>
      </c>
      <c r="F2571" s="5" t="s">
        <v>5707</v>
      </c>
    </row>
    <row r="2572" spans="1:6">
      <c r="A2572" s="5" t="s">
        <v>3257</v>
      </c>
      <c r="B2572" s="5" t="s">
        <v>1525</v>
      </c>
      <c r="C2572" s="5" t="s">
        <v>2156</v>
      </c>
      <c r="D2572" s="5" t="s">
        <v>669</v>
      </c>
      <c r="E2572" s="5" t="s">
        <v>5038</v>
      </c>
      <c r="F2572" s="5" t="s">
        <v>5708</v>
      </c>
    </row>
    <row r="2573" spans="1:6">
      <c r="A2573" s="5" t="s">
        <v>3257</v>
      </c>
      <c r="B2573" s="5" t="s">
        <v>1525</v>
      </c>
      <c r="C2573" s="5" t="s">
        <v>2848</v>
      </c>
      <c r="D2573" s="5" t="s">
        <v>669</v>
      </c>
      <c r="E2573" s="5" t="s">
        <v>4882</v>
      </c>
      <c r="F2573" s="5" t="s">
        <v>5708</v>
      </c>
    </row>
    <row r="2574" spans="1:6">
      <c r="A2574" s="5" t="s">
        <v>3257</v>
      </c>
      <c r="B2574" s="5" t="s">
        <v>1525</v>
      </c>
      <c r="C2574" s="5" t="s">
        <v>3221</v>
      </c>
      <c r="D2574" s="5" t="s">
        <v>669</v>
      </c>
      <c r="E2574" s="5" t="s">
        <v>4890</v>
      </c>
      <c r="F2574" s="5" t="s">
        <v>5708</v>
      </c>
    </row>
    <row r="2575" spans="1:6">
      <c r="A2575" s="5" t="s">
        <v>3257</v>
      </c>
      <c r="B2575" s="5" t="s">
        <v>1525</v>
      </c>
      <c r="C2575" s="5" t="s">
        <v>2569</v>
      </c>
      <c r="D2575" s="5" t="s">
        <v>669</v>
      </c>
      <c r="E2575" s="5" t="s">
        <v>4868</v>
      </c>
      <c r="F2575" s="5" t="s">
        <v>5709</v>
      </c>
    </row>
    <row r="2576" spans="1:6">
      <c r="A2576" s="5" t="s">
        <v>3257</v>
      </c>
      <c r="B2576" s="5" t="s">
        <v>1525</v>
      </c>
      <c r="C2576" s="5" t="s">
        <v>3878</v>
      </c>
      <c r="D2576" s="5" t="s">
        <v>4850</v>
      </c>
      <c r="E2576" s="5" t="s">
        <v>4851</v>
      </c>
      <c r="F2576" s="5" t="s">
        <v>4871</v>
      </c>
    </row>
    <row r="2577" spans="1:6">
      <c r="A2577" s="5" t="s">
        <v>3257</v>
      </c>
      <c r="B2577" s="5" t="s">
        <v>1525</v>
      </c>
      <c r="C2577" s="5" t="s">
        <v>2018</v>
      </c>
      <c r="D2577" s="5" t="s">
        <v>4863</v>
      </c>
      <c r="E2577" s="5" t="s">
        <v>4859</v>
      </c>
      <c r="F2577" s="5" t="s">
        <v>4860</v>
      </c>
    </row>
    <row r="2578" spans="1:6">
      <c r="A2578" s="5" t="s">
        <v>3259</v>
      </c>
      <c r="B2578" s="5" t="s">
        <v>1528</v>
      </c>
      <c r="C2578" s="5" t="s">
        <v>1934</v>
      </c>
      <c r="D2578" s="5" t="s">
        <v>1251</v>
      </c>
      <c r="E2578" s="5" t="s">
        <v>4864</v>
      </c>
      <c r="F2578" s="5" t="s">
        <v>5710</v>
      </c>
    </row>
    <row r="2579" spans="1:6">
      <c r="A2579" s="5" t="s">
        <v>3259</v>
      </c>
      <c r="B2579" s="5" t="s">
        <v>1528</v>
      </c>
      <c r="C2579" s="5" t="s">
        <v>1955</v>
      </c>
      <c r="D2579" s="5" t="s">
        <v>636</v>
      </c>
      <c r="E2579" s="5" t="s">
        <v>4984</v>
      </c>
      <c r="F2579" s="5" t="s">
        <v>5068</v>
      </c>
    </row>
    <row r="2580" spans="1:6">
      <c r="A2580" s="5" t="s">
        <v>3259</v>
      </c>
      <c r="B2580" s="5" t="s">
        <v>1528</v>
      </c>
      <c r="C2580" s="5" t="s">
        <v>2107</v>
      </c>
      <c r="D2580" s="5" t="s">
        <v>636</v>
      </c>
      <c r="E2580" s="5" t="s">
        <v>4915</v>
      </c>
      <c r="F2580" s="5" t="s">
        <v>5711</v>
      </c>
    </row>
    <row r="2581" spans="1:6">
      <c r="A2581" s="5" t="s">
        <v>3259</v>
      </c>
      <c r="B2581" s="5" t="s">
        <v>1528</v>
      </c>
      <c r="C2581" s="5" t="s">
        <v>2202</v>
      </c>
      <c r="D2581" s="5" t="s">
        <v>636</v>
      </c>
      <c r="E2581" s="5" t="s">
        <v>4874</v>
      </c>
      <c r="F2581" s="5" t="s">
        <v>4875</v>
      </c>
    </row>
    <row r="2582" spans="1:6">
      <c r="A2582" s="5" t="s">
        <v>3259</v>
      </c>
      <c r="B2582" s="5" t="s">
        <v>1528</v>
      </c>
      <c r="C2582" s="5" t="s">
        <v>2156</v>
      </c>
      <c r="D2582" s="5" t="s">
        <v>284</v>
      </c>
      <c r="E2582" s="5" t="s">
        <v>4887</v>
      </c>
      <c r="F2582" s="5" t="s">
        <v>4910</v>
      </c>
    </row>
    <row r="2583" spans="1:6">
      <c r="A2583" s="5" t="s">
        <v>3259</v>
      </c>
      <c r="B2583" s="5" t="s">
        <v>1528</v>
      </c>
      <c r="C2583" s="5" t="s">
        <v>2848</v>
      </c>
      <c r="D2583" s="5" t="s">
        <v>4850</v>
      </c>
      <c r="E2583" s="5" t="s">
        <v>4851</v>
      </c>
      <c r="F2583" s="5" t="s">
        <v>4871</v>
      </c>
    </row>
    <row r="2584" spans="1:6">
      <c r="A2584" s="5" t="s">
        <v>3259</v>
      </c>
      <c r="B2584" s="5" t="s">
        <v>1528</v>
      </c>
      <c r="C2584" s="5" t="s">
        <v>3221</v>
      </c>
      <c r="D2584" s="5" t="s">
        <v>4863</v>
      </c>
      <c r="E2584" s="5" t="s">
        <v>4859</v>
      </c>
      <c r="F2584" s="5" t="s">
        <v>4860</v>
      </c>
    </row>
    <row r="2585" spans="1:6">
      <c r="A2585" s="5" t="s">
        <v>3261</v>
      </c>
      <c r="B2585" s="5" t="s">
        <v>1531</v>
      </c>
      <c r="C2585" s="5" t="s">
        <v>1934</v>
      </c>
      <c r="D2585" s="5" t="s">
        <v>127</v>
      </c>
      <c r="E2585" s="5" t="s">
        <v>4874</v>
      </c>
      <c r="F2585" s="5" t="s">
        <v>4875</v>
      </c>
    </row>
    <row r="2586" spans="1:6">
      <c r="A2586" s="5" t="s">
        <v>3261</v>
      </c>
      <c r="B2586" s="5" t="s">
        <v>1531</v>
      </c>
      <c r="C2586" s="5" t="s">
        <v>1955</v>
      </c>
      <c r="D2586" s="5" t="s">
        <v>284</v>
      </c>
      <c r="E2586" s="5" t="s">
        <v>4887</v>
      </c>
      <c r="F2586" s="5" t="s">
        <v>4910</v>
      </c>
    </row>
    <row r="2587" spans="1:6">
      <c r="A2587" s="5" t="s">
        <v>3261</v>
      </c>
      <c r="B2587" s="5" t="s">
        <v>1531</v>
      </c>
      <c r="C2587" s="5" t="s">
        <v>2107</v>
      </c>
      <c r="D2587" s="5" t="s">
        <v>335</v>
      </c>
      <c r="E2587" s="5" t="s">
        <v>4915</v>
      </c>
      <c r="F2587" s="5" t="s">
        <v>4916</v>
      </c>
    </row>
    <row r="2588" spans="1:6">
      <c r="A2588" s="5" t="s">
        <v>3261</v>
      </c>
      <c r="B2588" s="5" t="s">
        <v>1531</v>
      </c>
      <c r="C2588" s="5" t="s">
        <v>2202</v>
      </c>
      <c r="D2588" s="5" t="s">
        <v>335</v>
      </c>
      <c r="E2588" s="5" t="s">
        <v>4917</v>
      </c>
      <c r="F2588" s="5" t="s">
        <v>5355</v>
      </c>
    </row>
    <row r="2589" spans="1:6">
      <c r="A2589" s="5" t="s">
        <v>3261</v>
      </c>
      <c r="B2589" s="5" t="s">
        <v>1531</v>
      </c>
      <c r="C2589" s="5" t="s">
        <v>2156</v>
      </c>
      <c r="D2589" s="5" t="s">
        <v>4850</v>
      </c>
      <c r="E2589" s="5" t="s">
        <v>4851</v>
      </c>
      <c r="F2589" s="5" t="s">
        <v>5712</v>
      </c>
    </row>
    <row r="2590" spans="1:6">
      <c r="A2590" s="5" t="s">
        <v>3261</v>
      </c>
      <c r="B2590" s="5" t="s">
        <v>1531</v>
      </c>
      <c r="C2590" s="5" t="s">
        <v>2848</v>
      </c>
      <c r="D2590" s="5" t="s">
        <v>5034</v>
      </c>
      <c r="E2590" s="5" t="s">
        <v>5035</v>
      </c>
      <c r="F2590" s="5" t="s">
        <v>5036</v>
      </c>
    </row>
    <row r="2591" spans="1:6">
      <c r="A2591" s="5" t="s">
        <v>3261</v>
      </c>
      <c r="B2591" s="5" t="s">
        <v>1531</v>
      </c>
      <c r="C2591" s="5" t="s">
        <v>3221</v>
      </c>
      <c r="D2591" s="5" t="s">
        <v>4863</v>
      </c>
      <c r="E2591" s="5" t="s">
        <v>4859</v>
      </c>
      <c r="F2591" s="5" t="s">
        <v>4860</v>
      </c>
    </row>
    <row r="2592" spans="1:6">
      <c r="A2592" s="5" t="s">
        <v>3265</v>
      </c>
      <c r="B2592" s="5" t="s">
        <v>1534</v>
      </c>
      <c r="C2592" s="5" t="s">
        <v>1934</v>
      </c>
      <c r="D2592" s="5" t="s">
        <v>58</v>
      </c>
      <c r="E2592" s="5" t="s">
        <v>5038</v>
      </c>
      <c r="F2592" s="5" t="s">
        <v>5713</v>
      </c>
    </row>
    <row r="2593" spans="1:6">
      <c r="A2593" s="5" t="s">
        <v>3265</v>
      </c>
      <c r="B2593" s="5" t="s">
        <v>1534</v>
      </c>
      <c r="C2593" s="5" t="s">
        <v>1955</v>
      </c>
      <c r="D2593" s="5" t="s">
        <v>58</v>
      </c>
      <c r="E2593" s="5" t="s">
        <v>4882</v>
      </c>
      <c r="F2593" s="5" t="s">
        <v>5714</v>
      </c>
    </row>
    <row r="2594" spans="1:6">
      <c r="A2594" s="5" t="s">
        <v>3265</v>
      </c>
      <c r="B2594" s="5" t="s">
        <v>1534</v>
      </c>
      <c r="C2594" s="5" t="s">
        <v>2107</v>
      </c>
      <c r="D2594" s="5" t="s">
        <v>59</v>
      </c>
      <c r="E2594" s="5" t="s">
        <v>4853</v>
      </c>
      <c r="F2594" s="5" t="s">
        <v>4876</v>
      </c>
    </row>
    <row r="2595" spans="1:6">
      <c r="A2595" s="5" t="s">
        <v>3265</v>
      </c>
      <c r="B2595" s="5" t="s">
        <v>1534</v>
      </c>
      <c r="C2595" s="5" t="s">
        <v>2202</v>
      </c>
      <c r="D2595" s="5" t="s">
        <v>284</v>
      </c>
      <c r="E2595" s="5" t="s">
        <v>4984</v>
      </c>
      <c r="F2595" s="5" t="s">
        <v>5068</v>
      </c>
    </row>
    <row r="2596" spans="1:6">
      <c r="A2596" s="5" t="s">
        <v>3265</v>
      </c>
      <c r="B2596" s="5" t="s">
        <v>1534</v>
      </c>
      <c r="C2596" s="5" t="s">
        <v>2156</v>
      </c>
      <c r="D2596" s="5" t="s">
        <v>284</v>
      </c>
      <c r="E2596" s="5" t="s">
        <v>4874</v>
      </c>
      <c r="F2596" s="5" t="s">
        <v>4875</v>
      </c>
    </row>
    <row r="2597" spans="1:6">
      <c r="A2597" s="5" t="s">
        <v>3265</v>
      </c>
      <c r="B2597" s="5" t="s">
        <v>1534</v>
      </c>
      <c r="C2597" s="5" t="s">
        <v>2848</v>
      </c>
      <c r="D2597" s="5" t="s">
        <v>407</v>
      </c>
      <c r="E2597" s="5" t="s">
        <v>4853</v>
      </c>
      <c r="F2597" s="5" t="s">
        <v>5715</v>
      </c>
    </row>
    <row r="2598" spans="1:6">
      <c r="A2598" s="5" t="s">
        <v>3265</v>
      </c>
      <c r="B2598" s="5" t="s">
        <v>1534</v>
      </c>
      <c r="C2598" s="5" t="s">
        <v>3221</v>
      </c>
      <c r="D2598" s="5" t="s">
        <v>4850</v>
      </c>
      <c r="E2598" s="5" t="s">
        <v>4851</v>
      </c>
      <c r="F2598" s="5" t="s">
        <v>4871</v>
      </c>
    </row>
    <row r="2599" spans="1:6">
      <c r="A2599" s="5" t="s">
        <v>3265</v>
      </c>
      <c r="B2599" s="5" t="s">
        <v>1534</v>
      </c>
      <c r="C2599" s="5" t="s">
        <v>2569</v>
      </c>
      <c r="D2599" s="5" t="s">
        <v>33</v>
      </c>
      <c r="E2599" s="5" t="s">
        <v>5078</v>
      </c>
      <c r="F2599" s="5" t="s">
        <v>4862</v>
      </c>
    </row>
    <row r="2600" spans="1:6">
      <c r="A2600" s="5" t="s">
        <v>3265</v>
      </c>
      <c r="B2600" s="5" t="s">
        <v>1534</v>
      </c>
      <c r="C2600" s="5" t="s">
        <v>3878</v>
      </c>
      <c r="D2600" s="5" t="s">
        <v>4863</v>
      </c>
      <c r="E2600" s="5" t="s">
        <v>4859</v>
      </c>
      <c r="F2600" s="5" t="s">
        <v>4860</v>
      </c>
    </row>
    <row r="2601" spans="1:6">
      <c r="A2601" s="5" t="s">
        <v>5716</v>
      </c>
      <c r="B2601" s="5" t="s">
        <v>1537</v>
      </c>
      <c r="C2601" s="5" t="s">
        <v>1934</v>
      </c>
      <c r="D2601" s="5" t="s">
        <v>152</v>
      </c>
      <c r="E2601" s="5" t="s">
        <v>5421</v>
      </c>
      <c r="F2601" s="5" t="s">
        <v>5422</v>
      </c>
    </row>
    <row r="2602" spans="1:6">
      <c r="A2602" s="5" t="s">
        <v>5716</v>
      </c>
      <c r="B2602" s="5" t="s">
        <v>1537</v>
      </c>
      <c r="C2602" s="5" t="s">
        <v>1955</v>
      </c>
      <c r="D2602" s="5" t="s">
        <v>4863</v>
      </c>
      <c r="E2602" s="5" t="s">
        <v>4859</v>
      </c>
      <c r="F2602" s="5" t="s">
        <v>4860</v>
      </c>
    </row>
    <row r="2603" spans="1:6">
      <c r="A2603" s="5" t="s">
        <v>3838</v>
      </c>
      <c r="B2603" s="5" t="s">
        <v>1540</v>
      </c>
      <c r="C2603" s="5" t="s">
        <v>1934</v>
      </c>
      <c r="D2603" s="5" t="s">
        <v>1542</v>
      </c>
      <c r="E2603" s="5" t="s">
        <v>4949</v>
      </c>
      <c r="F2603" s="5" t="s">
        <v>5509</v>
      </c>
    </row>
    <row r="2604" spans="1:6">
      <c r="A2604" s="5" t="s">
        <v>3838</v>
      </c>
      <c r="B2604" s="5" t="s">
        <v>1540</v>
      </c>
      <c r="C2604" s="5" t="s">
        <v>1955</v>
      </c>
      <c r="D2604" s="5" t="s">
        <v>4863</v>
      </c>
      <c r="E2604" s="5" t="s">
        <v>4859</v>
      </c>
      <c r="F2604" s="5" t="s">
        <v>4860</v>
      </c>
    </row>
    <row r="2605" spans="1:6">
      <c r="A2605" s="5" t="s">
        <v>5717</v>
      </c>
      <c r="B2605" s="5" t="s">
        <v>1544</v>
      </c>
      <c r="C2605" s="5" t="s">
        <v>1934</v>
      </c>
      <c r="D2605" s="5" t="s">
        <v>167</v>
      </c>
      <c r="E2605" s="5" t="s">
        <v>4896</v>
      </c>
      <c r="F2605" s="5" t="s">
        <v>4937</v>
      </c>
    </row>
    <row r="2606" spans="1:6">
      <c r="A2606" s="5" t="s">
        <v>5717</v>
      </c>
      <c r="B2606" s="5" t="s">
        <v>1544</v>
      </c>
      <c r="C2606" s="5" t="s">
        <v>1955</v>
      </c>
      <c r="D2606" s="5" t="s">
        <v>167</v>
      </c>
      <c r="E2606" s="5" t="s">
        <v>4874</v>
      </c>
      <c r="F2606" s="5" t="s">
        <v>4875</v>
      </c>
    </row>
    <row r="2607" spans="1:6">
      <c r="A2607" s="5" t="s">
        <v>5717</v>
      </c>
      <c r="B2607" s="5" t="s">
        <v>1544</v>
      </c>
      <c r="C2607" s="5" t="s">
        <v>2107</v>
      </c>
      <c r="D2607" s="5" t="s">
        <v>284</v>
      </c>
      <c r="E2607" s="5" t="s">
        <v>4887</v>
      </c>
      <c r="F2607" s="5" t="s">
        <v>5718</v>
      </c>
    </row>
    <row r="2608" spans="1:6">
      <c r="A2608" s="5" t="s">
        <v>5717</v>
      </c>
      <c r="B2608" s="5" t="s">
        <v>1544</v>
      </c>
      <c r="C2608" s="5" t="s">
        <v>2202</v>
      </c>
      <c r="D2608" s="5" t="s">
        <v>4850</v>
      </c>
      <c r="E2608" s="5" t="s">
        <v>4851</v>
      </c>
      <c r="F2608" s="5" t="s">
        <v>4871</v>
      </c>
    </row>
    <row r="2609" spans="1:6">
      <c r="A2609" s="5" t="s">
        <v>5717</v>
      </c>
      <c r="B2609" s="5" t="s">
        <v>1544</v>
      </c>
      <c r="C2609" s="5" t="s">
        <v>2156</v>
      </c>
      <c r="D2609" s="5" t="s">
        <v>571</v>
      </c>
      <c r="E2609" s="5" t="s">
        <v>5315</v>
      </c>
      <c r="F2609" s="5" t="s">
        <v>5316</v>
      </c>
    </row>
    <row r="2610" spans="1:6">
      <c r="A2610" s="5" t="s">
        <v>5717</v>
      </c>
      <c r="B2610" s="5" t="s">
        <v>1544</v>
      </c>
      <c r="C2610" s="5" t="s">
        <v>2848</v>
      </c>
      <c r="D2610" s="5" t="s">
        <v>4863</v>
      </c>
      <c r="E2610" s="5" t="s">
        <v>4859</v>
      </c>
      <c r="F2610" s="5" t="s">
        <v>4860</v>
      </c>
    </row>
    <row r="2611" spans="1:6">
      <c r="A2611" s="5" t="s">
        <v>5719</v>
      </c>
      <c r="B2611" s="5" t="s">
        <v>1547</v>
      </c>
      <c r="C2611" s="5" t="s">
        <v>1934</v>
      </c>
      <c r="D2611" s="5" t="s">
        <v>167</v>
      </c>
      <c r="E2611" s="5" t="s">
        <v>4896</v>
      </c>
      <c r="F2611" s="5" t="s">
        <v>4937</v>
      </c>
    </row>
    <row r="2612" spans="1:6">
      <c r="A2612" s="5" t="s">
        <v>5719</v>
      </c>
      <c r="B2612" s="5" t="s">
        <v>1547</v>
      </c>
      <c r="C2612" s="5" t="s">
        <v>1955</v>
      </c>
      <c r="D2612" s="5" t="s">
        <v>167</v>
      </c>
      <c r="E2612" s="5" t="s">
        <v>4874</v>
      </c>
      <c r="F2612" s="5" t="s">
        <v>4875</v>
      </c>
    </row>
    <row r="2613" spans="1:6">
      <c r="A2613" s="5" t="s">
        <v>5719</v>
      </c>
      <c r="B2613" s="5" t="s">
        <v>1547</v>
      </c>
      <c r="C2613" s="5" t="s">
        <v>2107</v>
      </c>
      <c r="D2613" s="5" t="s">
        <v>4850</v>
      </c>
      <c r="E2613" s="5" t="s">
        <v>4851</v>
      </c>
      <c r="F2613" s="5" t="s">
        <v>4871</v>
      </c>
    </row>
    <row r="2614" spans="1:6">
      <c r="A2614" s="5" t="s">
        <v>5719</v>
      </c>
      <c r="B2614" s="5" t="s">
        <v>1547</v>
      </c>
      <c r="C2614" s="5" t="s">
        <v>2202</v>
      </c>
      <c r="D2614" s="5" t="s">
        <v>152</v>
      </c>
      <c r="E2614" s="5" t="s">
        <v>5421</v>
      </c>
      <c r="F2614" s="5" t="s">
        <v>5422</v>
      </c>
    </row>
    <row r="2615" spans="1:6">
      <c r="A2615" s="5" t="s">
        <v>5719</v>
      </c>
      <c r="B2615" s="5" t="s">
        <v>1547</v>
      </c>
      <c r="C2615" s="5" t="s">
        <v>2156</v>
      </c>
      <c r="D2615" s="5" t="s">
        <v>4863</v>
      </c>
      <c r="E2615" s="5" t="s">
        <v>4859</v>
      </c>
      <c r="F2615" s="5" t="s">
        <v>4860</v>
      </c>
    </row>
    <row r="2616" spans="1:6">
      <c r="A2616" s="5" t="s">
        <v>3841</v>
      </c>
      <c r="B2616" s="5" t="s">
        <v>1550</v>
      </c>
      <c r="C2616" s="5" t="s">
        <v>1934</v>
      </c>
      <c r="D2616" s="5" t="s">
        <v>259</v>
      </c>
      <c r="E2616" s="5" t="s">
        <v>4896</v>
      </c>
      <c r="F2616" s="5" t="s">
        <v>4924</v>
      </c>
    </row>
    <row r="2617" spans="1:6">
      <c r="A2617" s="5" t="s">
        <v>3841</v>
      </c>
      <c r="B2617" s="5" t="s">
        <v>1550</v>
      </c>
      <c r="C2617" s="5" t="s">
        <v>1955</v>
      </c>
      <c r="D2617" s="5" t="s">
        <v>259</v>
      </c>
      <c r="E2617" s="5" t="s">
        <v>4874</v>
      </c>
      <c r="F2617" s="5" t="s">
        <v>4875</v>
      </c>
    </row>
    <row r="2618" spans="1:6">
      <c r="A2618" s="5" t="s">
        <v>3841</v>
      </c>
      <c r="B2618" s="5" t="s">
        <v>1550</v>
      </c>
      <c r="C2618" s="5" t="s">
        <v>2107</v>
      </c>
      <c r="D2618" s="5" t="s">
        <v>4926</v>
      </c>
      <c r="E2618" s="5" t="s">
        <v>4927</v>
      </c>
      <c r="F2618" s="5" t="s">
        <v>5720</v>
      </c>
    </row>
    <row r="2619" spans="1:6">
      <c r="A2619" s="5" t="s">
        <v>3841</v>
      </c>
      <c r="B2619" s="5" t="s">
        <v>1550</v>
      </c>
      <c r="C2619" s="5" t="s">
        <v>2202</v>
      </c>
      <c r="D2619" s="5" t="s">
        <v>4850</v>
      </c>
      <c r="E2619" s="5" t="s">
        <v>4851</v>
      </c>
      <c r="F2619" s="5" t="s">
        <v>5712</v>
      </c>
    </row>
    <row r="2620" spans="1:6">
      <c r="A2620" s="5" t="s">
        <v>3841</v>
      </c>
      <c r="B2620" s="5" t="s">
        <v>1550</v>
      </c>
      <c r="C2620" s="5" t="s">
        <v>2156</v>
      </c>
      <c r="D2620" s="5" t="s">
        <v>4863</v>
      </c>
      <c r="E2620" s="5" t="s">
        <v>4859</v>
      </c>
      <c r="F2620" s="5" t="s">
        <v>4860</v>
      </c>
    </row>
    <row r="2621" spans="1:6">
      <c r="A2621" s="5" t="s">
        <v>3846</v>
      </c>
      <c r="B2621" s="5" t="s">
        <v>1553</v>
      </c>
      <c r="C2621" s="5" t="s">
        <v>1934</v>
      </c>
      <c r="D2621" s="5" t="s">
        <v>636</v>
      </c>
      <c r="E2621" s="5" t="s">
        <v>4853</v>
      </c>
      <c r="F2621" s="5" t="s">
        <v>4877</v>
      </c>
    </row>
    <row r="2622" spans="1:6">
      <c r="A2622" s="5" t="s">
        <v>3846</v>
      </c>
      <c r="B2622" s="5" t="s">
        <v>1553</v>
      </c>
      <c r="C2622" s="5" t="s">
        <v>1955</v>
      </c>
      <c r="D2622" s="5" t="s">
        <v>636</v>
      </c>
      <c r="E2622" s="5" t="s">
        <v>4874</v>
      </c>
      <c r="F2622" s="5" t="s">
        <v>4875</v>
      </c>
    </row>
    <row r="2623" spans="1:6">
      <c r="A2623" s="5" t="s">
        <v>3846</v>
      </c>
      <c r="B2623" s="5" t="s">
        <v>1553</v>
      </c>
      <c r="C2623" s="5" t="s">
        <v>2107</v>
      </c>
      <c r="D2623" s="5" t="s">
        <v>20</v>
      </c>
      <c r="E2623" s="5" t="s">
        <v>4896</v>
      </c>
      <c r="F2623" s="5" t="s">
        <v>4924</v>
      </c>
    </row>
    <row r="2624" spans="1:6">
      <c r="A2624" s="5" t="s">
        <v>3846</v>
      </c>
      <c r="B2624" s="5" t="s">
        <v>1553</v>
      </c>
      <c r="C2624" s="5" t="s">
        <v>2202</v>
      </c>
      <c r="D2624" s="5" t="s">
        <v>20</v>
      </c>
      <c r="E2624" s="5" t="s">
        <v>4938</v>
      </c>
      <c r="F2624" s="5" t="s">
        <v>4925</v>
      </c>
    </row>
    <row r="2625" spans="1:6">
      <c r="A2625" s="5" t="s">
        <v>3846</v>
      </c>
      <c r="B2625" s="5" t="s">
        <v>1553</v>
      </c>
      <c r="C2625" s="5" t="s">
        <v>2156</v>
      </c>
      <c r="D2625" s="5" t="s">
        <v>26</v>
      </c>
      <c r="E2625" s="5" t="s">
        <v>4853</v>
      </c>
      <c r="F2625" s="5" t="s">
        <v>4883</v>
      </c>
    </row>
    <row r="2626" spans="1:6">
      <c r="A2626" s="5" t="s">
        <v>3846</v>
      </c>
      <c r="B2626" s="5" t="s">
        <v>1553</v>
      </c>
      <c r="C2626" s="5" t="s">
        <v>2848</v>
      </c>
      <c r="D2626" s="5" t="s">
        <v>26</v>
      </c>
      <c r="E2626" s="5" t="s">
        <v>4940</v>
      </c>
      <c r="F2626" s="5" t="s">
        <v>4941</v>
      </c>
    </row>
    <row r="2627" spans="1:6">
      <c r="A2627" s="5" t="s">
        <v>3846</v>
      </c>
      <c r="B2627" s="5" t="s">
        <v>1553</v>
      </c>
      <c r="C2627" s="5" t="s">
        <v>3221</v>
      </c>
      <c r="D2627" s="5" t="s">
        <v>59</v>
      </c>
      <c r="E2627" s="5" t="s">
        <v>5119</v>
      </c>
      <c r="F2627" s="5" t="s">
        <v>5721</v>
      </c>
    </row>
    <row r="2628" spans="1:6">
      <c r="A2628" s="5" t="s">
        <v>3846</v>
      </c>
      <c r="B2628" s="5" t="s">
        <v>1553</v>
      </c>
      <c r="C2628" s="5" t="s">
        <v>2569</v>
      </c>
      <c r="D2628" s="5" t="s">
        <v>623</v>
      </c>
      <c r="E2628" s="5" t="s">
        <v>4880</v>
      </c>
      <c r="F2628" s="5" t="s">
        <v>4943</v>
      </c>
    </row>
    <row r="2629" spans="1:6">
      <c r="A2629" s="5" t="s">
        <v>3846</v>
      </c>
      <c r="B2629" s="5" t="s">
        <v>1553</v>
      </c>
      <c r="C2629" s="5" t="s">
        <v>3878</v>
      </c>
      <c r="D2629" s="5" t="s">
        <v>26</v>
      </c>
      <c r="E2629" s="5" t="s">
        <v>4887</v>
      </c>
      <c r="F2629" s="5" t="s">
        <v>4910</v>
      </c>
    </row>
    <row r="2630" spans="1:6">
      <c r="A2630" s="5" t="s">
        <v>3846</v>
      </c>
      <c r="B2630" s="5" t="s">
        <v>1553</v>
      </c>
      <c r="C2630" s="5" t="s">
        <v>2018</v>
      </c>
      <c r="D2630" s="5" t="s">
        <v>191</v>
      </c>
      <c r="E2630" s="5" t="s">
        <v>4930</v>
      </c>
      <c r="F2630" s="5" t="s">
        <v>5722</v>
      </c>
    </row>
    <row r="2631" spans="1:6">
      <c r="A2631" s="5" t="s">
        <v>3846</v>
      </c>
      <c r="B2631" s="5" t="s">
        <v>1553</v>
      </c>
      <c r="C2631" s="5" t="s">
        <v>2319</v>
      </c>
      <c r="D2631" s="5" t="s">
        <v>80</v>
      </c>
      <c r="E2631" s="5" t="s">
        <v>4930</v>
      </c>
      <c r="F2631" s="5" t="s">
        <v>5330</v>
      </c>
    </row>
    <row r="2632" spans="1:6">
      <c r="A2632" s="5" t="s">
        <v>3846</v>
      </c>
      <c r="B2632" s="5" t="s">
        <v>1553</v>
      </c>
      <c r="C2632" s="5" t="s">
        <v>2996</v>
      </c>
      <c r="D2632" s="5" t="s">
        <v>4850</v>
      </c>
      <c r="E2632" s="5" t="s">
        <v>4851</v>
      </c>
      <c r="F2632" s="5" t="s">
        <v>5396</v>
      </c>
    </row>
    <row r="2633" spans="1:6">
      <c r="A2633" s="5" t="s">
        <v>3846</v>
      </c>
      <c r="B2633" s="5" t="s">
        <v>1553</v>
      </c>
      <c r="C2633" s="5" t="s">
        <v>4393</v>
      </c>
      <c r="D2633" s="5" t="s">
        <v>4863</v>
      </c>
      <c r="E2633" s="5" t="s">
        <v>4859</v>
      </c>
      <c r="F2633" s="5" t="s">
        <v>4860</v>
      </c>
    </row>
    <row r="2634" spans="1:6">
      <c r="A2634" s="5" t="s">
        <v>5723</v>
      </c>
      <c r="B2634" s="5" t="s">
        <v>1556</v>
      </c>
      <c r="C2634" s="5" t="s">
        <v>1934</v>
      </c>
      <c r="D2634" s="5" t="s">
        <v>114</v>
      </c>
      <c r="E2634" s="5" t="s">
        <v>4896</v>
      </c>
      <c r="F2634" s="5" t="s">
        <v>4909</v>
      </c>
    </row>
    <row r="2635" spans="1:6">
      <c r="A2635" s="5" t="s">
        <v>5723</v>
      </c>
      <c r="B2635" s="5" t="s">
        <v>1556</v>
      </c>
      <c r="C2635" s="5" t="s">
        <v>1955</v>
      </c>
      <c r="D2635" s="5" t="s">
        <v>284</v>
      </c>
      <c r="E2635" s="5" t="s">
        <v>4896</v>
      </c>
      <c r="F2635" s="5" t="s">
        <v>4937</v>
      </c>
    </row>
    <row r="2636" spans="1:6">
      <c r="A2636" s="5" t="s">
        <v>5723</v>
      </c>
      <c r="B2636" s="5" t="s">
        <v>1556</v>
      </c>
      <c r="C2636" s="5" t="s">
        <v>2107</v>
      </c>
      <c r="D2636" s="5" t="s">
        <v>284</v>
      </c>
      <c r="E2636" s="5" t="s">
        <v>4874</v>
      </c>
      <c r="F2636" s="5" t="s">
        <v>5724</v>
      </c>
    </row>
    <row r="2637" spans="1:6">
      <c r="A2637" s="5" t="s">
        <v>5723</v>
      </c>
      <c r="B2637" s="5" t="s">
        <v>1556</v>
      </c>
      <c r="C2637" s="5" t="s">
        <v>2202</v>
      </c>
      <c r="D2637" s="5" t="s">
        <v>4850</v>
      </c>
      <c r="E2637" s="5" t="s">
        <v>4851</v>
      </c>
      <c r="F2637" s="5" t="s">
        <v>4871</v>
      </c>
    </row>
    <row r="2638" spans="1:6">
      <c r="A2638" s="5" t="s">
        <v>5723</v>
      </c>
      <c r="B2638" s="5" t="s">
        <v>1556</v>
      </c>
      <c r="C2638" s="5" t="s">
        <v>2156</v>
      </c>
      <c r="D2638" s="5" t="s">
        <v>152</v>
      </c>
      <c r="E2638" s="5" t="s">
        <v>5421</v>
      </c>
      <c r="F2638" s="5" t="s">
        <v>5422</v>
      </c>
    </row>
    <row r="2639" spans="1:6">
      <c r="A2639" s="5" t="s">
        <v>5723</v>
      </c>
      <c r="B2639" s="5" t="s">
        <v>1556</v>
      </c>
      <c r="C2639" s="5" t="s">
        <v>2848</v>
      </c>
      <c r="D2639" s="5" t="s">
        <v>4863</v>
      </c>
      <c r="E2639" s="5" t="s">
        <v>4859</v>
      </c>
      <c r="F2639" s="5" t="s">
        <v>4860</v>
      </c>
    </row>
    <row r="2640" spans="1:6">
      <c r="A2640" s="5" t="s">
        <v>3268</v>
      </c>
      <c r="B2640" s="5" t="s">
        <v>1559</v>
      </c>
      <c r="C2640" s="5" t="s">
        <v>1934</v>
      </c>
      <c r="D2640" s="5" t="s">
        <v>1561</v>
      </c>
      <c r="E2640" s="5" t="s">
        <v>4864</v>
      </c>
      <c r="F2640" s="5" t="s">
        <v>4933</v>
      </c>
    </row>
    <row r="2641" spans="1:6">
      <c r="A2641" s="5" t="s">
        <v>3268</v>
      </c>
      <c r="B2641" s="5" t="s">
        <v>1559</v>
      </c>
      <c r="C2641" s="5" t="s">
        <v>1955</v>
      </c>
      <c r="D2641" s="5" t="s">
        <v>1561</v>
      </c>
      <c r="E2641" s="5" t="s">
        <v>4874</v>
      </c>
      <c r="F2641" s="5" t="s">
        <v>4875</v>
      </c>
    </row>
    <row r="2642" spans="1:6">
      <c r="A2642" s="5" t="s">
        <v>3268</v>
      </c>
      <c r="B2642" s="5" t="s">
        <v>1559</v>
      </c>
      <c r="C2642" s="5" t="s">
        <v>2107</v>
      </c>
      <c r="D2642" s="5" t="s">
        <v>4850</v>
      </c>
      <c r="E2642" s="5" t="s">
        <v>4851</v>
      </c>
      <c r="F2642" s="5" t="s">
        <v>5712</v>
      </c>
    </row>
    <row r="2643" spans="1:6">
      <c r="A2643" s="5" t="s">
        <v>3268</v>
      </c>
      <c r="B2643" s="5" t="s">
        <v>1559</v>
      </c>
      <c r="C2643" s="5" t="s">
        <v>2202</v>
      </c>
      <c r="D2643" s="5" t="s">
        <v>4863</v>
      </c>
      <c r="E2643" s="5" t="s">
        <v>4859</v>
      </c>
      <c r="F2643" s="5" t="s">
        <v>4860</v>
      </c>
    </row>
    <row r="2644" spans="1:6">
      <c r="A2644" s="5" t="s">
        <v>3271</v>
      </c>
      <c r="B2644" s="5" t="s">
        <v>1563</v>
      </c>
      <c r="C2644" s="5" t="s">
        <v>1934</v>
      </c>
      <c r="D2644" s="5" t="s">
        <v>284</v>
      </c>
      <c r="E2644" s="5" t="s">
        <v>4984</v>
      </c>
      <c r="F2644" s="5" t="s">
        <v>5068</v>
      </c>
    </row>
    <row r="2645" spans="1:6">
      <c r="A2645" s="5" t="s">
        <v>3271</v>
      </c>
      <c r="B2645" s="5" t="s">
        <v>1563</v>
      </c>
      <c r="C2645" s="5" t="s">
        <v>1955</v>
      </c>
      <c r="D2645" s="5" t="s">
        <v>284</v>
      </c>
      <c r="E2645" s="5" t="s">
        <v>4887</v>
      </c>
      <c r="F2645" s="5" t="s">
        <v>5179</v>
      </c>
    </row>
    <row r="2646" spans="1:6">
      <c r="A2646" s="5" t="s">
        <v>3271</v>
      </c>
      <c r="B2646" s="5" t="s">
        <v>1563</v>
      </c>
      <c r="C2646" s="5" t="s">
        <v>2107</v>
      </c>
      <c r="D2646" s="5" t="s">
        <v>284</v>
      </c>
      <c r="E2646" s="5" t="s">
        <v>4874</v>
      </c>
      <c r="F2646" s="5" t="s">
        <v>4875</v>
      </c>
    </row>
    <row r="2647" spans="1:6">
      <c r="A2647" s="5" t="s">
        <v>3271</v>
      </c>
      <c r="B2647" s="5" t="s">
        <v>1563</v>
      </c>
      <c r="C2647" s="5" t="s">
        <v>2202</v>
      </c>
      <c r="D2647" s="5" t="s">
        <v>4850</v>
      </c>
      <c r="E2647" s="5" t="s">
        <v>4851</v>
      </c>
      <c r="F2647" s="5" t="s">
        <v>4871</v>
      </c>
    </row>
    <row r="2648" spans="1:6">
      <c r="A2648" s="5" t="s">
        <v>3271</v>
      </c>
      <c r="B2648" s="5" t="s">
        <v>1563</v>
      </c>
      <c r="C2648" s="5" t="s">
        <v>2156</v>
      </c>
      <c r="D2648" s="5" t="s">
        <v>4863</v>
      </c>
      <c r="E2648" s="5" t="s">
        <v>4859</v>
      </c>
      <c r="F2648" s="5" t="s">
        <v>4860</v>
      </c>
    </row>
    <row r="2649" spans="1:6">
      <c r="A2649" s="5" t="s">
        <v>3274</v>
      </c>
      <c r="B2649" s="5" t="s">
        <v>1566</v>
      </c>
      <c r="C2649" s="5" t="s">
        <v>1934</v>
      </c>
      <c r="D2649" s="5" t="s">
        <v>113</v>
      </c>
      <c r="E2649" s="5" t="s">
        <v>4864</v>
      </c>
      <c r="F2649" s="5" t="s">
        <v>4933</v>
      </c>
    </row>
    <row r="2650" spans="1:6">
      <c r="A2650" s="5" t="s">
        <v>3274</v>
      </c>
      <c r="B2650" s="5" t="s">
        <v>1566</v>
      </c>
      <c r="C2650" s="5" t="s">
        <v>1955</v>
      </c>
      <c r="D2650" s="5" t="s">
        <v>113</v>
      </c>
      <c r="E2650" s="5" t="s">
        <v>4874</v>
      </c>
      <c r="F2650" s="5" t="s">
        <v>4875</v>
      </c>
    </row>
    <row r="2651" spans="1:6">
      <c r="A2651" s="5" t="s">
        <v>3274</v>
      </c>
      <c r="B2651" s="5" t="s">
        <v>1566</v>
      </c>
      <c r="C2651" s="5" t="s">
        <v>2107</v>
      </c>
      <c r="D2651" s="5" t="s">
        <v>26</v>
      </c>
      <c r="E2651" s="5" t="s">
        <v>4853</v>
      </c>
      <c r="F2651" s="5" t="s">
        <v>4877</v>
      </c>
    </row>
    <row r="2652" spans="1:6">
      <c r="A2652" s="5" t="s">
        <v>3274</v>
      </c>
      <c r="B2652" s="5" t="s">
        <v>1566</v>
      </c>
      <c r="C2652" s="5" t="s">
        <v>2202</v>
      </c>
      <c r="D2652" s="5" t="s">
        <v>26</v>
      </c>
      <c r="E2652" s="5" t="s">
        <v>4880</v>
      </c>
      <c r="F2652" s="5" t="s">
        <v>5080</v>
      </c>
    </row>
    <row r="2653" spans="1:6">
      <c r="A2653" s="5" t="s">
        <v>3274</v>
      </c>
      <c r="B2653" s="5" t="s">
        <v>1566</v>
      </c>
      <c r="C2653" s="5" t="s">
        <v>2156</v>
      </c>
      <c r="D2653" s="5" t="s">
        <v>259</v>
      </c>
      <c r="E2653" s="5" t="s">
        <v>4884</v>
      </c>
      <c r="F2653" s="5" t="s">
        <v>5081</v>
      </c>
    </row>
    <row r="2654" spans="1:6">
      <c r="A2654" s="5" t="s">
        <v>3274</v>
      </c>
      <c r="B2654" s="5" t="s">
        <v>1566</v>
      </c>
      <c r="C2654" s="5" t="s">
        <v>2848</v>
      </c>
      <c r="D2654" s="5" t="s">
        <v>623</v>
      </c>
      <c r="E2654" s="5" t="s">
        <v>4868</v>
      </c>
      <c r="F2654" s="5" t="s">
        <v>5725</v>
      </c>
    </row>
    <row r="2655" spans="1:6">
      <c r="A2655" s="5" t="s">
        <v>3274</v>
      </c>
      <c r="B2655" s="5" t="s">
        <v>1566</v>
      </c>
      <c r="C2655" s="5" t="s">
        <v>3221</v>
      </c>
      <c r="D2655" s="5" t="s">
        <v>284</v>
      </c>
      <c r="E2655" s="5" t="s">
        <v>4887</v>
      </c>
      <c r="F2655" s="5" t="s">
        <v>4910</v>
      </c>
    </row>
    <row r="2656" spans="1:6">
      <c r="A2656" s="5" t="s">
        <v>3274</v>
      </c>
      <c r="B2656" s="5" t="s">
        <v>1566</v>
      </c>
      <c r="C2656" s="5" t="s">
        <v>2569</v>
      </c>
      <c r="D2656" s="5" t="s">
        <v>4926</v>
      </c>
      <c r="E2656" s="5" t="s">
        <v>4890</v>
      </c>
      <c r="F2656" s="5" t="s">
        <v>5486</v>
      </c>
    </row>
    <row r="2657" spans="1:6">
      <c r="A2657" s="5" t="s">
        <v>3274</v>
      </c>
      <c r="B2657" s="5" t="s">
        <v>1566</v>
      </c>
      <c r="C2657" s="5" t="s">
        <v>3878</v>
      </c>
      <c r="D2657" s="5" t="s">
        <v>391</v>
      </c>
      <c r="E2657" s="5" t="s">
        <v>4896</v>
      </c>
      <c r="F2657" s="5" t="s">
        <v>4909</v>
      </c>
    </row>
    <row r="2658" spans="1:6">
      <c r="A2658" s="5" t="s">
        <v>3274</v>
      </c>
      <c r="B2658" s="5" t="s">
        <v>1566</v>
      </c>
      <c r="C2658" s="5" t="s">
        <v>2018</v>
      </c>
      <c r="D2658" s="5" t="s">
        <v>407</v>
      </c>
      <c r="E2658" s="5" t="s">
        <v>4896</v>
      </c>
      <c r="F2658" s="5" t="s">
        <v>4870</v>
      </c>
    </row>
    <row r="2659" spans="1:6">
      <c r="A2659" s="5" t="s">
        <v>3274</v>
      </c>
      <c r="B2659" s="5" t="s">
        <v>1566</v>
      </c>
      <c r="C2659" s="5" t="s">
        <v>2319</v>
      </c>
      <c r="D2659" s="5" t="s">
        <v>4850</v>
      </c>
      <c r="E2659" s="5" t="s">
        <v>4851</v>
      </c>
      <c r="F2659" s="5" t="s">
        <v>5396</v>
      </c>
    </row>
    <row r="2660" spans="1:6">
      <c r="A2660" s="5" t="s">
        <v>3274</v>
      </c>
      <c r="B2660" s="5" t="s">
        <v>1566</v>
      </c>
      <c r="C2660" s="5" t="s">
        <v>2996</v>
      </c>
      <c r="D2660" s="5" t="s">
        <v>4863</v>
      </c>
      <c r="E2660" s="5" t="s">
        <v>4859</v>
      </c>
      <c r="F2660" s="5" t="s">
        <v>4860</v>
      </c>
    </row>
    <row r="2661" spans="1:6">
      <c r="A2661" s="5" t="s">
        <v>3277</v>
      </c>
      <c r="B2661" s="5" t="s">
        <v>1569</v>
      </c>
      <c r="C2661" s="5" t="s">
        <v>1934</v>
      </c>
      <c r="D2661" s="5" t="s">
        <v>228</v>
      </c>
      <c r="E2661" s="5" t="s">
        <v>4984</v>
      </c>
      <c r="F2661" s="5" t="s">
        <v>5041</v>
      </c>
    </row>
    <row r="2662" spans="1:6">
      <c r="A2662" s="5" t="s">
        <v>3277</v>
      </c>
      <c r="B2662" s="5" t="s">
        <v>1569</v>
      </c>
      <c r="C2662" s="5" t="s">
        <v>1955</v>
      </c>
      <c r="D2662" s="5" t="s">
        <v>37</v>
      </c>
      <c r="E2662" s="5" t="s">
        <v>4882</v>
      </c>
      <c r="F2662" s="5" t="s">
        <v>5726</v>
      </c>
    </row>
    <row r="2663" spans="1:6">
      <c r="A2663" s="5" t="s">
        <v>3277</v>
      </c>
      <c r="B2663" s="5" t="s">
        <v>1569</v>
      </c>
      <c r="C2663" s="5" t="s">
        <v>2107</v>
      </c>
      <c r="D2663" s="5" t="s">
        <v>74</v>
      </c>
      <c r="E2663" s="5" t="s">
        <v>4882</v>
      </c>
      <c r="F2663" s="5" t="s">
        <v>5727</v>
      </c>
    </row>
    <row r="2664" spans="1:6">
      <c r="A2664" s="5" t="s">
        <v>3277</v>
      </c>
      <c r="B2664" s="5" t="s">
        <v>1569</v>
      </c>
      <c r="C2664" s="5" t="s">
        <v>2202</v>
      </c>
      <c r="D2664" s="5" t="s">
        <v>74</v>
      </c>
      <c r="E2664" s="5" t="s">
        <v>4984</v>
      </c>
      <c r="F2664" s="5" t="s">
        <v>5727</v>
      </c>
    </row>
    <row r="2665" spans="1:6">
      <c r="A2665" s="5" t="s">
        <v>3277</v>
      </c>
      <c r="B2665" s="5" t="s">
        <v>1569</v>
      </c>
      <c r="C2665" s="5" t="s">
        <v>2156</v>
      </c>
      <c r="D2665" s="5" t="s">
        <v>348</v>
      </c>
      <c r="E2665" s="5" t="s">
        <v>4890</v>
      </c>
      <c r="F2665" s="5" t="s">
        <v>5166</v>
      </c>
    </row>
    <row r="2666" spans="1:6">
      <c r="A2666" s="5" t="s">
        <v>3277</v>
      </c>
      <c r="B2666" s="5" t="s">
        <v>1569</v>
      </c>
      <c r="C2666" s="5" t="s">
        <v>2848</v>
      </c>
      <c r="D2666" s="5" t="s">
        <v>1561</v>
      </c>
      <c r="E2666" s="5" t="s">
        <v>4874</v>
      </c>
      <c r="F2666" s="5" t="s">
        <v>4875</v>
      </c>
    </row>
    <row r="2667" spans="1:6">
      <c r="A2667" s="5" t="s">
        <v>3277</v>
      </c>
      <c r="B2667" s="5" t="s">
        <v>1569</v>
      </c>
      <c r="C2667" s="5" t="s">
        <v>3221</v>
      </c>
      <c r="D2667" s="5" t="s">
        <v>284</v>
      </c>
      <c r="E2667" s="5" t="s">
        <v>4884</v>
      </c>
      <c r="F2667" s="5" t="s">
        <v>4962</v>
      </c>
    </row>
    <row r="2668" spans="1:6">
      <c r="A2668" s="5" t="s">
        <v>3277</v>
      </c>
      <c r="B2668" s="5" t="s">
        <v>1569</v>
      </c>
      <c r="C2668" s="5" t="s">
        <v>2569</v>
      </c>
      <c r="D2668" s="5" t="s">
        <v>284</v>
      </c>
      <c r="E2668" s="5" t="s">
        <v>4887</v>
      </c>
      <c r="F2668" s="5" t="s">
        <v>4885</v>
      </c>
    </row>
    <row r="2669" spans="1:6">
      <c r="A2669" s="5" t="s">
        <v>3277</v>
      </c>
      <c r="B2669" s="5" t="s">
        <v>1569</v>
      </c>
      <c r="C2669" s="5" t="s">
        <v>3878</v>
      </c>
      <c r="D2669" s="5" t="s">
        <v>407</v>
      </c>
      <c r="E2669" s="5" t="s">
        <v>4890</v>
      </c>
      <c r="F2669" s="5" t="s">
        <v>4870</v>
      </c>
    </row>
    <row r="2670" spans="1:6">
      <c r="A2670" s="5" t="s">
        <v>3277</v>
      </c>
      <c r="B2670" s="5" t="s">
        <v>1569</v>
      </c>
      <c r="C2670" s="5" t="s">
        <v>2018</v>
      </c>
      <c r="D2670" s="5" t="s">
        <v>5197</v>
      </c>
      <c r="E2670" s="5" t="s">
        <v>4851</v>
      </c>
      <c r="F2670" s="5" t="s">
        <v>5728</v>
      </c>
    </row>
    <row r="2671" spans="1:6">
      <c r="A2671" s="5" t="s">
        <v>3277</v>
      </c>
      <c r="B2671" s="5" t="s">
        <v>1569</v>
      </c>
      <c r="C2671" s="5" t="s">
        <v>2319</v>
      </c>
      <c r="D2671" s="5" t="s">
        <v>4863</v>
      </c>
      <c r="E2671" s="5" t="s">
        <v>4859</v>
      </c>
      <c r="F2671" s="5" t="s">
        <v>4860</v>
      </c>
    </row>
    <row r="2672" spans="1:6">
      <c r="A2672" s="5" t="s">
        <v>3280</v>
      </c>
      <c r="B2672" s="5" t="s">
        <v>1572</v>
      </c>
      <c r="C2672" s="5" t="s">
        <v>1934</v>
      </c>
      <c r="D2672" s="5" t="s">
        <v>284</v>
      </c>
      <c r="E2672" s="5" t="s">
        <v>4984</v>
      </c>
      <c r="F2672" s="5" t="s">
        <v>5068</v>
      </c>
    </row>
    <row r="2673" spans="1:6">
      <c r="A2673" s="5" t="s">
        <v>3280</v>
      </c>
      <c r="B2673" s="5" t="s">
        <v>1572</v>
      </c>
      <c r="C2673" s="5" t="s">
        <v>1955</v>
      </c>
      <c r="D2673" s="5" t="s">
        <v>284</v>
      </c>
      <c r="E2673" s="5" t="s">
        <v>4874</v>
      </c>
      <c r="F2673" s="5" t="s">
        <v>5729</v>
      </c>
    </row>
    <row r="2674" spans="1:6">
      <c r="A2674" s="5" t="s">
        <v>3280</v>
      </c>
      <c r="B2674" s="5" t="s">
        <v>1572</v>
      </c>
      <c r="C2674" s="5" t="s">
        <v>2107</v>
      </c>
      <c r="D2674" s="5" t="s">
        <v>4850</v>
      </c>
      <c r="E2674" s="5" t="s">
        <v>4851</v>
      </c>
      <c r="F2674" s="5" t="s">
        <v>4871</v>
      </c>
    </row>
    <row r="2675" spans="1:6">
      <c r="A2675" s="5" t="s">
        <v>3280</v>
      </c>
      <c r="B2675" s="5" t="s">
        <v>1572</v>
      </c>
      <c r="C2675" s="5" t="s">
        <v>2202</v>
      </c>
      <c r="D2675" s="5" t="s">
        <v>4998</v>
      </c>
      <c r="E2675" s="5" t="s">
        <v>4999</v>
      </c>
      <c r="F2675" s="5" t="s">
        <v>5289</v>
      </c>
    </row>
    <row r="2676" spans="1:6">
      <c r="A2676" s="5" t="s">
        <v>3280</v>
      </c>
      <c r="B2676" s="5" t="s">
        <v>1572</v>
      </c>
      <c r="C2676" s="5" t="s">
        <v>2156</v>
      </c>
      <c r="D2676" s="5" t="s">
        <v>5034</v>
      </c>
      <c r="E2676" s="5" t="s">
        <v>5035</v>
      </c>
      <c r="F2676" s="5" t="s">
        <v>5036</v>
      </c>
    </row>
    <row r="2677" spans="1:6">
      <c r="A2677" s="5" t="s">
        <v>3280</v>
      </c>
      <c r="B2677" s="5" t="s">
        <v>1572</v>
      </c>
      <c r="C2677" s="5" t="s">
        <v>2848</v>
      </c>
      <c r="D2677" s="5" t="s">
        <v>4863</v>
      </c>
      <c r="E2677" s="5" t="s">
        <v>4859</v>
      </c>
      <c r="F2677" s="5" t="s">
        <v>4860</v>
      </c>
    </row>
    <row r="2678" spans="1:6">
      <c r="A2678" s="5" t="s">
        <v>4233</v>
      </c>
      <c r="B2678" s="5" t="s">
        <v>1575</v>
      </c>
      <c r="C2678" s="5" t="s">
        <v>1934</v>
      </c>
      <c r="D2678" s="5"/>
      <c r="E2678" s="5" t="s">
        <v>5730</v>
      </c>
      <c r="F2678" s="5" t="s">
        <v>5731</v>
      </c>
    </row>
    <row r="2679" spans="1:6">
      <c r="A2679" s="5" t="s">
        <v>4233</v>
      </c>
      <c r="B2679" s="5" t="s">
        <v>1575</v>
      </c>
      <c r="C2679" s="5" t="s">
        <v>1955</v>
      </c>
      <c r="D2679" s="5" t="s">
        <v>4863</v>
      </c>
      <c r="E2679" s="5" t="s">
        <v>4859</v>
      </c>
      <c r="F2679" s="5" t="s">
        <v>4860</v>
      </c>
    </row>
    <row r="2680" spans="1:6">
      <c r="A2680" s="5" t="s">
        <v>5732</v>
      </c>
      <c r="B2680" s="5" t="s">
        <v>1579</v>
      </c>
      <c r="C2680" s="5" t="s">
        <v>1934</v>
      </c>
      <c r="D2680" s="5" t="s">
        <v>636</v>
      </c>
      <c r="E2680" s="5" t="s">
        <v>4896</v>
      </c>
      <c r="F2680" s="5" t="s">
        <v>4937</v>
      </c>
    </row>
    <row r="2681" spans="1:6">
      <c r="A2681" s="5" t="s">
        <v>5732</v>
      </c>
      <c r="B2681" s="5" t="s">
        <v>1579</v>
      </c>
      <c r="C2681" s="5" t="s">
        <v>1955</v>
      </c>
      <c r="D2681" s="5" t="s">
        <v>636</v>
      </c>
      <c r="E2681" s="5" t="s">
        <v>4874</v>
      </c>
      <c r="F2681" s="5" t="s">
        <v>4875</v>
      </c>
    </row>
    <row r="2682" spans="1:6">
      <c r="A2682" s="5" t="s">
        <v>5732</v>
      </c>
      <c r="B2682" s="5" t="s">
        <v>1579</v>
      </c>
      <c r="C2682" s="5" t="s">
        <v>2107</v>
      </c>
      <c r="D2682" s="5" t="s">
        <v>5733</v>
      </c>
      <c r="E2682" s="5" t="s">
        <v>4896</v>
      </c>
      <c r="F2682" s="5" t="s">
        <v>5734</v>
      </c>
    </row>
    <row r="2683" spans="1:6">
      <c r="A2683" s="5" t="s">
        <v>5732</v>
      </c>
      <c r="B2683" s="5" t="s">
        <v>1579</v>
      </c>
      <c r="C2683" s="5" t="s">
        <v>2202</v>
      </c>
      <c r="D2683" s="5" t="s">
        <v>4850</v>
      </c>
      <c r="E2683" s="5" t="s">
        <v>5735</v>
      </c>
      <c r="F2683" s="5" t="s">
        <v>4871</v>
      </c>
    </row>
    <row r="2684" spans="1:6">
      <c r="A2684" s="5" t="s">
        <v>5732</v>
      </c>
      <c r="B2684" s="5" t="s">
        <v>1579</v>
      </c>
      <c r="C2684" s="5" t="s">
        <v>2156</v>
      </c>
      <c r="D2684" s="5" t="s">
        <v>152</v>
      </c>
      <c r="E2684" s="5" t="s">
        <v>5421</v>
      </c>
      <c r="F2684" s="5" t="s">
        <v>5422</v>
      </c>
    </row>
    <row r="2685" spans="1:6">
      <c r="A2685" s="5" t="s">
        <v>5732</v>
      </c>
      <c r="B2685" s="5" t="s">
        <v>1579</v>
      </c>
      <c r="C2685" s="5" t="s">
        <v>2848</v>
      </c>
      <c r="D2685" s="5" t="s">
        <v>4863</v>
      </c>
      <c r="E2685" s="5" t="s">
        <v>4859</v>
      </c>
      <c r="F2685" s="5" t="s">
        <v>4860</v>
      </c>
    </row>
    <row r="2686" spans="1:6">
      <c r="A2686" s="5" t="s">
        <v>5736</v>
      </c>
      <c r="B2686" s="5" t="s">
        <v>829</v>
      </c>
      <c r="C2686" s="5" t="s">
        <v>1934</v>
      </c>
      <c r="D2686" s="5" t="s">
        <v>145</v>
      </c>
      <c r="E2686" s="5" t="s">
        <v>4853</v>
      </c>
      <c r="F2686" s="5" t="s">
        <v>5605</v>
      </c>
    </row>
    <row r="2687" spans="1:6">
      <c r="A2687" s="5" t="s">
        <v>5736</v>
      </c>
      <c r="B2687" s="5" t="s">
        <v>829</v>
      </c>
      <c r="C2687" s="5" t="s">
        <v>1955</v>
      </c>
      <c r="D2687" s="5" t="s">
        <v>284</v>
      </c>
      <c r="E2687" s="5" t="s">
        <v>4887</v>
      </c>
      <c r="F2687" s="5" t="s">
        <v>4910</v>
      </c>
    </row>
    <row r="2688" spans="1:6">
      <c r="A2688" s="5" t="s">
        <v>5736</v>
      </c>
      <c r="B2688" s="5" t="s">
        <v>829</v>
      </c>
      <c r="C2688" s="5" t="s">
        <v>2107</v>
      </c>
      <c r="D2688" s="5" t="s">
        <v>857</v>
      </c>
      <c r="E2688" s="5" t="s">
        <v>4853</v>
      </c>
      <c r="F2688" s="5" t="s">
        <v>5737</v>
      </c>
    </row>
    <row r="2689" spans="1:6">
      <c r="A2689" s="5" t="s">
        <v>5736</v>
      </c>
      <c r="B2689" s="5" t="s">
        <v>829</v>
      </c>
      <c r="C2689" s="5" t="s">
        <v>2202</v>
      </c>
      <c r="D2689" s="5" t="s">
        <v>1039</v>
      </c>
      <c r="E2689" s="5" t="s">
        <v>4853</v>
      </c>
      <c r="F2689" s="5" t="s">
        <v>5737</v>
      </c>
    </row>
    <row r="2690" spans="1:6">
      <c r="A2690" s="5" t="s">
        <v>5736</v>
      </c>
      <c r="B2690" s="5" t="s">
        <v>829</v>
      </c>
      <c r="C2690" s="5" t="s">
        <v>2156</v>
      </c>
      <c r="D2690" s="5" t="s">
        <v>4926</v>
      </c>
      <c r="E2690" s="5" t="s">
        <v>4853</v>
      </c>
      <c r="F2690" s="5" t="s">
        <v>4879</v>
      </c>
    </row>
    <row r="2691" spans="1:6">
      <c r="A2691" s="5" t="s">
        <v>5736</v>
      </c>
      <c r="B2691" s="5" t="s">
        <v>829</v>
      </c>
      <c r="C2691" s="5" t="s">
        <v>2848</v>
      </c>
      <c r="D2691" s="5" t="s">
        <v>407</v>
      </c>
      <c r="E2691" s="5" t="s">
        <v>4853</v>
      </c>
      <c r="F2691" s="5" t="s">
        <v>5738</v>
      </c>
    </row>
    <row r="2692" spans="1:6">
      <c r="A2692" s="5" t="s">
        <v>5736</v>
      </c>
      <c r="B2692" s="5" t="s">
        <v>829</v>
      </c>
      <c r="C2692" s="5" t="s">
        <v>3221</v>
      </c>
      <c r="D2692" s="5" t="s">
        <v>4850</v>
      </c>
      <c r="E2692" s="5" t="s">
        <v>5739</v>
      </c>
      <c r="F2692" s="5" t="s">
        <v>4871</v>
      </c>
    </row>
    <row r="2693" spans="1:6">
      <c r="A2693" s="5" t="s">
        <v>5736</v>
      </c>
      <c r="B2693" s="5" t="s">
        <v>829</v>
      </c>
      <c r="C2693" s="5" t="s">
        <v>2569</v>
      </c>
      <c r="D2693" s="5" t="s">
        <v>152</v>
      </c>
      <c r="E2693" s="5" t="s">
        <v>5421</v>
      </c>
      <c r="F2693" s="5" t="s">
        <v>5422</v>
      </c>
    </row>
    <row r="2694" spans="1:6">
      <c r="A2694" s="5" t="s">
        <v>5736</v>
      </c>
      <c r="B2694" s="5" t="s">
        <v>829</v>
      </c>
      <c r="C2694" s="5" t="s">
        <v>3878</v>
      </c>
      <c r="D2694" s="5" t="s">
        <v>4863</v>
      </c>
      <c r="E2694" s="5" t="s">
        <v>4859</v>
      </c>
      <c r="F2694" s="5" t="s">
        <v>4860</v>
      </c>
    </row>
    <row r="2695" spans="1:6">
      <c r="A2695" s="5" t="s">
        <v>5740</v>
      </c>
      <c r="B2695" s="5" t="s">
        <v>1584</v>
      </c>
      <c r="C2695" s="5" t="s">
        <v>1934</v>
      </c>
      <c r="D2695" s="5" t="s">
        <v>228</v>
      </c>
      <c r="E2695" s="5" t="s">
        <v>5052</v>
      </c>
      <c r="F2695" s="5" t="s">
        <v>5741</v>
      </c>
    </row>
    <row r="2696" spans="1:6">
      <c r="A2696" s="5" t="s">
        <v>5740</v>
      </c>
      <c r="B2696" s="5" t="s">
        <v>1584</v>
      </c>
      <c r="C2696" s="5" t="s">
        <v>1955</v>
      </c>
      <c r="D2696" s="5" t="s">
        <v>228</v>
      </c>
      <c r="E2696" s="5" t="s">
        <v>5236</v>
      </c>
      <c r="F2696" s="5" t="s">
        <v>5442</v>
      </c>
    </row>
    <row r="2697" spans="1:6">
      <c r="A2697" s="5" t="s">
        <v>5740</v>
      </c>
      <c r="B2697" s="5" t="s">
        <v>1584</v>
      </c>
      <c r="C2697" s="5" t="s">
        <v>2107</v>
      </c>
      <c r="D2697" s="5" t="s">
        <v>37</v>
      </c>
      <c r="E2697" s="5" t="s">
        <v>4930</v>
      </c>
      <c r="F2697" s="5" t="s">
        <v>5742</v>
      </c>
    </row>
    <row r="2698" spans="1:6">
      <c r="A2698" s="5" t="s">
        <v>5740</v>
      </c>
      <c r="B2698" s="5" t="s">
        <v>1584</v>
      </c>
      <c r="C2698" s="5" t="s">
        <v>2202</v>
      </c>
      <c r="D2698" s="5" t="s">
        <v>145</v>
      </c>
      <c r="E2698" s="5" t="s">
        <v>4853</v>
      </c>
      <c r="F2698" s="5" t="s">
        <v>5605</v>
      </c>
    </row>
    <row r="2699" spans="1:6">
      <c r="A2699" s="5" t="s">
        <v>5740</v>
      </c>
      <c r="B2699" s="5" t="s">
        <v>1584</v>
      </c>
      <c r="C2699" s="5" t="s">
        <v>2156</v>
      </c>
      <c r="D2699" s="5" t="s">
        <v>208</v>
      </c>
      <c r="E2699" s="5" t="s">
        <v>4853</v>
      </c>
      <c r="F2699" s="5" t="s">
        <v>5743</v>
      </c>
    </row>
    <row r="2700" spans="1:6">
      <c r="A2700" s="5" t="s">
        <v>5740</v>
      </c>
      <c r="B2700" s="5" t="s">
        <v>1584</v>
      </c>
      <c r="C2700" s="5" t="s">
        <v>2848</v>
      </c>
      <c r="D2700" s="5" t="s">
        <v>284</v>
      </c>
      <c r="E2700" s="5" t="s">
        <v>4887</v>
      </c>
      <c r="F2700" s="5" t="s">
        <v>4885</v>
      </c>
    </row>
    <row r="2701" spans="1:6">
      <c r="A2701" s="5" t="s">
        <v>5740</v>
      </c>
      <c r="B2701" s="5" t="s">
        <v>1584</v>
      </c>
      <c r="C2701" s="5" t="s">
        <v>3221</v>
      </c>
      <c r="D2701" s="5" t="s">
        <v>380</v>
      </c>
      <c r="E2701" s="5" t="s">
        <v>4853</v>
      </c>
      <c r="F2701" s="5" t="s">
        <v>4891</v>
      </c>
    </row>
    <row r="2702" spans="1:6">
      <c r="A2702" s="5" t="s">
        <v>5740</v>
      </c>
      <c r="B2702" s="5" t="s">
        <v>1584</v>
      </c>
      <c r="C2702" s="5" t="s">
        <v>2569</v>
      </c>
      <c r="D2702" s="5" t="s">
        <v>857</v>
      </c>
      <c r="E2702" s="5" t="s">
        <v>4853</v>
      </c>
      <c r="F2702" s="5" t="s">
        <v>4891</v>
      </c>
    </row>
    <row r="2703" spans="1:6">
      <c r="A2703" s="5" t="s">
        <v>5740</v>
      </c>
      <c r="B2703" s="5" t="s">
        <v>1584</v>
      </c>
      <c r="C2703" s="5" t="s">
        <v>3878</v>
      </c>
      <c r="D2703" s="5" t="s">
        <v>1039</v>
      </c>
      <c r="E2703" s="5" t="s">
        <v>4853</v>
      </c>
      <c r="F2703" s="5" t="s">
        <v>4891</v>
      </c>
    </row>
    <row r="2704" spans="1:6">
      <c r="A2704" s="5" t="s">
        <v>5740</v>
      </c>
      <c r="B2704" s="5" t="s">
        <v>1584</v>
      </c>
      <c r="C2704" s="5" t="s">
        <v>2018</v>
      </c>
      <c r="D2704" s="5" t="s">
        <v>4926</v>
      </c>
      <c r="E2704" s="5" t="s">
        <v>4853</v>
      </c>
      <c r="F2704" s="5" t="s">
        <v>4879</v>
      </c>
    </row>
    <row r="2705" spans="1:6">
      <c r="A2705" s="5" t="s">
        <v>5740</v>
      </c>
      <c r="B2705" s="5" t="s">
        <v>1584</v>
      </c>
      <c r="C2705" s="5" t="s">
        <v>2319</v>
      </c>
      <c r="D2705" s="5" t="s">
        <v>407</v>
      </c>
      <c r="E2705" s="5" t="s">
        <v>4853</v>
      </c>
      <c r="F2705" s="5" t="s">
        <v>4870</v>
      </c>
    </row>
    <row r="2706" spans="1:6">
      <c r="A2706" s="5" t="s">
        <v>5740</v>
      </c>
      <c r="B2706" s="5" t="s">
        <v>1584</v>
      </c>
      <c r="C2706" s="5" t="s">
        <v>2996</v>
      </c>
      <c r="D2706" s="5" t="s">
        <v>4850</v>
      </c>
      <c r="E2706" s="5" t="s">
        <v>4851</v>
      </c>
      <c r="F2706" s="5" t="s">
        <v>4871</v>
      </c>
    </row>
    <row r="2707" spans="1:6">
      <c r="A2707" s="5" t="s">
        <v>5740</v>
      </c>
      <c r="B2707" s="5" t="s">
        <v>1584</v>
      </c>
      <c r="C2707" s="5" t="s">
        <v>4393</v>
      </c>
      <c r="D2707" s="5" t="s">
        <v>152</v>
      </c>
      <c r="E2707" s="5" t="s">
        <v>5421</v>
      </c>
      <c r="F2707" s="5" t="s">
        <v>5422</v>
      </c>
    </row>
    <row r="2708" spans="1:6">
      <c r="A2708" s="5" t="s">
        <v>5740</v>
      </c>
      <c r="B2708" s="5" t="s">
        <v>1584</v>
      </c>
      <c r="C2708" s="5" t="s">
        <v>4894</v>
      </c>
      <c r="D2708" s="5" t="s">
        <v>4863</v>
      </c>
      <c r="E2708" s="5" t="s">
        <v>4859</v>
      </c>
      <c r="F2708" s="5" t="s">
        <v>4860</v>
      </c>
    </row>
    <row r="2709" spans="1:6">
      <c r="A2709" s="5" t="s">
        <v>4235</v>
      </c>
      <c r="B2709" s="5"/>
      <c r="C2709" s="5" t="s">
        <v>1934</v>
      </c>
      <c r="D2709" s="5" t="s">
        <v>820</v>
      </c>
      <c r="E2709" s="5" t="s">
        <v>4853</v>
      </c>
      <c r="F2709" s="5" t="s">
        <v>5744</v>
      </c>
    </row>
    <row r="2710" spans="1:6">
      <c r="A2710" s="5" t="s">
        <v>4235</v>
      </c>
      <c r="B2710" s="5"/>
      <c r="C2710" s="5" t="s">
        <v>1955</v>
      </c>
      <c r="D2710" s="5" t="s">
        <v>820</v>
      </c>
      <c r="E2710" s="5" t="s">
        <v>4853</v>
      </c>
      <c r="F2710" s="5" t="s">
        <v>4908</v>
      </c>
    </row>
    <row r="2711" spans="1:6">
      <c r="A2711" s="5" t="s">
        <v>4235</v>
      </c>
      <c r="B2711" s="5"/>
      <c r="C2711" s="5" t="s">
        <v>2107</v>
      </c>
      <c r="D2711" s="5" t="s">
        <v>820</v>
      </c>
      <c r="E2711" s="5" t="s">
        <v>4874</v>
      </c>
      <c r="F2711" s="5" t="s">
        <v>4875</v>
      </c>
    </row>
    <row r="2712" spans="1:6">
      <c r="A2712" s="5" t="s">
        <v>4235</v>
      </c>
      <c r="B2712" s="5"/>
      <c r="C2712" s="5" t="s">
        <v>2202</v>
      </c>
      <c r="D2712" s="5" t="s">
        <v>752</v>
      </c>
      <c r="E2712" s="5" t="s">
        <v>4880</v>
      </c>
      <c r="F2712" s="5" t="s">
        <v>5745</v>
      </c>
    </row>
    <row r="2713" spans="1:6">
      <c r="A2713" s="5" t="s">
        <v>4235</v>
      </c>
      <c r="B2713" s="5"/>
      <c r="C2713" s="5" t="s">
        <v>2156</v>
      </c>
      <c r="D2713" s="5" t="s">
        <v>4926</v>
      </c>
      <c r="E2713" s="5" t="s">
        <v>4944</v>
      </c>
      <c r="F2713" s="5" t="s">
        <v>5392</v>
      </c>
    </row>
    <row r="2714" spans="1:6">
      <c r="A2714" s="5" t="s">
        <v>4235</v>
      </c>
      <c r="B2714" s="5"/>
      <c r="C2714" s="5" t="s">
        <v>2848</v>
      </c>
      <c r="D2714" s="5" t="s">
        <v>4850</v>
      </c>
      <c r="E2714" s="5" t="s">
        <v>4851</v>
      </c>
      <c r="F2714" s="5" t="s">
        <v>5396</v>
      </c>
    </row>
    <row r="2715" spans="1:6">
      <c r="A2715" s="5" t="s">
        <v>4235</v>
      </c>
      <c r="B2715" s="5"/>
      <c r="C2715" s="5" t="s">
        <v>3221</v>
      </c>
      <c r="D2715" s="5" t="s">
        <v>4863</v>
      </c>
      <c r="E2715" s="5" t="s">
        <v>4859</v>
      </c>
      <c r="F2715" s="5" t="s">
        <v>4860</v>
      </c>
    </row>
    <row r="2716" spans="1:6">
      <c r="A2716" s="5" t="s">
        <v>3284</v>
      </c>
      <c r="B2716" s="5" t="s">
        <v>1589</v>
      </c>
      <c r="C2716" s="5" t="s">
        <v>1934</v>
      </c>
      <c r="D2716" s="5" t="s">
        <v>74</v>
      </c>
      <c r="E2716" s="5" t="s">
        <v>4864</v>
      </c>
      <c r="F2716" s="5" t="s">
        <v>4933</v>
      </c>
    </row>
    <row r="2717" spans="1:6">
      <c r="A2717" s="5" t="s">
        <v>3284</v>
      </c>
      <c r="B2717" s="5" t="s">
        <v>1589</v>
      </c>
      <c r="C2717" s="5" t="s">
        <v>1955</v>
      </c>
      <c r="D2717" s="5" t="s">
        <v>302</v>
      </c>
      <c r="E2717" s="5" t="s">
        <v>4874</v>
      </c>
      <c r="F2717" s="5" t="s">
        <v>4875</v>
      </c>
    </row>
    <row r="2718" spans="1:6">
      <c r="A2718" s="5" t="s">
        <v>3284</v>
      </c>
      <c r="B2718" s="5" t="s">
        <v>1589</v>
      </c>
      <c r="C2718" s="5" t="s">
        <v>2107</v>
      </c>
      <c r="D2718" s="5" t="s">
        <v>284</v>
      </c>
      <c r="E2718" s="5" t="s">
        <v>4887</v>
      </c>
      <c r="F2718" s="5" t="s">
        <v>4910</v>
      </c>
    </row>
    <row r="2719" spans="1:6">
      <c r="A2719" s="5" t="s">
        <v>3284</v>
      </c>
      <c r="B2719" s="5" t="s">
        <v>1589</v>
      </c>
      <c r="C2719" s="5" t="s">
        <v>2202</v>
      </c>
      <c r="D2719" s="5" t="s">
        <v>4850</v>
      </c>
      <c r="E2719" s="5" t="s">
        <v>4851</v>
      </c>
      <c r="F2719" s="5" t="s">
        <v>5396</v>
      </c>
    </row>
    <row r="2720" spans="1:6">
      <c r="A2720" s="5" t="s">
        <v>3284</v>
      </c>
      <c r="B2720" s="5" t="s">
        <v>1589</v>
      </c>
      <c r="C2720" s="5" t="s">
        <v>2156</v>
      </c>
      <c r="D2720" s="5" t="s">
        <v>4863</v>
      </c>
      <c r="E2720" s="5" t="s">
        <v>4859</v>
      </c>
      <c r="F2720" s="5" t="s">
        <v>4860</v>
      </c>
    </row>
    <row r="2721" spans="1:6">
      <c r="A2721" s="5" t="s">
        <v>3286</v>
      </c>
      <c r="B2721" s="5" t="s">
        <v>1592</v>
      </c>
      <c r="C2721" s="5" t="s">
        <v>1934</v>
      </c>
      <c r="D2721" s="5" t="s">
        <v>31</v>
      </c>
      <c r="E2721" s="5" t="s">
        <v>4864</v>
      </c>
      <c r="F2721" s="5" t="s">
        <v>4933</v>
      </c>
    </row>
    <row r="2722" spans="1:6">
      <c r="A2722" s="5" t="s">
        <v>3286</v>
      </c>
      <c r="B2722" s="5" t="s">
        <v>1592</v>
      </c>
      <c r="C2722" s="5" t="s">
        <v>1955</v>
      </c>
      <c r="D2722" s="5" t="s">
        <v>302</v>
      </c>
      <c r="E2722" s="5" t="s">
        <v>4874</v>
      </c>
      <c r="F2722" s="5" t="s">
        <v>4875</v>
      </c>
    </row>
    <row r="2723" spans="1:6">
      <c r="A2723" s="5" t="s">
        <v>3286</v>
      </c>
      <c r="B2723" s="5" t="s">
        <v>1592</v>
      </c>
      <c r="C2723" s="5" t="s">
        <v>2107</v>
      </c>
      <c r="D2723" s="5" t="s">
        <v>167</v>
      </c>
      <c r="E2723" s="5" t="s">
        <v>4853</v>
      </c>
      <c r="F2723" s="5" t="s">
        <v>4876</v>
      </c>
    </row>
    <row r="2724" spans="1:6">
      <c r="A2724" s="5" t="s">
        <v>3286</v>
      </c>
      <c r="B2724" s="5" t="s">
        <v>1592</v>
      </c>
      <c r="C2724" s="5" t="s">
        <v>2202</v>
      </c>
      <c r="D2724" s="5" t="s">
        <v>284</v>
      </c>
      <c r="E2724" s="5" t="s">
        <v>4887</v>
      </c>
      <c r="F2724" s="5" t="s">
        <v>4910</v>
      </c>
    </row>
    <row r="2725" spans="1:6">
      <c r="A2725" s="5" t="s">
        <v>3286</v>
      </c>
      <c r="B2725" s="5" t="s">
        <v>1592</v>
      </c>
      <c r="C2725" s="5" t="s">
        <v>2156</v>
      </c>
      <c r="D2725" s="5" t="s">
        <v>407</v>
      </c>
      <c r="E2725" s="5" t="s">
        <v>4853</v>
      </c>
      <c r="F2725" s="5" t="s">
        <v>4870</v>
      </c>
    </row>
    <row r="2726" spans="1:6">
      <c r="A2726" s="5" t="s">
        <v>3286</v>
      </c>
      <c r="B2726" s="5" t="s">
        <v>1592</v>
      </c>
      <c r="C2726" s="5" t="s">
        <v>2848</v>
      </c>
      <c r="D2726" s="5" t="s">
        <v>4850</v>
      </c>
      <c r="E2726" s="5" t="s">
        <v>4851</v>
      </c>
      <c r="F2726" s="5" t="s">
        <v>5746</v>
      </c>
    </row>
    <row r="2727" spans="1:6">
      <c r="A2727" s="5" t="s">
        <v>3286</v>
      </c>
      <c r="B2727" s="5" t="s">
        <v>1592</v>
      </c>
      <c r="C2727" s="5" t="s">
        <v>3221</v>
      </c>
      <c r="D2727" s="5" t="s">
        <v>4863</v>
      </c>
      <c r="E2727" s="5" t="s">
        <v>4859</v>
      </c>
      <c r="F2727" s="5" t="s">
        <v>4860</v>
      </c>
    </row>
    <row r="2728" spans="1:6">
      <c r="A2728" s="5" t="s">
        <v>3289</v>
      </c>
      <c r="B2728" s="5" t="s">
        <v>1595</v>
      </c>
      <c r="C2728" s="5" t="s">
        <v>1934</v>
      </c>
      <c r="D2728" s="5" t="s">
        <v>74</v>
      </c>
      <c r="E2728" s="5" t="s">
        <v>4864</v>
      </c>
      <c r="F2728" s="5" t="s">
        <v>4933</v>
      </c>
    </row>
    <row r="2729" spans="1:6">
      <c r="A2729" s="5" t="s">
        <v>3289</v>
      </c>
      <c r="B2729" s="5" t="s">
        <v>1595</v>
      </c>
      <c r="C2729" s="5" t="s">
        <v>1955</v>
      </c>
      <c r="D2729" s="5" t="s">
        <v>32</v>
      </c>
      <c r="E2729" s="5" t="s">
        <v>4853</v>
      </c>
      <c r="F2729" s="5" t="s">
        <v>4876</v>
      </c>
    </row>
    <row r="2730" spans="1:6">
      <c r="A2730" s="5" t="s">
        <v>3289</v>
      </c>
      <c r="B2730" s="5" t="s">
        <v>1595</v>
      </c>
      <c r="C2730" s="5" t="s">
        <v>2107</v>
      </c>
      <c r="D2730" s="5" t="s">
        <v>302</v>
      </c>
      <c r="E2730" s="5" t="s">
        <v>4874</v>
      </c>
      <c r="F2730" s="5" t="s">
        <v>4875</v>
      </c>
    </row>
    <row r="2731" spans="1:6">
      <c r="A2731" s="5" t="s">
        <v>3289</v>
      </c>
      <c r="B2731" s="5" t="s">
        <v>1595</v>
      </c>
      <c r="C2731" s="5" t="s">
        <v>2202</v>
      </c>
      <c r="D2731" s="5" t="s">
        <v>407</v>
      </c>
      <c r="E2731" s="5" t="s">
        <v>4853</v>
      </c>
      <c r="F2731" s="5" t="s">
        <v>4870</v>
      </c>
    </row>
    <row r="2732" spans="1:6">
      <c r="A2732" s="5" t="s">
        <v>3289</v>
      </c>
      <c r="B2732" s="5" t="s">
        <v>1595</v>
      </c>
      <c r="C2732" s="5" t="s">
        <v>2156</v>
      </c>
      <c r="D2732" s="5" t="s">
        <v>4850</v>
      </c>
      <c r="E2732" s="5" t="s">
        <v>4851</v>
      </c>
      <c r="F2732" s="5" t="s">
        <v>5396</v>
      </c>
    </row>
    <row r="2733" spans="1:6">
      <c r="A2733" s="5" t="s">
        <v>3289</v>
      </c>
      <c r="B2733" s="5" t="s">
        <v>1595</v>
      </c>
      <c r="C2733" s="5" t="s">
        <v>2848</v>
      </c>
      <c r="D2733" s="5" t="s">
        <v>4863</v>
      </c>
      <c r="E2733" s="5" t="s">
        <v>4859</v>
      </c>
      <c r="F2733" s="5" t="s">
        <v>4860</v>
      </c>
    </row>
    <row r="2734" spans="1:6">
      <c r="A2734" s="5" t="s">
        <v>3293</v>
      </c>
      <c r="B2734" s="5" t="s">
        <v>1598</v>
      </c>
      <c r="C2734" s="5" t="s">
        <v>1934</v>
      </c>
      <c r="D2734" s="5" t="s">
        <v>32</v>
      </c>
      <c r="E2734" s="5" t="s">
        <v>4864</v>
      </c>
      <c r="F2734" s="5" t="s">
        <v>4898</v>
      </c>
    </row>
    <row r="2735" spans="1:6">
      <c r="A2735" s="5" t="s">
        <v>3293</v>
      </c>
      <c r="B2735" s="5" t="s">
        <v>1598</v>
      </c>
      <c r="C2735" s="5" t="s">
        <v>1955</v>
      </c>
      <c r="D2735" s="5" t="s">
        <v>1561</v>
      </c>
      <c r="E2735" s="5" t="s">
        <v>4872</v>
      </c>
      <c r="F2735" s="5" t="s">
        <v>5747</v>
      </c>
    </row>
    <row r="2736" spans="1:6">
      <c r="A2736" s="5" t="s">
        <v>3293</v>
      </c>
      <c r="B2736" s="5" t="s">
        <v>1598</v>
      </c>
      <c r="C2736" s="5" t="s">
        <v>2107</v>
      </c>
      <c r="D2736" s="5" t="s">
        <v>1561</v>
      </c>
      <c r="E2736" s="5" t="s">
        <v>4874</v>
      </c>
      <c r="F2736" s="5" t="s">
        <v>4875</v>
      </c>
    </row>
    <row r="2737" spans="1:6">
      <c r="A2737" s="5" t="s">
        <v>3293</v>
      </c>
      <c r="B2737" s="5" t="s">
        <v>1598</v>
      </c>
      <c r="C2737" s="5" t="s">
        <v>2202</v>
      </c>
      <c r="D2737" s="5" t="s">
        <v>63</v>
      </c>
      <c r="E2737" s="5" t="s">
        <v>4853</v>
      </c>
      <c r="F2737" s="5" t="s">
        <v>4908</v>
      </c>
    </row>
    <row r="2738" spans="1:6">
      <c r="A2738" s="5" t="s">
        <v>3293</v>
      </c>
      <c r="B2738" s="5" t="s">
        <v>1598</v>
      </c>
      <c r="C2738" s="5" t="s">
        <v>2156</v>
      </c>
      <c r="D2738" s="5" t="s">
        <v>63</v>
      </c>
      <c r="E2738" s="5" t="s">
        <v>4880</v>
      </c>
      <c r="F2738" s="5" t="s">
        <v>5098</v>
      </c>
    </row>
    <row r="2739" spans="1:6">
      <c r="A2739" s="5" t="s">
        <v>3293</v>
      </c>
      <c r="B2739" s="5" t="s">
        <v>1598</v>
      </c>
      <c r="C2739" s="5" t="s">
        <v>2848</v>
      </c>
      <c r="D2739" s="5" t="s">
        <v>134</v>
      </c>
      <c r="E2739" s="5" t="s">
        <v>4864</v>
      </c>
      <c r="F2739" s="5" t="s">
        <v>5748</v>
      </c>
    </row>
    <row r="2740" spans="1:6">
      <c r="A2740" s="5" t="s">
        <v>3293</v>
      </c>
      <c r="B2740" s="5" t="s">
        <v>1598</v>
      </c>
      <c r="C2740" s="5" t="s">
        <v>3221</v>
      </c>
      <c r="D2740" s="5" t="s">
        <v>134</v>
      </c>
      <c r="E2740" s="5" t="s">
        <v>4868</v>
      </c>
      <c r="F2740" s="5" t="s">
        <v>5004</v>
      </c>
    </row>
    <row r="2741" spans="1:6">
      <c r="A2741" s="5" t="s">
        <v>3293</v>
      </c>
      <c r="B2741" s="5" t="s">
        <v>1598</v>
      </c>
      <c r="C2741" s="5" t="s">
        <v>2569</v>
      </c>
      <c r="D2741" s="5" t="s">
        <v>167</v>
      </c>
      <c r="E2741" s="5" t="s">
        <v>4864</v>
      </c>
      <c r="F2741" s="5" t="s">
        <v>5005</v>
      </c>
    </row>
    <row r="2742" spans="1:6">
      <c r="A2742" s="5" t="s">
        <v>3293</v>
      </c>
      <c r="B2742" s="5" t="s">
        <v>1598</v>
      </c>
      <c r="C2742" s="5" t="s">
        <v>3878</v>
      </c>
      <c r="D2742" s="5" t="s">
        <v>167</v>
      </c>
      <c r="E2742" s="5" t="s">
        <v>4868</v>
      </c>
      <c r="F2742" s="5" t="s">
        <v>4968</v>
      </c>
    </row>
    <row r="2743" spans="1:6">
      <c r="A2743" s="5" t="s">
        <v>3293</v>
      </c>
      <c r="B2743" s="5" t="s">
        <v>1598</v>
      </c>
      <c r="C2743" s="5" t="s">
        <v>2018</v>
      </c>
      <c r="D2743" s="5" t="s">
        <v>259</v>
      </c>
      <c r="E2743" s="5" t="s">
        <v>4890</v>
      </c>
      <c r="F2743" s="5" t="s">
        <v>4891</v>
      </c>
    </row>
    <row r="2744" spans="1:6">
      <c r="A2744" s="5" t="s">
        <v>3293</v>
      </c>
      <c r="B2744" s="5" t="s">
        <v>1598</v>
      </c>
      <c r="C2744" s="5" t="s">
        <v>2319</v>
      </c>
      <c r="D2744" s="5" t="s">
        <v>259</v>
      </c>
      <c r="E2744" s="5" t="s">
        <v>4884</v>
      </c>
      <c r="F2744" s="5" t="s">
        <v>5599</v>
      </c>
    </row>
    <row r="2745" spans="1:6">
      <c r="A2745" s="5" t="s">
        <v>3293</v>
      </c>
      <c r="B2745" s="5" t="s">
        <v>1598</v>
      </c>
      <c r="C2745" s="5" t="s">
        <v>2996</v>
      </c>
      <c r="D2745" s="5" t="s">
        <v>1132</v>
      </c>
      <c r="E2745" s="5" t="s">
        <v>5092</v>
      </c>
      <c r="F2745" s="5" t="s">
        <v>4914</v>
      </c>
    </row>
    <row r="2746" spans="1:6">
      <c r="A2746" s="5" t="s">
        <v>3293</v>
      </c>
      <c r="B2746" s="5" t="s">
        <v>1598</v>
      </c>
      <c r="C2746" s="5" t="s">
        <v>4393</v>
      </c>
      <c r="D2746" s="5" t="s">
        <v>1132</v>
      </c>
      <c r="E2746" s="5" t="s">
        <v>4872</v>
      </c>
      <c r="F2746" s="5" t="s">
        <v>4914</v>
      </c>
    </row>
    <row r="2747" spans="1:6">
      <c r="A2747" s="5" t="s">
        <v>3293</v>
      </c>
      <c r="B2747" s="5" t="s">
        <v>1598</v>
      </c>
      <c r="C2747" s="5" t="s">
        <v>4894</v>
      </c>
      <c r="D2747" s="5" t="s">
        <v>284</v>
      </c>
      <c r="E2747" s="5" t="s">
        <v>4887</v>
      </c>
      <c r="F2747" s="5" t="s">
        <v>5749</v>
      </c>
    </row>
    <row r="2748" spans="1:6">
      <c r="A2748" s="5" t="s">
        <v>3293</v>
      </c>
      <c r="B2748" s="5" t="s">
        <v>1598</v>
      </c>
      <c r="C2748" s="5" t="s">
        <v>2011</v>
      </c>
      <c r="D2748" s="5" t="s">
        <v>4926</v>
      </c>
      <c r="E2748" s="5" t="s">
        <v>4930</v>
      </c>
      <c r="F2748" s="5" t="s">
        <v>5241</v>
      </c>
    </row>
    <row r="2749" spans="1:6">
      <c r="A2749" s="5" t="s">
        <v>3293</v>
      </c>
      <c r="B2749" s="5" t="s">
        <v>1598</v>
      </c>
      <c r="C2749" s="5" t="s">
        <v>3738</v>
      </c>
      <c r="D2749" s="5" t="s">
        <v>4850</v>
      </c>
      <c r="E2749" s="5" t="s">
        <v>4851</v>
      </c>
      <c r="F2749" s="5" t="s">
        <v>5746</v>
      </c>
    </row>
    <row r="2750" spans="1:6">
      <c r="A2750" s="5" t="s">
        <v>3293</v>
      </c>
      <c r="B2750" s="5" t="s">
        <v>1598</v>
      </c>
      <c r="C2750" s="5" t="s">
        <v>3789</v>
      </c>
      <c r="D2750" s="5" t="s">
        <v>4863</v>
      </c>
      <c r="E2750" s="5" t="s">
        <v>4859</v>
      </c>
      <c r="F2750" s="5" t="s">
        <v>4860</v>
      </c>
    </row>
    <row r="2751" spans="1:6">
      <c r="A2751" s="5" t="s">
        <v>3298</v>
      </c>
      <c r="B2751" s="5" t="s">
        <v>1601</v>
      </c>
      <c r="C2751" s="5" t="s">
        <v>1934</v>
      </c>
      <c r="D2751" s="5" t="s">
        <v>63</v>
      </c>
      <c r="E2751" s="5" t="s">
        <v>4853</v>
      </c>
      <c r="F2751" s="5" t="s">
        <v>4908</v>
      </c>
    </row>
    <row r="2752" spans="1:6">
      <c r="A2752" s="5" t="s">
        <v>3298</v>
      </c>
      <c r="B2752" s="5" t="s">
        <v>1601</v>
      </c>
      <c r="C2752" s="5" t="s">
        <v>1955</v>
      </c>
      <c r="D2752" s="5" t="s">
        <v>63</v>
      </c>
      <c r="E2752" s="5" t="s">
        <v>4874</v>
      </c>
      <c r="F2752" s="5" t="s">
        <v>4875</v>
      </c>
    </row>
    <row r="2753" spans="1:6">
      <c r="A2753" s="5" t="s">
        <v>3298</v>
      </c>
      <c r="B2753" s="5" t="s">
        <v>1601</v>
      </c>
      <c r="C2753" s="5" t="s">
        <v>2107</v>
      </c>
      <c r="D2753" s="5" t="s">
        <v>167</v>
      </c>
      <c r="E2753" s="5" t="s">
        <v>5026</v>
      </c>
      <c r="F2753" s="5" t="s">
        <v>5750</v>
      </c>
    </row>
    <row r="2754" spans="1:6">
      <c r="A2754" s="5" t="s">
        <v>3298</v>
      </c>
      <c r="B2754" s="5" t="s">
        <v>1601</v>
      </c>
      <c r="C2754" s="5" t="s">
        <v>2202</v>
      </c>
      <c r="D2754" s="5" t="s">
        <v>167</v>
      </c>
      <c r="E2754" s="5" t="s">
        <v>4864</v>
      </c>
      <c r="F2754" s="5" t="s">
        <v>4933</v>
      </c>
    </row>
    <row r="2755" spans="1:6">
      <c r="A2755" s="5" t="s">
        <v>3298</v>
      </c>
      <c r="B2755" s="5" t="s">
        <v>1601</v>
      </c>
      <c r="C2755" s="5" t="s">
        <v>2156</v>
      </c>
      <c r="D2755" s="5" t="s">
        <v>167</v>
      </c>
      <c r="E2755" s="5" t="s">
        <v>4868</v>
      </c>
      <c r="F2755" s="5" t="s">
        <v>5275</v>
      </c>
    </row>
    <row r="2756" spans="1:6">
      <c r="A2756" s="5" t="s">
        <v>3298</v>
      </c>
      <c r="B2756" s="5" t="s">
        <v>1601</v>
      </c>
      <c r="C2756" s="5" t="s">
        <v>2848</v>
      </c>
      <c r="D2756" s="5" t="s">
        <v>1132</v>
      </c>
      <c r="E2756" s="5" t="s">
        <v>4882</v>
      </c>
      <c r="F2756" s="5" t="s">
        <v>5751</v>
      </c>
    </row>
    <row r="2757" spans="1:6">
      <c r="A2757" s="5" t="s">
        <v>3298</v>
      </c>
      <c r="B2757" s="5" t="s">
        <v>1601</v>
      </c>
      <c r="C2757" s="5" t="s">
        <v>3221</v>
      </c>
      <c r="D2757" s="5" t="s">
        <v>1132</v>
      </c>
      <c r="E2757" s="5" t="s">
        <v>5092</v>
      </c>
      <c r="F2757" s="5" t="s">
        <v>4914</v>
      </c>
    </row>
    <row r="2758" spans="1:6">
      <c r="A2758" s="5" t="s">
        <v>3298</v>
      </c>
      <c r="B2758" s="5" t="s">
        <v>1601</v>
      </c>
      <c r="C2758" s="5" t="s">
        <v>2569</v>
      </c>
      <c r="D2758" s="5" t="s">
        <v>1132</v>
      </c>
      <c r="E2758" s="5" t="s">
        <v>4872</v>
      </c>
      <c r="F2758" s="5" t="s">
        <v>5752</v>
      </c>
    </row>
    <row r="2759" spans="1:6">
      <c r="A2759" s="5" t="s">
        <v>3298</v>
      </c>
      <c r="B2759" s="5" t="s">
        <v>1601</v>
      </c>
      <c r="C2759" s="5" t="s">
        <v>3878</v>
      </c>
      <c r="D2759" s="5" t="s">
        <v>284</v>
      </c>
      <c r="E2759" s="5" t="s">
        <v>4887</v>
      </c>
      <c r="F2759" s="5" t="s">
        <v>5753</v>
      </c>
    </row>
    <row r="2760" spans="1:6">
      <c r="A2760" s="5" t="s">
        <v>3298</v>
      </c>
      <c r="B2760" s="5" t="s">
        <v>1601</v>
      </c>
      <c r="C2760" s="5" t="s">
        <v>2018</v>
      </c>
      <c r="D2760" s="5" t="s">
        <v>4926</v>
      </c>
      <c r="E2760" s="5" t="s">
        <v>4930</v>
      </c>
      <c r="F2760" s="5" t="s">
        <v>5241</v>
      </c>
    </row>
    <row r="2761" spans="1:6">
      <c r="A2761" s="5" t="s">
        <v>3298</v>
      </c>
      <c r="B2761" s="5" t="s">
        <v>1601</v>
      </c>
      <c r="C2761" s="5" t="s">
        <v>2319</v>
      </c>
      <c r="D2761" s="5" t="s">
        <v>4850</v>
      </c>
      <c r="E2761" s="5" t="s">
        <v>4851</v>
      </c>
      <c r="F2761" s="5" t="s">
        <v>5754</v>
      </c>
    </row>
    <row r="2762" spans="1:6">
      <c r="A2762" s="5" t="s">
        <v>3298</v>
      </c>
      <c r="B2762" s="5" t="s">
        <v>1601</v>
      </c>
      <c r="C2762" s="5" t="s">
        <v>2996</v>
      </c>
      <c r="D2762" s="5" t="s">
        <v>4863</v>
      </c>
      <c r="E2762" s="5" t="s">
        <v>4859</v>
      </c>
      <c r="F2762" s="5" t="s">
        <v>4860</v>
      </c>
    </row>
    <row r="2763" spans="1:6">
      <c r="A2763" s="5" t="s">
        <v>4238</v>
      </c>
      <c r="B2763" s="5" t="s">
        <v>1604</v>
      </c>
      <c r="C2763" s="5" t="s">
        <v>1934</v>
      </c>
      <c r="D2763" s="5" t="s">
        <v>63</v>
      </c>
      <c r="E2763" s="5" t="s">
        <v>4853</v>
      </c>
      <c r="F2763" s="5" t="s">
        <v>4908</v>
      </c>
    </row>
    <row r="2764" spans="1:6">
      <c r="A2764" s="5" t="s">
        <v>4238</v>
      </c>
      <c r="B2764" s="5" t="s">
        <v>1604</v>
      </c>
      <c r="C2764" s="5" t="s">
        <v>1955</v>
      </c>
      <c r="D2764" s="5" t="s">
        <v>63</v>
      </c>
      <c r="E2764" s="5" t="s">
        <v>4874</v>
      </c>
      <c r="F2764" s="5" t="s">
        <v>4875</v>
      </c>
    </row>
    <row r="2765" spans="1:6">
      <c r="A2765" s="5" t="s">
        <v>4238</v>
      </c>
      <c r="B2765" s="5" t="s">
        <v>1604</v>
      </c>
      <c r="C2765" s="5" t="s">
        <v>2107</v>
      </c>
      <c r="D2765" s="5" t="s">
        <v>284</v>
      </c>
      <c r="E2765" s="5" t="s">
        <v>4887</v>
      </c>
      <c r="F2765" s="5" t="s">
        <v>4910</v>
      </c>
    </row>
    <row r="2766" spans="1:6">
      <c r="A2766" s="5" t="s">
        <v>4238</v>
      </c>
      <c r="B2766" s="5" t="s">
        <v>1604</v>
      </c>
      <c r="C2766" s="5" t="s">
        <v>2202</v>
      </c>
      <c r="D2766" s="5" t="s">
        <v>4926</v>
      </c>
      <c r="E2766" s="5" t="s">
        <v>4930</v>
      </c>
      <c r="F2766" s="5" t="s">
        <v>5241</v>
      </c>
    </row>
    <row r="2767" spans="1:6">
      <c r="A2767" s="5" t="s">
        <v>4238</v>
      </c>
      <c r="B2767" s="5" t="s">
        <v>1604</v>
      </c>
      <c r="C2767" s="5" t="s">
        <v>2156</v>
      </c>
      <c r="D2767" s="5" t="s">
        <v>4850</v>
      </c>
      <c r="E2767" s="5" t="s">
        <v>4851</v>
      </c>
      <c r="F2767" s="5" t="s">
        <v>5746</v>
      </c>
    </row>
    <row r="2768" spans="1:6">
      <c r="A2768" s="5" t="s">
        <v>4238</v>
      </c>
      <c r="B2768" s="5" t="s">
        <v>1604</v>
      </c>
      <c r="C2768" s="5" t="s">
        <v>2848</v>
      </c>
      <c r="D2768" s="5" t="s">
        <v>4863</v>
      </c>
      <c r="E2768" s="5" t="s">
        <v>4859</v>
      </c>
      <c r="F2768" s="5" t="s">
        <v>4860</v>
      </c>
    </row>
    <row r="2769" spans="1:6">
      <c r="A2769" s="5" t="s">
        <v>5755</v>
      </c>
      <c r="B2769" s="5" t="s">
        <v>1607</v>
      </c>
      <c r="C2769" s="5" t="s">
        <v>1934</v>
      </c>
      <c r="D2769" s="5" t="s">
        <v>46</v>
      </c>
      <c r="E2769" s="5" t="s">
        <v>4890</v>
      </c>
      <c r="F2769" s="5" t="s">
        <v>4960</v>
      </c>
    </row>
    <row r="2770" spans="1:6">
      <c r="A2770" s="5" t="s">
        <v>5755</v>
      </c>
      <c r="B2770" s="5" t="s">
        <v>1607</v>
      </c>
      <c r="C2770" s="5" t="s">
        <v>1955</v>
      </c>
      <c r="D2770" s="5" t="s">
        <v>32</v>
      </c>
      <c r="E2770" s="5" t="s">
        <v>4864</v>
      </c>
      <c r="F2770" s="5" t="s">
        <v>5756</v>
      </c>
    </row>
    <row r="2771" spans="1:6">
      <c r="A2771" s="5" t="s">
        <v>5755</v>
      </c>
      <c r="B2771" s="5" t="s">
        <v>1607</v>
      </c>
      <c r="C2771" s="5" t="s">
        <v>2107</v>
      </c>
      <c r="D2771" s="5" t="s">
        <v>127</v>
      </c>
      <c r="E2771" s="5" t="s">
        <v>4874</v>
      </c>
      <c r="F2771" s="5" t="s">
        <v>4875</v>
      </c>
    </row>
    <row r="2772" spans="1:6">
      <c r="A2772" s="5" t="s">
        <v>5755</v>
      </c>
      <c r="B2772" s="5" t="s">
        <v>1607</v>
      </c>
      <c r="C2772" s="5" t="s">
        <v>2202</v>
      </c>
      <c r="D2772" s="5" t="s">
        <v>134</v>
      </c>
      <c r="E2772" s="5" t="s">
        <v>4864</v>
      </c>
      <c r="F2772" s="5" t="s">
        <v>5021</v>
      </c>
    </row>
    <row r="2773" spans="1:6">
      <c r="A2773" s="5" t="s">
        <v>5755</v>
      </c>
      <c r="B2773" s="5" t="s">
        <v>1607</v>
      </c>
      <c r="C2773" s="5" t="s">
        <v>2156</v>
      </c>
      <c r="D2773" s="5" t="s">
        <v>134</v>
      </c>
      <c r="E2773" s="5" t="s">
        <v>4874</v>
      </c>
      <c r="F2773" s="5" t="s">
        <v>4965</v>
      </c>
    </row>
    <row r="2774" spans="1:6">
      <c r="A2774" s="5" t="s">
        <v>5755</v>
      </c>
      <c r="B2774" s="5" t="s">
        <v>1607</v>
      </c>
      <c r="C2774" s="5" t="s">
        <v>2848</v>
      </c>
      <c r="D2774" s="5" t="s">
        <v>284</v>
      </c>
      <c r="E2774" s="5" t="s">
        <v>4887</v>
      </c>
      <c r="F2774" s="5" t="s">
        <v>5658</v>
      </c>
    </row>
    <row r="2775" spans="1:6">
      <c r="A2775" s="5" t="s">
        <v>5755</v>
      </c>
      <c r="B2775" s="5" t="s">
        <v>1607</v>
      </c>
      <c r="C2775" s="5" t="s">
        <v>3221</v>
      </c>
      <c r="D2775" s="5" t="s">
        <v>827</v>
      </c>
      <c r="E2775" s="5" t="s">
        <v>4864</v>
      </c>
      <c r="F2775" s="5" t="s">
        <v>5100</v>
      </c>
    </row>
    <row r="2776" spans="1:6">
      <c r="A2776" s="5" t="s">
        <v>5755</v>
      </c>
      <c r="B2776" s="5" t="s">
        <v>1607</v>
      </c>
      <c r="C2776" s="5" t="s">
        <v>2569</v>
      </c>
      <c r="D2776" s="5" t="s">
        <v>407</v>
      </c>
      <c r="E2776" s="5" t="s">
        <v>5757</v>
      </c>
      <c r="F2776" s="5" t="s">
        <v>5758</v>
      </c>
    </row>
    <row r="2777" spans="1:6">
      <c r="A2777" s="5" t="s">
        <v>5755</v>
      </c>
      <c r="B2777" s="5" t="s">
        <v>1607</v>
      </c>
      <c r="C2777" s="5" t="s">
        <v>3878</v>
      </c>
      <c r="D2777" s="5" t="s">
        <v>665</v>
      </c>
      <c r="E2777" s="5" t="s">
        <v>4864</v>
      </c>
      <c r="F2777" s="5" t="s">
        <v>5330</v>
      </c>
    </row>
    <row r="2778" spans="1:6">
      <c r="A2778" s="5" t="s">
        <v>5755</v>
      </c>
      <c r="B2778" s="5" t="s">
        <v>1607</v>
      </c>
      <c r="C2778" s="5" t="s">
        <v>2018</v>
      </c>
      <c r="D2778" s="5" t="s">
        <v>4850</v>
      </c>
      <c r="E2778" s="5" t="s">
        <v>4851</v>
      </c>
      <c r="F2778" s="5" t="s">
        <v>5746</v>
      </c>
    </row>
    <row r="2779" spans="1:6">
      <c r="A2779" s="5" t="s">
        <v>5755</v>
      </c>
      <c r="B2779" s="5" t="s">
        <v>1607</v>
      </c>
      <c r="C2779" s="5" t="s">
        <v>2319</v>
      </c>
      <c r="D2779" s="5" t="s">
        <v>152</v>
      </c>
      <c r="E2779" s="5" t="s">
        <v>5421</v>
      </c>
      <c r="F2779" s="5" t="s">
        <v>5422</v>
      </c>
    </row>
    <row r="2780" spans="1:6">
      <c r="A2780" s="5" t="s">
        <v>5755</v>
      </c>
      <c r="B2780" s="5" t="s">
        <v>1607</v>
      </c>
      <c r="C2780" s="5" t="s">
        <v>2996</v>
      </c>
      <c r="D2780" s="5" t="s">
        <v>4863</v>
      </c>
      <c r="E2780" s="5" t="s">
        <v>4859</v>
      </c>
      <c r="F2780" s="5" t="s">
        <v>4860</v>
      </c>
    </row>
    <row r="2781" spans="1:6">
      <c r="A2781" s="5" t="s">
        <v>3299</v>
      </c>
      <c r="B2781" s="5" t="s">
        <v>1610</v>
      </c>
      <c r="C2781" s="5" t="s">
        <v>1934</v>
      </c>
      <c r="D2781" s="5" t="s">
        <v>228</v>
      </c>
      <c r="E2781" s="5" t="s">
        <v>4872</v>
      </c>
      <c r="F2781" s="5" t="s">
        <v>4873</v>
      </c>
    </row>
    <row r="2782" spans="1:6">
      <c r="A2782" s="5" t="s">
        <v>3299</v>
      </c>
      <c r="B2782" s="5" t="s">
        <v>1610</v>
      </c>
      <c r="C2782" s="5" t="s">
        <v>1955</v>
      </c>
      <c r="D2782" s="5" t="s">
        <v>208</v>
      </c>
      <c r="E2782" s="5" t="s">
        <v>4864</v>
      </c>
      <c r="F2782" s="5" t="s">
        <v>5001</v>
      </c>
    </row>
    <row r="2783" spans="1:6">
      <c r="A2783" s="5" t="s">
        <v>3299</v>
      </c>
      <c r="B2783" s="5" t="s">
        <v>1610</v>
      </c>
      <c r="C2783" s="5" t="s">
        <v>2107</v>
      </c>
      <c r="D2783" s="5" t="s">
        <v>443</v>
      </c>
      <c r="E2783" s="5" t="s">
        <v>4864</v>
      </c>
      <c r="F2783" s="5" t="s">
        <v>5005</v>
      </c>
    </row>
    <row r="2784" spans="1:6">
      <c r="A2784" s="5" t="s">
        <v>3299</v>
      </c>
      <c r="B2784" s="5" t="s">
        <v>1610</v>
      </c>
      <c r="C2784" s="5" t="s">
        <v>2202</v>
      </c>
      <c r="D2784" s="5" t="s">
        <v>443</v>
      </c>
      <c r="E2784" s="5" t="s">
        <v>4874</v>
      </c>
      <c r="F2784" s="5" t="s">
        <v>4875</v>
      </c>
    </row>
    <row r="2785" spans="1:6">
      <c r="A2785" s="5" t="s">
        <v>3299</v>
      </c>
      <c r="B2785" s="5" t="s">
        <v>1610</v>
      </c>
      <c r="C2785" s="5" t="s">
        <v>2156</v>
      </c>
      <c r="D2785" s="5" t="s">
        <v>284</v>
      </c>
      <c r="E2785" s="5" t="s">
        <v>4887</v>
      </c>
      <c r="F2785" s="5" t="s">
        <v>4910</v>
      </c>
    </row>
    <row r="2786" spans="1:6">
      <c r="A2786" s="5" t="s">
        <v>3299</v>
      </c>
      <c r="B2786" s="5" t="s">
        <v>1610</v>
      </c>
      <c r="C2786" s="5" t="s">
        <v>2848</v>
      </c>
      <c r="D2786" s="5" t="s">
        <v>4850</v>
      </c>
      <c r="E2786" s="5" t="s">
        <v>5739</v>
      </c>
      <c r="F2786" s="5" t="s">
        <v>5759</v>
      </c>
    </row>
    <row r="2787" spans="1:6">
      <c r="A2787" s="5" t="s">
        <v>3299</v>
      </c>
      <c r="B2787" s="5" t="s">
        <v>1610</v>
      </c>
      <c r="C2787" s="5" t="s">
        <v>3221</v>
      </c>
      <c r="D2787" s="5" t="s">
        <v>33</v>
      </c>
      <c r="E2787" s="5" t="s">
        <v>5078</v>
      </c>
      <c r="F2787" s="5" t="s">
        <v>4862</v>
      </c>
    </row>
    <row r="2788" spans="1:6">
      <c r="A2788" s="5" t="s">
        <v>3299</v>
      </c>
      <c r="B2788" s="5" t="s">
        <v>1610</v>
      </c>
      <c r="C2788" s="5" t="s">
        <v>2569</v>
      </c>
      <c r="D2788" s="5" t="s">
        <v>4863</v>
      </c>
      <c r="E2788" s="5" t="s">
        <v>4859</v>
      </c>
      <c r="F2788" s="5" t="s">
        <v>4860</v>
      </c>
    </row>
    <row r="2789" spans="1:6">
      <c r="A2789" s="5" t="s">
        <v>3304</v>
      </c>
      <c r="B2789" s="5" t="s">
        <v>1613</v>
      </c>
      <c r="C2789" s="5" t="s">
        <v>1934</v>
      </c>
      <c r="D2789" s="5" t="s">
        <v>228</v>
      </c>
      <c r="E2789" s="5" t="s">
        <v>4984</v>
      </c>
      <c r="F2789" s="5" t="s">
        <v>4914</v>
      </c>
    </row>
    <row r="2790" spans="1:6">
      <c r="A2790" s="5" t="s">
        <v>3304</v>
      </c>
      <c r="B2790" s="5" t="s">
        <v>1613</v>
      </c>
      <c r="C2790" s="5" t="s">
        <v>1955</v>
      </c>
      <c r="D2790" s="5" t="s">
        <v>228</v>
      </c>
      <c r="E2790" s="5" t="s">
        <v>4884</v>
      </c>
      <c r="F2790" s="5" t="s">
        <v>5760</v>
      </c>
    </row>
    <row r="2791" spans="1:6">
      <c r="A2791" s="5" t="s">
        <v>3304</v>
      </c>
      <c r="B2791" s="5" t="s">
        <v>1613</v>
      </c>
      <c r="C2791" s="5" t="s">
        <v>2107</v>
      </c>
      <c r="D2791" s="5" t="s">
        <v>37</v>
      </c>
      <c r="E2791" s="5" t="s">
        <v>4884</v>
      </c>
      <c r="F2791" s="5" t="s">
        <v>4962</v>
      </c>
    </row>
    <row r="2792" spans="1:6">
      <c r="A2792" s="5" t="s">
        <v>3304</v>
      </c>
      <c r="B2792" s="5" t="s">
        <v>1613</v>
      </c>
      <c r="C2792" s="5" t="s">
        <v>2202</v>
      </c>
      <c r="D2792" s="5" t="s">
        <v>348</v>
      </c>
      <c r="E2792" s="5" t="s">
        <v>4853</v>
      </c>
      <c r="F2792" s="5" t="s">
        <v>4919</v>
      </c>
    </row>
    <row r="2793" spans="1:6">
      <c r="A2793" s="5" t="s">
        <v>3304</v>
      </c>
      <c r="B2793" s="5" t="s">
        <v>1613</v>
      </c>
      <c r="C2793" s="5" t="s">
        <v>2156</v>
      </c>
      <c r="D2793" s="5" t="s">
        <v>348</v>
      </c>
      <c r="E2793" s="5" t="s">
        <v>4874</v>
      </c>
      <c r="F2793" s="5" t="s">
        <v>4875</v>
      </c>
    </row>
    <row r="2794" spans="1:6">
      <c r="A2794" s="5" t="s">
        <v>3304</v>
      </c>
      <c r="B2794" s="5" t="s">
        <v>1613</v>
      </c>
      <c r="C2794" s="5" t="s">
        <v>2848</v>
      </c>
      <c r="D2794" s="5" t="s">
        <v>276</v>
      </c>
      <c r="E2794" s="5" t="s">
        <v>4868</v>
      </c>
      <c r="F2794" s="5" t="s">
        <v>5275</v>
      </c>
    </row>
    <row r="2795" spans="1:6">
      <c r="A2795" s="5" t="s">
        <v>3304</v>
      </c>
      <c r="B2795" s="5" t="s">
        <v>1613</v>
      </c>
      <c r="C2795" s="5" t="s">
        <v>3221</v>
      </c>
      <c r="D2795" s="5" t="s">
        <v>63</v>
      </c>
      <c r="E2795" s="5" t="s">
        <v>4864</v>
      </c>
      <c r="F2795" s="5" t="s">
        <v>4898</v>
      </c>
    </row>
    <row r="2796" spans="1:6">
      <c r="A2796" s="5" t="s">
        <v>3304</v>
      </c>
      <c r="B2796" s="5" t="s">
        <v>1613</v>
      </c>
      <c r="C2796" s="5" t="s">
        <v>2569</v>
      </c>
      <c r="D2796" s="5" t="s">
        <v>623</v>
      </c>
      <c r="E2796" s="5" t="s">
        <v>4864</v>
      </c>
      <c r="F2796" s="5" t="s">
        <v>4963</v>
      </c>
    </row>
    <row r="2797" spans="1:6">
      <c r="A2797" s="5" t="s">
        <v>3304</v>
      </c>
      <c r="B2797" s="5" t="s">
        <v>1613</v>
      </c>
      <c r="C2797" s="5" t="s">
        <v>3878</v>
      </c>
      <c r="D2797" s="5" t="s">
        <v>623</v>
      </c>
      <c r="E2797" s="5" t="s">
        <v>4868</v>
      </c>
      <c r="F2797" s="5" t="s">
        <v>5004</v>
      </c>
    </row>
    <row r="2798" spans="1:6">
      <c r="A2798" s="5" t="s">
        <v>3304</v>
      </c>
      <c r="B2798" s="5" t="s">
        <v>1613</v>
      </c>
      <c r="C2798" s="5" t="s">
        <v>2018</v>
      </c>
      <c r="D2798" s="5" t="s">
        <v>114</v>
      </c>
      <c r="E2798" s="5" t="s">
        <v>4864</v>
      </c>
      <c r="F2798" s="5" t="s">
        <v>5005</v>
      </c>
    </row>
    <row r="2799" spans="1:6">
      <c r="A2799" s="5" t="s">
        <v>3304</v>
      </c>
      <c r="B2799" s="5" t="s">
        <v>1613</v>
      </c>
      <c r="C2799" s="5" t="s">
        <v>2319</v>
      </c>
      <c r="D2799" s="5" t="s">
        <v>114</v>
      </c>
      <c r="E2799" s="5" t="s">
        <v>4868</v>
      </c>
      <c r="F2799" s="5" t="s">
        <v>4968</v>
      </c>
    </row>
    <row r="2800" spans="1:6">
      <c r="A2800" s="5" t="s">
        <v>3304</v>
      </c>
      <c r="B2800" s="5" t="s">
        <v>1613</v>
      </c>
      <c r="C2800" s="5" t="s">
        <v>2996</v>
      </c>
      <c r="D2800" s="5" t="s">
        <v>284</v>
      </c>
      <c r="E2800" s="5" t="s">
        <v>4887</v>
      </c>
      <c r="F2800" s="5" t="s">
        <v>4885</v>
      </c>
    </row>
    <row r="2801" spans="1:6">
      <c r="A2801" s="5" t="s">
        <v>3304</v>
      </c>
      <c r="B2801" s="5" t="s">
        <v>1613</v>
      </c>
      <c r="C2801" s="5" t="s">
        <v>4393</v>
      </c>
      <c r="D2801" s="5" t="s">
        <v>5301</v>
      </c>
      <c r="E2801" s="5" t="s">
        <v>4884</v>
      </c>
      <c r="F2801" s="5" t="s">
        <v>5302</v>
      </c>
    </row>
    <row r="2802" spans="1:6">
      <c r="A2802" s="5" t="s">
        <v>3304</v>
      </c>
      <c r="B2802" s="5" t="s">
        <v>1613</v>
      </c>
      <c r="C2802" s="5" t="s">
        <v>4894</v>
      </c>
      <c r="D2802" s="5" t="s">
        <v>4850</v>
      </c>
      <c r="E2802" s="5" t="s">
        <v>4851</v>
      </c>
      <c r="F2802" s="5" t="s">
        <v>5746</v>
      </c>
    </row>
    <row r="2803" spans="1:6">
      <c r="A2803" s="5" t="s">
        <v>3304</v>
      </c>
      <c r="B2803" s="5" t="s">
        <v>1613</v>
      </c>
      <c r="C2803" s="5" t="s">
        <v>2011</v>
      </c>
      <c r="D2803" s="5" t="s">
        <v>4863</v>
      </c>
      <c r="E2803" s="5" t="s">
        <v>4859</v>
      </c>
      <c r="F2803" s="5" t="s">
        <v>4860</v>
      </c>
    </row>
    <row r="2804" spans="1:6">
      <c r="A2804" s="5" t="s">
        <v>3310</v>
      </c>
      <c r="B2804" s="5" t="s">
        <v>1616</v>
      </c>
      <c r="C2804" s="5" t="s">
        <v>1934</v>
      </c>
      <c r="D2804" s="5" t="s">
        <v>46</v>
      </c>
      <c r="E2804" s="5" t="s">
        <v>4890</v>
      </c>
      <c r="F2804" s="5" t="s">
        <v>4960</v>
      </c>
    </row>
    <row r="2805" spans="1:6">
      <c r="A2805" s="5" t="s">
        <v>3310</v>
      </c>
      <c r="B2805" s="5" t="s">
        <v>1616</v>
      </c>
      <c r="C2805" s="5" t="s">
        <v>1955</v>
      </c>
      <c r="D2805" s="5" t="s">
        <v>228</v>
      </c>
      <c r="E2805" s="5" t="s">
        <v>4872</v>
      </c>
      <c r="F2805" s="5" t="s">
        <v>5761</v>
      </c>
    </row>
    <row r="2806" spans="1:6">
      <c r="A2806" s="5" t="s">
        <v>3310</v>
      </c>
      <c r="B2806" s="5" t="s">
        <v>1616</v>
      </c>
      <c r="C2806" s="5" t="s">
        <v>2107</v>
      </c>
      <c r="D2806" s="5" t="s">
        <v>1561</v>
      </c>
      <c r="E2806" s="5" t="s">
        <v>4882</v>
      </c>
      <c r="F2806" s="5" t="s">
        <v>5762</v>
      </c>
    </row>
    <row r="2807" spans="1:6">
      <c r="A2807" s="5" t="s">
        <v>3310</v>
      </c>
      <c r="B2807" s="5" t="s">
        <v>1616</v>
      </c>
      <c r="C2807" s="5" t="s">
        <v>2202</v>
      </c>
      <c r="D2807" s="5" t="s">
        <v>1561</v>
      </c>
      <c r="E2807" s="5" t="s">
        <v>4874</v>
      </c>
      <c r="F2807" s="5" t="s">
        <v>5763</v>
      </c>
    </row>
    <row r="2808" spans="1:6">
      <c r="A2808" s="5" t="s">
        <v>3310</v>
      </c>
      <c r="B2808" s="5" t="s">
        <v>1616</v>
      </c>
      <c r="C2808" s="5" t="s">
        <v>2156</v>
      </c>
      <c r="D2808" s="5" t="s">
        <v>284</v>
      </c>
      <c r="E2808" s="5" t="s">
        <v>4884</v>
      </c>
      <c r="F2808" s="5" t="s">
        <v>4962</v>
      </c>
    </row>
    <row r="2809" spans="1:6">
      <c r="A2809" s="5" t="s">
        <v>3310</v>
      </c>
      <c r="B2809" s="5" t="s">
        <v>1616</v>
      </c>
      <c r="C2809" s="5" t="s">
        <v>2848</v>
      </c>
      <c r="D2809" s="5" t="s">
        <v>284</v>
      </c>
      <c r="E2809" s="5" t="s">
        <v>4887</v>
      </c>
      <c r="F2809" s="5" t="s">
        <v>4885</v>
      </c>
    </row>
    <row r="2810" spans="1:6">
      <c r="A2810" s="5" t="s">
        <v>3310</v>
      </c>
      <c r="B2810" s="5" t="s">
        <v>1616</v>
      </c>
      <c r="C2810" s="5" t="s">
        <v>3221</v>
      </c>
      <c r="D2810" s="5" t="s">
        <v>665</v>
      </c>
      <c r="E2810" s="5" t="s">
        <v>4884</v>
      </c>
      <c r="F2810" s="5" t="s">
        <v>5330</v>
      </c>
    </row>
    <row r="2811" spans="1:6">
      <c r="A2811" s="5" t="s">
        <v>3310</v>
      </c>
      <c r="B2811" s="5" t="s">
        <v>1616</v>
      </c>
      <c r="C2811" s="5" t="s">
        <v>2569</v>
      </c>
      <c r="D2811" s="5" t="s">
        <v>4850</v>
      </c>
      <c r="E2811" s="5" t="s">
        <v>4851</v>
      </c>
      <c r="F2811" s="5" t="s">
        <v>5746</v>
      </c>
    </row>
    <row r="2812" spans="1:6">
      <c r="A2812" s="5" t="s">
        <v>3310</v>
      </c>
      <c r="B2812" s="5" t="s">
        <v>1616</v>
      </c>
      <c r="C2812" s="5" t="s">
        <v>3878</v>
      </c>
      <c r="D2812" s="5" t="s">
        <v>4863</v>
      </c>
      <c r="E2812" s="5" t="s">
        <v>4859</v>
      </c>
      <c r="F2812" s="5" t="s">
        <v>4860</v>
      </c>
    </row>
    <row r="2813" spans="1:6">
      <c r="A2813" s="5" t="s">
        <v>3312</v>
      </c>
      <c r="B2813" s="5" t="s">
        <v>1619</v>
      </c>
      <c r="C2813" s="5" t="s">
        <v>1934</v>
      </c>
      <c r="D2813" s="5" t="s">
        <v>228</v>
      </c>
      <c r="E2813" s="5" t="s">
        <v>4984</v>
      </c>
      <c r="F2813" s="5" t="s">
        <v>5093</v>
      </c>
    </row>
    <row r="2814" spans="1:6">
      <c r="A2814" s="5" t="s">
        <v>3312</v>
      </c>
      <c r="B2814" s="5" t="s">
        <v>1619</v>
      </c>
      <c r="C2814" s="5" t="s">
        <v>1955</v>
      </c>
      <c r="D2814" s="5" t="s">
        <v>208</v>
      </c>
      <c r="E2814" s="5" t="s">
        <v>4864</v>
      </c>
      <c r="F2814" s="5" t="s">
        <v>5001</v>
      </c>
    </row>
    <row r="2815" spans="1:6">
      <c r="A2815" s="5" t="s">
        <v>3312</v>
      </c>
      <c r="B2815" s="5" t="s">
        <v>1619</v>
      </c>
      <c r="C2815" s="5" t="s">
        <v>2107</v>
      </c>
      <c r="D2815" s="5" t="s">
        <v>365</v>
      </c>
      <c r="E2815" s="5" t="s">
        <v>4853</v>
      </c>
      <c r="F2815" s="5" t="s">
        <v>4876</v>
      </c>
    </row>
    <row r="2816" spans="1:6">
      <c r="A2816" s="5" t="s">
        <v>3312</v>
      </c>
      <c r="B2816" s="5" t="s">
        <v>1619</v>
      </c>
      <c r="C2816" s="5" t="s">
        <v>2202</v>
      </c>
      <c r="D2816" s="5" t="s">
        <v>443</v>
      </c>
      <c r="E2816" s="5" t="s">
        <v>4864</v>
      </c>
      <c r="F2816" s="5" t="s">
        <v>5005</v>
      </c>
    </row>
    <row r="2817" spans="1:6">
      <c r="A2817" s="5" t="s">
        <v>3312</v>
      </c>
      <c r="B2817" s="5" t="s">
        <v>1619</v>
      </c>
      <c r="C2817" s="5" t="s">
        <v>2156</v>
      </c>
      <c r="D2817" s="5" t="s">
        <v>443</v>
      </c>
      <c r="E2817" s="5" t="s">
        <v>4874</v>
      </c>
      <c r="F2817" s="5" t="s">
        <v>4875</v>
      </c>
    </row>
    <row r="2818" spans="1:6">
      <c r="A2818" s="5" t="s">
        <v>3312</v>
      </c>
      <c r="B2818" s="5" t="s">
        <v>1619</v>
      </c>
      <c r="C2818" s="5" t="s">
        <v>2848</v>
      </c>
      <c r="D2818" s="5" t="s">
        <v>1132</v>
      </c>
      <c r="E2818" s="5" t="s">
        <v>4864</v>
      </c>
      <c r="F2818" s="5" t="s">
        <v>5001</v>
      </c>
    </row>
    <row r="2819" spans="1:6">
      <c r="A2819" s="5" t="s">
        <v>3312</v>
      </c>
      <c r="B2819" s="5" t="s">
        <v>1619</v>
      </c>
      <c r="C2819" s="5" t="s">
        <v>3221</v>
      </c>
      <c r="D2819" s="5" t="s">
        <v>1132</v>
      </c>
      <c r="E2819" s="5" t="s">
        <v>4868</v>
      </c>
      <c r="F2819" s="5" t="s">
        <v>4965</v>
      </c>
    </row>
    <row r="2820" spans="1:6">
      <c r="A2820" s="5" t="s">
        <v>3312</v>
      </c>
      <c r="B2820" s="5" t="s">
        <v>1619</v>
      </c>
      <c r="C2820" s="5" t="s">
        <v>2569</v>
      </c>
      <c r="D2820" s="5" t="s">
        <v>284</v>
      </c>
      <c r="E2820" s="5" t="s">
        <v>4887</v>
      </c>
      <c r="F2820" s="5" t="s">
        <v>4885</v>
      </c>
    </row>
    <row r="2821" spans="1:6">
      <c r="A2821" s="5" t="s">
        <v>3312</v>
      </c>
      <c r="B2821" s="5" t="s">
        <v>1619</v>
      </c>
      <c r="C2821" s="5" t="s">
        <v>3878</v>
      </c>
      <c r="D2821" s="5" t="s">
        <v>42</v>
      </c>
      <c r="E2821" s="5" t="s">
        <v>4864</v>
      </c>
      <c r="F2821" s="5" t="s">
        <v>5005</v>
      </c>
    </row>
    <row r="2822" spans="1:6">
      <c r="A2822" s="5" t="s">
        <v>3312</v>
      </c>
      <c r="B2822" s="5" t="s">
        <v>1619</v>
      </c>
      <c r="C2822" s="5" t="s">
        <v>2018</v>
      </c>
      <c r="D2822" s="5" t="s">
        <v>80</v>
      </c>
      <c r="E2822" s="5" t="s">
        <v>5038</v>
      </c>
      <c r="F2822" s="5" t="s">
        <v>5764</v>
      </c>
    </row>
    <row r="2823" spans="1:6">
      <c r="A2823" s="5" t="s">
        <v>3312</v>
      </c>
      <c r="B2823" s="5" t="s">
        <v>1619</v>
      </c>
      <c r="C2823" s="5" t="s">
        <v>2319</v>
      </c>
      <c r="D2823" s="5" t="s">
        <v>407</v>
      </c>
      <c r="E2823" s="5" t="s">
        <v>4853</v>
      </c>
      <c r="F2823" s="5" t="s">
        <v>5765</v>
      </c>
    </row>
    <row r="2824" spans="1:6">
      <c r="A2824" s="5" t="s">
        <v>3312</v>
      </c>
      <c r="B2824" s="5" t="s">
        <v>1619</v>
      </c>
      <c r="C2824" s="5" t="s">
        <v>2996</v>
      </c>
      <c r="D2824" s="5" t="s">
        <v>4850</v>
      </c>
      <c r="E2824" s="5" t="s">
        <v>4851</v>
      </c>
      <c r="F2824" s="5" t="s">
        <v>5746</v>
      </c>
    </row>
    <row r="2825" spans="1:6">
      <c r="A2825" s="5" t="s">
        <v>3312</v>
      </c>
      <c r="B2825" s="5" t="s">
        <v>1619</v>
      </c>
      <c r="C2825" s="5" t="s">
        <v>4393</v>
      </c>
      <c r="D2825" s="5" t="s">
        <v>4863</v>
      </c>
      <c r="E2825" s="5" t="s">
        <v>4859</v>
      </c>
      <c r="F2825" s="5" t="s">
        <v>4860</v>
      </c>
    </row>
    <row r="2826" spans="1:6">
      <c r="A2826" s="5" t="s">
        <v>3315</v>
      </c>
      <c r="B2826" s="5" t="s">
        <v>1622</v>
      </c>
      <c r="C2826" s="5" t="s">
        <v>1934</v>
      </c>
      <c r="D2826" s="5" t="s">
        <v>1561</v>
      </c>
      <c r="E2826" s="5" t="s">
        <v>4874</v>
      </c>
      <c r="F2826" s="5" t="s">
        <v>4875</v>
      </c>
    </row>
    <row r="2827" spans="1:6">
      <c r="A2827" s="5" t="s">
        <v>3315</v>
      </c>
      <c r="B2827" s="5" t="s">
        <v>1622</v>
      </c>
      <c r="C2827" s="5" t="s">
        <v>1955</v>
      </c>
      <c r="D2827" s="5" t="s">
        <v>284</v>
      </c>
      <c r="E2827" s="5" t="s">
        <v>4884</v>
      </c>
      <c r="F2827" s="5" t="s">
        <v>4962</v>
      </c>
    </row>
    <row r="2828" spans="1:6">
      <c r="A2828" s="5" t="s">
        <v>3315</v>
      </c>
      <c r="B2828" s="5" t="s">
        <v>1622</v>
      </c>
      <c r="C2828" s="5" t="s">
        <v>2107</v>
      </c>
      <c r="D2828" s="5" t="s">
        <v>284</v>
      </c>
      <c r="E2828" s="5" t="s">
        <v>4887</v>
      </c>
      <c r="F2828" s="5" t="s">
        <v>4885</v>
      </c>
    </row>
    <row r="2829" spans="1:6">
      <c r="A2829" s="5" t="s">
        <v>3315</v>
      </c>
      <c r="B2829" s="5" t="s">
        <v>1622</v>
      </c>
      <c r="C2829" s="5" t="s">
        <v>2202</v>
      </c>
      <c r="D2829" s="5" t="s">
        <v>4850</v>
      </c>
      <c r="E2829" s="5" t="s">
        <v>4851</v>
      </c>
      <c r="F2829" s="5" t="s">
        <v>5746</v>
      </c>
    </row>
    <row r="2830" spans="1:6">
      <c r="A2830" s="5" t="s">
        <v>3315</v>
      </c>
      <c r="B2830" s="5" t="s">
        <v>1622</v>
      </c>
      <c r="C2830" s="5" t="s">
        <v>2156</v>
      </c>
      <c r="D2830" s="5" t="s">
        <v>4863</v>
      </c>
      <c r="E2830" s="5" t="s">
        <v>4859</v>
      </c>
      <c r="F2830" s="5" t="s">
        <v>4860</v>
      </c>
    </row>
    <row r="2831" spans="1:6">
      <c r="A2831" s="5" t="s">
        <v>3319</v>
      </c>
      <c r="B2831" s="5" t="s">
        <v>1625</v>
      </c>
      <c r="C2831" s="5" t="s">
        <v>1934</v>
      </c>
      <c r="D2831" s="5" t="s">
        <v>46</v>
      </c>
      <c r="E2831" s="5" t="s">
        <v>4890</v>
      </c>
      <c r="F2831" s="5" t="s">
        <v>4960</v>
      </c>
    </row>
    <row r="2832" spans="1:6">
      <c r="A2832" s="5" t="s">
        <v>3319</v>
      </c>
      <c r="B2832" s="5" t="s">
        <v>1625</v>
      </c>
      <c r="C2832" s="5" t="s">
        <v>1955</v>
      </c>
      <c r="D2832" s="5" t="s">
        <v>228</v>
      </c>
      <c r="E2832" s="5" t="s">
        <v>4915</v>
      </c>
      <c r="F2832" s="5" t="s">
        <v>5766</v>
      </c>
    </row>
    <row r="2833" spans="1:6">
      <c r="A2833" s="5" t="s">
        <v>3319</v>
      </c>
      <c r="B2833" s="5" t="s">
        <v>1625</v>
      </c>
      <c r="C2833" s="5" t="s">
        <v>2107</v>
      </c>
      <c r="D2833" s="5" t="s">
        <v>339</v>
      </c>
      <c r="E2833" s="5" t="s">
        <v>4878</v>
      </c>
      <c r="F2833" s="5" t="s">
        <v>4879</v>
      </c>
    </row>
    <row r="2834" spans="1:6">
      <c r="A2834" s="5" t="s">
        <v>3319</v>
      </c>
      <c r="B2834" s="5" t="s">
        <v>1625</v>
      </c>
      <c r="C2834" s="5" t="s">
        <v>2202</v>
      </c>
      <c r="D2834" s="5" t="s">
        <v>167</v>
      </c>
      <c r="E2834" s="5" t="s">
        <v>4874</v>
      </c>
      <c r="F2834" s="5" t="s">
        <v>4875</v>
      </c>
    </row>
    <row r="2835" spans="1:6">
      <c r="A2835" s="5" t="s">
        <v>3319</v>
      </c>
      <c r="B2835" s="5" t="s">
        <v>1625</v>
      </c>
      <c r="C2835" s="5" t="s">
        <v>2156</v>
      </c>
      <c r="D2835" s="5" t="s">
        <v>284</v>
      </c>
      <c r="E2835" s="5" t="s">
        <v>4884</v>
      </c>
      <c r="F2835" s="5" t="s">
        <v>4962</v>
      </c>
    </row>
    <row r="2836" spans="1:6">
      <c r="A2836" s="5" t="s">
        <v>3319</v>
      </c>
      <c r="B2836" s="5" t="s">
        <v>1625</v>
      </c>
      <c r="C2836" s="5" t="s">
        <v>2848</v>
      </c>
      <c r="D2836" s="5" t="s">
        <v>284</v>
      </c>
      <c r="E2836" s="5" t="s">
        <v>4887</v>
      </c>
      <c r="F2836" s="5" t="s">
        <v>4885</v>
      </c>
    </row>
    <row r="2837" spans="1:6">
      <c r="A2837" s="5" t="s">
        <v>3319</v>
      </c>
      <c r="B2837" s="5" t="s">
        <v>1625</v>
      </c>
      <c r="C2837" s="5" t="s">
        <v>3221</v>
      </c>
      <c r="D2837" s="5" t="s">
        <v>665</v>
      </c>
      <c r="E2837" s="5" t="s">
        <v>4884</v>
      </c>
      <c r="F2837" s="5" t="s">
        <v>5330</v>
      </c>
    </row>
    <row r="2838" spans="1:6">
      <c r="A2838" s="5" t="s">
        <v>3319</v>
      </c>
      <c r="B2838" s="5" t="s">
        <v>1625</v>
      </c>
      <c r="C2838" s="5" t="s">
        <v>2569</v>
      </c>
      <c r="D2838" s="5" t="s">
        <v>4850</v>
      </c>
      <c r="E2838" s="5" t="s">
        <v>4851</v>
      </c>
      <c r="F2838" s="5" t="s">
        <v>5754</v>
      </c>
    </row>
    <row r="2839" spans="1:6">
      <c r="A2839" s="5" t="s">
        <v>3319</v>
      </c>
      <c r="B2839" s="5" t="s">
        <v>1625</v>
      </c>
      <c r="C2839" s="5" t="s">
        <v>2018</v>
      </c>
      <c r="D2839" s="5" t="s">
        <v>4998</v>
      </c>
      <c r="E2839" s="5" t="s">
        <v>4999</v>
      </c>
      <c r="F2839" s="5" t="s">
        <v>5281</v>
      </c>
    </row>
    <row r="2840" spans="1:6">
      <c r="A2840" s="5" t="s">
        <v>3319</v>
      </c>
      <c r="B2840" s="5" t="s">
        <v>1625</v>
      </c>
      <c r="C2840" s="5" t="s">
        <v>2996</v>
      </c>
      <c r="D2840" s="5" t="s">
        <v>4863</v>
      </c>
      <c r="E2840" s="5" t="s">
        <v>4859</v>
      </c>
      <c r="F2840" s="5" t="s">
        <v>4860</v>
      </c>
    </row>
    <row r="2841" spans="1:6">
      <c r="A2841" s="5" t="s">
        <v>3320</v>
      </c>
      <c r="B2841" s="5" t="s">
        <v>1628</v>
      </c>
      <c r="C2841" s="5" t="s">
        <v>1934</v>
      </c>
      <c r="D2841" s="5" t="s">
        <v>228</v>
      </c>
      <c r="E2841" s="5" t="s">
        <v>5038</v>
      </c>
      <c r="F2841" s="5" t="s">
        <v>5039</v>
      </c>
    </row>
    <row r="2842" spans="1:6">
      <c r="A2842" s="5" t="s">
        <v>3320</v>
      </c>
      <c r="B2842" s="5" t="s">
        <v>1628</v>
      </c>
      <c r="C2842" s="5" t="s">
        <v>1955</v>
      </c>
      <c r="D2842" s="5" t="s">
        <v>1561</v>
      </c>
      <c r="E2842" s="5" t="s">
        <v>4874</v>
      </c>
      <c r="F2842" s="5" t="s">
        <v>4875</v>
      </c>
    </row>
    <row r="2843" spans="1:6">
      <c r="A2843" s="5" t="s">
        <v>3320</v>
      </c>
      <c r="B2843" s="5" t="s">
        <v>1628</v>
      </c>
      <c r="C2843" s="5" t="s">
        <v>2107</v>
      </c>
      <c r="D2843" s="5" t="s">
        <v>4850</v>
      </c>
      <c r="E2843" s="5" t="s">
        <v>4851</v>
      </c>
      <c r="F2843" s="5" t="s">
        <v>5754</v>
      </c>
    </row>
    <row r="2844" spans="1:6">
      <c r="A2844" s="5" t="s">
        <v>3320</v>
      </c>
      <c r="B2844" s="5" t="s">
        <v>1628</v>
      </c>
      <c r="C2844" s="5" t="s">
        <v>2202</v>
      </c>
      <c r="D2844" s="5" t="s">
        <v>4863</v>
      </c>
      <c r="E2844" s="5" t="s">
        <v>4859</v>
      </c>
      <c r="F2844" s="5" t="s">
        <v>4860</v>
      </c>
    </row>
    <row r="2845" spans="1:6">
      <c r="A2845" s="5" t="s">
        <v>3322</v>
      </c>
      <c r="B2845" s="5" t="s">
        <v>1631</v>
      </c>
      <c r="C2845" s="5" t="s">
        <v>1934</v>
      </c>
      <c r="D2845" s="5" t="s">
        <v>134</v>
      </c>
      <c r="E2845" s="5" t="s">
        <v>4864</v>
      </c>
      <c r="F2845" s="5" t="s">
        <v>4933</v>
      </c>
    </row>
    <row r="2846" spans="1:6">
      <c r="A2846" s="5" t="s">
        <v>3322</v>
      </c>
      <c r="B2846" s="5" t="s">
        <v>1631</v>
      </c>
      <c r="C2846" s="5" t="s">
        <v>1955</v>
      </c>
      <c r="D2846" s="5" t="s">
        <v>134</v>
      </c>
      <c r="E2846" s="5" t="s">
        <v>4874</v>
      </c>
      <c r="F2846" s="5" t="s">
        <v>4875</v>
      </c>
    </row>
    <row r="2847" spans="1:6">
      <c r="A2847" s="5" t="s">
        <v>3322</v>
      </c>
      <c r="B2847" s="5" t="s">
        <v>1631</v>
      </c>
      <c r="C2847" s="5" t="s">
        <v>2107</v>
      </c>
      <c r="D2847" s="5" t="s">
        <v>284</v>
      </c>
      <c r="E2847" s="5" t="s">
        <v>4887</v>
      </c>
      <c r="F2847" s="5" t="s">
        <v>4910</v>
      </c>
    </row>
    <row r="2848" spans="1:6">
      <c r="A2848" s="5" t="s">
        <v>3322</v>
      </c>
      <c r="B2848" s="5" t="s">
        <v>1631</v>
      </c>
      <c r="C2848" s="5" t="s">
        <v>2202</v>
      </c>
      <c r="D2848" s="5" t="s">
        <v>4926</v>
      </c>
      <c r="E2848" s="5" t="s">
        <v>4890</v>
      </c>
      <c r="F2848" s="5" t="s">
        <v>5486</v>
      </c>
    </row>
    <row r="2849" spans="1:6">
      <c r="A2849" s="5" t="s">
        <v>3322</v>
      </c>
      <c r="B2849" s="5" t="s">
        <v>1631</v>
      </c>
      <c r="C2849" s="5" t="s">
        <v>2156</v>
      </c>
      <c r="D2849" s="5" t="s">
        <v>4850</v>
      </c>
      <c r="E2849" s="5" t="s">
        <v>4851</v>
      </c>
      <c r="F2849" s="5" t="s">
        <v>5746</v>
      </c>
    </row>
    <row r="2850" spans="1:6">
      <c r="A2850" s="5" t="s">
        <v>3322</v>
      </c>
      <c r="B2850" s="5" t="s">
        <v>1631</v>
      </c>
      <c r="C2850" s="5" t="s">
        <v>2848</v>
      </c>
      <c r="D2850" s="5" t="s">
        <v>4863</v>
      </c>
      <c r="E2850" s="5" t="s">
        <v>4859</v>
      </c>
      <c r="F2850" s="5" t="s">
        <v>4860</v>
      </c>
    </row>
    <row r="2851" spans="1:6">
      <c r="A2851" s="5" t="s">
        <v>3326</v>
      </c>
      <c r="B2851" s="5" t="s">
        <v>1634</v>
      </c>
      <c r="C2851" s="5" t="s">
        <v>1934</v>
      </c>
      <c r="D2851" s="5" t="s">
        <v>623</v>
      </c>
      <c r="E2851" s="5" t="s">
        <v>4864</v>
      </c>
      <c r="F2851" s="5" t="s">
        <v>5767</v>
      </c>
    </row>
    <row r="2852" spans="1:6">
      <c r="A2852" s="5" t="s">
        <v>3326</v>
      </c>
      <c r="B2852" s="5" t="s">
        <v>1634</v>
      </c>
      <c r="C2852" s="5" t="s">
        <v>1955</v>
      </c>
      <c r="D2852" s="5" t="s">
        <v>4911</v>
      </c>
      <c r="E2852" s="5" t="s">
        <v>4890</v>
      </c>
      <c r="F2852" s="5" t="s">
        <v>5100</v>
      </c>
    </row>
    <row r="2853" spans="1:6">
      <c r="A2853" s="5" t="s">
        <v>3326</v>
      </c>
      <c r="B2853" s="5" t="s">
        <v>1634</v>
      </c>
      <c r="C2853" s="5" t="s">
        <v>2107</v>
      </c>
      <c r="D2853" s="5" t="s">
        <v>752</v>
      </c>
      <c r="E2853" s="5" t="s">
        <v>4864</v>
      </c>
      <c r="F2853" s="5" t="s">
        <v>4933</v>
      </c>
    </row>
    <row r="2854" spans="1:6">
      <c r="A2854" s="5" t="s">
        <v>3326</v>
      </c>
      <c r="B2854" s="5" t="s">
        <v>1634</v>
      </c>
      <c r="C2854" s="5" t="s">
        <v>2202</v>
      </c>
      <c r="D2854" s="5" t="s">
        <v>752</v>
      </c>
      <c r="E2854" s="5" t="s">
        <v>4868</v>
      </c>
      <c r="F2854" s="5" t="s">
        <v>4869</v>
      </c>
    </row>
    <row r="2855" spans="1:6">
      <c r="A2855" s="5" t="s">
        <v>3326</v>
      </c>
      <c r="B2855" s="5" t="s">
        <v>1634</v>
      </c>
      <c r="C2855" s="5" t="s">
        <v>2156</v>
      </c>
      <c r="D2855" s="5" t="s">
        <v>5301</v>
      </c>
      <c r="E2855" s="5" t="s">
        <v>4884</v>
      </c>
      <c r="F2855" s="5" t="s">
        <v>5427</v>
      </c>
    </row>
    <row r="2856" spans="1:6">
      <c r="A2856" s="5" t="s">
        <v>3326</v>
      </c>
      <c r="B2856" s="5" t="s">
        <v>1634</v>
      </c>
      <c r="C2856" s="5" t="s">
        <v>2848</v>
      </c>
      <c r="D2856" s="5" t="s">
        <v>4850</v>
      </c>
      <c r="E2856" s="5" t="s">
        <v>4851</v>
      </c>
      <c r="F2856" s="5" t="s">
        <v>5746</v>
      </c>
    </row>
    <row r="2857" spans="1:6">
      <c r="A2857" s="5" t="s">
        <v>3326</v>
      </c>
      <c r="B2857" s="5" t="s">
        <v>1634</v>
      </c>
      <c r="C2857" s="5" t="s">
        <v>3221</v>
      </c>
      <c r="D2857" s="5" t="s">
        <v>4863</v>
      </c>
      <c r="E2857" s="5" t="s">
        <v>4859</v>
      </c>
      <c r="F2857" s="5" t="s">
        <v>4860</v>
      </c>
    </row>
    <row r="2858" spans="1:6">
      <c r="A2858" s="5" t="s">
        <v>3332</v>
      </c>
      <c r="B2858" s="5" t="s">
        <v>1637</v>
      </c>
      <c r="C2858" s="5" t="s">
        <v>1934</v>
      </c>
      <c r="D2858" s="5" t="s">
        <v>46</v>
      </c>
      <c r="E2858" s="5" t="s">
        <v>4890</v>
      </c>
      <c r="F2858" s="5" t="s">
        <v>4960</v>
      </c>
    </row>
    <row r="2859" spans="1:6">
      <c r="A2859" s="5" t="s">
        <v>3332</v>
      </c>
      <c r="B2859" s="5" t="s">
        <v>1637</v>
      </c>
      <c r="C2859" s="5" t="s">
        <v>1955</v>
      </c>
      <c r="D2859" s="5" t="s">
        <v>228</v>
      </c>
      <c r="E2859" s="5" t="s">
        <v>4984</v>
      </c>
      <c r="F2859" s="5" t="s">
        <v>5040</v>
      </c>
    </row>
    <row r="2860" spans="1:6">
      <c r="A2860" s="5" t="s">
        <v>3332</v>
      </c>
      <c r="B2860" s="5" t="s">
        <v>1637</v>
      </c>
      <c r="C2860" s="5" t="s">
        <v>2107</v>
      </c>
      <c r="D2860" s="5" t="s">
        <v>1561</v>
      </c>
      <c r="E2860" s="5" t="s">
        <v>4874</v>
      </c>
      <c r="F2860" s="5" t="s">
        <v>4875</v>
      </c>
    </row>
    <row r="2861" spans="1:6">
      <c r="A2861" s="5" t="s">
        <v>3332</v>
      </c>
      <c r="B2861" s="5" t="s">
        <v>1637</v>
      </c>
      <c r="C2861" s="5" t="s">
        <v>2202</v>
      </c>
      <c r="D2861" s="5" t="s">
        <v>284</v>
      </c>
      <c r="E2861" s="5" t="s">
        <v>4884</v>
      </c>
      <c r="F2861" s="5" t="s">
        <v>4962</v>
      </c>
    </row>
    <row r="2862" spans="1:6">
      <c r="A2862" s="5" t="s">
        <v>3332</v>
      </c>
      <c r="B2862" s="5" t="s">
        <v>1637</v>
      </c>
      <c r="C2862" s="5" t="s">
        <v>2156</v>
      </c>
      <c r="D2862" s="5" t="s">
        <v>284</v>
      </c>
      <c r="E2862" s="5" t="s">
        <v>4887</v>
      </c>
      <c r="F2862" s="5" t="s">
        <v>4885</v>
      </c>
    </row>
    <row r="2863" spans="1:6">
      <c r="A2863" s="5" t="s">
        <v>3332</v>
      </c>
      <c r="B2863" s="5" t="s">
        <v>1637</v>
      </c>
      <c r="C2863" s="5" t="s">
        <v>2848</v>
      </c>
      <c r="D2863" s="5" t="s">
        <v>5197</v>
      </c>
      <c r="E2863" s="5" t="s">
        <v>4851</v>
      </c>
      <c r="F2863" s="5" t="s">
        <v>5396</v>
      </c>
    </row>
    <row r="2864" spans="1:6">
      <c r="A2864" s="5" t="s">
        <v>3332</v>
      </c>
      <c r="B2864" s="5" t="s">
        <v>1637</v>
      </c>
      <c r="C2864" s="5" t="s">
        <v>3221</v>
      </c>
      <c r="D2864" s="5" t="s">
        <v>4863</v>
      </c>
      <c r="E2864" s="5" t="s">
        <v>4859</v>
      </c>
      <c r="F2864" s="5" t="s">
        <v>4860</v>
      </c>
    </row>
    <row r="2865" spans="1:6">
      <c r="A2865" s="5" t="s">
        <v>3336</v>
      </c>
      <c r="B2865" s="5" t="s">
        <v>1640</v>
      </c>
      <c r="C2865" s="5" t="s">
        <v>1934</v>
      </c>
      <c r="D2865" s="5" t="s">
        <v>37</v>
      </c>
      <c r="E2865" s="5" t="s">
        <v>4884</v>
      </c>
      <c r="F2865" s="5" t="s">
        <v>5768</v>
      </c>
    </row>
    <row r="2866" spans="1:6">
      <c r="A2866" s="5" t="s">
        <v>3336</v>
      </c>
      <c r="B2866" s="5" t="s">
        <v>1640</v>
      </c>
      <c r="C2866" s="5" t="s">
        <v>1955</v>
      </c>
      <c r="D2866" s="5" t="s">
        <v>302</v>
      </c>
      <c r="E2866" s="5" t="s">
        <v>4896</v>
      </c>
      <c r="F2866" s="5" t="s">
        <v>4897</v>
      </c>
    </row>
    <row r="2867" spans="1:6">
      <c r="A2867" s="5" t="s">
        <v>3336</v>
      </c>
      <c r="B2867" s="5" t="s">
        <v>1640</v>
      </c>
      <c r="C2867" s="5" t="s">
        <v>2107</v>
      </c>
      <c r="D2867" s="5" t="s">
        <v>522</v>
      </c>
      <c r="E2867" s="5" t="s">
        <v>4874</v>
      </c>
      <c r="F2867" s="5" t="s">
        <v>4875</v>
      </c>
    </row>
    <row r="2868" spans="1:6">
      <c r="A2868" s="5" t="s">
        <v>3336</v>
      </c>
      <c r="B2868" s="5" t="s">
        <v>1640</v>
      </c>
      <c r="C2868" s="5" t="s">
        <v>2202</v>
      </c>
      <c r="D2868" s="5" t="s">
        <v>777</v>
      </c>
      <c r="E2868" s="5" t="s">
        <v>4864</v>
      </c>
      <c r="F2868" s="5" t="s">
        <v>4898</v>
      </c>
    </row>
    <row r="2869" spans="1:6">
      <c r="A2869" s="5" t="s">
        <v>3336</v>
      </c>
      <c r="B2869" s="5" t="s">
        <v>1640</v>
      </c>
      <c r="C2869" s="5" t="s">
        <v>2156</v>
      </c>
      <c r="D2869" s="5" t="s">
        <v>777</v>
      </c>
      <c r="E2869" s="5" t="s">
        <v>4853</v>
      </c>
      <c r="F2869" s="5" t="s">
        <v>4876</v>
      </c>
    </row>
    <row r="2870" spans="1:6">
      <c r="A2870" s="5" t="s">
        <v>3336</v>
      </c>
      <c r="B2870" s="5" t="s">
        <v>1640</v>
      </c>
      <c r="C2870" s="5" t="s">
        <v>2848</v>
      </c>
      <c r="D2870" s="5" t="s">
        <v>113</v>
      </c>
      <c r="E2870" s="5" t="s">
        <v>4864</v>
      </c>
      <c r="F2870" s="5" t="s">
        <v>4883</v>
      </c>
    </row>
    <row r="2871" spans="1:6">
      <c r="A2871" s="5" t="s">
        <v>3336</v>
      </c>
      <c r="B2871" s="5" t="s">
        <v>1640</v>
      </c>
      <c r="C2871" s="5" t="s">
        <v>3221</v>
      </c>
      <c r="D2871" s="5" t="s">
        <v>113</v>
      </c>
      <c r="E2871" s="5" t="s">
        <v>4915</v>
      </c>
      <c r="F2871" s="5" t="s">
        <v>4916</v>
      </c>
    </row>
    <row r="2872" spans="1:6">
      <c r="A2872" s="5" t="s">
        <v>3336</v>
      </c>
      <c r="B2872" s="5" t="s">
        <v>1640</v>
      </c>
      <c r="C2872" s="5" t="s">
        <v>2569</v>
      </c>
      <c r="D2872" s="5" t="s">
        <v>113</v>
      </c>
      <c r="E2872" s="5" t="s">
        <v>4917</v>
      </c>
      <c r="F2872" s="5" t="s">
        <v>4918</v>
      </c>
    </row>
    <row r="2873" spans="1:6">
      <c r="A2873" s="5" t="s">
        <v>3336</v>
      </c>
      <c r="B2873" s="5" t="s">
        <v>1640</v>
      </c>
      <c r="C2873" s="5" t="s">
        <v>3878</v>
      </c>
      <c r="D2873" s="5" t="s">
        <v>284</v>
      </c>
      <c r="E2873" s="5" t="s">
        <v>4887</v>
      </c>
      <c r="F2873" s="5" t="s">
        <v>4885</v>
      </c>
    </row>
    <row r="2874" spans="1:6">
      <c r="A2874" s="5" t="s">
        <v>3336</v>
      </c>
      <c r="B2874" s="5" t="s">
        <v>1640</v>
      </c>
      <c r="C2874" s="5" t="s">
        <v>2018</v>
      </c>
      <c r="D2874" s="5" t="s">
        <v>380</v>
      </c>
      <c r="E2874" s="5" t="s">
        <v>4896</v>
      </c>
      <c r="F2874" s="5" t="s">
        <v>4924</v>
      </c>
    </row>
    <row r="2875" spans="1:6">
      <c r="A2875" s="5" t="s">
        <v>3336</v>
      </c>
      <c r="B2875" s="5" t="s">
        <v>1640</v>
      </c>
      <c r="C2875" s="5" t="s">
        <v>2319</v>
      </c>
      <c r="D2875" s="5" t="s">
        <v>380</v>
      </c>
      <c r="E2875" s="5" t="s">
        <v>4938</v>
      </c>
      <c r="F2875" s="5" t="s">
        <v>4939</v>
      </c>
    </row>
    <row r="2876" spans="1:6">
      <c r="A2876" s="5" t="s">
        <v>3336</v>
      </c>
      <c r="B2876" s="5" t="s">
        <v>1640</v>
      </c>
      <c r="C2876" s="5" t="s">
        <v>2996</v>
      </c>
      <c r="D2876" s="5" t="s">
        <v>4926</v>
      </c>
      <c r="E2876" s="5" t="s">
        <v>4927</v>
      </c>
      <c r="F2876" s="5" t="s">
        <v>5720</v>
      </c>
    </row>
    <row r="2877" spans="1:6">
      <c r="A2877" s="5" t="s">
        <v>3336</v>
      </c>
      <c r="B2877" s="5" t="s">
        <v>1640</v>
      </c>
      <c r="C2877" s="5" t="s">
        <v>4393</v>
      </c>
      <c r="D2877" s="5" t="s">
        <v>407</v>
      </c>
      <c r="E2877" s="5" t="s">
        <v>5503</v>
      </c>
      <c r="F2877" s="5" t="s">
        <v>4870</v>
      </c>
    </row>
    <row r="2878" spans="1:6">
      <c r="A2878" s="5" t="s">
        <v>3336</v>
      </c>
      <c r="B2878" s="5" t="s">
        <v>1640</v>
      </c>
      <c r="C2878" s="5" t="s">
        <v>4894</v>
      </c>
      <c r="D2878" s="5" t="s">
        <v>4850</v>
      </c>
      <c r="E2878" s="5" t="s">
        <v>4851</v>
      </c>
      <c r="F2878" s="5" t="s">
        <v>5396</v>
      </c>
    </row>
    <row r="2879" spans="1:6">
      <c r="A2879" s="5" t="s">
        <v>3336</v>
      </c>
      <c r="B2879" s="5" t="s">
        <v>1640</v>
      </c>
      <c r="C2879" s="5" t="s">
        <v>2011</v>
      </c>
      <c r="D2879" s="5" t="s">
        <v>4863</v>
      </c>
      <c r="E2879" s="5" t="s">
        <v>4859</v>
      </c>
      <c r="F2879" s="5" t="s">
        <v>4860</v>
      </c>
    </row>
    <row r="2880" spans="1:6">
      <c r="A2880" s="5" t="s">
        <v>3340</v>
      </c>
      <c r="B2880" s="5" t="s">
        <v>1643</v>
      </c>
      <c r="C2880" s="5" t="s">
        <v>1934</v>
      </c>
      <c r="D2880" s="5" t="s">
        <v>74</v>
      </c>
      <c r="E2880" s="5" t="s">
        <v>4864</v>
      </c>
      <c r="F2880" s="5" t="s">
        <v>4933</v>
      </c>
    </row>
    <row r="2881" spans="1:6">
      <c r="A2881" s="5" t="s">
        <v>3340</v>
      </c>
      <c r="B2881" s="5" t="s">
        <v>1643</v>
      </c>
      <c r="C2881" s="5" t="s">
        <v>1955</v>
      </c>
      <c r="D2881" s="5" t="s">
        <v>302</v>
      </c>
      <c r="E2881" s="5" t="s">
        <v>4874</v>
      </c>
      <c r="F2881" s="5" t="s">
        <v>4875</v>
      </c>
    </row>
    <row r="2882" spans="1:6">
      <c r="A2882" s="5" t="s">
        <v>3340</v>
      </c>
      <c r="B2882" s="5" t="s">
        <v>1643</v>
      </c>
      <c r="C2882" s="5" t="s">
        <v>2107</v>
      </c>
      <c r="D2882" s="5" t="s">
        <v>5142</v>
      </c>
      <c r="E2882" s="5" t="s">
        <v>4864</v>
      </c>
      <c r="F2882" s="5" t="s">
        <v>4889</v>
      </c>
    </row>
    <row r="2883" spans="1:6">
      <c r="A2883" s="5" t="s">
        <v>3340</v>
      </c>
      <c r="B2883" s="5" t="s">
        <v>1643</v>
      </c>
      <c r="C2883" s="5" t="s">
        <v>2202</v>
      </c>
      <c r="D2883" s="5" t="s">
        <v>5142</v>
      </c>
      <c r="E2883" s="5" t="s">
        <v>4890</v>
      </c>
      <c r="F2883" s="5" t="s">
        <v>4891</v>
      </c>
    </row>
    <row r="2884" spans="1:6">
      <c r="A2884" s="5" t="s">
        <v>3340</v>
      </c>
      <c r="B2884" s="5" t="s">
        <v>1643</v>
      </c>
      <c r="C2884" s="5" t="s">
        <v>2156</v>
      </c>
      <c r="D2884" s="5" t="s">
        <v>407</v>
      </c>
      <c r="E2884" s="5" t="s">
        <v>4892</v>
      </c>
      <c r="F2884" s="5" t="s">
        <v>4870</v>
      </c>
    </row>
    <row r="2885" spans="1:6">
      <c r="A2885" s="5" t="s">
        <v>3340</v>
      </c>
      <c r="B2885" s="5" t="s">
        <v>1643</v>
      </c>
      <c r="C2885" s="5" t="s">
        <v>2848</v>
      </c>
      <c r="D2885" s="5" t="s">
        <v>4850</v>
      </c>
      <c r="E2885" s="5" t="s">
        <v>4851</v>
      </c>
      <c r="F2885" s="5" t="s">
        <v>5712</v>
      </c>
    </row>
    <row r="2886" spans="1:6">
      <c r="A2886" s="5" t="s">
        <v>3340</v>
      </c>
      <c r="B2886" s="5" t="s">
        <v>1643</v>
      </c>
      <c r="C2886" s="5" t="s">
        <v>3221</v>
      </c>
      <c r="D2886" s="5" t="s">
        <v>4863</v>
      </c>
      <c r="E2886" s="5" t="s">
        <v>4859</v>
      </c>
      <c r="F2886" s="5" t="s">
        <v>4860</v>
      </c>
    </row>
    <row r="2887" spans="1:6">
      <c r="A2887" s="5" t="s">
        <v>3345</v>
      </c>
      <c r="B2887" s="5" t="s">
        <v>1646</v>
      </c>
      <c r="C2887" s="5" t="s">
        <v>1934</v>
      </c>
      <c r="D2887" s="5" t="s">
        <v>58</v>
      </c>
      <c r="E2887" s="5" t="s">
        <v>5038</v>
      </c>
      <c r="F2887" s="5" t="s">
        <v>5769</v>
      </c>
    </row>
    <row r="2888" spans="1:6">
      <c r="A2888" s="5" t="s">
        <v>3345</v>
      </c>
      <c r="B2888" s="5" t="s">
        <v>1646</v>
      </c>
      <c r="C2888" s="5" t="s">
        <v>1955</v>
      </c>
      <c r="D2888" s="5" t="s">
        <v>58</v>
      </c>
      <c r="E2888" s="5" t="s">
        <v>4882</v>
      </c>
      <c r="F2888" s="5" t="s">
        <v>5770</v>
      </c>
    </row>
    <row r="2889" spans="1:6">
      <c r="A2889" s="5" t="s">
        <v>3345</v>
      </c>
      <c r="B2889" s="5" t="s">
        <v>1646</v>
      </c>
      <c r="C2889" s="5" t="s">
        <v>2107</v>
      </c>
      <c r="D2889" s="5" t="s">
        <v>284</v>
      </c>
      <c r="E2889" s="5" t="s">
        <v>4887</v>
      </c>
      <c r="F2889" s="5" t="s">
        <v>4910</v>
      </c>
    </row>
    <row r="2890" spans="1:6">
      <c r="A2890" s="5" t="s">
        <v>3345</v>
      </c>
      <c r="B2890" s="5" t="s">
        <v>1646</v>
      </c>
      <c r="C2890" s="5" t="s">
        <v>2202</v>
      </c>
      <c r="D2890" s="5" t="s">
        <v>224</v>
      </c>
      <c r="E2890" s="5" t="s">
        <v>5038</v>
      </c>
      <c r="F2890" s="5" t="s">
        <v>5771</v>
      </c>
    </row>
    <row r="2891" spans="1:6">
      <c r="A2891" s="5" t="s">
        <v>3345</v>
      </c>
      <c r="B2891" s="5" t="s">
        <v>1646</v>
      </c>
      <c r="C2891" s="5" t="s">
        <v>2156</v>
      </c>
      <c r="D2891" s="5" t="s">
        <v>224</v>
      </c>
      <c r="E2891" s="5" t="s">
        <v>4882</v>
      </c>
      <c r="F2891" s="5" t="s">
        <v>4895</v>
      </c>
    </row>
    <row r="2892" spans="1:6">
      <c r="A2892" s="5" t="s">
        <v>3345</v>
      </c>
      <c r="B2892" s="5" t="s">
        <v>1646</v>
      </c>
      <c r="C2892" s="5" t="s">
        <v>2848</v>
      </c>
      <c r="D2892" s="5" t="s">
        <v>224</v>
      </c>
      <c r="E2892" s="5" t="s">
        <v>4984</v>
      </c>
      <c r="F2892" s="5" t="s">
        <v>5068</v>
      </c>
    </row>
    <row r="2893" spans="1:6">
      <c r="A2893" s="5" t="s">
        <v>3345</v>
      </c>
      <c r="B2893" s="5" t="s">
        <v>1646</v>
      </c>
      <c r="C2893" s="5" t="s">
        <v>3221</v>
      </c>
      <c r="D2893" s="5" t="s">
        <v>224</v>
      </c>
      <c r="E2893" s="5" t="s">
        <v>4868</v>
      </c>
      <c r="F2893" s="5" t="s">
        <v>4869</v>
      </c>
    </row>
    <row r="2894" spans="1:6">
      <c r="A2894" s="5" t="s">
        <v>3345</v>
      </c>
      <c r="B2894" s="5" t="s">
        <v>1646</v>
      </c>
      <c r="C2894" s="5" t="s">
        <v>2569</v>
      </c>
      <c r="D2894" s="5" t="s">
        <v>4850</v>
      </c>
      <c r="E2894" s="5" t="s">
        <v>4851</v>
      </c>
      <c r="F2894" s="5" t="s">
        <v>5396</v>
      </c>
    </row>
    <row r="2895" spans="1:6">
      <c r="A2895" s="5" t="s">
        <v>3345</v>
      </c>
      <c r="B2895" s="5" t="s">
        <v>1646</v>
      </c>
      <c r="C2895" s="5" t="s">
        <v>3878</v>
      </c>
      <c r="D2895" s="5" t="s">
        <v>4863</v>
      </c>
      <c r="E2895" s="5" t="s">
        <v>4859</v>
      </c>
      <c r="F2895" s="5" t="s">
        <v>4860</v>
      </c>
    </row>
    <row r="2896" spans="1:6">
      <c r="A2896" s="5" t="s">
        <v>3348</v>
      </c>
      <c r="B2896" s="5" t="s">
        <v>1649</v>
      </c>
      <c r="C2896" s="5" t="s">
        <v>1934</v>
      </c>
      <c r="D2896" s="5" t="s">
        <v>46</v>
      </c>
      <c r="E2896" s="5" t="s">
        <v>4887</v>
      </c>
      <c r="F2896" s="5" t="s">
        <v>4910</v>
      </c>
    </row>
    <row r="2897" spans="1:6">
      <c r="A2897" s="5" t="s">
        <v>3348</v>
      </c>
      <c r="B2897" s="5" t="s">
        <v>1649</v>
      </c>
      <c r="C2897" s="5" t="s">
        <v>1955</v>
      </c>
      <c r="D2897" s="5" t="s">
        <v>365</v>
      </c>
      <c r="E2897" s="5" t="s">
        <v>4864</v>
      </c>
      <c r="F2897" s="5" t="s">
        <v>5772</v>
      </c>
    </row>
    <row r="2898" spans="1:6">
      <c r="A2898" s="5" t="s">
        <v>3348</v>
      </c>
      <c r="B2898" s="5" t="s">
        <v>1649</v>
      </c>
      <c r="C2898" s="5" t="s">
        <v>2107</v>
      </c>
      <c r="D2898" s="5" t="s">
        <v>365</v>
      </c>
      <c r="E2898" s="5" t="s">
        <v>4872</v>
      </c>
      <c r="F2898" s="5" t="s">
        <v>5773</v>
      </c>
    </row>
    <row r="2899" spans="1:6">
      <c r="A2899" s="5" t="s">
        <v>3348</v>
      </c>
      <c r="B2899" s="5" t="s">
        <v>1649</v>
      </c>
      <c r="C2899" s="5" t="s">
        <v>2202</v>
      </c>
      <c r="D2899" s="5" t="s">
        <v>365</v>
      </c>
      <c r="E2899" s="5" t="s">
        <v>4874</v>
      </c>
      <c r="F2899" s="5" t="s">
        <v>4875</v>
      </c>
    </row>
    <row r="2900" spans="1:6">
      <c r="A2900" s="5" t="s">
        <v>3348</v>
      </c>
      <c r="B2900" s="5" t="s">
        <v>1649</v>
      </c>
      <c r="C2900" s="5" t="s">
        <v>2156</v>
      </c>
      <c r="D2900" s="5" t="s">
        <v>284</v>
      </c>
      <c r="E2900" s="5" t="s">
        <v>4887</v>
      </c>
      <c r="F2900" s="5" t="s">
        <v>5042</v>
      </c>
    </row>
    <row r="2901" spans="1:6">
      <c r="A2901" s="5" t="s">
        <v>3348</v>
      </c>
      <c r="B2901" s="5" t="s">
        <v>1649</v>
      </c>
      <c r="C2901" s="5" t="s">
        <v>2848</v>
      </c>
      <c r="D2901" s="5" t="s">
        <v>4850</v>
      </c>
      <c r="E2901" s="5" t="s">
        <v>4851</v>
      </c>
      <c r="F2901" s="5" t="s">
        <v>5396</v>
      </c>
    </row>
    <row r="2902" spans="1:6">
      <c r="A2902" s="5" t="s">
        <v>3348</v>
      </c>
      <c r="B2902" s="5" t="s">
        <v>1649</v>
      </c>
      <c r="C2902" s="5" t="s">
        <v>3221</v>
      </c>
      <c r="D2902" s="5" t="s">
        <v>4863</v>
      </c>
      <c r="E2902" s="5" t="s">
        <v>4859</v>
      </c>
      <c r="F2902" s="5" t="s">
        <v>4860</v>
      </c>
    </row>
    <row r="2903" spans="1:6">
      <c r="A2903" s="5" t="s">
        <v>3351</v>
      </c>
      <c r="B2903" s="5" t="s">
        <v>1652</v>
      </c>
      <c r="C2903" s="5" t="s">
        <v>1934</v>
      </c>
      <c r="D2903" s="5" t="s">
        <v>74</v>
      </c>
      <c r="E2903" s="5" t="s">
        <v>4864</v>
      </c>
      <c r="F2903" s="5" t="s">
        <v>4933</v>
      </c>
    </row>
    <row r="2904" spans="1:6">
      <c r="A2904" s="5" t="s">
        <v>3351</v>
      </c>
      <c r="B2904" s="5" t="s">
        <v>1652</v>
      </c>
      <c r="C2904" s="5" t="s">
        <v>1955</v>
      </c>
      <c r="D2904" s="5" t="s">
        <v>127</v>
      </c>
      <c r="E2904" s="5" t="s">
        <v>4874</v>
      </c>
      <c r="F2904" s="5" t="s">
        <v>4875</v>
      </c>
    </row>
    <row r="2905" spans="1:6">
      <c r="A2905" s="5" t="s">
        <v>3351</v>
      </c>
      <c r="B2905" s="5" t="s">
        <v>1652</v>
      </c>
      <c r="C2905" s="5" t="s">
        <v>2107</v>
      </c>
      <c r="D2905" s="5" t="s">
        <v>284</v>
      </c>
      <c r="E2905" s="5" t="s">
        <v>4887</v>
      </c>
      <c r="F2905" s="5" t="s">
        <v>4910</v>
      </c>
    </row>
    <row r="2906" spans="1:6">
      <c r="A2906" s="5" t="s">
        <v>3351</v>
      </c>
      <c r="B2906" s="5" t="s">
        <v>1652</v>
      </c>
      <c r="C2906" s="5" t="s">
        <v>2202</v>
      </c>
      <c r="D2906" s="5" t="s">
        <v>4850</v>
      </c>
      <c r="E2906" s="5" t="s">
        <v>4851</v>
      </c>
      <c r="F2906" s="5" t="s">
        <v>5774</v>
      </c>
    </row>
    <row r="2907" spans="1:6">
      <c r="A2907" s="5" t="s">
        <v>3351</v>
      </c>
      <c r="B2907" s="5" t="s">
        <v>1652</v>
      </c>
      <c r="C2907" s="5" t="s">
        <v>2156</v>
      </c>
      <c r="D2907" s="5" t="s">
        <v>4863</v>
      </c>
      <c r="E2907" s="5" t="s">
        <v>4859</v>
      </c>
      <c r="F2907" s="5" t="s">
        <v>4860</v>
      </c>
    </row>
    <row r="2908" spans="1:6">
      <c r="A2908" s="5" t="s">
        <v>4241</v>
      </c>
      <c r="B2908" s="5" t="s">
        <v>1655</v>
      </c>
      <c r="C2908" s="5" t="s">
        <v>1934</v>
      </c>
      <c r="D2908" s="5" t="s">
        <v>339</v>
      </c>
      <c r="E2908" s="5" t="s">
        <v>4853</v>
      </c>
      <c r="F2908" s="5" t="s">
        <v>4877</v>
      </c>
    </row>
    <row r="2909" spans="1:6">
      <c r="A2909" s="5" t="s">
        <v>4241</v>
      </c>
      <c r="B2909" s="5" t="s">
        <v>1655</v>
      </c>
      <c r="C2909" s="5" t="s">
        <v>1955</v>
      </c>
      <c r="D2909" s="5" t="s">
        <v>339</v>
      </c>
      <c r="E2909" s="5" t="s">
        <v>4874</v>
      </c>
      <c r="F2909" s="5" t="s">
        <v>4875</v>
      </c>
    </row>
    <row r="2910" spans="1:6">
      <c r="A2910" s="5" t="s">
        <v>4241</v>
      </c>
      <c r="B2910" s="5" t="s">
        <v>1655</v>
      </c>
      <c r="C2910" s="5" t="s">
        <v>2107</v>
      </c>
      <c r="D2910" s="5" t="s">
        <v>284</v>
      </c>
      <c r="E2910" s="5" t="s">
        <v>4887</v>
      </c>
      <c r="F2910" s="5" t="s">
        <v>4910</v>
      </c>
    </row>
    <row r="2911" spans="1:6">
      <c r="A2911" s="5" t="s">
        <v>4241</v>
      </c>
      <c r="B2911" s="5" t="s">
        <v>1655</v>
      </c>
      <c r="C2911" s="5" t="s">
        <v>2202</v>
      </c>
      <c r="D2911" s="5" t="s">
        <v>4850</v>
      </c>
      <c r="E2911" s="5" t="s">
        <v>4851</v>
      </c>
      <c r="F2911" s="5" t="s">
        <v>5396</v>
      </c>
    </row>
    <row r="2912" spans="1:6">
      <c r="A2912" s="5" t="s">
        <v>4241</v>
      </c>
      <c r="B2912" s="5" t="s">
        <v>1655</v>
      </c>
      <c r="C2912" s="5" t="s">
        <v>2156</v>
      </c>
      <c r="D2912" s="5" t="s">
        <v>4863</v>
      </c>
      <c r="E2912" s="5" t="s">
        <v>4859</v>
      </c>
      <c r="F2912" s="5" t="s">
        <v>4860</v>
      </c>
    </row>
    <row r="2913" spans="1:6">
      <c r="A2913" s="5" t="s">
        <v>3353</v>
      </c>
      <c r="B2913" s="5" t="s">
        <v>1658</v>
      </c>
      <c r="C2913" s="5" t="s">
        <v>1934</v>
      </c>
      <c r="D2913" s="5" t="s">
        <v>613</v>
      </c>
      <c r="E2913" s="5" t="s">
        <v>4949</v>
      </c>
      <c r="F2913" s="5" t="s">
        <v>5509</v>
      </c>
    </row>
    <row r="2914" spans="1:6">
      <c r="A2914" s="5" t="s">
        <v>3353</v>
      </c>
      <c r="B2914" s="5" t="s">
        <v>1658</v>
      </c>
      <c r="C2914" s="5" t="s">
        <v>1955</v>
      </c>
      <c r="D2914" s="5" t="s">
        <v>4863</v>
      </c>
      <c r="E2914" s="5" t="s">
        <v>4859</v>
      </c>
      <c r="F2914" s="5" t="s">
        <v>4860</v>
      </c>
    </row>
    <row r="2915" spans="1:6">
      <c r="A2915" s="5" t="s">
        <v>3355</v>
      </c>
      <c r="B2915" s="5" t="s">
        <v>1661</v>
      </c>
      <c r="C2915" s="5" t="s">
        <v>1934</v>
      </c>
      <c r="D2915" s="5" t="s">
        <v>4863</v>
      </c>
      <c r="E2915" s="5" t="s">
        <v>4859</v>
      </c>
      <c r="F2915" s="5" t="s">
        <v>4860</v>
      </c>
    </row>
    <row r="2916" spans="1:6">
      <c r="A2916" s="5" t="s">
        <v>4243</v>
      </c>
      <c r="B2916" s="5" t="s">
        <v>1664</v>
      </c>
      <c r="C2916" s="5" t="s">
        <v>1934</v>
      </c>
      <c r="D2916" s="5" t="s">
        <v>4863</v>
      </c>
      <c r="E2916" s="5" t="s">
        <v>4859</v>
      </c>
      <c r="F2916" s="5" t="s">
        <v>4860</v>
      </c>
    </row>
    <row r="2917" spans="1:6">
      <c r="A2917" s="5" t="s">
        <v>3358</v>
      </c>
      <c r="B2917" s="5" t="s">
        <v>1667</v>
      </c>
      <c r="C2917" s="5" t="s">
        <v>1934</v>
      </c>
      <c r="D2917" s="5" t="s">
        <v>1669</v>
      </c>
      <c r="E2917" s="5" t="s">
        <v>4864</v>
      </c>
      <c r="F2917" s="5" t="s">
        <v>5775</v>
      </c>
    </row>
    <row r="2918" spans="1:6">
      <c r="A2918" s="5" t="s">
        <v>3358</v>
      </c>
      <c r="B2918" s="5" t="s">
        <v>1667</v>
      </c>
      <c r="C2918" s="5" t="s">
        <v>1955</v>
      </c>
      <c r="D2918" s="5" t="s">
        <v>4858</v>
      </c>
      <c r="E2918" s="5" t="s">
        <v>4859</v>
      </c>
      <c r="F2918" s="5" t="s">
        <v>4860</v>
      </c>
    </row>
    <row r="2919" spans="1:6">
      <c r="A2919" s="5" t="s">
        <v>3366</v>
      </c>
      <c r="B2919" s="5" t="s">
        <v>1674</v>
      </c>
      <c r="C2919" s="5" t="s">
        <v>1934</v>
      </c>
      <c r="D2919" s="5" t="s">
        <v>4863</v>
      </c>
      <c r="E2919" s="5" t="s">
        <v>4859</v>
      </c>
      <c r="F2919" s="5" t="s">
        <v>4860</v>
      </c>
    </row>
    <row r="2920" spans="1:6">
      <c r="A2920" s="5" t="s">
        <v>3370</v>
      </c>
      <c r="B2920" s="5" t="s">
        <v>1671</v>
      </c>
      <c r="C2920" s="5" t="s">
        <v>1934</v>
      </c>
      <c r="D2920" s="5" t="s">
        <v>228</v>
      </c>
      <c r="E2920" s="5" t="s">
        <v>4973</v>
      </c>
      <c r="F2920" s="5" t="s">
        <v>5776</v>
      </c>
    </row>
    <row r="2921" spans="1:6">
      <c r="A2921" s="5" t="s">
        <v>3370</v>
      </c>
      <c r="B2921" s="5" t="s">
        <v>1671</v>
      </c>
      <c r="C2921" s="5" t="s">
        <v>1955</v>
      </c>
      <c r="D2921" s="5" t="s">
        <v>228</v>
      </c>
      <c r="E2921" s="5" t="s">
        <v>5222</v>
      </c>
      <c r="F2921" s="5" t="s">
        <v>5776</v>
      </c>
    </row>
    <row r="2922" spans="1:6">
      <c r="A2922" s="5" t="s">
        <v>3370</v>
      </c>
      <c r="B2922" s="5" t="s">
        <v>1671</v>
      </c>
      <c r="C2922" s="5" t="s">
        <v>2107</v>
      </c>
      <c r="D2922" s="5" t="s">
        <v>228</v>
      </c>
      <c r="E2922" s="5" t="s">
        <v>4930</v>
      </c>
      <c r="F2922" s="5" t="s">
        <v>4902</v>
      </c>
    </row>
    <row r="2923" spans="1:6">
      <c r="A2923" s="5" t="s">
        <v>3370</v>
      </c>
      <c r="B2923" s="5" t="s">
        <v>1671</v>
      </c>
      <c r="C2923" s="5" t="s">
        <v>2202</v>
      </c>
      <c r="D2923" s="5" t="s">
        <v>276</v>
      </c>
      <c r="E2923" s="5" t="s">
        <v>4864</v>
      </c>
      <c r="F2923" s="5" t="s">
        <v>5777</v>
      </c>
    </row>
    <row r="2924" spans="1:6">
      <c r="A2924" s="5" t="s">
        <v>3370</v>
      </c>
      <c r="B2924" s="5" t="s">
        <v>1671</v>
      </c>
      <c r="C2924" s="5" t="s">
        <v>2156</v>
      </c>
      <c r="D2924" s="5" t="s">
        <v>276</v>
      </c>
      <c r="E2924" s="5" t="s">
        <v>4874</v>
      </c>
      <c r="F2924" s="5" t="s">
        <v>4875</v>
      </c>
    </row>
    <row r="2925" spans="1:6">
      <c r="A2925" s="5" t="s">
        <v>3370</v>
      </c>
      <c r="B2925" s="5" t="s">
        <v>1671</v>
      </c>
      <c r="C2925" s="5" t="s">
        <v>2848</v>
      </c>
      <c r="D2925" s="5" t="s">
        <v>26</v>
      </c>
      <c r="E2925" s="5" t="s">
        <v>4853</v>
      </c>
      <c r="F2925" s="5" t="s">
        <v>4883</v>
      </c>
    </row>
    <row r="2926" spans="1:6">
      <c r="A2926" s="5" t="s">
        <v>3370</v>
      </c>
      <c r="B2926" s="5" t="s">
        <v>1671</v>
      </c>
      <c r="C2926" s="5" t="s">
        <v>3221</v>
      </c>
      <c r="D2926" s="5" t="s">
        <v>26</v>
      </c>
      <c r="E2926" s="5" t="s">
        <v>4940</v>
      </c>
      <c r="F2926" s="5" t="s">
        <v>4941</v>
      </c>
    </row>
    <row r="2927" spans="1:6">
      <c r="A2927" s="5" t="s">
        <v>3370</v>
      </c>
      <c r="B2927" s="5" t="s">
        <v>1671</v>
      </c>
      <c r="C2927" s="5" t="s">
        <v>2569</v>
      </c>
      <c r="D2927" s="5" t="s">
        <v>284</v>
      </c>
      <c r="E2927" s="5" t="s">
        <v>4887</v>
      </c>
      <c r="F2927" s="5" t="s">
        <v>5778</v>
      </c>
    </row>
    <row r="2928" spans="1:6">
      <c r="A2928" s="5" t="s">
        <v>3370</v>
      </c>
      <c r="B2928" s="5" t="s">
        <v>1671</v>
      </c>
      <c r="C2928" s="5" t="s">
        <v>3878</v>
      </c>
      <c r="D2928" s="5" t="s">
        <v>4929</v>
      </c>
      <c r="E2928" s="5" t="s">
        <v>4930</v>
      </c>
      <c r="F2928" s="5" t="s">
        <v>5241</v>
      </c>
    </row>
    <row r="2929" spans="1:6">
      <c r="A2929" s="5" t="s">
        <v>3370</v>
      </c>
      <c r="B2929" s="5" t="s">
        <v>1671</v>
      </c>
      <c r="C2929" s="5" t="s">
        <v>2018</v>
      </c>
      <c r="D2929" s="5" t="s">
        <v>407</v>
      </c>
      <c r="E2929" s="5" t="s">
        <v>4864</v>
      </c>
      <c r="F2929" s="5" t="s">
        <v>4870</v>
      </c>
    </row>
    <row r="2930" spans="1:6">
      <c r="A2930" s="5" t="s">
        <v>3370</v>
      </c>
      <c r="B2930" s="5" t="s">
        <v>1671</v>
      </c>
      <c r="C2930" s="5" t="s">
        <v>2319</v>
      </c>
      <c r="D2930" s="5" t="s">
        <v>4850</v>
      </c>
      <c r="E2930" s="5" t="s">
        <v>4851</v>
      </c>
      <c r="F2930" s="5" t="s">
        <v>4871</v>
      </c>
    </row>
    <row r="2931" spans="1:6">
      <c r="A2931" s="5" t="s">
        <v>3370</v>
      </c>
      <c r="B2931" s="5" t="s">
        <v>1671</v>
      </c>
      <c r="C2931" s="5" t="s">
        <v>2996</v>
      </c>
      <c r="D2931" s="5" t="s">
        <v>5332</v>
      </c>
      <c r="E2931" s="5" t="s">
        <v>4935</v>
      </c>
      <c r="F2931" s="5" t="s">
        <v>5333</v>
      </c>
    </row>
    <row r="2932" spans="1:6">
      <c r="A2932" s="5" t="s">
        <v>3370</v>
      </c>
      <c r="B2932" s="5" t="s">
        <v>1671</v>
      </c>
      <c r="C2932" s="5" t="s">
        <v>4393</v>
      </c>
      <c r="D2932" s="5" t="s">
        <v>5779</v>
      </c>
      <c r="E2932" s="5" t="s">
        <v>5236</v>
      </c>
      <c r="F2932" s="5" t="s">
        <v>4883</v>
      </c>
    </row>
    <row r="2933" spans="1:6">
      <c r="A2933" s="5" t="s">
        <v>3370</v>
      </c>
      <c r="B2933" s="5" t="s">
        <v>1671</v>
      </c>
      <c r="C2933" s="5" t="s">
        <v>4894</v>
      </c>
      <c r="D2933" s="5" t="s">
        <v>515</v>
      </c>
      <c r="E2933" s="5" t="s">
        <v>4904</v>
      </c>
      <c r="F2933" s="5" t="s">
        <v>5434</v>
      </c>
    </row>
    <row r="2934" spans="1:6">
      <c r="A2934" s="5" t="s">
        <v>3370</v>
      </c>
      <c r="B2934" s="5" t="s">
        <v>1671</v>
      </c>
      <c r="C2934" s="5" t="s">
        <v>2011</v>
      </c>
      <c r="D2934" s="5" t="s">
        <v>4863</v>
      </c>
      <c r="E2934" s="5" t="s">
        <v>4859</v>
      </c>
      <c r="F2934" s="5" t="s">
        <v>4860</v>
      </c>
    </row>
    <row r="2935" spans="1:6">
      <c r="A2935" s="5" t="s">
        <v>3374</v>
      </c>
      <c r="B2935" s="5" t="s">
        <v>1677</v>
      </c>
      <c r="C2935" s="5" t="s">
        <v>1934</v>
      </c>
      <c r="D2935" s="5" t="s">
        <v>5780</v>
      </c>
      <c r="E2935" s="5" t="s">
        <v>4864</v>
      </c>
      <c r="F2935" s="5" t="s">
        <v>5781</v>
      </c>
    </row>
    <row r="2936" spans="1:6">
      <c r="A2936" s="5" t="s">
        <v>3374</v>
      </c>
      <c r="B2936" s="5" t="s">
        <v>1677</v>
      </c>
      <c r="C2936" s="5" t="s">
        <v>1955</v>
      </c>
      <c r="D2936" s="5" t="s">
        <v>228</v>
      </c>
      <c r="E2936" s="5" t="s">
        <v>4864</v>
      </c>
      <c r="F2936" s="5" t="s">
        <v>5782</v>
      </c>
    </row>
    <row r="2937" spans="1:6">
      <c r="A2937" s="5" t="s">
        <v>3374</v>
      </c>
      <c r="B2937" s="5" t="s">
        <v>1677</v>
      </c>
      <c r="C2937" s="5" t="s">
        <v>2107</v>
      </c>
      <c r="D2937" s="5" t="s">
        <v>228</v>
      </c>
      <c r="E2937" s="5" t="s">
        <v>4915</v>
      </c>
      <c r="F2937" s="5" t="s">
        <v>4983</v>
      </c>
    </row>
    <row r="2938" spans="1:6">
      <c r="A2938" s="5" t="s">
        <v>3374</v>
      </c>
      <c r="B2938" s="5" t="s">
        <v>1677</v>
      </c>
      <c r="C2938" s="5" t="s">
        <v>2202</v>
      </c>
      <c r="D2938" s="5" t="s">
        <v>208</v>
      </c>
      <c r="E2938" s="5" t="s">
        <v>4874</v>
      </c>
      <c r="F2938" s="5" t="s">
        <v>5783</v>
      </c>
    </row>
    <row r="2939" spans="1:6">
      <c r="A2939" s="5" t="s">
        <v>3374</v>
      </c>
      <c r="B2939" s="5" t="s">
        <v>1677</v>
      </c>
      <c r="C2939" s="5" t="s">
        <v>2156</v>
      </c>
      <c r="D2939" s="5" t="s">
        <v>1454</v>
      </c>
      <c r="E2939" s="5" t="s">
        <v>4979</v>
      </c>
      <c r="F2939" s="5" t="s">
        <v>5784</v>
      </c>
    </row>
    <row r="2940" spans="1:6">
      <c r="A2940" s="5" t="s">
        <v>3374</v>
      </c>
      <c r="B2940" s="5" t="s">
        <v>1677</v>
      </c>
      <c r="C2940" s="5" t="s">
        <v>2848</v>
      </c>
      <c r="D2940" s="5" t="s">
        <v>1454</v>
      </c>
      <c r="E2940" s="5" t="s">
        <v>4878</v>
      </c>
      <c r="F2940" s="5" t="s">
        <v>4879</v>
      </c>
    </row>
    <row r="2941" spans="1:6">
      <c r="A2941" s="5" t="s">
        <v>3374</v>
      </c>
      <c r="B2941" s="5" t="s">
        <v>1677</v>
      </c>
      <c r="C2941" s="5" t="s">
        <v>3221</v>
      </c>
      <c r="D2941" s="5" t="s">
        <v>284</v>
      </c>
      <c r="E2941" s="5" t="s">
        <v>4887</v>
      </c>
      <c r="F2941" s="5" t="s">
        <v>5785</v>
      </c>
    </row>
    <row r="2942" spans="1:6">
      <c r="A2942" s="5" t="s">
        <v>3374</v>
      </c>
      <c r="B2942" s="5" t="s">
        <v>1677</v>
      </c>
      <c r="C2942" s="5" t="s">
        <v>2569</v>
      </c>
      <c r="D2942" s="5" t="s">
        <v>347</v>
      </c>
      <c r="E2942" s="5" t="s">
        <v>4887</v>
      </c>
      <c r="F2942" s="5" t="s">
        <v>5786</v>
      </c>
    </row>
    <row r="2943" spans="1:6">
      <c r="A2943" s="5" t="s">
        <v>3374</v>
      </c>
      <c r="B2943" s="5" t="s">
        <v>1677</v>
      </c>
      <c r="C2943" s="5" t="s">
        <v>3878</v>
      </c>
      <c r="D2943" s="5" t="s">
        <v>407</v>
      </c>
      <c r="E2943" s="5" t="s">
        <v>4853</v>
      </c>
      <c r="F2943" s="5" t="s">
        <v>4854</v>
      </c>
    </row>
    <row r="2944" spans="1:6">
      <c r="A2944" s="5" t="s">
        <v>3374</v>
      </c>
      <c r="B2944" s="5" t="s">
        <v>1677</v>
      </c>
      <c r="C2944" s="5" t="s">
        <v>2018</v>
      </c>
      <c r="D2944" s="5" t="s">
        <v>4850</v>
      </c>
      <c r="E2944" s="5" t="s">
        <v>4851</v>
      </c>
      <c r="F2944" s="5" t="s">
        <v>4852</v>
      </c>
    </row>
    <row r="2945" spans="1:6">
      <c r="A2945" s="5" t="s">
        <v>3374</v>
      </c>
      <c r="B2945" s="5" t="s">
        <v>1677</v>
      </c>
      <c r="C2945" s="5" t="s">
        <v>2319</v>
      </c>
      <c r="D2945" s="5" t="s">
        <v>1679</v>
      </c>
      <c r="E2945" s="5" t="s">
        <v>5787</v>
      </c>
      <c r="F2945" s="5" t="s">
        <v>5788</v>
      </c>
    </row>
    <row r="2946" spans="1:6">
      <c r="A2946" s="5" t="s">
        <v>3374</v>
      </c>
      <c r="B2946" s="5" t="s">
        <v>1677</v>
      </c>
      <c r="C2946" s="5" t="s">
        <v>2996</v>
      </c>
      <c r="D2946" s="5" t="s">
        <v>5789</v>
      </c>
      <c r="E2946" s="5" t="s">
        <v>5790</v>
      </c>
      <c r="F2946" s="5" t="s">
        <v>5791</v>
      </c>
    </row>
    <row r="2947" spans="1:6">
      <c r="A2947" s="5" t="s">
        <v>3374</v>
      </c>
      <c r="B2947" s="5" t="s">
        <v>1677</v>
      </c>
      <c r="C2947" s="5" t="s">
        <v>4393</v>
      </c>
      <c r="D2947" s="5" t="s">
        <v>4858</v>
      </c>
      <c r="E2947" s="5" t="s">
        <v>4859</v>
      </c>
      <c r="F2947" s="5" t="s">
        <v>4860</v>
      </c>
    </row>
    <row r="2948" spans="1:6">
      <c r="A2948" s="5" t="s">
        <v>3377</v>
      </c>
      <c r="B2948" s="5" t="s">
        <v>1681</v>
      </c>
      <c r="C2948" s="5" t="s">
        <v>1934</v>
      </c>
      <c r="D2948" s="5" t="s">
        <v>4863</v>
      </c>
      <c r="E2948" s="5" t="s">
        <v>4859</v>
      </c>
      <c r="F2948" s="5" t="s">
        <v>4860</v>
      </c>
    </row>
    <row r="2949" spans="1:6">
      <c r="A2949" s="5" t="s">
        <v>3379</v>
      </c>
      <c r="B2949" s="5" t="s">
        <v>1684</v>
      </c>
      <c r="C2949" s="5" t="s">
        <v>1934</v>
      </c>
      <c r="D2949" s="5" t="s">
        <v>4863</v>
      </c>
      <c r="E2949" s="5" t="s">
        <v>4859</v>
      </c>
      <c r="F2949" s="5" t="s">
        <v>4860</v>
      </c>
    </row>
    <row r="2950" spans="1:6">
      <c r="A2950" s="5" t="s">
        <v>3384</v>
      </c>
      <c r="B2950" s="5" t="s">
        <v>1687</v>
      </c>
      <c r="C2950" s="5" t="s">
        <v>1934</v>
      </c>
      <c r="D2950" s="5" t="s">
        <v>4863</v>
      </c>
      <c r="E2950" s="5" t="s">
        <v>4859</v>
      </c>
      <c r="F2950" s="5" t="s">
        <v>4860</v>
      </c>
    </row>
    <row r="2951" spans="1:6">
      <c r="A2951" s="5" t="s">
        <v>3391</v>
      </c>
      <c r="B2951" s="5" t="s">
        <v>1690</v>
      </c>
      <c r="C2951" s="5" t="s">
        <v>1934</v>
      </c>
      <c r="D2951" s="5" t="s">
        <v>4863</v>
      </c>
      <c r="E2951" s="5" t="s">
        <v>4859</v>
      </c>
      <c r="F2951" s="5" t="s">
        <v>4860</v>
      </c>
    </row>
    <row r="2952" spans="1:6">
      <c r="A2952" s="5" t="s">
        <v>3853</v>
      </c>
      <c r="B2952" s="5" t="s">
        <v>1693</v>
      </c>
      <c r="C2952" s="5" t="s">
        <v>1934</v>
      </c>
      <c r="D2952" s="5" t="s">
        <v>4863</v>
      </c>
      <c r="E2952" s="5" t="s">
        <v>4859</v>
      </c>
      <c r="F2952" s="5" t="s">
        <v>4860</v>
      </c>
    </row>
    <row r="2953" spans="1:6">
      <c r="A2953" s="5" t="s">
        <v>3394</v>
      </c>
      <c r="B2953" s="5" t="s">
        <v>1696</v>
      </c>
      <c r="C2953" s="5" t="s">
        <v>1934</v>
      </c>
      <c r="D2953" s="5" t="s">
        <v>5792</v>
      </c>
      <c r="E2953" s="5" t="s">
        <v>5793</v>
      </c>
      <c r="F2953" s="5" t="s">
        <v>5794</v>
      </c>
    </row>
    <row r="2954" spans="1:6">
      <c r="A2954" s="5" t="s">
        <v>3394</v>
      </c>
      <c r="B2954" s="5" t="s">
        <v>1696</v>
      </c>
      <c r="C2954" s="5" t="s">
        <v>1955</v>
      </c>
      <c r="D2954" s="5" t="s">
        <v>4858</v>
      </c>
      <c r="E2954" s="5" t="s">
        <v>4859</v>
      </c>
      <c r="F2954" s="5" t="s">
        <v>4860</v>
      </c>
    </row>
    <row r="2955" spans="1:6">
      <c r="A2955" s="5" t="s">
        <v>3394</v>
      </c>
      <c r="B2955" s="5" t="s">
        <v>1696</v>
      </c>
      <c r="C2955" s="5" t="s">
        <v>2107</v>
      </c>
      <c r="D2955" s="5" t="s">
        <v>5795</v>
      </c>
      <c r="E2955" s="5" t="s">
        <v>5796</v>
      </c>
      <c r="F2955" s="5" t="s">
        <v>5797</v>
      </c>
    </row>
    <row r="2956" spans="1:6">
      <c r="A2956" s="5" t="s">
        <v>4248</v>
      </c>
      <c r="B2956" s="5" t="s">
        <v>829</v>
      </c>
      <c r="C2956" s="5" t="s">
        <v>1934</v>
      </c>
      <c r="D2956" s="5" t="s">
        <v>46</v>
      </c>
      <c r="E2956" s="5" t="s">
        <v>5798</v>
      </c>
      <c r="F2956" s="5" t="s">
        <v>5799</v>
      </c>
    </row>
    <row r="2957" spans="1:6">
      <c r="A2957" s="5" t="s">
        <v>4248</v>
      </c>
      <c r="B2957" s="5" t="s">
        <v>829</v>
      </c>
      <c r="C2957" s="5" t="s">
        <v>1955</v>
      </c>
      <c r="D2957" s="5" t="s">
        <v>228</v>
      </c>
      <c r="E2957" s="5" t="s">
        <v>4864</v>
      </c>
      <c r="F2957" s="5" t="s">
        <v>5800</v>
      </c>
    </row>
    <row r="2958" spans="1:6">
      <c r="A2958" s="5" t="s">
        <v>4248</v>
      </c>
      <c r="B2958" s="5" t="s">
        <v>829</v>
      </c>
      <c r="C2958" s="5" t="s">
        <v>2107</v>
      </c>
      <c r="D2958" s="5" t="s">
        <v>228</v>
      </c>
      <c r="E2958" s="5" t="s">
        <v>4890</v>
      </c>
      <c r="F2958" s="5" t="s">
        <v>5801</v>
      </c>
    </row>
    <row r="2959" spans="1:6">
      <c r="A2959" s="5" t="s">
        <v>4248</v>
      </c>
      <c r="B2959" s="5" t="s">
        <v>829</v>
      </c>
      <c r="C2959" s="5" t="s">
        <v>2202</v>
      </c>
      <c r="D2959" s="5" t="s">
        <v>37</v>
      </c>
      <c r="E2959" s="5" t="s">
        <v>4864</v>
      </c>
      <c r="F2959" s="5" t="s">
        <v>5802</v>
      </c>
    </row>
    <row r="2960" spans="1:6">
      <c r="A2960" s="5" t="s">
        <v>4248</v>
      </c>
      <c r="B2960" s="5" t="s">
        <v>829</v>
      </c>
      <c r="C2960" s="5" t="s">
        <v>2156</v>
      </c>
      <c r="D2960" s="5" t="s">
        <v>31</v>
      </c>
      <c r="E2960" s="5" t="s">
        <v>4864</v>
      </c>
      <c r="F2960" s="5" t="s">
        <v>5803</v>
      </c>
    </row>
    <row r="2961" spans="1:6">
      <c r="A2961" s="5" t="s">
        <v>4248</v>
      </c>
      <c r="B2961" s="5" t="s">
        <v>829</v>
      </c>
      <c r="C2961" s="5" t="s">
        <v>2848</v>
      </c>
      <c r="D2961" s="5" t="s">
        <v>348</v>
      </c>
      <c r="E2961" s="5" t="s">
        <v>4890</v>
      </c>
      <c r="F2961" s="5" t="s">
        <v>5804</v>
      </c>
    </row>
    <row r="2962" spans="1:6">
      <c r="A2962" s="5" t="s">
        <v>4248</v>
      </c>
      <c r="B2962" s="5" t="s">
        <v>829</v>
      </c>
      <c r="C2962" s="5" t="s">
        <v>3221</v>
      </c>
      <c r="D2962" s="5" t="s">
        <v>113</v>
      </c>
      <c r="E2962" s="5" t="s">
        <v>4864</v>
      </c>
      <c r="F2962" s="5" t="s">
        <v>5805</v>
      </c>
    </row>
    <row r="2963" spans="1:6">
      <c r="A2963" s="5" t="s">
        <v>4248</v>
      </c>
      <c r="B2963" s="5" t="s">
        <v>829</v>
      </c>
      <c r="C2963" s="5" t="s">
        <v>2569</v>
      </c>
      <c r="D2963" s="5" t="s">
        <v>113</v>
      </c>
      <c r="E2963" s="5" t="s">
        <v>4884</v>
      </c>
      <c r="F2963" s="5" t="s">
        <v>5806</v>
      </c>
    </row>
    <row r="2964" spans="1:6">
      <c r="A2964" s="5" t="s">
        <v>4248</v>
      </c>
      <c r="B2964" s="5" t="s">
        <v>829</v>
      </c>
      <c r="C2964" s="5" t="s">
        <v>3878</v>
      </c>
      <c r="D2964" s="5" t="s">
        <v>113</v>
      </c>
      <c r="E2964" s="5" t="s">
        <v>4853</v>
      </c>
      <c r="F2964" s="5" t="s">
        <v>5807</v>
      </c>
    </row>
    <row r="2965" spans="1:6">
      <c r="A2965" s="5" t="s">
        <v>4248</v>
      </c>
      <c r="B2965" s="5" t="s">
        <v>829</v>
      </c>
      <c r="C2965" s="5" t="s">
        <v>2018</v>
      </c>
      <c r="D2965" s="5" t="s">
        <v>113</v>
      </c>
      <c r="E2965" s="5" t="s">
        <v>4878</v>
      </c>
      <c r="F2965" s="5" t="s">
        <v>5808</v>
      </c>
    </row>
    <row r="2966" spans="1:6">
      <c r="A2966" s="5" t="s">
        <v>4248</v>
      </c>
      <c r="B2966" s="5" t="s">
        <v>829</v>
      </c>
      <c r="C2966" s="5" t="s">
        <v>2319</v>
      </c>
      <c r="D2966" s="5" t="s">
        <v>113</v>
      </c>
      <c r="E2966" s="5" t="s">
        <v>4874</v>
      </c>
      <c r="F2966" s="5" t="s">
        <v>5809</v>
      </c>
    </row>
    <row r="2967" spans="1:6">
      <c r="A2967" s="5" t="s">
        <v>4248</v>
      </c>
      <c r="B2967" s="5" t="s">
        <v>829</v>
      </c>
      <c r="C2967" s="5" t="s">
        <v>2996</v>
      </c>
      <c r="D2967" s="5" t="s">
        <v>623</v>
      </c>
      <c r="E2967" s="5" t="s">
        <v>4880</v>
      </c>
      <c r="F2967" s="5" t="s">
        <v>5810</v>
      </c>
    </row>
    <row r="2968" spans="1:6">
      <c r="A2968" s="5" t="s">
        <v>4248</v>
      </c>
      <c r="B2968" s="5" t="s">
        <v>829</v>
      </c>
      <c r="C2968" s="5" t="s">
        <v>4393</v>
      </c>
      <c r="D2968" s="5" t="s">
        <v>284</v>
      </c>
      <c r="E2968" s="5" t="s">
        <v>4887</v>
      </c>
      <c r="F2968" s="5" t="s">
        <v>5811</v>
      </c>
    </row>
    <row r="2969" spans="1:6">
      <c r="A2969" s="5" t="s">
        <v>4248</v>
      </c>
      <c r="B2969" s="5" t="s">
        <v>829</v>
      </c>
      <c r="C2969" s="5" t="s">
        <v>4894</v>
      </c>
      <c r="D2969" s="5" t="s">
        <v>827</v>
      </c>
      <c r="E2969" s="5" t="s">
        <v>5495</v>
      </c>
      <c r="F2969" s="5" t="s">
        <v>5812</v>
      </c>
    </row>
    <row r="2970" spans="1:6">
      <c r="A2970" s="5" t="s">
        <v>4248</v>
      </c>
      <c r="B2970" s="5" t="s">
        <v>829</v>
      </c>
      <c r="C2970" s="5" t="s">
        <v>2011</v>
      </c>
      <c r="D2970" s="5" t="s">
        <v>4850</v>
      </c>
      <c r="E2970" s="5" t="s">
        <v>4851</v>
      </c>
      <c r="F2970" s="5" t="s">
        <v>5813</v>
      </c>
    </row>
    <row r="2971" spans="1:6">
      <c r="A2971" s="5" t="s">
        <v>4248</v>
      </c>
      <c r="B2971" s="5" t="s">
        <v>829</v>
      </c>
      <c r="C2971" s="5" t="s">
        <v>3738</v>
      </c>
      <c r="D2971" s="5" t="s">
        <v>5332</v>
      </c>
      <c r="E2971" s="5" t="s">
        <v>5349</v>
      </c>
      <c r="F2971" s="5" t="s">
        <v>5814</v>
      </c>
    </row>
    <row r="2972" spans="1:6">
      <c r="A2972" s="5" t="s">
        <v>4248</v>
      </c>
      <c r="B2972" s="5" t="s">
        <v>829</v>
      </c>
      <c r="C2972" s="5" t="s">
        <v>3789</v>
      </c>
      <c r="D2972" s="5" t="s">
        <v>5815</v>
      </c>
      <c r="E2972" s="5" t="s">
        <v>5349</v>
      </c>
      <c r="F2972" s="5" t="s">
        <v>5816</v>
      </c>
    </row>
    <row r="2973" spans="1:6">
      <c r="A2973" s="5" t="s">
        <v>4248</v>
      </c>
      <c r="B2973" s="5" t="s">
        <v>829</v>
      </c>
      <c r="C2973" s="5" t="s">
        <v>2458</v>
      </c>
      <c r="D2973" s="5" t="s">
        <v>328</v>
      </c>
      <c r="E2973" s="5" t="s">
        <v>5349</v>
      </c>
      <c r="F2973" s="5" t="s">
        <v>5817</v>
      </c>
    </row>
    <row r="2974" spans="1:6">
      <c r="A2974" s="5" t="s">
        <v>4248</v>
      </c>
      <c r="B2974" s="5" t="s">
        <v>829</v>
      </c>
      <c r="C2974" s="5" t="s">
        <v>2377</v>
      </c>
      <c r="D2974" s="5" t="s">
        <v>328</v>
      </c>
      <c r="E2974" s="5" t="s">
        <v>5246</v>
      </c>
      <c r="F2974" s="5" t="s">
        <v>5818</v>
      </c>
    </row>
    <row r="2975" spans="1:6">
      <c r="A2975" s="5" t="s">
        <v>4248</v>
      </c>
      <c r="B2975" s="5" t="s">
        <v>829</v>
      </c>
      <c r="C2975" s="5" t="s">
        <v>2404</v>
      </c>
      <c r="D2975" s="5" t="s">
        <v>4863</v>
      </c>
      <c r="E2975" s="5" t="s">
        <v>4859</v>
      </c>
      <c r="F2975" s="5" t="s">
        <v>4860</v>
      </c>
    </row>
    <row r="2976" spans="1:6">
      <c r="A2976" s="5" t="s">
        <v>4250</v>
      </c>
      <c r="B2976" s="5" t="s">
        <v>1702</v>
      </c>
      <c r="C2976" s="5" t="s">
        <v>1934</v>
      </c>
      <c r="D2976" s="5" t="s">
        <v>46</v>
      </c>
      <c r="E2976" s="5" t="s">
        <v>5798</v>
      </c>
      <c r="F2976" s="5" t="s">
        <v>5799</v>
      </c>
    </row>
    <row r="2977" spans="1:6">
      <c r="A2977" s="5" t="s">
        <v>4250</v>
      </c>
      <c r="B2977" s="5" t="s">
        <v>1702</v>
      </c>
      <c r="C2977" s="5" t="s">
        <v>1955</v>
      </c>
      <c r="D2977" s="5" t="s">
        <v>228</v>
      </c>
      <c r="E2977" s="5" t="s">
        <v>4864</v>
      </c>
      <c r="F2977" s="5" t="s">
        <v>5800</v>
      </c>
    </row>
    <row r="2978" spans="1:6">
      <c r="A2978" s="5" t="s">
        <v>4250</v>
      </c>
      <c r="B2978" s="5" t="s">
        <v>1702</v>
      </c>
      <c r="C2978" s="5" t="s">
        <v>2107</v>
      </c>
      <c r="D2978" s="5" t="s">
        <v>228</v>
      </c>
      <c r="E2978" s="5" t="s">
        <v>4890</v>
      </c>
      <c r="F2978" s="5" t="s">
        <v>5801</v>
      </c>
    </row>
    <row r="2979" spans="1:6">
      <c r="A2979" s="5" t="s">
        <v>4250</v>
      </c>
      <c r="B2979" s="5" t="s">
        <v>1702</v>
      </c>
      <c r="C2979" s="5" t="s">
        <v>2202</v>
      </c>
      <c r="D2979" s="5" t="s">
        <v>37</v>
      </c>
      <c r="E2979" s="5" t="s">
        <v>4864</v>
      </c>
      <c r="F2979" s="5" t="s">
        <v>5802</v>
      </c>
    </row>
    <row r="2980" spans="1:6">
      <c r="A2980" s="5" t="s">
        <v>4250</v>
      </c>
      <c r="B2980" s="5" t="s">
        <v>1702</v>
      </c>
      <c r="C2980" s="5" t="s">
        <v>2156</v>
      </c>
      <c r="D2980" s="5" t="s">
        <v>31</v>
      </c>
      <c r="E2980" s="5" t="s">
        <v>4864</v>
      </c>
      <c r="F2980" s="5" t="s">
        <v>5803</v>
      </c>
    </row>
    <row r="2981" spans="1:6">
      <c r="A2981" s="5" t="s">
        <v>4250</v>
      </c>
      <c r="B2981" s="5" t="s">
        <v>1702</v>
      </c>
      <c r="C2981" s="5" t="s">
        <v>2848</v>
      </c>
      <c r="D2981" s="5" t="s">
        <v>348</v>
      </c>
      <c r="E2981" s="5" t="s">
        <v>4890</v>
      </c>
      <c r="F2981" s="5" t="s">
        <v>5804</v>
      </c>
    </row>
    <row r="2982" spans="1:6">
      <c r="A2982" s="5" t="s">
        <v>4250</v>
      </c>
      <c r="B2982" s="5" t="s">
        <v>1702</v>
      </c>
      <c r="C2982" s="5" t="s">
        <v>3221</v>
      </c>
      <c r="D2982" s="5" t="s">
        <v>113</v>
      </c>
      <c r="E2982" s="5" t="s">
        <v>4864</v>
      </c>
      <c r="F2982" s="5" t="s">
        <v>5805</v>
      </c>
    </row>
    <row r="2983" spans="1:6">
      <c r="A2983" s="5" t="s">
        <v>4250</v>
      </c>
      <c r="B2983" s="5" t="s">
        <v>1702</v>
      </c>
      <c r="C2983" s="5" t="s">
        <v>2569</v>
      </c>
      <c r="D2983" s="5" t="s">
        <v>113</v>
      </c>
      <c r="E2983" s="5" t="s">
        <v>4884</v>
      </c>
      <c r="F2983" s="5" t="s">
        <v>5806</v>
      </c>
    </row>
    <row r="2984" spans="1:6">
      <c r="A2984" s="5" t="s">
        <v>4250</v>
      </c>
      <c r="B2984" s="5" t="s">
        <v>1702</v>
      </c>
      <c r="C2984" s="5" t="s">
        <v>3878</v>
      </c>
      <c r="D2984" s="5" t="s">
        <v>113</v>
      </c>
      <c r="E2984" s="5" t="s">
        <v>4853</v>
      </c>
      <c r="F2984" s="5" t="s">
        <v>5807</v>
      </c>
    </row>
    <row r="2985" spans="1:6">
      <c r="A2985" s="5" t="s">
        <v>4250</v>
      </c>
      <c r="B2985" s="5" t="s">
        <v>1702</v>
      </c>
      <c r="C2985" s="5" t="s">
        <v>2018</v>
      </c>
      <c r="D2985" s="5" t="s">
        <v>113</v>
      </c>
      <c r="E2985" s="5" t="s">
        <v>4878</v>
      </c>
      <c r="F2985" s="5" t="s">
        <v>5808</v>
      </c>
    </row>
    <row r="2986" spans="1:6">
      <c r="A2986" s="5" t="s">
        <v>4250</v>
      </c>
      <c r="B2986" s="5" t="s">
        <v>1702</v>
      </c>
      <c r="C2986" s="5" t="s">
        <v>2319</v>
      </c>
      <c r="D2986" s="5" t="s">
        <v>113</v>
      </c>
      <c r="E2986" s="5" t="s">
        <v>4874</v>
      </c>
      <c r="F2986" s="5" t="s">
        <v>5809</v>
      </c>
    </row>
    <row r="2987" spans="1:6">
      <c r="A2987" s="5" t="s">
        <v>4250</v>
      </c>
      <c r="B2987" s="5" t="s">
        <v>1702</v>
      </c>
      <c r="C2987" s="5" t="s">
        <v>2996</v>
      </c>
      <c r="D2987" s="5" t="s">
        <v>623</v>
      </c>
      <c r="E2987" s="5" t="s">
        <v>4880</v>
      </c>
      <c r="F2987" s="5" t="s">
        <v>5810</v>
      </c>
    </row>
    <row r="2988" spans="1:6">
      <c r="A2988" s="5" t="s">
        <v>4250</v>
      </c>
      <c r="B2988" s="5" t="s">
        <v>1702</v>
      </c>
      <c r="C2988" s="5" t="s">
        <v>4393</v>
      </c>
      <c r="D2988" s="5" t="s">
        <v>284</v>
      </c>
      <c r="E2988" s="5" t="s">
        <v>4887</v>
      </c>
      <c r="F2988" s="5" t="s">
        <v>5811</v>
      </c>
    </row>
    <row r="2989" spans="1:6">
      <c r="A2989" s="5" t="s">
        <v>4250</v>
      </c>
      <c r="B2989" s="5" t="s">
        <v>1702</v>
      </c>
      <c r="C2989" s="5" t="s">
        <v>4894</v>
      </c>
      <c r="D2989" s="5" t="s">
        <v>827</v>
      </c>
      <c r="E2989" s="5" t="s">
        <v>5495</v>
      </c>
      <c r="F2989" s="5" t="s">
        <v>5812</v>
      </c>
    </row>
    <row r="2990" spans="1:6">
      <c r="A2990" s="5" t="s">
        <v>4250</v>
      </c>
      <c r="B2990" s="5" t="s">
        <v>1702</v>
      </c>
      <c r="C2990" s="5" t="s">
        <v>2011</v>
      </c>
      <c r="D2990" s="5" t="s">
        <v>4850</v>
      </c>
      <c r="E2990" s="5" t="s">
        <v>4851</v>
      </c>
      <c r="F2990" s="5" t="s">
        <v>5813</v>
      </c>
    </row>
    <row r="2991" spans="1:6">
      <c r="A2991" s="5" t="s">
        <v>4250</v>
      </c>
      <c r="B2991" s="5" t="s">
        <v>1702</v>
      </c>
      <c r="C2991" s="5" t="s">
        <v>3738</v>
      </c>
      <c r="D2991" s="5" t="s">
        <v>5332</v>
      </c>
      <c r="E2991" s="5" t="s">
        <v>5349</v>
      </c>
      <c r="F2991" s="5" t="s">
        <v>5814</v>
      </c>
    </row>
    <row r="2992" spans="1:6">
      <c r="A2992" s="5" t="s">
        <v>4250</v>
      </c>
      <c r="B2992" s="5" t="s">
        <v>1702</v>
      </c>
      <c r="C2992" s="5" t="s">
        <v>3789</v>
      </c>
      <c r="D2992" s="5" t="s">
        <v>5815</v>
      </c>
      <c r="E2992" s="5" t="s">
        <v>5349</v>
      </c>
      <c r="F2992" s="5" t="s">
        <v>5816</v>
      </c>
    </row>
    <row r="2993" spans="1:6">
      <c r="A2993" s="5" t="s">
        <v>4250</v>
      </c>
      <c r="B2993" s="5" t="s">
        <v>1702</v>
      </c>
      <c r="C2993" s="5" t="s">
        <v>2458</v>
      </c>
      <c r="D2993" s="5" t="s">
        <v>328</v>
      </c>
      <c r="E2993" s="5" t="s">
        <v>5349</v>
      </c>
      <c r="F2993" s="5" t="s">
        <v>5817</v>
      </c>
    </row>
    <row r="2994" spans="1:6">
      <c r="A2994" s="5" t="s">
        <v>4250</v>
      </c>
      <c r="B2994" s="5" t="s">
        <v>1702</v>
      </c>
      <c r="C2994" s="5" t="s">
        <v>2377</v>
      </c>
      <c r="D2994" s="5" t="s">
        <v>328</v>
      </c>
      <c r="E2994" s="5" t="s">
        <v>5246</v>
      </c>
      <c r="F2994" s="5" t="s">
        <v>5818</v>
      </c>
    </row>
    <row r="2995" spans="1:6">
      <c r="A2995" s="5" t="s">
        <v>4250</v>
      </c>
      <c r="B2995" s="5" t="s">
        <v>1702</v>
      </c>
      <c r="C2995" s="5" t="s">
        <v>2404</v>
      </c>
      <c r="D2995" s="5" t="s">
        <v>4863</v>
      </c>
      <c r="E2995" s="5" t="s">
        <v>4859</v>
      </c>
      <c r="F2995" s="5" t="s">
        <v>4860</v>
      </c>
    </row>
    <row r="2996" spans="1:6">
      <c r="A2996" s="5" t="s">
        <v>4252</v>
      </c>
      <c r="B2996" s="5" t="s">
        <v>1705</v>
      </c>
      <c r="C2996" s="5" t="s">
        <v>1934</v>
      </c>
      <c r="D2996" s="5" t="s">
        <v>46</v>
      </c>
      <c r="E2996" s="5" t="s">
        <v>5798</v>
      </c>
      <c r="F2996" s="5" t="s">
        <v>5799</v>
      </c>
    </row>
    <row r="2997" spans="1:6">
      <c r="A2997" s="5" t="s">
        <v>4252</v>
      </c>
      <c r="B2997" s="5" t="s">
        <v>1705</v>
      </c>
      <c r="C2997" s="5" t="s">
        <v>1955</v>
      </c>
      <c r="D2997" s="5" t="s">
        <v>228</v>
      </c>
      <c r="E2997" s="5" t="s">
        <v>4864</v>
      </c>
      <c r="F2997" s="5" t="s">
        <v>5800</v>
      </c>
    </row>
    <row r="2998" spans="1:6">
      <c r="A2998" s="5" t="s">
        <v>4252</v>
      </c>
      <c r="B2998" s="5" t="s">
        <v>1705</v>
      </c>
      <c r="C2998" s="5" t="s">
        <v>2107</v>
      </c>
      <c r="D2998" s="5" t="s">
        <v>228</v>
      </c>
      <c r="E2998" s="5" t="s">
        <v>4890</v>
      </c>
      <c r="F2998" s="5" t="s">
        <v>5801</v>
      </c>
    </row>
    <row r="2999" spans="1:6">
      <c r="A2999" s="5" t="s">
        <v>4252</v>
      </c>
      <c r="B2999" s="5" t="s">
        <v>1705</v>
      </c>
      <c r="C2999" s="5" t="s">
        <v>2202</v>
      </c>
      <c r="D2999" s="5" t="s">
        <v>37</v>
      </c>
      <c r="E2999" s="5" t="s">
        <v>4864</v>
      </c>
      <c r="F2999" s="5" t="s">
        <v>5802</v>
      </c>
    </row>
    <row r="3000" spans="1:6">
      <c r="A3000" s="5" t="s">
        <v>4252</v>
      </c>
      <c r="B3000" s="5" t="s">
        <v>1705</v>
      </c>
      <c r="C3000" s="5" t="s">
        <v>2156</v>
      </c>
      <c r="D3000" s="5" t="s">
        <v>31</v>
      </c>
      <c r="E3000" s="5" t="s">
        <v>4864</v>
      </c>
      <c r="F3000" s="5" t="s">
        <v>5803</v>
      </c>
    </row>
    <row r="3001" spans="1:6">
      <c r="A3001" s="5" t="s">
        <v>4252</v>
      </c>
      <c r="B3001" s="5" t="s">
        <v>1705</v>
      </c>
      <c r="C3001" s="5" t="s">
        <v>2848</v>
      </c>
      <c r="D3001" s="5" t="s">
        <v>348</v>
      </c>
      <c r="E3001" s="5" t="s">
        <v>4890</v>
      </c>
      <c r="F3001" s="5" t="s">
        <v>5804</v>
      </c>
    </row>
    <row r="3002" spans="1:6">
      <c r="A3002" s="5" t="s">
        <v>4252</v>
      </c>
      <c r="B3002" s="5" t="s">
        <v>1705</v>
      </c>
      <c r="C3002" s="5" t="s">
        <v>3221</v>
      </c>
      <c r="D3002" s="5" t="s">
        <v>113</v>
      </c>
      <c r="E3002" s="5" t="s">
        <v>4864</v>
      </c>
      <c r="F3002" s="5" t="s">
        <v>5805</v>
      </c>
    </row>
    <row r="3003" spans="1:6">
      <c r="A3003" s="5" t="s">
        <v>4252</v>
      </c>
      <c r="B3003" s="5" t="s">
        <v>1705</v>
      </c>
      <c r="C3003" s="5" t="s">
        <v>2569</v>
      </c>
      <c r="D3003" s="5" t="s">
        <v>113</v>
      </c>
      <c r="E3003" s="5" t="s">
        <v>4884</v>
      </c>
      <c r="F3003" s="5" t="s">
        <v>5806</v>
      </c>
    </row>
    <row r="3004" spans="1:6">
      <c r="A3004" s="5" t="s">
        <v>4252</v>
      </c>
      <c r="B3004" s="5" t="s">
        <v>1705</v>
      </c>
      <c r="C3004" s="5" t="s">
        <v>3878</v>
      </c>
      <c r="D3004" s="5" t="s">
        <v>113</v>
      </c>
      <c r="E3004" s="5" t="s">
        <v>4853</v>
      </c>
      <c r="F3004" s="5" t="s">
        <v>5807</v>
      </c>
    </row>
    <row r="3005" spans="1:6">
      <c r="A3005" s="5" t="s">
        <v>4252</v>
      </c>
      <c r="B3005" s="5" t="s">
        <v>1705</v>
      </c>
      <c r="C3005" s="5" t="s">
        <v>2018</v>
      </c>
      <c r="D3005" s="5" t="s">
        <v>113</v>
      </c>
      <c r="E3005" s="5" t="s">
        <v>4878</v>
      </c>
      <c r="F3005" s="5" t="s">
        <v>5808</v>
      </c>
    </row>
    <row r="3006" spans="1:6">
      <c r="A3006" s="5" t="s">
        <v>4252</v>
      </c>
      <c r="B3006" s="5" t="s">
        <v>1705</v>
      </c>
      <c r="C3006" s="5" t="s">
        <v>2319</v>
      </c>
      <c r="D3006" s="5" t="s">
        <v>113</v>
      </c>
      <c r="E3006" s="5" t="s">
        <v>4874</v>
      </c>
      <c r="F3006" s="5" t="s">
        <v>5809</v>
      </c>
    </row>
    <row r="3007" spans="1:6">
      <c r="A3007" s="5" t="s">
        <v>4252</v>
      </c>
      <c r="B3007" s="5" t="s">
        <v>1705</v>
      </c>
      <c r="C3007" s="5" t="s">
        <v>2996</v>
      </c>
      <c r="D3007" s="5" t="s">
        <v>623</v>
      </c>
      <c r="E3007" s="5" t="s">
        <v>4880</v>
      </c>
      <c r="F3007" s="5" t="s">
        <v>5810</v>
      </c>
    </row>
    <row r="3008" spans="1:6">
      <c r="A3008" s="5" t="s">
        <v>4252</v>
      </c>
      <c r="B3008" s="5" t="s">
        <v>1705</v>
      </c>
      <c r="C3008" s="5" t="s">
        <v>4393</v>
      </c>
      <c r="D3008" s="5" t="s">
        <v>284</v>
      </c>
      <c r="E3008" s="5" t="s">
        <v>4887</v>
      </c>
      <c r="F3008" s="5" t="s">
        <v>5811</v>
      </c>
    </row>
    <row r="3009" spans="1:6">
      <c r="A3009" s="5" t="s">
        <v>4252</v>
      </c>
      <c r="B3009" s="5" t="s">
        <v>1705</v>
      </c>
      <c r="C3009" s="5" t="s">
        <v>4894</v>
      </c>
      <c r="D3009" s="5" t="s">
        <v>827</v>
      </c>
      <c r="E3009" s="5" t="s">
        <v>5495</v>
      </c>
      <c r="F3009" s="5" t="s">
        <v>5812</v>
      </c>
    </row>
    <row r="3010" spans="1:6">
      <c r="A3010" s="5" t="s">
        <v>4252</v>
      </c>
      <c r="B3010" s="5" t="s">
        <v>1705</v>
      </c>
      <c r="C3010" s="5" t="s">
        <v>2011</v>
      </c>
      <c r="D3010" s="5" t="s">
        <v>4850</v>
      </c>
      <c r="E3010" s="5" t="s">
        <v>4851</v>
      </c>
      <c r="F3010" s="5" t="s">
        <v>5813</v>
      </c>
    </row>
    <row r="3011" spans="1:6">
      <c r="A3011" s="5" t="s">
        <v>4252</v>
      </c>
      <c r="B3011" s="5" t="s">
        <v>1705</v>
      </c>
      <c r="C3011" s="5" t="s">
        <v>3738</v>
      </c>
      <c r="D3011" s="5" t="s">
        <v>5332</v>
      </c>
      <c r="E3011" s="5" t="s">
        <v>5349</v>
      </c>
      <c r="F3011" s="5" t="s">
        <v>5814</v>
      </c>
    </row>
    <row r="3012" spans="1:6">
      <c r="A3012" s="5" t="s">
        <v>4252</v>
      </c>
      <c r="B3012" s="5" t="s">
        <v>1705</v>
      </c>
      <c r="C3012" s="5" t="s">
        <v>3789</v>
      </c>
      <c r="D3012" s="5" t="s">
        <v>5815</v>
      </c>
      <c r="E3012" s="5" t="s">
        <v>5349</v>
      </c>
      <c r="F3012" s="5" t="s">
        <v>5816</v>
      </c>
    </row>
    <row r="3013" spans="1:6">
      <c r="A3013" s="5" t="s">
        <v>4252</v>
      </c>
      <c r="B3013" s="5" t="s">
        <v>1705</v>
      </c>
      <c r="C3013" s="5" t="s">
        <v>2458</v>
      </c>
      <c r="D3013" s="5" t="s">
        <v>328</v>
      </c>
      <c r="E3013" s="5" t="s">
        <v>5349</v>
      </c>
      <c r="F3013" s="5" t="s">
        <v>5817</v>
      </c>
    </row>
    <row r="3014" spans="1:6">
      <c r="A3014" s="5" t="s">
        <v>4252</v>
      </c>
      <c r="B3014" s="5" t="s">
        <v>1705</v>
      </c>
      <c r="C3014" s="5" t="s">
        <v>2377</v>
      </c>
      <c r="D3014" s="5" t="s">
        <v>328</v>
      </c>
      <c r="E3014" s="5" t="s">
        <v>5246</v>
      </c>
      <c r="F3014" s="5" t="s">
        <v>5818</v>
      </c>
    </row>
    <row r="3015" spans="1:6">
      <c r="A3015" s="5" t="s">
        <v>4252</v>
      </c>
      <c r="B3015" s="5" t="s">
        <v>1705</v>
      </c>
      <c r="C3015" s="5" t="s">
        <v>2404</v>
      </c>
      <c r="D3015" s="5" t="s">
        <v>4863</v>
      </c>
      <c r="E3015" s="5" t="s">
        <v>4859</v>
      </c>
      <c r="F3015" s="5" t="s">
        <v>4860</v>
      </c>
    </row>
    <row r="3016" spans="1:6">
      <c r="A3016" s="5" t="s">
        <v>4253</v>
      </c>
      <c r="B3016" s="5" t="s">
        <v>1708</v>
      </c>
      <c r="C3016" s="5" t="s">
        <v>1934</v>
      </c>
      <c r="D3016" s="5" t="s">
        <v>46</v>
      </c>
      <c r="E3016" s="5" t="s">
        <v>5798</v>
      </c>
      <c r="F3016" s="5" t="s">
        <v>5799</v>
      </c>
    </row>
    <row r="3017" spans="1:6">
      <c r="A3017" s="5" t="s">
        <v>4253</v>
      </c>
      <c r="B3017" s="5" t="s">
        <v>1708</v>
      </c>
      <c r="C3017" s="5" t="s">
        <v>1955</v>
      </c>
      <c r="D3017" s="5" t="s">
        <v>228</v>
      </c>
      <c r="E3017" s="5" t="s">
        <v>4864</v>
      </c>
      <c r="F3017" s="5" t="s">
        <v>5800</v>
      </c>
    </row>
    <row r="3018" spans="1:6">
      <c r="A3018" s="5" t="s">
        <v>4253</v>
      </c>
      <c r="B3018" s="5" t="s">
        <v>1708</v>
      </c>
      <c r="C3018" s="5" t="s">
        <v>2107</v>
      </c>
      <c r="D3018" s="5" t="s">
        <v>228</v>
      </c>
      <c r="E3018" s="5" t="s">
        <v>4890</v>
      </c>
      <c r="F3018" s="5" t="s">
        <v>5801</v>
      </c>
    </row>
    <row r="3019" spans="1:6">
      <c r="A3019" s="5" t="s">
        <v>4253</v>
      </c>
      <c r="B3019" s="5" t="s">
        <v>1708</v>
      </c>
      <c r="C3019" s="5" t="s">
        <v>2202</v>
      </c>
      <c r="D3019" s="5" t="s">
        <v>37</v>
      </c>
      <c r="E3019" s="5" t="s">
        <v>4864</v>
      </c>
      <c r="F3019" s="5" t="s">
        <v>5802</v>
      </c>
    </row>
    <row r="3020" spans="1:6">
      <c r="A3020" s="5" t="s">
        <v>4253</v>
      </c>
      <c r="B3020" s="5" t="s">
        <v>1708</v>
      </c>
      <c r="C3020" s="5" t="s">
        <v>2156</v>
      </c>
      <c r="D3020" s="5" t="s">
        <v>31</v>
      </c>
      <c r="E3020" s="5" t="s">
        <v>4864</v>
      </c>
      <c r="F3020" s="5" t="s">
        <v>5803</v>
      </c>
    </row>
    <row r="3021" spans="1:6">
      <c r="A3021" s="5" t="s">
        <v>4253</v>
      </c>
      <c r="B3021" s="5" t="s">
        <v>1708</v>
      </c>
      <c r="C3021" s="5" t="s">
        <v>2848</v>
      </c>
      <c r="D3021" s="5" t="s">
        <v>348</v>
      </c>
      <c r="E3021" s="5" t="s">
        <v>4890</v>
      </c>
      <c r="F3021" s="5" t="s">
        <v>5804</v>
      </c>
    </row>
    <row r="3022" spans="1:6">
      <c r="A3022" s="5" t="s">
        <v>4253</v>
      </c>
      <c r="B3022" s="5" t="s">
        <v>1708</v>
      </c>
      <c r="C3022" s="5" t="s">
        <v>3221</v>
      </c>
      <c r="D3022" s="5" t="s">
        <v>113</v>
      </c>
      <c r="E3022" s="5" t="s">
        <v>4864</v>
      </c>
      <c r="F3022" s="5" t="s">
        <v>5805</v>
      </c>
    </row>
    <row r="3023" spans="1:6">
      <c r="A3023" s="5" t="s">
        <v>4253</v>
      </c>
      <c r="B3023" s="5" t="s">
        <v>1708</v>
      </c>
      <c r="C3023" s="5" t="s">
        <v>2569</v>
      </c>
      <c r="D3023" s="5" t="s">
        <v>113</v>
      </c>
      <c r="E3023" s="5" t="s">
        <v>4884</v>
      </c>
      <c r="F3023" s="5" t="s">
        <v>5806</v>
      </c>
    </row>
    <row r="3024" spans="1:6">
      <c r="A3024" s="5" t="s">
        <v>4253</v>
      </c>
      <c r="B3024" s="5" t="s">
        <v>1708</v>
      </c>
      <c r="C3024" s="5" t="s">
        <v>3878</v>
      </c>
      <c r="D3024" s="5" t="s">
        <v>113</v>
      </c>
      <c r="E3024" s="5" t="s">
        <v>4853</v>
      </c>
      <c r="F3024" s="5" t="s">
        <v>5807</v>
      </c>
    </row>
    <row r="3025" spans="1:6">
      <c r="A3025" s="5" t="s">
        <v>4253</v>
      </c>
      <c r="B3025" s="5" t="s">
        <v>1708</v>
      </c>
      <c r="C3025" s="5" t="s">
        <v>2018</v>
      </c>
      <c r="D3025" s="5" t="s">
        <v>113</v>
      </c>
      <c r="E3025" s="5" t="s">
        <v>4878</v>
      </c>
      <c r="F3025" s="5" t="s">
        <v>5808</v>
      </c>
    </row>
    <row r="3026" spans="1:6">
      <c r="A3026" s="5" t="s">
        <v>4253</v>
      </c>
      <c r="B3026" s="5" t="s">
        <v>1708</v>
      </c>
      <c r="C3026" s="5" t="s">
        <v>2319</v>
      </c>
      <c r="D3026" s="5" t="s">
        <v>113</v>
      </c>
      <c r="E3026" s="5" t="s">
        <v>4874</v>
      </c>
      <c r="F3026" s="5" t="s">
        <v>5809</v>
      </c>
    </row>
    <row r="3027" spans="1:6">
      <c r="A3027" s="5" t="s">
        <v>4253</v>
      </c>
      <c r="B3027" s="5" t="s">
        <v>1708</v>
      </c>
      <c r="C3027" s="5" t="s">
        <v>2996</v>
      </c>
      <c r="D3027" s="5" t="s">
        <v>623</v>
      </c>
      <c r="E3027" s="5" t="s">
        <v>4880</v>
      </c>
      <c r="F3027" s="5" t="s">
        <v>5810</v>
      </c>
    </row>
    <row r="3028" spans="1:6">
      <c r="A3028" s="5" t="s">
        <v>4253</v>
      </c>
      <c r="B3028" s="5" t="s">
        <v>1708</v>
      </c>
      <c r="C3028" s="5" t="s">
        <v>4393</v>
      </c>
      <c r="D3028" s="5" t="s">
        <v>284</v>
      </c>
      <c r="E3028" s="5" t="s">
        <v>4887</v>
      </c>
      <c r="F3028" s="5" t="s">
        <v>5811</v>
      </c>
    </row>
    <row r="3029" spans="1:6">
      <c r="A3029" s="5" t="s">
        <v>4253</v>
      </c>
      <c r="B3029" s="5" t="s">
        <v>1708</v>
      </c>
      <c r="C3029" s="5" t="s">
        <v>4894</v>
      </c>
      <c r="D3029" s="5" t="s">
        <v>827</v>
      </c>
      <c r="E3029" s="5" t="s">
        <v>5495</v>
      </c>
      <c r="F3029" s="5" t="s">
        <v>5812</v>
      </c>
    </row>
    <row r="3030" spans="1:6">
      <c r="A3030" s="5" t="s">
        <v>4253</v>
      </c>
      <c r="B3030" s="5" t="s">
        <v>1708</v>
      </c>
      <c r="C3030" s="5" t="s">
        <v>2011</v>
      </c>
      <c r="D3030" s="5" t="s">
        <v>4850</v>
      </c>
      <c r="E3030" s="5" t="s">
        <v>4851</v>
      </c>
      <c r="F3030" s="5" t="s">
        <v>5813</v>
      </c>
    </row>
    <row r="3031" spans="1:6">
      <c r="A3031" s="5" t="s">
        <v>4253</v>
      </c>
      <c r="B3031" s="5" t="s">
        <v>1708</v>
      </c>
      <c r="C3031" s="5" t="s">
        <v>3738</v>
      </c>
      <c r="D3031" s="5" t="s">
        <v>5332</v>
      </c>
      <c r="E3031" s="5" t="s">
        <v>5349</v>
      </c>
      <c r="F3031" s="5" t="s">
        <v>5814</v>
      </c>
    </row>
    <row r="3032" spans="1:6">
      <c r="A3032" s="5" t="s">
        <v>4253</v>
      </c>
      <c r="B3032" s="5" t="s">
        <v>1708</v>
      </c>
      <c r="C3032" s="5" t="s">
        <v>3789</v>
      </c>
      <c r="D3032" s="5" t="s">
        <v>5815</v>
      </c>
      <c r="E3032" s="5" t="s">
        <v>5349</v>
      </c>
      <c r="F3032" s="5" t="s">
        <v>5816</v>
      </c>
    </row>
    <row r="3033" spans="1:6">
      <c r="A3033" s="5" t="s">
        <v>4253</v>
      </c>
      <c r="B3033" s="5" t="s">
        <v>1708</v>
      </c>
      <c r="C3033" s="5" t="s">
        <v>2458</v>
      </c>
      <c r="D3033" s="5" t="s">
        <v>328</v>
      </c>
      <c r="E3033" s="5" t="s">
        <v>5349</v>
      </c>
      <c r="F3033" s="5" t="s">
        <v>5817</v>
      </c>
    </row>
    <row r="3034" spans="1:6">
      <c r="A3034" s="5" t="s">
        <v>4253</v>
      </c>
      <c r="B3034" s="5" t="s">
        <v>1708</v>
      </c>
      <c r="C3034" s="5" t="s">
        <v>2377</v>
      </c>
      <c r="D3034" s="5" t="s">
        <v>328</v>
      </c>
      <c r="E3034" s="5" t="s">
        <v>5246</v>
      </c>
      <c r="F3034" s="5" t="s">
        <v>5818</v>
      </c>
    </row>
    <row r="3035" spans="1:6">
      <c r="A3035" s="5" t="s">
        <v>4253</v>
      </c>
      <c r="B3035" s="5" t="s">
        <v>1708</v>
      </c>
      <c r="C3035" s="5" t="s">
        <v>2404</v>
      </c>
      <c r="D3035" s="5" t="s">
        <v>4863</v>
      </c>
      <c r="E3035" s="5" t="s">
        <v>4859</v>
      </c>
      <c r="F3035" s="5" t="s">
        <v>4860</v>
      </c>
    </row>
    <row r="3036" spans="1:6">
      <c r="A3036" s="5" t="s">
        <v>4254</v>
      </c>
      <c r="B3036" s="5" t="s">
        <v>1711</v>
      </c>
      <c r="C3036" s="5" t="s">
        <v>1934</v>
      </c>
      <c r="D3036" s="5" t="s">
        <v>46</v>
      </c>
      <c r="E3036" s="5" t="s">
        <v>5798</v>
      </c>
      <c r="F3036" s="5" t="s">
        <v>5799</v>
      </c>
    </row>
    <row r="3037" spans="1:6">
      <c r="A3037" s="5" t="s">
        <v>4254</v>
      </c>
      <c r="B3037" s="5" t="s">
        <v>1711</v>
      </c>
      <c r="C3037" s="5" t="s">
        <v>1955</v>
      </c>
      <c r="D3037" s="5" t="s">
        <v>228</v>
      </c>
      <c r="E3037" s="5" t="s">
        <v>4864</v>
      </c>
      <c r="F3037" s="5" t="s">
        <v>5800</v>
      </c>
    </row>
    <row r="3038" spans="1:6">
      <c r="A3038" s="5" t="s">
        <v>4254</v>
      </c>
      <c r="B3038" s="5" t="s">
        <v>1711</v>
      </c>
      <c r="C3038" s="5" t="s">
        <v>2107</v>
      </c>
      <c r="D3038" s="5" t="s">
        <v>228</v>
      </c>
      <c r="E3038" s="5" t="s">
        <v>4890</v>
      </c>
      <c r="F3038" s="5" t="s">
        <v>5801</v>
      </c>
    </row>
    <row r="3039" spans="1:6">
      <c r="A3039" s="5" t="s">
        <v>4254</v>
      </c>
      <c r="B3039" s="5" t="s">
        <v>1711</v>
      </c>
      <c r="C3039" s="5" t="s">
        <v>2202</v>
      </c>
      <c r="D3039" s="5" t="s">
        <v>37</v>
      </c>
      <c r="E3039" s="5" t="s">
        <v>4864</v>
      </c>
      <c r="F3039" s="5" t="s">
        <v>5802</v>
      </c>
    </row>
    <row r="3040" spans="1:6">
      <c r="A3040" s="5" t="s">
        <v>4254</v>
      </c>
      <c r="B3040" s="5" t="s">
        <v>1711</v>
      </c>
      <c r="C3040" s="5" t="s">
        <v>2156</v>
      </c>
      <c r="D3040" s="5" t="s">
        <v>31</v>
      </c>
      <c r="E3040" s="5" t="s">
        <v>4864</v>
      </c>
      <c r="F3040" s="5" t="s">
        <v>5803</v>
      </c>
    </row>
    <row r="3041" spans="1:6">
      <c r="A3041" s="5" t="s">
        <v>4254</v>
      </c>
      <c r="B3041" s="5" t="s">
        <v>1711</v>
      </c>
      <c r="C3041" s="5" t="s">
        <v>2848</v>
      </c>
      <c r="D3041" s="5" t="s">
        <v>348</v>
      </c>
      <c r="E3041" s="5" t="s">
        <v>4890</v>
      </c>
      <c r="F3041" s="5" t="s">
        <v>5804</v>
      </c>
    </row>
    <row r="3042" spans="1:6">
      <c r="A3042" s="5" t="s">
        <v>4254</v>
      </c>
      <c r="B3042" s="5" t="s">
        <v>1711</v>
      </c>
      <c r="C3042" s="5" t="s">
        <v>3221</v>
      </c>
      <c r="D3042" s="5" t="s">
        <v>113</v>
      </c>
      <c r="E3042" s="5" t="s">
        <v>4864</v>
      </c>
      <c r="F3042" s="5" t="s">
        <v>5805</v>
      </c>
    </row>
    <row r="3043" spans="1:6">
      <c r="A3043" s="5" t="s">
        <v>4254</v>
      </c>
      <c r="B3043" s="5" t="s">
        <v>1711</v>
      </c>
      <c r="C3043" s="5" t="s">
        <v>2569</v>
      </c>
      <c r="D3043" s="5" t="s">
        <v>113</v>
      </c>
      <c r="E3043" s="5" t="s">
        <v>4884</v>
      </c>
      <c r="F3043" s="5" t="s">
        <v>5806</v>
      </c>
    </row>
    <row r="3044" spans="1:6">
      <c r="A3044" s="5" t="s">
        <v>4254</v>
      </c>
      <c r="B3044" s="5" t="s">
        <v>1711</v>
      </c>
      <c r="C3044" s="5" t="s">
        <v>3878</v>
      </c>
      <c r="D3044" s="5" t="s">
        <v>113</v>
      </c>
      <c r="E3044" s="5" t="s">
        <v>4853</v>
      </c>
      <c r="F3044" s="5" t="s">
        <v>5807</v>
      </c>
    </row>
    <row r="3045" spans="1:6">
      <c r="A3045" s="5" t="s">
        <v>4254</v>
      </c>
      <c r="B3045" s="5" t="s">
        <v>1711</v>
      </c>
      <c r="C3045" s="5" t="s">
        <v>2018</v>
      </c>
      <c r="D3045" s="5" t="s">
        <v>113</v>
      </c>
      <c r="E3045" s="5" t="s">
        <v>4878</v>
      </c>
      <c r="F3045" s="5" t="s">
        <v>5808</v>
      </c>
    </row>
    <row r="3046" spans="1:6">
      <c r="A3046" s="5" t="s">
        <v>4254</v>
      </c>
      <c r="B3046" s="5" t="s">
        <v>1711</v>
      </c>
      <c r="C3046" s="5" t="s">
        <v>2319</v>
      </c>
      <c r="D3046" s="5" t="s">
        <v>113</v>
      </c>
      <c r="E3046" s="5" t="s">
        <v>4874</v>
      </c>
      <c r="F3046" s="5" t="s">
        <v>5809</v>
      </c>
    </row>
    <row r="3047" spans="1:6">
      <c r="A3047" s="5" t="s">
        <v>4254</v>
      </c>
      <c r="B3047" s="5" t="s">
        <v>1711</v>
      </c>
      <c r="C3047" s="5" t="s">
        <v>2996</v>
      </c>
      <c r="D3047" s="5" t="s">
        <v>623</v>
      </c>
      <c r="E3047" s="5" t="s">
        <v>4880</v>
      </c>
      <c r="F3047" s="5" t="s">
        <v>5810</v>
      </c>
    </row>
    <row r="3048" spans="1:6">
      <c r="A3048" s="5" t="s">
        <v>4254</v>
      </c>
      <c r="B3048" s="5" t="s">
        <v>1711</v>
      </c>
      <c r="C3048" s="5" t="s">
        <v>4393</v>
      </c>
      <c r="D3048" s="5" t="s">
        <v>284</v>
      </c>
      <c r="E3048" s="5" t="s">
        <v>4887</v>
      </c>
      <c r="F3048" s="5" t="s">
        <v>5811</v>
      </c>
    </row>
    <row r="3049" spans="1:6">
      <c r="A3049" s="5" t="s">
        <v>4254</v>
      </c>
      <c r="B3049" s="5" t="s">
        <v>1711</v>
      </c>
      <c r="C3049" s="5" t="s">
        <v>4894</v>
      </c>
      <c r="D3049" s="5" t="s">
        <v>827</v>
      </c>
      <c r="E3049" s="5" t="s">
        <v>5495</v>
      </c>
      <c r="F3049" s="5" t="s">
        <v>5812</v>
      </c>
    </row>
    <row r="3050" spans="1:6">
      <c r="A3050" s="5" t="s">
        <v>4254</v>
      </c>
      <c r="B3050" s="5" t="s">
        <v>1711</v>
      </c>
      <c r="C3050" s="5" t="s">
        <v>2011</v>
      </c>
      <c r="D3050" s="5" t="s">
        <v>4850</v>
      </c>
      <c r="E3050" s="5" t="s">
        <v>4851</v>
      </c>
      <c r="F3050" s="5" t="s">
        <v>5813</v>
      </c>
    </row>
    <row r="3051" spans="1:6">
      <c r="A3051" s="5" t="s">
        <v>4254</v>
      </c>
      <c r="B3051" s="5" t="s">
        <v>1711</v>
      </c>
      <c r="C3051" s="5" t="s">
        <v>3738</v>
      </c>
      <c r="D3051" s="5" t="s">
        <v>5332</v>
      </c>
      <c r="E3051" s="5" t="s">
        <v>5349</v>
      </c>
      <c r="F3051" s="5" t="s">
        <v>5814</v>
      </c>
    </row>
    <row r="3052" spans="1:6">
      <c r="A3052" s="5" t="s">
        <v>4254</v>
      </c>
      <c r="B3052" s="5" t="s">
        <v>1711</v>
      </c>
      <c r="C3052" s="5" t="s">
        <v>3789</v>
      </c>
      <c r="D3052" s="5" t="s">
        <v>5815</v>
      </c>
      <c r="E3052" s="5" t="s">
        <v>5349</v>
      </c>
      <c r="F3052" s="5" t="s">
        <v>5816</v>
      </c>
    </row>
    <row r="3053" spans="1:6">
      <c r="A3053" s="5" t="s">
        <v>4254</v>
      </c>
      <c r="B3053" s="5" t="s">
        <v>1711</v>
      </c>
      <c r="C3053" s="5" t="s">
        <v>2458</v>
      </c>
      <c r="D3053" s="5" t="s">
        <v>328</v>
      </c>
      <c r="E3053" s="5" t="s">
        <v>5349</v>
      </c>
      <c r="F3053" s="5" t="s">
        <v>5817</v>
      </c>
    </row>
    <row r="3054" spans="1:6">
      <c r="A3054" s="5" t="s">
        <v>4254</v>
      </c>
      <c r="B3054" s="5" t="s">
        <v>1711</v>
      </c>
      <c r="C3054" s="5" t="s">
        <v>2377</v>
      </c>
      <c r="D3054" s="5" t="s">
        <v>328</v>
      </c>
      <c r="E3054" s="5" t="s">
        <v>5246</v>
      </c>
      <c r="F3054" s="5" t="s">
        <v>5818</v>
      </c>
    </row>
    <row r="3055" spans="1:6">
      <c r="A3055" s="5" t="s">
        <v>4254</v>
      </c>
      <c r="B3055" s="5" t="s">
        <v>1711</v>
      </c>
      <c r="C3055" s="5" t="s">
        <v>2404</v>
      </c>
      <c r="D3055" s="5" t="s">
        <v>4863</v>
      </c>
      <c r="E3055" s="5" t="s">
        <v>4859</v>
      </c>
      <c r="F3055" s="5" t="s">
        <v>4860</v>
      </c>
    </row>
    <row r="3056" spans="1:6">
      <c r="A3056" s="5" t="s">
        <v>4255</v>
      </c>
      <c r="B3056" s="5" t="s">
        <v>1714</v>
      </c>
      <c r="C3056" s="5" t="s">
        <v>1934</v>
      </c>
      <c r="D3056" s="5" t="s">
        <v>46</v>
      </c>
      <c r="E3056" s="5" t="s">
        <v>4890</v>
      </c>
      <c r="F3056" s="5" t="s">
        <v>5799</v>
      </c>
    </row>
    <row r="3057" spans="1:6">
      <c r="A3057" s="5" t="s">
        <v>4255</v>
      </c>
      <c r="B3057" s="5" t="s">
        <v>1714</v>
      </c>
      <c r="C3057" s="5" t="s">
        <v>1955</v>
      </c>
      <c r="D3057" s="5" t="s">
        <v>37</v>
      </c>
      <c r="E3057" s="5" t="s">
        <v>4864</v>
      </c>
      <c r="F3057" s="5" t="s">
        <v>5802</v>
      </c>
    </row>
    <row r="3058" spans="1:6">
      <c r="A3058" s="5" t="s">
        <v>4255</v>
      </c>
      <c r="B3058" s="5" t="s">
        <v>1714</v>
      </c>
      <c r="C3058" s="5" t="s">
        <v>2107</v>
      </c>
      <c r="D3058" s="5" t="s">
        <v>31</v>
      </c>
      <c r="E3058" s="5" t="s">
        <v>4864</v>
      </c>
      <c r="F3058" s="5" t="s">
        <v>5803</v>
      </c>
    </row>
    <row r="3059" spans="1:6">
      <c r="A3059" s="5" t="s">
        <v>4255</v>
      </c>
      <c r="B3059" s="5" t="s">
        <v>1714</v>
      </c>
      <c r="C3059" s="5" t="s">
        <v>2202</v>
      </c>
      <c r="D3059" s="5" t="s">
        <v>32</v>
      </c>
      <c r="E3059" s="5" t="s">
        <v>4864</v>
      </c>
      <c r="F3059" s="5" t="s">
        <v>5819</v>
      </c>
    </row>
    <row r="3060" spans="1:6">
      <c r="A3060" s="5" t="s">
        <v>4255</v>
      </c>
      <c r="B3060" s="5" t="s">
        <v>1714</v>
      </c>
      <c r="C3060" s="5" t="s">
        <v>2156</v>
      </c>
      <c r="D3060" s="5" t="s">
        <v>113</v>
      </c>
      <c r="E3060" s="5" t="s">
        <v>4853</v>
      </c>
      <c r="F3060" s="5" t="s">
        <v>5807</v>
      </c>
    </row>
    <row r="3061" spans="1:6">
      <c r="A3061" s="5" t="s">
        <v>4255</v>
      </c>
      <c r="B3061" s="5" t="s">
        <v>1714</v>
      </c>
      <c r="C3061" s="5" t="s">
        <v>2848</v>
      </c>
      <c r="D3061" s="5" t="s">
        <v>113</v>
      </c>
      <c r="E3061" s="5" t="s">
        <v>4878</v>
      </c>
      <c r="F3061" s="5" t="s">
        <v>5808</v>
      </c>
    </row>
    <row r="3062" spans="1:6">
      <c r="A3062" s="5" t="s">
        <v>4255</v>
      </c>
      <c r="B3062" s="5" t="s">
        <v>1714</v>
      </c>
      <c r="C3062" s="5" t="s">
        <v>3221</v>
      </c>
      <c r="D3062" s="5" t="s">
        <v>113</v>
      </c>
      <c r="E3062" s="5" t="s">
        <v>4874</v>
      </c>
      <c r="F3062" s="5" t="s">
        <v>5809</v>
      </c>
    </row>
    <row r="3063" spans="1:6">
      <c r="A3063" s="5" t="s">
        <v>4255</v>
      </c>
      <c r="B3063" s="5" t="s">
        <v>1714</v>
      </c>
      <c r="C3063" s="5" t="s">
        <v>2569</v>
      </c>
      <c r="D3063" s="5" t="s">
        <v>623</v>
      </c>
      <c r="E3063" s="5" t="s">
        <v>4880</v>
      </c>
      <c r="F3063" s="5" t="s">
        <v>5810</v>
      </c>
    </row>
    <row r="3064" spans="1:6">
      <c r="A3064" s="5" t="s">
        <v>4255</v>
      </c>
      <c r="B3064" s="5" t="s">
        <v>1714</v>
      </c>
      <c r="C3064" s="5" t="s">
        <v>3878</v>
      </c>
      <c r="D3064" s="5" t="s">
        <v>284</v>
      </c>
      <c r="E3064" s="5" t="s">
        <v>4887</v>
      </c>
      <c r="F3064" s="5" t="s">
        <v>5811</v>
      </c>
    </row>
    <row r="3065" spans="1:6">
      <c r="A3065" s="5" t="s">
        <v>4255</v>
      </c>
      <c r="B3065" s="5" t="s">
        <v>1714</v>
      </c>
      <c r="C3065" s="5" t="s">
        <v>2018</v>
      </c>
      <c r="D3065" s="5" t="s">
        <v>4888</v>
      </c>
      <c r="E3065" s="5" t="s">
        <v>4864</v>
      </c>
      <c r="F3065" s="5" t="s">
        <v>5820</v>
      </c>
    </row>
    <row r="3066" spans="1:6">
      <c r="A3066" s="5" t="s">
        <v>4255</v>
      </c>
      <c r="B3066" s="5" t="s">
        <v>1714</v>
      </c>
      <c r="C3066" s="5" t="s">
        <v>2319</v>
      </c>
      <c r="D3066" s="5" t="s">
        <v>4888</v>
      </c>
      <c r="E3066" s="5" t="s">
        <v>4864</v>
      </c>
      <c r="F3066" s="5" t="s">
        <v>5808</v>
      </c>
    </row>
    <row r="3067" spans="1:6">
      <c r="A3067" s="5" t="s">
        <v>4255</v>
      </c>
      <c r="B3067" s="5" t="s">
        <v>1714</v>
      </c>
      <c r="C3067" s="5" t="s">
        <v>2996</v>
      </c>
      <c r="D3067" s="5" t="s">
        <v>407</v>
      </c>
      <c r="E3067" s="5" t="s">
        <v>4892</v>
      </c>
      <c r="F3067" s="5" t="s">
        <v>5821</v>
      </c>
    </row>
    <row r="3068" spans="1:6">
      <c r="A3068" s="5" t="s">
        <v>4255</v>
      </c>
      <c r="B3068" s="5" t="s">
        <v>1714</v>
      </c>
      <c r="C3068" s="5" t="s">
        <v>4393</v>
      </c>
      <c r="D3068" s="5" t="s">
        <v>5822</v>
      </c>
      <c r="E3068" s="5" t="s">
        <v>4864</v>
      </c>
      <c r="F3068" s="5" t="s">
        <v>5823</v>
      </c>
    </row>
    <row r="3069" spans="1:6">
      <c r="A3069" s="5" t="s">
        <v>4255</v>
      </c>
      <c r="B3069" s="5" t="s">
        <v>1714</v>
      </c>
      <c r="C3069" s="5" t="s">
        <v>4894</v>
      </c>
      <c r="D3069" s="5" t="s">
        <v>4850</v>
      </c>
      <c r="E3069" s="5" t="s">
        <v>4851</v>
      </c>
      <c r="F3069" s="5" t="s">
        <v>5824</v>
      </c>
    </row>
    <row r="3070" spans="1:6">
      <c r="A3070" s="5" t="s">
        <v>4255</v>
      </c>
      <c r="B3070" s="5" t="s">
        <v>1714</v>
      </c>
      <c r="C3070" s="5" t="s">
        <v>2011</v>
      </c>
      <c r="D3070" s="5" t="s">
        <v>5332</v>
      </c>
      <c r="E3070" s="5" t="s">
        <v>5825</v>
      </c>
      <c r="F3070" s="5" t="s">
        <v>5333</v>
      </c>
    </row>
    <row r="3071" spans="1:6">
      <c r="A3071" s="5" t="s">
        <v>4255</v>
      </c>
      <c r="B3071" s="5" t="s">
        <v>1714</v>
      </c>
      <c r="C3071" s="5" t="s">
        <v>3738</v>
      </c>
      <c r="D3071" s="5" t="s">
        <v>328</v>
      </c>
      <c r="E3071" s="5" t="s">
        <v>5246</v>
      </c>
      <c r="F3071" s="5" t="s">
        <v>5826</v>
      </c>
    </row>
    <row r="3072" spans="1:6">
      <c r="A3072" s="5" t="s">
        <v>4255</v>
      </c>
      <c r="B3072" s="5" t="s">
        <v>1714</v>
      </c>
      <c r="C3072" s="5" t="s">
        <v>3789</v>
      </c>
      <c r="D3072" s="5" t="s">
        <v>328</v>
      </c>
      <c r="E3072" s="5" t="s">
        <v>5246</v>
      </c>
      <c r="F3072" s="5" t="s">
        <v>5827</v>
      </c>
    </row>
    <row r="3073" spans="1:6">
      <c r="A3073" s="5" t="s">
        <v>4255</v>
      </c>
      <c r="B3073" s="5" t="s">
        <v>1714</v>
      </c>
      <c r="C3073" s="5" t="s">
        <v>2458</v>
      </c>
      <c r="D3073" s="5" t="s">
        <v>328</v>
      </c>
      <c r="E3073" s="5" t="s">
        <v>5825</v>
      </c>
      <c r="F3073" s="5" t="s">
        <v>5828</v>
      </c>
    </row>
    <row r="3074" spans="1:6">
      <c r="A3074" s="5" t="s">
        <v>4255</v>
      </c>
      <c r="B3074" s="5" t="s">
        <v>1714</v>
      </c>
      <c r="C3074" s="5" t="s">
        <v>2377</v>
      </c>
      <c r="D3074" s="5" t="s">
        <v>4863</v>
      </c>
      <c r="E3074" s="5" t="s">
        <v>4859</v>
      </c>
      <c r="F3074" s="5" t="s">
        <v>4860</v>
      </c>
    </row>
    <row r="3075" spans="1:6">
      <c r="A3075" s="5" t="s">
        <v>4256</v>
      </c>
      <c r="B3075" s="5" t="s">
        <v>1717</v>
      </c>
      <c r="C3075" s="5" t="s">
        <v>1934</v>
      </c>
      <c r="D3075" s="5" t="s">
        <v>46</v>
      </c>
      <c r="E3075" s="5" t="s">
        <v>4890</v>
      </c>
      <c r="F3075" s="5" t="s">
        <v>5799</v>
      </c>
    </row>
    <row r="3076" spans="1:6">
      <c r="A3076" s="5" t="s">
        <v>4256</v>
      </c>
      <c r="B3076" s="5" t="s">
        <v>1717</v>
      </c>
      <c r="C3076" s="5" t="s">
        <v>1955</v>
      </c>
      <c r="D3076" s="5" t="s">
        <v>37</v>
      </c>
      <c r="E3076" s="5" t="s">
        <v>4864</v>
      </c>
      <c r="F3076" s="5" t="s">
        <v>5802</v>
      </c>
    </row>
    <row r="3077" spans="1:6">
      <c r="A3077" s="5" t="s">
        <v>4256</v>
      </c>
      <c r="B3077" s="5" t="s">
        <v>1717</v>
      </c>
      <c r="C3077" s="5" t="s">
        <v>2107</v>
      </c>
      <c r="D3077" s="5" t="s">
        <v>31</v>
      </c>
      <c r="E3077" s="5" t="s">
        <v>4864</v>
      </c>
      <c r="F3077" s="5" t="s">
        <v>5803</v>
      </c>
    </row>
    <row r="3078" spans="1:6">
      <c r="A3078" s="5" t="s">
        <v>4256</v>
      </c>
      <c r="B3078" s="5" t="s">
        <v>1717</v>
      </c>
      <c r="C3078" s="5" t="s">
        <v>2202</v>
      </c>
      <c r="D3078" s="5" t="s">
        <v>32</v>
      </c>
      <c r="E3078" s="5" t="s">
        <v>4864</v>
      </c>
      <c r="F3078" s="5" t="s">
        <v>5829</v>
      </c>
    </row>
    <row r="3079" spans="1:6">
      <c r="A3079" s="5" t="s">
        <v>4256</v>
      </c>
      <c r="B3079" s="5" t="s">
        <v>1717</v>
      </c>
      <c r="C3079" s="5" t="s">
        <v>2156</v>
      </c>
      <c r="D3079" s="5" t="s">
        <v>348</v>
      </c>
      <c r="E3079" s="5" t="s">
        <v>4890</v>
      </c>
      <c r="F3079" s="5" t="s">
        <v>5830</v>
      </c>
    </row>
    <row r="3080" spans="1:6">
      <c r="A3080" s="5" t="s">
        <v>4256</v>
      </c>
      <c r="B3080" s="5" t="s">
        <v>1717</v>
      </c>
      <c r="C3080" s="5" t="s">
        <v>2848</v>
      </c>
      <c r="D3080" s="5" t="s">
        <v>348</v>
      </c>
      <c r="E3080" s="5" t="s">
        <v>4884</v>
      </c>
      <c r="F3080" s="5" t="s">
        <v>5806</v>
      </c>
    </row>
    <row r="3081" spans="1:6">
      <c r="A3081" s="5" t="s">
        <v>4256</v>
      </c>
      <c r="B3081" s="5" t="s">
        <v>1717</v>
      </c>
      <c r="C3081" s="5" t="s">
        <v>3221</v>
      </c>
      <c r="D3081" s="5" t="s">
        <v>113</v>
      </c>
      <c r="E3081" s="5" t="s">
        <v>4864</v>
      </c>
      <c r="F3081" s="5" t="s">
        <v>5805</v>
      </c>
    </row>
    <row r="3082" spans="1:6">
      <c r="A3082" s="5" t="s">
        <v>4256</v>
      </c>
      <c r="B3082" s="5" t="s">
        <v>1717</v>
      </c>
      <c r="C3082" s="5" t="s">
        <v>2569</v>
      </c>
      <c r="D3082" s="5" t="s">
        <v>113</v>
      </c>
      <c r="E3082" s="5" t="s">
        <v>4853</v>
      </c>
      <c r="F3082" s="5" t="s">
        <v>5807</v>
      </c>
    </row>
    <row r="3083" spans="1:6">
      <c r="A3083" s="5" t="s">
        <v>4256</v>
      </c>
      <c r="B3083" s="5" t="s">
        <v>1717</v>
      </c>
      <c r="C3083" s="5" t="s">
        <v>3878</v>
      </c>
      <c r="D3083" s="5" t="s">
        <v>113</v>
      </c>
      <c r="E3083" s="5" t="s">
        <v>4878</v>
      </c>
      <c r="F3083" s="5" t="s">
        <v>5808</v>
      </c>
    </row>
    <row r="3084" spans="1:6">
      <c r="A3084" s="5" t="s">
        <v>4256</v>
      </c>
      <c r="B3084" s="5" t="s">
        <v>1717</v>
      </c>
      <c r="C3084" s="5" t="s">
        <v>2018</v>
      </c>
      <c r="D3084" s="5" t="s">
        <v>113</v>
      </c>
      <c r="E3084" s="5" t="s">
        <v>4874</v>
      </c>
      <c r="F3084" s="5" t="s">
        <v>5809</v>
      </c>
    </row>
    <row r="3085" spans="1:6">
      <c r="A3085" s="5" t="s">
        <v>4256</v>
      </c>
      <c r="B3085" s="5" t="s">
        <v>1717</v>
      </c>
      <c r="C3085" s="5" t="s">
        <v>2319</v>
      </c>
      <c r="D3085" s="5" t="s">
        <v>623</v>
      </c>
      <c r="E3085" s="5" t="s">
        <v>4880</v>
      </c>
      <c r="F3085" s="5" t="s">
        <v>5810</v>
      </c>
    </row>
    <row r="3086" spans="1:6">
      <c r="A3086" s="5" t="s">
        <v>4256</v>
      </c>
      <c r="B3086" s="5" t="s">
        <v>1717</v>
      </c>
      <c r="C3086" s="5" t="s">
        <v>2996</v>
      </c>
      <c r="D3086" s="5" t="s">
        <v>284</v>
      </c>
      <c r="E3086" s="5" t="s">
        <v>4887</v>
      </c>
      <c r="F3086" s="5" t="s">
        <v>5811</v>
      </c>
    </row>
    <row r="3087" spans="1:6">
      <c r="A3087" s="5" t="s">
        <v>4256</v>
      </c>
      <c r="B3087" s="5" t="s">
        <v>1717</v>
      </c>
      <c r="C3087" s="5" t="s">
        <v>4393</v>
      </c>
      <c r="D3087" s="5" t="s">
        <v>4888</v>
      </c>
      <c r="E3087" s="5" t="s">
        <v>4864</v>
      </c>
      <c r="F3087" s="5" t="s">
        <v>5831</v>
      </c>
    </row>
    <row r="3088" spans="1:6">
      <c r="A3088" s="5" t="s">
        <v>4256</v>
      </c>
      <c r="B3088" s="5" t="s">
        <v>1717</v>
      </c>
      <c r="C3088" s="5" t="s">
        <v>4894</v>
      </c>
      <c r="D3088" s="5" t="s">
        <v>4888</v>
      </c>
      <c r="E3088" s="5" t="s">
        <v>4864</v>
      </c>
      <c r="F3088" s="5" t="s">
        <v>5820</v>
      </c>
    </row>
    <row r="3089" spans="1:6">
      <c r="A3089" s="5" t="s">
        <v>4256</v>
      </c>
      <c r="B3089" s="5" t="s">
        <v>1717</v>
      </c>
      <c r="C3089" s="5" t="s">
        <v>2011</v>
      </c>
      <c r="D3089" s="5" t="s">
        <v>4888</v>
      </c>
      <c r="E3089" s="5" t="s">
        <v>4864</v>
      </c>
      <c r="F3089" s="5" t="s">
        <v>5808</v>
      </c>
    </row>
    <row r="3090" spans="1:6">
      <c r="A3090" s="5" t="s">
        <v>4256</v>
      </c>
      <c r="B3090" s="5" t="s">
        <v>1717</v>
      </c>
      <c r="C3090" s="5" t="s">
        <v>3738</v>
      </c>
      <c r="D3090" s="5" t="s">
        <v>4888</v>
      </c>
      <c r="E3090" s="5" t="s">
        <v>4868</v>
      </c>
      <c r="F3090" s="5" t="s">
        <v>5832</v>
      </c>
    </row>
    <row r="3091" spans="1:6">
      <c r="A3091" s="5" t="s">
        <v>4256</v>
      </c>
      <c r="B3091" s="5" t="s">
        <v>1717</v>
      </c>
      <c r="C3091" s="5" t="s">
        <v>3789</v>
      </c>
      <c r="D3091" s="5" t="s">
        <v>407</v>
      </c>
      <c r="E3091" s="5" t="s">
        <v>4892</v>
      </c>
      <c r="F3091" s="5" t="s">
        <v>5821</v>
      </c>
    </row>
    <row r="3092" spans="1:6">
      <c r="A3092" s="5" t="s">
        <v>4256</v>
      </c>
      <c r="B3092" s="5" t="s">
        <v>1717</v>
      </c>
      <c r="C3092" s="5" t="s">
        <v>2458</v>
      </c>
      <c r="D3092" s="5" t="s">
        <v>5822</v>
      </c>
      <c r="E3092" s="5" t="s">
        <v>4864</v>
      </c>
      <c r="F3092" s="5" t="s">
        <v>5833</v>
      </c>
    </row>
    <row r="3093" spans="1:6">
      <c r="A3093" s="5" t="s">
        <v>4256</v>
      </c>
      <c r="B3093" s="5" t="s">
        <v>1717</v>
      </c>
      <c r="C3093" s="5" t="s">
        <v>2377</v>
      </c>
      <c r="D3093" s="5" t="s">
        <v>4850</v>
      </c>
      <c r="E3093" s="5" t="s">
        <v>4851</v>
      </c>
      <c r="F3093" s="5" t="s">
        <v>5824</v>
      </c>
    </row>
    <row r="3094" spans="1:6">
      <c r="A3094" s="5" t="s">
        <v>4256</v>
      </c>
      <c r="B3094" s="5" t="s">
        <v>1717</v>
      </c>
      <c r="C3094" s="5" t="s">
        <v>2404</v>
      </c>
      <c r="D3094" s="5" t="s">
        <v>5815</v>
      </c>
      <c r="E3094" s="5" t="s">
        <v>5825</v>
      </c>
      <c r="F3094" s="5" t="s">
        <v>5333</v>
      </c>
    </row>
    <row r="3095" spans="1:6">
      <c r="A3095" s="5" t="s">
        <v>4256</v>
      </c>
      <c r="B3095" s="5" t="s">
        <v>1717</v>
      </c>
      <c r="C3095" s="5" t="s">
        <v>4956</v>
      </c>
      <c r="D3095" s="5" t="s">
        <v>328</v>
      </c>
      <c r="E3095" s="5" t="s">
        <v>5246</v>
      </c>
      <c r="F3095" s="5" t="s">
        <v>5826</v>
      </c>
    </row>
    <row r="3096" spans="1:6">
      <c r="A3096" s="5" t="s">
        <v>4256</v>
      </c>
      <c r="B3096" s="5" t="s">
        <v>1717</v>
      </c>
      <c r="C3096" s="5" t="s">
        <v>4730</v>
      </c>
      <c r="D3096" s="5" t="s">
        <v>328</v>
      </c>
      <c r="E3096" s="5" t="s">
        <v>5825</v>
      </c>
      <c r="F3096" s="5" t="s">
        <v>5828</v>
      </c>
    </row>
    <row r="3097" spans="1:6">
      <c r="A3097" s="5" t="s">
        <v>4256</v>
      </c>
      <c r="B3097" s="5" t="s">
        <v>1717</v>
      </c>
      <c r="C3097" s="5" t="s">
        <v>4833</v>
      </c>
      <c r="D3097" s="5" t="s">
        <v>4863</v>
      </c>
      <c r="E3097" s="5" t="s">
        <v>4859</v>
      </c>
      <c r="F3097" s="5" t="s">
        <v>4860</v>
      </c>
    </row>
    <row r="3098" spans="1:6">
      <c r="A3098" s="5" t="s">
        <v>4258</v>
      </c>
      <c r="B3098" s="5" t="s">
        <v>1720</v>
      </c>
      <c r="C3098" s="5" t="s">
        <v>1934</v>
      </c>
      <c r="D3098" s="5" t="s">
        <v>46</v>
      </c>
      <c r="E3098" s="5" t="s">
        <v>5798</v>
      </c>
      <c r="F3098" s="5" t="s">
        <v>5799</v>
      </c>
    </row>
    <row r="3099" spans="1:6">
      <c r="A3099" s="5" t="s">
        <v>4258</v>
      </c>
      <c r="B3099" s="5" t="s">
        <v>1720</v>
      </c>
      <c r="C3099" s="5" t="s">
        <v>1955</v>
      </c>
      <c r="D3099" s="5" t="s">
        <v>228</v>
      </c>
      <c r="E3099" s="5" t="s">
        <v>4864</v>
      </c>
      <c r="F3099" s="5" t="s">
        <v>5800</v>
      </c>
    </row>
    <row r="3100" spans="1:6">
      <c r="A3100" s="5" t="s">
        <v>4258</v>
      </c>
      <c r="B3100" s="5" t="s">
        <v>1720</v>
      </c>
      <c r="C3100" s="5" t="s">
        <v>2107</v>
      </c>
      <c r="D3100" s="5" t="s">
        <v>228</v>
      </c>
      <c r="E3100" s="5" t="s">
        <v>4890</v>
      </c>
      <c r="F3100" s="5" t="s">
        <v>5801</v>
      </c>
    </row>
    <row r="3101" spans="1:6">
      <c r="A3101" s="5" t="s">
        <v>4258</v>
      </c>
      <c r="B3101" s="5" t="s">
        <v>1720</v>
      </c>
      <c r="C3101" s="5" t="s">
        <v>2202</v>
      </c>
      <c r="D3101" s="5" t="s">
        <v>37</v>
      </c>
      <c r="E3101" s="5" t="s">
        <v>4864</v>
      </c>
      <c r="F3101" s="5" t="s">
        <v>5802</v>
      </c>
    </row>
    <row r="3102" spans="1:6">
      <c r="A3102" s="5" t="s">
        <v>4258</v>
      </c>
      <c r="B3102" s="5" t="s">
        <v>1720</v>
      </c>
      <c r="C3102" s="5" t="s">
        <v>2156</v>
      </c>
      <c r="D3102" s="5" t="s">
        <v>31</v>
      </c>
      <c r="E3102" s="5" t="s">
        <v>4864</v>
      </c>
      <c r="F3102" s="5" t="s">
        <v>5803</v>
      </c>
    </row>
    <row r="3103" spans="1:6">
      <c r="A3103" s="5" t="s">
        <v>4258</v>
      </c>
      <c r="B3103" s="5" t="s">
        <v>1720</v>
      </c>
      <c r="C3103" s="5" t="s">
        <v>2848</v>
      </c>
      <c r="D3103" s="5" t="s">
        <v>348</v>
      </c>
      <c r="E3103" s="5" t="s">
        <v>4890</v>
      </c>
      <c r="F3103" s="5" t="s">
        <v>5804</v>
      </c>
    </row>
    <row r="3104" spans="1:6">
      <c r="A3104" s="5" t="s">
        <v>4258</v>
      </c>
      <c r="B3104" s="5" t="s">
        <v>1720</v>
      </c>
      <c r="C3104" s="5" t="s">
        <v>3221</v>
      </c>
      <c r="D3104" s="5" t="s">
        <v>113</v>
      </c>
      <c r="E3104" s="5" t="s">
        <v>4864</v>
      </c>
      <c r="F3104" s="5" t="s">
        <v>5805</v>
      </c>
    </row>
    <row r="3105" spans="1:6">
      <c r="A3105" s="5" t="s">
        <v>4258</v>
      </c>
      <c r="B3105" s="5" t="s">
        <v>1720</v>
      </c>
      <c r="C3105" s="5" t="s">
        <v>2569</v>
      </c>
      <c r="D3105" s="5" t="s">
        <v>113</v>
      </c>
      <c r="E3105" s="5" t="s">
        <v>4884</v>
      </c>
      <c r="F3105" s="5" t="s">
        <v>5806</v>
      </c>
    </row>
    <row r="3106" spans="1:6">
      <c r="A3106" s="5" t="s">
        <v>4258</v>
      </c>
      <c r="B3106" s="5" t="s">
        <v>1720</v>
      </c>
      <c r="C3106" s="5" t="s">
        <v>3878</v>
      </c>
      <c r="D3106" s="5" t="s">
        <v>113</v>
      </c>
      <c r="E3106" s="5" t="s">
        <v>4853</v>
      </c>
      <c r="F3106" s="5" t="s">
        <v>5807</v>
      </c>
    </row>
    <row r="3107" spans="1:6">
      <c r="A3107" s="5" t="s">
        <v>4258</v>
      </c>
      <c r="B3107" s="5" t="s">
        <v>1720</v>
      </c>
      <c r="C3107" s="5" t="s">
        <v>2018</v>
      </c>
      <c r="D3107" s="5" t="s">
        <v>113</v>
      </c>
      <c r="E3107" s="5" t="s">
        <v>4878</v>
      </c>
      <c r="F3107" s="5" t="s">
        <v>5808</v>
      </c>
    </row>
    <row r="3108" spans="1:6">
      <c r="A3108" s="5" t="s">
        <v>4258</v>
      </c>
      <c r="B3108" s="5" t="s">
        <v>1720</v>
      </c>
      <c r="C3108" s="5" t="s">
        <v>2319</v>
      </c>
      <c r="D3108" s="5" t="s">
        <v>113</v>
      </c>
      <c r="E3108" s="5" t="s">
        <v>4874</v>
      </c>
      <c r="F3108" s="5" t="s">
        <v>5809</v>
      </c>
    </row>
    <row r="3109" spans="1:6">
      <c r="A3109" s="5" t="s">
        <v>4258</v>
      </c>
      <c r="B3109" s="5" t="s">
        <v>1720</v>
      </c>
      <c r="C3109" s="5" t="s">
        <v>2996</v>
      </c>
      <c r="D3109" s="5" t="s">
        <v>623</v>
      </c>
      <c r="E3109" s="5" t="s">
        <v>4880</v>
      </c>
      <c r="F3109" s="5" t="s">
        <v>5810</v>
      </c>
    </row>
    <row r="3110" spans="1:6">
      <c r="A3110" s="5" t="s">
        <v>4258</v>
      </c>
      <c r="B3110" s="5" t="s">
        <v>1720</v>
      </c>
      <c r="C3110" s="5" t="s">
        <v>4393</v>
      </c>
      <c r="D3110" s="5" t="s">
        <v>284</v>
      </c>
      <c r="E3110" s="5" t="s">
        <v>4887</v>
      </c>
      <c r="F3110" s="5" t="s">
        <v>5811</v>
      </c>
    </row>
    <row r="3111" spans="1:6">
      <c r="A3111" s="5" t="s">
        <v>4258</v>
      </c>
      <c r="B3111" s="5" t="s">
        <v>1720</v>
      </c>
      <c r="C3111" s="5" t="s">
        <v>4894</v>
      </c>
      <c r="D3111" s="5" t="s">
        <v>827</v>
      </c>
      <c r="E3111" s="5" t="s">
        <v>5495</v>
      </c>
      <c r="F3111" s="5" t="s">
        <v>5812</v>
      </c>
    </row>
    <row r="3112" spans="1:6">
      <c r="A3112" s="5" t="s">
        <v>4258</v>
      </c>
      <c r="B3112" s="5" t="s">
        <v>1720</v>
      </c>
      <c r="C3112" s="5" t="s">
        <v>2011</v>
      </c>
      <c r="D3112" s="5" t="s">
        <v>4850</v>
      </c>
      <c r="E3112" s="5" t="s">
        <v>4851</v>
      </c>
      <c r="F3112" s="5" t="s">
        <v>5813</v>
      </c>
    </row>
    <row r="3113" spans="1:6">
      <c r="A3113" s="5" t="s">
        <v>4258</v>
      </c>
      <c r="B3113" s="5" t="s">
        <v>1720</v>
      </c>
      <c r="C3113" s="5" t="s">
        <v>3738</v>
      </c>
      <c r="D3113" s="5" t="s">
        <v>5332</v>
      </c>
      <c r="E3113" s="5" t="s">
        <v>5349</v>
      </c>
      <c r="F3113" s="5" t="s">
        <v>5814</v>
      </c>
    </row>
    <row r="3114" spans="1:6">
      <c r="A3114" s="5" t="s">
        <v>4258</v>
      </c>
      <c r="B3114" s="5" t="s">
        <v>1720</v>
      </c>
      <c r="C3114" s="5" t="s">
        <v>3789</v>
      </c>
      <c r="D3114" s="5" t="s">
        <v>5815</v>
      </c>
      <c r="E3114" s="5" t="s">
        <v>5349</v>
      </c>
      <c r="F3114" s="5" t="s">
        <v>5816</v>
      </c>
    </row>
    <row r="3115" spans="1:6">
      <c r="A3115" s="5" t="s">
        <v>4258</v>
      </c>
      <c r="B3115" s="5" t="s">
        <v>1720</v>
      </c>
      <c r="C3115" s="5" t="s">
        <v>2458</v>
      </c>
      <c r="D3115" s="5" t="s">
        <v>328</v>
      </c>
      <c r="E3115" s="5" t="s">
        <v>5349</v>
      </c>
      <c r="F3115" s="5" t="s">
        <v>5817</v>
      </c>
    </row>
    <row r="3116" spans="1:6">
      <c r="A3116" s="5" t="s">
        <v>4258</v>
      </c>
      <c r="B3116" s="5" t="s">
        <v>1720</v>
      </c>
      <c r="C3116" s="5" t="s">
        <v>2377</v>
      </c>
      <c r="D3116" s="5" t="s">
        <v>328</v>
      </c>
      <c r="E3116" s="5" t="s">
        <v>5246</v>
      </c>
      <c r="F3116" s="5" t="s">
        <v>5818</v>
      </c>
    </row>
    <row r="3117" spans="1:6">
      <c r="A3117" s="5" t="s">
        <v>4258</v>
      </c>
      <c r="B3117" s="5" t="s">
        <v>1720</v>
      </c>
      <c r="C3117" s="5" t="s">
        <v>2404</v>
      </c>
      <c r="D3117" s="5" t="s">
        <v>4863</v>
      </c>
      <c r="E3117" s="5" t="s">
        <v>4859</v>
      </c>
      <c r="F3117" s="5" t="s">
        <v>4860</v>
      </c>
    </row>
    <row r="3118" spans="1:6">
      <c r="A3118" s="5" t="s">
        <v>3399</v>
      </c>
      <c r="B3118" s="5" t="s">
        <v>1723</v>
      </c>
      <c r="C3118" s="5" t="s">
        <v>1934</v>
      </c>
      <c r="D3118" s="5" t="s">
        <v>4863</v>
      </c>
      <c r="E3118" s="5" t="s">
        <v>4859</v>
      </c>
      <c r="F3118" s="5" t="s">
        <v>4860</v>
      </c>
    </row>
    <row r="3119" spans="1:6">
      <c r="A3119" s="5" t="s">
        <v>3402</v>
      </c>
      <c r="B3119" s="5" t="s">
        <v>1726</v>
      </c>
      <c r="C3119" s="5" t="s">
        <v>1934</v>
      </c>
      <c r="D3119" s="5" t="s">
        <v>33</v>
      </c>
      <c r="E3119" s="5" t="s">
        <v>5078</v>
      </c>
      <c r="F3119" s="5" t="s">
        <v>4862</v>
      </c>
    </row>
    <row r="3120" spans="1:6">
      <c r="A3120" s="5" t="s">
        <v>3402</v>
      </c>
      <c r="B3120" s="5" t="s">
        <v>1726</v>
      </c>
      <c r="C3120" s="5" t="s">
        <v>1955</v>
      </c>
      <c r="D3120" s="5" t="s">
        <v>4863</v>
      </c>
      <c r="E3120" s="5" t="s">
        <v>4859</v>
      </c>
      <c r="F3120" s="5" t="s">
        <v>4860</v>
      </c>
    </row>
    <row r="3121" spans="1:6">
      <c r="A3121" s="5" t="s">
        <v>3406</v>
      </c>
      <c r="B3121" s="5" t="s">
        <v>1729</v>
      </c>
      <c r="C3121" s="5" t="s">
        <v>1934</v>
      </c>
      <c r="D3121" s="5" t="s">
        <v>33</v>
      </c>
      <c r="E3121" s="5" t="s">
        <v>5078</v>
      </c>
      <c r="F3121" s="5" t="s">
        <v>4862</v>
      </c>
    </row>
    <row r="3122" spans="1:6">
      <c r="A3122" s="5" t="s">
        <v>3406</v>
      </c>
      <c r="B3122" s="5" t="s">
        <v>1729</v>
      </c>
      <c r="C3122" s="5" t="s">
        <v>1955</v>
      </c>
      <c r="D3122" s="5" t="s">
        <v>4863</v>
      </c>
      <c r="E3122" s="5" t="s">
        <v>4859</v>
      </c>
      <c r="F3122" s="5" t="s">
        <v>4860</v>
      </c>
    </row>
    <row r="3123" spans="1:6">
      <c r="A3123" s="5" t="s">
        <v>3408</v>
      </c>
      <c r="B3123" s="5" t="s">
        <v>1732</v>
      </c>
      <c r="C3123" s="5" t="s">
        <v>1934</v>
      </c>
      <c r="D3123" s="5" t="s">
        <v>4863</v>
      </c>
      <c r="E3123" s="5" t="s">
        <v>4859</v>
      </c>
      <c r="F3123" s="5" t="s">
        <v>4860</v>
      </c>
    </row>
    <row r="3124" spans="1:6">
      <c r="A3124" s="5" t="s">
        <v>3866</v>
      </c>
      <c r="B3124" s="5" t="s">
        <v>1736</v>
      </c>
      <c r="C3124" s="5" t="s">
        <v>1934</v>
      </c>
      <c r="D3124" s="5" t="s">
        <v>4863</v>
      </c>
      <c r="E3124" s="5" t="s">
        <v>4859</v>
      </c>
      <c r="F3124" s="5" t="s">
        <v>4860</v>
      </c>
    </row>
    <row r="3125" spans="1:6">
      <c r="A3125" s="5" t="s">
        <v>4260</v>
      </c>
      <c r="B3125" s="5" t="s">
        <v>1739</v>
      </c>
      <c r="C3125" s="5" t="s">
        <v>1934</v>
      </c>
      <c r="D3125" s="5" t="s">
        <v>5034</v>
      </c>
      <c r="E3125" s="5" t="s">
        <v>5035</v>
      </c>
      <c r="F3125" s="5" t="s">
        <v>5036</v>
      </c>
    </row>
    <row r="3126" spans="1:6">
      <c r="A3126" s="5" t="s">
        <v>4260</v>
      </c>
      <c r="B3126" s="5" t="s">
        <v>1739</v>
      </c>
      <c r="C3126" s="5" t="s">
        <v>1955</v>
      </c>
      <c r="D3126" s="5" t="s">
        <v>4863</v>
      </c>
      <c r="E3126" s="5" t="s">
        <v>4859</v>
      </c>
      <c r="F3126" s="5" t="s">
        <v>4860</v>
      </c>
    </row>
    <row r="3127" spans="1:6">
      <c r="A3127" s="5" t="s">
        <v>3412</v>
      </c>
      <c r="B3127" s="5" t="s">
        <v>1742</v>
      </c>
      <c r="C3127" s="5" t="s">
        <v>1934</v>
      </c>
      <c r="D3127" s="5" t="s">
        <v>4863</v>
      </c>
      <c r="E3127" s="5" t="s">
        <v>4859</v>
      </c>
      <c r="F3127" s="5" t="s">
        <v>4860</v>
      </c>
    </row>
    <row r="3128" spans="1:6">
      <c r="A3128" s="5" t="s">
        <v>3415</v>
      </c>
      <c r="B3128" s="5" t="s">
        <v>1745</v>
      </c>
      <c r="C3128" s="5" t="s">
        <v>1934</v>
      </c>
      <c r="D3128" s="5" t="s">
        <v>33</v>
      </c>
      <c r="E3128" s="5" t="s">
        <v>5078</v>
      </c>
      <c r="F3128" s="5" t="s">
        <v>4862</v>
      </c>
    </row>
    <row r="3129" spans="1:6">
      <c r="A3129" s="5" t="s">
        <v>3415</v>
      </c>
      <c r="B3129" s="5" t="s">
        <v>1745</v>
      </c>
      <c r="C3129" s="5" t="s">
        <v>1955</v>
      </c>
      <c r="D3129" s="5" t="s">
        <v>4863</v>
      </c>
      <c r="E3129" s="5" t="s">
        <v>4859</v>
      </c>
      <c r="F3129" s="5" t="s">
        <v>4860</v>
      </c>
    </row>
    <row r="3130" spans="1:6">
      <c r="A3130" s="5" t="s">
        <v>3419</v>
      </c>
      <c r="B3130" s="5" t="s">
        <v>1748</v>
      </c>
      <c r="C3130" s="5" t="s">
        <v>1934</v>
      </c>
      <c r="D3130" s="5" t="s">
        <v>4863</v>
      </c>
      <c r="E3130" s="5" t="s">
        <v>4859</v>
      </c>
      <c r="F3130" s="5" t="s">
        <v>4860</v>
      </c>
    </row>
    <row r="3131" spans="1:6">
      <c r="A3131" s="5" t="s">
        <v>3423</v>
      </c>
      <c r="B3131" s="5" t="s">
        <v>1751</v>
      </c>
      <c r="C3131" s="5" t="s">
        <v>1934</v>
      </c>
      <c r="D3131" s="5" t="s">
        <v>4863</v>
      </c>
      <c r="E3131" s="5" t="s">
        <v>4859</v>
      </c>
      <c r="F3131" s="5" t="s">
        <v>4860</v>
      </c>
    </row>
    <row r="3132" spans="1:6">
      <c r="A3132" s="5" t="s">
        <v>4262</v>
      </c>
      <c r="B3132" s="5" t="s">
        <v>1754</v>
      </c>
      <c r="C3132" s="5" t="s">
        <v>1934</v>
      </c>
      <c r="D3132" s="5" t="s">
        <v>4863</v>
      </c>
      <c r="E3132" s="5" t="s">
        <v>4859</v>
      </c>
      <c r="F3132" s="5" t="s">
        <v>4860</v>
      </c>
    </row>
    <row r="3133" spans="1:6">
      <c r="A3133" s="5" t="s">
        <v>4264</v>
      </c>
      <c r="B3133" s="5" t="s">
        <v>1757</v>
      </c>
      <c r="C3133" s="5" t="s">
        <v>1934</v>
      </c>
      <c r="D3133" s="5" t="s">
        <v>4863</v>
      </c>
      <c r="E3133" s="5" t="s">
        <v>4859</v>
      </c>
      <c r="F3133" s="5" t="s">
        <v>4860</v>
      </c>
    </row>
    <row r="3134" spans="1:6">
      <c r="A3134" s="5" t="s">
        <v>3425</v>
      </c>
      <c r="B3134" s="5" t="s">
        <v>1760</v>
      </c>
      <c r="C3134" s="5" t="s">
        <v>1934</v>
      </c>
      <c r="D3134" s="5" t="s">
        <v>4863</v>
      </c>
      <c r="E3134" s="5" t="s">
        <v>4859</v>
      </c>
      <c r="F3134" s="5" t="s">
        <v>4860</v>
      </c>
    </row>
    <row r="3135" spans="1:6">
      <c r="A3135" s="5" t="s">
        <v>3429</v>
      </c>
      <c r="B3135" s="5" t="s">
        <v>1764</v>
      </c>
      <c r="C3135" s="5" t="s">
        <v>1934</v>
      </c>
      <c r="D3135" s="5" t="s">
        <v>4863</v>
      </c>
      <c r="E3135" s="5" t="s">
        <v>4859</v>
      </c>
      <c r="F3135" s="5" t="s">
        <v>4860</v>
      </c>
    </row>
    <row r="3136" spans="1:6">
      <c r="A3136" s="5" t="s">
        <v>3434</v>
      </c>
      <c r="B3136" s="5" t="s">
        <v>1768</v>
      </c>
      <c r="C3136" s="5" t="s">
        <v>1934</v>
      </c>
      <c r="D3136" s="5" t="s">
        <v>1770</v>
      </c>
      <c r="E3136" s="5" t="s">
        <v>4949</v>
      </c>
      <c r="F3136" s="5" t="s">
        <v>5834</v>
      </c>
    </row>
    <row r="3137" spans="1:6">
      <c r="A3137" s="5" t="s">
        <v>3434</v>
      </c>
      <c r="B3137" s="5" t="s">
        <v>1768</v>
      </c>
      <c r="C3137" s="5" t="s">
        <v>1955</v>
      </c>
      <c r="D3137" s="5" t="s">
        <v>752</v>
      </c>
      <c r="E3137" s="5" t="s">
        <v>4864</v>
      </c>
      <c r="F3137" s="5" t="s">
        <v>4865</v>
      </c>
    </row>
    <row r="3138" spans="1:6">
      <c r="A3138" s="5" t="s">
        <v>3434</v>
      </c>
      <c r="B3138" s="5" t="s">
        <v>1768</v>
      </c>
      <c r="C3138" s="5" t="s">
        <v>2107</v>
      </c>
      <c r="D3138" s="5" t="s">
        <v>857</v>
      </c>
      <c r="E3138" s="5" t="s">
        <v>4853</v>
      </c>
      <c r="F3138" s="5" t="s">
        <v>4866</v>
      </c>
    </row>
    <row r="3139" spans="1:6">
      <c r="A3139" s="5" t="s">
        <v>3434</v>
      </c>
      <c r="B3139" s="5" t="s">
        <v>1768</v>
      </c>
      <c r="C3139" s="5" t="s">
        <v>2202</v>
      </c>
      <c r="D3139" s="5" t="s">
        <v>1039</v>
      </c>
      <c r="E3139" s="5" t="s">
        <v>5503</v>
      </c>
      <c r="F3139" s="5" t="s">
        <v>4891</v>
      </c>
    </row>
    <row r="3140" spans="1:6">
      <c r="A3140" s="5" t="s">
        <v>3434</v>
      </c>
      <c r="B3140" s="5" t="s">
        <v>1768</v>
      </c>
      <c r="C3140" s="5" t="s">
        <v>2156</v>
      </c>
      <c r="D3140" s="5" t="s">
        <v>4926</v>
      </c>
      <c r="E3140" s="5" t="s">
        <v>5835</v>
      </c>
      <c r="F3140" s="5" t="s">
        <v>4891</v>
      </c>
    </row>
    <row r="3141" spans="1:6">
      <c r="A3141" s="5" t="s">
        <v>3434</v>
      </c>
      <c r="B3141" s="5" t="s">
        <v>1768</v>
      </c>
      <c r="C3141" s="5" t="s">
        <v>2848</v>
      </c>
      <c r="D3141" s="5" t="s">
        <v>42</v>
      </c>
      <c r="E3141" s="5" t="s">
        <v>4853</v>
      </c>
      <c r="F3141" s="5" t="s">
        <v>4891</v>
      </c>
    </row>
    <row r="3142" spans="1:6">
      <c r="A3142" s="5" t="s">
        <v>3434</v>
      </c>
      <c r="B3142" s="5" t="s">
        <v>1768</v>
      </c>
      <c r="C3142" s="5" t="s">
        <v>3221</v>
      </c>
      <c r="D3142" s="5" t="s">
        <v>669</v>
      </c>
      <c r="E3142" s="5" t="s">
        <v>5835</v>
      </c>
      <c r="F3142" s="5" t="s">
        <v>4891</v>
      </c>
    </row>
    <row r="3143" spans="1:6">
      <c r="A3143" s="5" t="s">
        <v>3434</v>
      </c>
      <c r="B3143" s="5" t="s">
        <v>1768</v>
      </c>
      <c r="C3143" s="5" t="s">
        <v>2569</v>
      </c>
      <c r="D3143" s="5" t="s">
        <v>407</v>
      </c>
      <c r="E3143" s="5" t="s">
        <v>5503</v>
      </c>
      <c r="F3143" s="5" t="s">
        <v>4854</v>
      </c>
    </row>
    <row r="3144" spans="1:6">
      <c r="A3144" s="5" t="s">
        <v>3434</v>
      </c>
      <c r="B3144" s="5" t="s">
        <v>1768</v>
      </c>
      <c r="C3144" s="5" t="s">
        <v>3878</v>
      </c>
      <c r="D3144" s="5" t="s">
        <v>665</v>
      </c>
      <c r="E3144" s="5" t="s">
        <v>5836</v>
      </c>
      <c r="F3144" s="5" t="s">
        <v>4908</v>
      </c>
    </row>
    <row r="3145" spans="1:6">
      <c r="A3145" s="5" t="s">
        <v>3434</v>
      </c>
      <c r="B3145" s="5" t="s">
        <v>1768</v>
      </c>
      <c r="C3145" s="5" t="s">
        <v>2018</v>
      </c>
      <c r="D3145" s="5" t="s">
        <v>665</v>
      </c>
      <c r="E3145" s="5" t="s">
        <v>4880</v>
      </c>
      <c r="F3145" s="5" t="s">
        <v>5394</v>
      </c>
    </row>
    <row r="3146" spans="1:6">
      <c r="A3146" s="5" t="s">
        <v>3434</v>
      </c>
      <c r="B3146" s="5" t="s">
        <v>1768</v>
      </c>
      <c r="C3146" s="5" t="s">
        <v>2319</v>
      </c>
      <c r="D3146" s="5" t="s">
        <v>5837</v>
      </c>
      <c r="E3146" s="5" t="s">
        <v>5838</v>
      </c>
      <c r="F3146" s="5" t="s">
        <v>5839</v>
      </c>
    </row>
    <row r="3147" spans="1:6">
      <c r="A3147" s="5" t="s">
        <v>3434</v>
      </c>
      <c r="B3147" s="5" t="s">
        <v>1768</v>
      </c>
      <c r="C3147" s="5" t="s">
        <v>2996</v>
      </c>
      <c r="D3147" s="5" t="s">
        <v>5837</v>
      </c>
      <c r="E3147" s="5" t="s">
        <v>4930</v>
      </c>
      <c r="F3147" s="5" t="s">
        <v>4962</v>
      </c>
    </row>
    <row r="3148" spans="1:6">
      <c r="A3148" s="5" t="s">
        <v>3434</v>
      </c>
      <c r="B3148" s="5" t="s">
        <v>1768</v>
      </c>
      <c r="C3148" s="5" t="s">
        <v>4393</v>
      </c>
      <c r="D3148" s="5" t="s">
        <v>5837</v>
      </c>
      <c r="E3148" s="5" t="s">
        <v>5840</v>
      </c>
      <c r="F3148" s="5" t="s">
        <v>5841</v>
      </c>
    </row>
    <row r="3149" spans="1:6">
      <c r="A3149" s="5" t="s">
        <v>3434</v>
      </c>
      <c r="B3149" s="5" t="s">
        <v>1768</v>
      </c>
      <c r="C3149" s="5" t="s">
        <v>4894</v>
      </c>
      <c r="D3149" s="5" t="s">
        <v>4850</v>
      </c>
      <c r="E3149" s="5" t="s">
        <v>4851</v>
      </c>
      <c r="F3149" s="5" t="s">
        <v>4852</v>
      </c>
    </row>
    <row r="3150" spans="1:6">
      <c r="A3150" s="5" t="s">
        <v>3434</v>
      </c>
      <c r="B3150" s="5" t="s">
        <v>1768</v>
      </c>
      <c r="C3150" s="5" t="s">
        <v>2011</v>
      </c>
      <c r="D3150" s="5" t="s">
        <v>5332</v>
      </c>
      <c r="E3150" s="5" t="s">
        <v>4935</v>
      </c>
      <c r="F3150" s="5" t="s">
        <v>5333</v>
      </c>
    </row>
    <row r="3151" spans="1:6">
      <c r="A3151" s="5" t="s">
        <v>3434</v>
      </c>
      <c r="B3151" s="5" t="s">
        <v>1768</v>
      </c>
      <c r="C3151" s="5" t="s">
        <v>3738</v>
      </c>
      <c r="D3151" s="5" t="s">
        <v>5352</v>
      </c>
      <c r="E3151" s="5" t="s">
        <v>4949</v>
      </c>
      <c r="F3151" s="5" t="s">
        <v>4950</v>
      </c>
    </row>
    <row r="3152" spans="1:6">
      <c r="A3152" s="5" t="s">
        <v>3434</v>
      </c>
      <c r="B3152" s="5" t="s">
        <v>1768</v>
      </c>
      <c r="C3152" s="5" t="s">
        <v>3789</v>
      </c>
      <c r="D3152" s="5" t="s">
        <v>4863</v>
      </c>
      <c r="E3152" s="5" t="s">
        <v>4859</v>
      </c>
      <c r="F3152" s="5" t="s">
        <v>4860</v>
      </c>
    </row>
    <row r="3153" spans="1:6">
      <c r="A3153" s="5" t="s">
        <v>3438</v>
      </c>
      <c r="B3153" s="5" t="s">
        <v>1772</v>
      </c>
      <c r="C3153" s="5" t="s">
        <v>1934</v>
      </c>
      <c r="D3153" s="5" t="s">
        <v>4863</v>
      </c>
      <c r="E3153" s="5" t="s">
        <v>4859</v>
      </c>
      <c r="F3153" s="5" t="s">
        <v>4860</v>
      </c>
    </row>
    <row r="3154" spans="1:6">
      <c r="A3154" s="5" t="s">
        <v>4268</v>
      </c>
      <c r="B3154" s="5" t="s">
        <v>1775</v>
      </c>
      <c r="C3154" s="5" t="s">
        <v>1934</v>
      </c>
      <c r="D3154" s="5" t="s">
        <v>4863</v>
      </c>
      <c r="E3154" s="5" t="s">
        <v>4859</v>
      </c>
      <c r="F3154" s="5" t="s">
        <v>4860</v>
      </c>
    </row>
    <row r="3155" spans="1:6">
      <c r="A3155" s="5" t="s">
        <v>3442</v>
      </c>
      <c r="B3155" s="5" t="s">
        <v>1778</v>
      </c>
      <c r="C3155" s="5" t="s">
        <v>1934</v>
      </c>
      <c r="D3155" s="5" t="s">
        <v>4858</v>
      </c>
      <c r="E3155" s="5" t="s">
        <v>4859</v>
      </c>
      <c r="F3155" s="5" t="s">
        <v>4860</v>
      </c>
    </row>
    <row r="3156" spans="1:6">
      <c r="A3156" s="5" t="s">
        <v>3445</v>
      </c>
      <c r="B3156" s="5" t="s">
        <v>1782</v>
      </c>
      <c r="C3156" s="5" t="s">
        <v>1934</v>
      </c>
      <c r="D3156" s="5" t="s">
        <v>4863</v>
      </c>
      <c r="E3156" s="5" t="s">
        <v>4859</v>
      </c>
      <c r="F3156" s="5" t="s">
        <v>4860</v>
      </c>
    </row>
    <row r="3157" spans="1:6">
      <c r="A3157" s="5" t="s">
        <v>3450</v>
      </c>
      <c r="B3157" s="5" t="s">
        <v>1785</v>
      </c>
      <c r="C3157" s="5" t="s">
        <v>1934</v>
      </c>
      <c r="D3157" s="5" t="s">
        <v>228</v>
      </c>
      <c r="E3157" s="5" t="s">
        <v>5842</v>
      </c>
      <c r="F3157" s="5" t="s">
        <v>4914</v>
      </c>
    </row>
    <row r="3158" spans="1:6">
      <c r="A3158" s="5" t="s">
        <v>3450</v>
      </c>
      <c r="B3158" s="5" t="s">
        <v>1785</v>
      </c>
      <c r="C3158" s="5" t="s">
        <v>1955</v>
      </c>
      <c r="D3158" s="5" t="s">
        <v>228</v>
      </c>
      <c r="E3158" s="5" t="s">
        <v>4973</v>
      </c>
      <c r="F3158" s="5" t="s">
        <v>4974</v>
      </c>
    </row>
    <row r="3159" spans="1:6">
      <c r="A3159" s="5" t="s">
        <v>3450</v>
      </c>
      <c r="B3159" s="5" t="s">
        <v>1785</v>
      </c>
      <c r="C3159" s="5" t="s">
        <v>2107</v>
      </c>
      <c r="D3159" s="5" t="s">
        <v>228</v>
      </c>
      <c r="E3159" s="5" t="s">
        <v>5124</v>
      </c>
      <c r="F3159" s="5" t="s">
        <v>5087</v>
      </c>
    </row>
    <row r="3160" spans="1:6">
      <c r="A3160" s="5" t="s">
        <v>3450</v>
      </c>
      <c r="B3160" s="5" t="s">
        <v>1785</v>
      </c>
      <c r="C3160" s="5" t="s">
        <v>2202</v>
      </c>
      <c r="D3160" s="5" t="s">
        <v>228</v>
      </c>
      <c r="E3160" s="5" t="s">
        <v>5222</v>
      </c>
      <c r="F3160" s="5" t="s">
        <v>4974</v>
      </c>
    </row>
    <row r="3161" spans="1:6">
      <c r="A3161" s="5" t="s">
        <v>3450</v>
      </c>
      <c r="B3161" s="5" t="s">
        <v>1785</v>
      </c>
      <c r="C3161" s="5" t="s">
        <v>2156</v>
      </c>
      <c r="D3161" s="5" t="s">
        <v>228</v>
      </c>
      <c r="E3161" s="5" t="s">
        <v>5843</v>
      </c>
      <c r="F3161" s="5" t="s">
        <v>4960</v>
      </c>
    </row>
    <row r="3162" spans="1:6">
      <c r="A3162" s="5" t="s">
        <v>3450</v>
      </c>
      <c r="B3162" s="5" t="s">
        <v>1785</v>
      </c>
      <c r="C3162" s="5" t="s">
        <v>2848</v>
      </c>
      <c r="D3162" s="5" t="s">
        <v>32</v>
      </c>
      <c r="E3162" s="5" t="s">
        <v>5836</v>
      </c>
      <c r="F3162" s="5" t="s">
        <v>5844</v>
      </c>
    </row>
    <row r="3163" spans="1:6">
      <c r="A3163" s="5" t="s">
        <v>3450</v>
      </c>
      <c r="B3163" s="5" t="s">
        <v>1785</v>
      </c>
      <c r="C3163" s="5" t="s">
        <v>3221</v>
      </c>
      <c r="D3163" s="5" t="s">
        <v>348</v>
      </c>
      <c r="E3163" s="5" t="s">
        <v>4930</v>
      </c>
      <c r="F3163" s="5" t="s">
        <v>4962</v>
      </c>
    </row>
    <row r="3164" spans="1:6">
      <c r="A3164" s="5" t="s">
        <v>3450</v>
      </c>
      <c r="B3164" s="5" t="s">
        <v>1785</v>
      </c>
      <c r="C3164" s="5" t="s">
        <v>2569</v>
      </c>
      <c r="D3164" s="5" t="s">
        <v>208</v>
      </c>
      <c r="E3164" s="5" t="s">
        <v>5836</v>
      </c>
      <c r="F3164" s="5" t="s">
        <v>5845</v>
      </c>
    </row>
    <row r="3165" spans="1:6">
      <c r="A3165" s="5" t="s">
        <v>3450</v>
      </c>
      <c r="B3165" s="5" t="s">
        <v>1785</v>
      </c>
      <c r="C3165" s="5" t="s">
        <v>3878</v>
      </c>
      <c r="D3165" s="5" t="s">
        <v>127</v>
      </c>
      <c r="E3165" s="5" t="s">
        <v>4896</v>
      </c>
      <c r="F3165" s="5" t="s">
        <v>4897</v>
      </c>
    </row>
    <row r="3166" spans="1:6">
      <c r="A3166" s="5" t="s">
        <v>3450</v>
      </c>
      <c r="B3166" s="5" t="s">
        <v>1785</v>
      </c>
      <c r="C3166" s="5" t="s">
        <v>2018</v>
      </c>
      <c r="D3166" s="5" t="s">
        <v>1454</v>
      </c>
      <c r="E3166" s="5" t="s">
        <v>4979</v>
      </c>
      <c r="F3166" s="5" t="s">
        <v>4980</v>
      </c>
    </row>
    <row r="3167" spans="1:6">
      <c r="A3167" s="5" t="s">
        <v>3450</v>
      </c>
      <c r="B3167" s="5" t="s">
        <v>1785</v>
      </c>
      <c r="C3167" s="5" t="s">
        <v>2319</v>
      </c>
      <c r="D3167" s="5" t="s">
        <v>1454</v>
      </c>
      <c r="E3167" s="5" t="s">
        <v>4878</v>
      </c>
      <c r="F3167" s="5" t="s">
        <v>4879</v>
      </c>
    </row>
    <row r="3168" spans="1:6">
      <c r="A3168" s="5" t="s">
        <v>3450</v>
      </c>
      <c r="B3168" s="5" t="s">
        <v>1785</v>
      </c>
      <c r="C3168" s="5" t="s">
        <v>2996</v>
      </c>
      <c r="D3168" s="5" t="s">
        <v>284</v>
      </c>
      <c r="E3168" s="5" t="s">
        <v>5846</v>
      </c>
      <c r="F3168" s="5" t="s">
        <v>4885</v>
      </c>
    </row>
    <row r="3169" spans="1:6">
      <c r="A3169" s="5" t="s">
        <v>3450</v>
      </c>
      <c r="B3169" s="5" t="s">
        <v>1785</v>
      </c>
      <c r="C3169" s="5" t="s">
        <v>4393</v>
      </c>
      <c r="D3169" s="5" t="s">
        <v>347</v>
      </c>
      <c r="E3169" s="5" t="s">
        <v>4979</v>
      </c>
      <c r="F3169" s="5" t="s">
        <v>4981</v>
      </c>
    </row>
    <row r="3170" spans="1:6">
      <c r="A3170" s="5" t="s">
        <v>3450</v>
      </c>
      <c r="B3170" s="5" t="s">
        <v>1785</v>
      </c>
      <c r="C3170" s="5" t="s">
        <v>4894</v>
      </c>
      <c r="D3170" s="5" t="s">
        <v>224</v>
      </c>
      <c r="E3170" s="5" t="s">
        <v>4853</v>
      </c>
      <c r="F3170" s="5" t="s">
        <v>5847</v>
      </c>
    </row>
    <row r="3171" spans="1:6">
      <c r="A3171" s="5" t="s">
        <v>3450</v>
      </c>
      <c r="B3171" s="5" t="s">
        <v>1785</v>
      </c>
      <c r="C3171" s="5" t="s">
        <v>2011</v>
      </c>
      <c r="D3171" s="5" t="s">
        <v>4911</v>
      </c>
      <c r="E3171" s="5" t="s">
        <v>4864</v>
      </c>
      <c r="F3171" s="5" t="s">
        <v>4865</v>
      </c>
    </row>
    <row r="3172" spans="1:6">
      <c r="A3172" s="5" t="s">
        <v>3450</v>
      </c>
      <c r="B3172" s="5" t="s">
        <v>1785</v>
      </c>
      <c r="C3172" s="5" t="s">
        <v>3738</v>
      </c>
      <c r="D3172" s="5" t="s">
        <v>97</v>
      </c>
      <c r="E3172" s="5" t="s">
        <v>4853</v>
      </c>
      <c r="F3172" s="5" t="s">
        <v>4891</v>
      </c>
    </row>
    <row r="3173" spans="1:6">
      <c r="A3173" s="5" t="s">
        <v>3450</v>
      </c>
      <c r="B3173" s="5" t="s">
        <v>1785</v>
      </c>
      <c r="C3173" s="5" t="s">
        <v>3789</v>
      </c>
      <c r="D3173" s="5" t="s">
        <v>5242</v>
      </c>
      <c r="E3173" s="5" t="s">
        <v>5836</v>
      </c>
      <c r="F3173" s="5" t="s">
        <v>4891</v>
      </c>
    </row>
    <row r="3174" spans="1:6">
      <c r="A3174" s="5" t="s">
        <v>3450</v>
      </c>
      <c r="B3174" s="5" t="s">
        <v>1785</v>
      </c>
      <c r="C3174" s="5" t="s">
        <v>2458</v>
      </c>
      <c r="D3174" s="5" t="s">
        <v>407</v>
      </c>
      <c r="E3174" s="5" t="s">
        <v>5848</v>
      </c>
      <c r="F3174" s="5" t="s">
        <v>4854</v>
      </c>
    </row>
    <row r="3175" spans="1:6">
      <c r="A3175" s="5" t="s">
        <v>3450</v>
      </c>
      <c r="B3175" s="5" t="s">
        <v>1785</v>
      </c>
      <c r="C3175" s="5" t="s">
        <v>2377</v>
      </c>
      <c r="D3175" s="5" t="s">
        <v>4850</v>
      </c>
      <c r="E3175" s="5" t="s">
        <v>4851</v>
      </c>
      <c r="F3175" s="5" t="s">
        <v>4852</v>
      </c>
    </row>
    <row r="3176" spans="1:6">
      <c r="A3176" s="5" t="s">
        <v>3450</v>
      </c>
      <c r="B3176" s="5" t="s">
        <v>1785</v>
      </c>
      <c r="C3176" s="5" t="s">
        <v>2404</v>
      </c>
      <c r="D3176" s="5" t="s">
        <v>5849</v>
      </c>
      <c r="E3176" s="5" t="s">
        <v>4949</v>
      </c>
      <c r="F3176" s="5" t="s">
        <v>4950</v>
      </c>
    </row>
    <row r="3177" spans="1:6">
      <c r="A3177" s="5" t="s">
        <v>3450</v>
      </c>
      <c r="B3177" s="5" t="s">
        <v>1785</v>
      </c>
      <c r="C3177" s="5" t="s">
        <v>4956</v>
      </c>
      <c r="D3177" s="5" t="s">
        <v>5850</v>
      </c>
      <c r="E3177" s="5" t="s">
        <v>5851</v>
      </c>
      <c r="F3177" s="5" t="s">
        <v>5852</v>
      </c>
    </row>
    <row r="3178" spans="1:6">
      <c r="A3178" s="5" t="s">
        <v>3450</v>
      </c>
      <c r="B3178" s="5" t="s">
        <v>1785</v>
      </c>
      <c r="C3178" s="5" t="s">
        <v>4730</v>
      </c>
      <c r="D3178" s="5" t="s">
        <v>5853</v>
      </c>
      <c r="E3178" s="5" t="s">
        <v>5854</v>
      </c>
      <c r="F3178" s="5" t="s">
        <v>5855</v>
      </c>
    </row>
    <row r="3179" spans="1:6">
      <c r="A3179" s="5" t="s">
        <v>3450</v>
      </c>
      <c r="B3179" s="5" t="s">
        <v>1785</v>
      </c>
      <c r="C3179" s="5" t="s">
        <v>4833</v>
      </c>
      <c r="D3179" s="5" t="s">
        <v>1787</v>
      </c>
      <c r="E3179" s="5" t="s">
        <v>4904</v>
      </c>
      <c r="F3179" s="5" t="s">
        <v>5856</v>
      </c>
    </row>
    <row r="3180" spans="1:6">
      <c r="A3180" s="5" t="s">
        <v>3450</v>
      </c>
      <c r="B3180" s="5" t="s">
        <v>1785</v>
      </c>
      <c r="C3180" s="5" t="s">
        <v>5010</v>
      </c>
      <c r="D3180" s="5" t="s">
        <v>4957</v>
      </c>
      <c r="E3180" s="5" t="s">
        <v>4958</v>
      </c>
      <c r="F3180" s="5" t="s">
        <v>4959</v>
      </c>
    </row>
    <row r="3181" spans="1:6">
      <c r="A3181" s="5" t="s">
        <v>3450</v>
      </c>
      <c r="B3181" s="5" t="s">
        <v>1785</v>
      </c>
      <c r="C3181" s="5" t="s">
        <v>2034</v>
      </c>
      <c r="D3181" s="5" t="s">
        <v>4858</v>
      </c>
      <c r="E3181" s="5" t="s">
        <v>4859</v>
      </c>
      <c r="F3181" s="5" t="s">
        <v>4860</v>
      </c>
    </row>
    <row r="3182" spans="1:6">
      <c r="A3182" s="5" t="s">
        <v>3451</v>
      </c>
      <c r="B3182" s="5" t="s">
        <v>1789</v>
      </c>
      <c r="C3182" s="5" t="s">
        <v>1934</v>
      </c>
      <c r="D3182" s="5" t="s">
        <v>4863</v>
      </c>
      <c r="E3182" s="5" t="s">
        <v>4859</v>
      </c>
      <c r="F3182" s="5" t="s">
        <v>4860</v>
      </c>
    </row>
    <row r="3183" spans="1:6">
      <c r="A3183" s="5" t="s">
        <v>4272</v>
      </c>
      <c r="B3183" s="5" t="s">
        <v>1792</v>
      </c>
      <c r="C3183" s="5" t="s">
        <v>1934</v>
      </c>
      <c r="D3183" s="5" t="s">
        <v>4863</v>
      </c>
      <c r="E3183" s="5" t="s">
        <v>4859</v>
      </c>
      <c r="F3183" s="5" t="s">
        <v>4860</v>
      </c>
    </row>
    <row r="3184" spans="1:6">
      <c r="A3184" s="5" t="s">
        <v>3456</v>
      </c>
      <c r="B3184" s="5" t="s">
        <v>1795</v>
      </c>
      <c r="C3184" s="5" t="s">
        <v>1934</v>
      </c>
      <c r="D3184" s="5" t="s">
        <v>4863</v>
      </c>
      <c r="E3184" s="5" t="s">
        <v>4859</v>
      </c>
      <c r="F3184" s="5" t="s">
        <v>4860</v>
      </c>
    </row>
    <row r="3185" spans="1:6">
      <c r="A3185" s="5" t="s">
        <v>3459</v>
      </c>
      <c r="B3185" s="5" t="s">
        <v>1798</v>
      </c>
      <c r="C3185" s="5" t="s">
        <v>1934</v>
      </c>
      <c r="D3185" s="5" t="s">
        <v>4863</v>
      </c>
      <c r="E3185" s="5" t="s">
        <v>4859</v>
      </c>
      <c r="F3185" s="5" t="s">
        <v>4860</v>
      </c>
    </row>
    <row r="3186" spans="1:6">
      <c r="A3186" s="5" t="s">
        <v>3462</v>
      </c>
      <c r="B3186" s="5" t="s">
        <v>1801</v>
      </c>
      <c r="C3186" s="5" t="s">
        <v>1934</v>
      </c>
      <c r="D3186" s="5" t="s">
        <v>4863</v>
      </c>
      <c r="E3186" s="5" t="s">
        <v>4859</v>
      </c>
      <c r="F3186" s="5" t="s">
        <v>4860</v>
      </c>
    </row>
    <row r="3187" spans="1:6">
      <c r="A3187" s="5" t="s">
        <v>3468</v>
      </c>
      <c r="B3187" s="5" t="s">
        <v>1807</v>
      </c>
      <c r="C3187" s="5" t="s">
        <v>1934</v>
      </c>
      <c r="D3187" s="5" t="s">
        <v>4863</v>
      </c>
      <c r="E3187" s="5" t="s">
        <v>4859</v>
      </c>
      <c r="F3187" s="5" t="s">
        <v>4860</v>
      </c>
    </row>
    <row r="3188" spans="1:6">
      <c r="A3188" s="5" t="s">
        <v>3465</v>
      </c>
      <c r="B3188" s="5" t="s">
        <v>1804</v>
      </c>
      <c r="C3188" s="5" t="s">
        <v>1934</v>
      </c>
      <c r="D3188" s="5" t="s">
        <v>328</v>
      </c>
      <c r="E3188" s="5" t="s">
        <v>5857</v>
      </c>
      <c r="F3188" s="5" t="s">
        <v>5858</v>
      </c>
    </row>
    <row r="3189" spans="1:6">
      <c r="A3189" s="5" t="s">
        <v>3465</v>
      </c>
      <c r="B3189" s="5" t="s">
        <v>1804</v>
      </c>
      <c r="C3189" s="5" t="s">
        <v>1955</v>
      </c>
      <c r="D3189" s="5" t="s">
        <v>4957</v>
      </c>
      <c r="E3189" s="5" t="s">
        <v>4958</v>
      </c>
      <c r="F3189" s="5" t="s">
        <v>4959</v>
      </c>
    </row>
    <row r="3190" spans="1:6">
      <c r="A3190" s="5" t="s">
        <v>3465</v>
      </c>
      <c r="B3190" s="5" t="s">
        <v>1804</v>
      </c>
      <c r="C3190" s="5" t="s">
        <v>2107</v>
      </c>
      <c r="D3190" s="5" t="s">
        <v>4858</v>
      </c>
      <c r="E3190" s="5" t="s">
        <v>4859</v>
      </c>
      <c r="F3190" s="5" t="s">
        <v>4860</v>
      </c>
    </row>
    <row r="3191" spans="1:6">
      <c r="A3191" s="5" t="s">
        <v>5859</v>
      </c>
      <c r="B3191" s="5" t="s">
        <v>1810</v>
      </c>
      <c r="C3191" s="5" t="s">
        <v>1934</v>
      </c>
      <c r="D3191" s="5" t="s">
        <v>1812</v>
      </c>
      <c r="E3191" s="5" t="s">
        <v>5860</v>
      </c>
      <c r="F3191" s="5" t="s">
        <v>5861</v>
      </c>
    </row>
    <row r="3192" spans="1:6">
      <c r="A3192" s="5" t="s">
        <v>5859</v>
      </c>
      <c r="B3192" s="5" t="s">
        <v>1810</v>
      </c>
      <c r="C3192" s="5" t="s">
        <v>1955</v>
      </c>
      <c r="D3192" s="5" t="s">
        <v>4863</v>
      </c>
      <c r="E3192" s="5" t="s">
        <v>4859</v>
      </c>
      <c r="F3192" s="5" t="s">
        <v>4860</v>
      </c>
    </row>
    <row r="3193" spans="1:6">
      <c r="A3193" s="5" t="s">
        <v>3471</v>
      </c>
      <c r="B3193" s="5" t="s">
        <v>1814</v>
      </c>
      <c r="C3193" s="5" t="s">
        <v>1934</v>
      </c>
      <c r="D3193" s="5" t="s">
        <v>5034</v>
      </c>
      <c r="E3193" s="5" t="s">
        <v>5035</v>
      </c>
      <c r="F3193" s="5" t="s">
        <v>5036</v>
      </c>
    </row>
    <row r="3194" spans="1:6">
      <c r="A3194" s="5" t="s">
        <v>3471</v>
      </c>
      <c r="B3194" s="5" t="s">
        <v>1814</v>
      </c>
      <c r="C3194" s="5" t="s">
        <v>1955</v>
      </c>
      <c r="D3194" s="5" t="s">
        <v>4863</v>
      </c>
      <c r="E3194" s="5" t="s">
        <v>4859</v>
      </c>
      <c r="F3194" s="5" t="s">
        <v>4860</v>
      </c>
    </row>
    <row r="3195" spans="1:6">
      <c r="A3195" s="5" t="s">
        <v>3884</v>
      </c>
      <c r="B3195" s="5" t="s">
        <v>1817</v>
      </c>
      <c r="C3195" s="5" t="s">
        <v>1934</v>
      </c>
      <c r="D3195" s="5" t="s">
        <v>4863</v>
      </c>
      <c r="E3195" s="5" t="s">
        <v>4859</v>
      </c>
      <c r="F3195" s="5" t="s">
        <v>4860</v>
      </c>
    </row>
    <row r="3196" spans="1:6">
      <c r="A3196" s="5" t="s">
        <v>5862</v>
      </c>
      <c r="B3196" s="5" t="s">
        <v>1820</v>
      </c>
      <c r="C3196" s="5" t="s">
        <v>1934</v>
      </c>
      <c r="D3196" s="5" t="s">
        <v>4863</v>
      </c>
      <c r="E3196" s="5" t="s">
        <v>4859</v>
      </c>
      <c r="F3196" s="5" t="s">
        <v>4860</v>
      </c>
    </row>
    <row r="3197" spans="1:6">
      <c r="A3197" s="5" t="s">
        <v>5863</v>
      </c>
      <c r="B3197" s="5" t="s">
        <v>1823</v>
      </c>
      <c r="C3197" s="5" t="s">
        <v>1934</v>
      </c>
      <c r="D3197" s="5" t="s">
        <v>4863</v>
      </c>
      <c r="E3197" s="5" t="s">
        <v>4859</v>
      </c>
      <c r="F3197" s="5" t="s">
        <v>4860</v>
      </c>
    </row>
    <row r="3198" spans="1:6">
      <c r="A3198" s="5" t="s">
        <v>3475</v>
      </c>
      <c r="B3198" s="5" t="s">
        <v>1826</v>
      </c>
      <c r="C3198" s="5" t="s">
        <v>1934</v>
      </c>
      <c r="D3198" s="5" t="s">
        <v>4863</v>
      </c>
      <c r="E3198" s="5" t="s">
        <v>4859</v>
      </c>
      <c r="F3198" s="5" t="s">
        <v>4860</v>
      </c>
    </row>
    <row r="3199" spans="1:6">
      <c r="A3199" s="5" t="s">
        <v>3483</v>
      </c>
      <c r="B3199" s="5" t="s">
        <v>1833</v>
      </c>
      <c r="C3199" s="5" t="s">
        <v>1934</v>
      </c>
      <c r="D3199" s="5" t="s">
        <v>1831</v>
      </c>
      <c r="E3199" s="5" t="s">
        <v>5246</v>
      </c>
      <c r="F3199" s="5" t="s">
        <v>5864</v>
      </c>
    </row>
    <row r="3200" spans="1:6">
      <c r="A3200" s="5" t="s">
        <v>3483</v>
      </c>
      <c r="B3200" s="5" t="s">
        <v>1833</v>
      </c>
      <c r="C3200" s="5" t="s">
        <v>1955</v>
      </c>
      <c r="D3200" s="5" t="s">
        <v>5251</v>
      </c>
      <c r="E3200" s="5" t="s">
        <v>5514</v>
      </c>
      <c r="F3200" s="5" t="s">
        <v>5865</v>
      </c>
    </row>
    <row r="3201" spans="1:6">
      <c r="A3201" s="5" t="s">
        <v>3483</v>
      </c>
      <c r="B3201" s="5" t="s">
        <v>1833</v>
      </c>
      <c r="C3201" s="5" t="s">
        <v>2107</v>
      </c>
      <c r="D3201" s="5" t="s">
        <v>5866</v>
      </c>
      <c r="E3201" s="5" t="s">
        <v>5063</v>
      </c>
      <c r="F3201" s="5" t="s">
        <v>5867</v>
      </c>
    </row>
    <row r="3202" spans="1:6">
      <c r="A3202" s="5" t="s">
        <v>3483</v>
      </c>
      <c r="B3202" s="5" t="s">
        <v>1833</v>
      </c>
      <c r="C3202" s="5" t="s">
        <v>2202</v>
      </c>
      <c r="D3202" s="5" t="s">
        <v>4858</v>
      </c>
      <c r="E3202" s="5" t="s">
        <v>4859</v>
      </c>
      <c r="F3202" s="5" t="s">
        <v>4860</v>
      </c>
    </row>
    <row r="3203" spans="1:6">
      <c r="A3203" s="5" t="s">
        <v>3482</v>
      </c>
      <c r="B3203" s="5" t="s">
        <v>1829</v>
      </c>
      <c r="C3203" s="5" t="s">
        <v>1934</v>
      </c>
      <c r="D3203" s="5" t="s">
        <v>1831</v>
      </c>
      <c r="E3203" s="5" t="s">
        <v>5246</v>
      </c>
      <c r="F3203" s="5" t="s">
        <v>5868</v>
      </c>
    </row>
    <row r="3204" spans="1:6">
      <c r="A3204" s="5" t="s">
        <v>3482</v>
      </c>
      <c r="B3204" s="5" t="s">
        <v>1829</v>
      </c>
      <c r="C3204" s="5" t="s">
        <v>1955</v>
      </c>
      <c r="D3204" s="5" t="s">
        <v>5251</v>
      </c>
      <c r="E3204" s="5" t="s">
        <v>5514</v>
      </c>
      <c r="F3204" s="5" t="s">
        <v>5865</v>
      </c>
    </row>
    <row r="3205" spans="1:6">
      <c r="A3205" s="5" t="s">
        <v>3482</v>
      </c>
      <c r="B3205" s="5" t="s">
        <v>1829</v>
      </c>
      <c r="C3205" s="5" t="s">
        <v>2107</v>
      </c>
      <c r="D3205" s="5" t="s">
        <v>5866</v>
      </c>
      <c r="E3205" s="5" t="s">
        <v>5063</v>
      </c>
      <c r="F3205" s="5" t="s">
        <v>5867</v>
      </c>
    </row>
    <row r="3206" spans="1:6">
      <c r="A3206" s="5" t="s">
        <v>3482</v>
      </c>
      <c r="B3206" s="5" t="s">
        <v>1829</v>
      </c>
      <c r="C3206" s="5" t="s">
        <v>2202</v>
      </c>
      <c r="D3206" s="5" t="s">
        <v>4858</v>
      </c>
      <c r="E3206" s="5" t="s">
        <v>4859</v>
      </c>
      <c r="F3206" s="5" t="s">
        <v>4860</v>
      </c>
    </row>
    <row r="3207" spans="1:6">
      <c r="A3207" s="5" t="s">
        <v>3478</v>
      </c>
      <c r="B3207" s="5" t="s">
        <v>1836</v>
      </c>
      <c r="C3207" s="5" t="s">
        <v>1934</v>
      </c>
      <c r="D3207" s="5" t="s">
        <v>1831</v>
      </c>
      <c r="E3207" s="5" t="s">
        <v>5246</v>
      </c>
      <c r="F3207" s="5" t="s">
        <v>5869</v>
      </c>
    </row>
    <row r="3208" spans="1:6">
      <c r="A3208" s="5" t="s">
        <v>3478</v>
      </c>
      <c r="B3208" s="5" t="s">
        <v>1836</v>
      </c>
      <c r="C3208" s="5" t="s">
        <v>2202</v>
      </c>
      <c r="D3208" s="5" t="s">
        <v>5251</v>
      </c>
      <c r="E3208" s="5" t="s">
        <v>5514</v>
      </c>
      <c r="F3208" s="5" t="s">
        <v>5865</v>
      </c>
    </row>
    <row r="3209" spans="1:6">
      <c r="A3209" s="5" t="s">
        <v>3478</v>
      </c>
      <c r="B3209" s="5" t="s">
        <v>1836</v>
      </c>
      <c r="C3209" s="5" t="s">
        <v>2156</v>
      </c>
      <c r="D3209" s="5" t="s">
        <v>5866</v>
      </c>
      <c r="E3209" s="5" t="s">
        <v>5063</v>
      </c>
      <c r="F3209" s="5" t="s">
        <v>5867</v>
      </c>
    </row>
    <row r="3210" spans="1:6">
      <c r="A3210" s="5" t="s">
        <v>3478</v>
      </c>
      <c r="B3210" s="5" t="s">
        <v>1836</v>
      </c>
      <c r="C3210" s="5" t="s">
        <v>2848</v>
      </c>
      <c r="D3210" s="5" t="s">
        <v>4858</v>
      </c>
      <c r="E3210" s="5" t="s">
        <v>4859</v>
      </c>
      <c r="F3210" s="5" t="s">
        <v>4860</v>
      </c>
    </row>
    <row r="3211" spans="1:6">
      <c r="A3211" s="5" t="s">
        <v>4278</v>
      </c>
      <c r="B3211" s="5" t="s">
        <v>1839</v>
      </c>
      <c r="C3211" s="5" t="s">
        <v>1934</v>
      </c>
      <c r="D3211" s="5" t="s">
        <v>4863</v>
      </c>
      <c r="E3211" s="5" t="s">
        <v>4859</v>
      </c>
      <c r="F3211" s="5" t="s">
        <v>4860</v>
      </c>
    </row>
    <row r="3212" spans="1:6">
      <c r="A3212" s="5" t="s">
        <v>3484</v>
      </c>
      <c r="B3212" s="5" t="s">
        <v>1843</v>
      </c>
      <c r="C3212" s="5" t="s">
        <v>1934</v>
      </c>
      <c r="D3212" s="5" t="s">
        <v>4863</v>
      </c>
      <c r="E3212" s="5" t="s">
        <v>4859</v>
      </c>
      <c r="F3212" s="5" t="s">
        <v>4860</v>
      </c>
    </row>
    <row r="3213" spans="1:6">
      <c r="A3213" s="5" t="s">
        <v>3489</v>
      </c>
      <c r="B3213" s="5" t="s">
        <v>1847</v>
      </c>
      <c r="C3213" s="5" t="s">
        <v>1934</v>
      </c>
      <c r="D3213" s="5" t="s">
        <v>4863</v>
      </c>
      <c r="E3213" s="5" t="s">
        <v>4859</v>
      </c>
      <c r="F3213" s="5" t="s">
        <v>4860</v>
      </c>
    </row>
    <row r="3214" spans="1:6">
      <c r="A3214" s="5" t="s">
        <v>5870</v>
      </c>
      <c r="B3214" s="5" t="s">
        <v>1850</v>
      </c>
      <c r="C3214" s="5" t="s">
        <v>1934</v>
      </c>
      <c r="D3214" s="5" t="s">
        <v>4858</v>
      </c>
      <c r="E3214" s="5" t="s">
        <v>4859</v>
      </c>
      <c r="F3214" s="5" t="s">
        <v>4860</v>
      </c>
    </row>
    <row r="3215" spans="1:6">
      <c r="A3215" s="5" t="s">
        <v>5870</v>
      </c>
      <c r="B3215" s="5" t="s">
        <v>1850</v>
      </c>
      <c r="C3215" s="5" t="s">
        <v>1955</v>
      </c>
      <c r="D3215" s="5" t="s">
        <v>5469</v>
      </c>
      <c r="E3215" s="5" t="s">
        <v>5246</v>
      </c>
      <c r="F3215" s="5" t="s">
        <v>5470</v>
      </c>
    </row>
    <row r="3216" spans="1:6">
      <c r="A3216" s="5" t="s">
        <v>5870</v>
      </c>
      <c r="B3216" s="5" t="s">
        <v>1850</v>
      </c>
      <c r="C3216" s="5" t="s">
        <v>2107</v>
      </c>
      <c r="D3216" s="5" t="s">
        <v>5471</v>
      </c>
      <c r="E3216" s="5" t="s">
        <v>5246</v>
      </c>
      <c r="F3216" s="5" t="s">
        <v>5871</v>
      </c>
    </row>
    <row r="3217" spans="1:6">
      <c r="A3217" s="5" t="s">
        <v>3491</v>
      </c>
      <c r="B3217" s="5" t="s">
        <v>829</v>
      </c>
      <c r="C3217" s="5" t="s">
        <v>1934</v>
      </c>
      <c r="D3217" s="5" t="s">
        <v>302</v>
      </c>
      <c r="E3217" s="5" t="s">
        <v>4864</v>
      </c>
      <c r="F3217" s="5" t="s">
        <v>4933</v>
      </c>
    </row>
    <row r="3218" spans="1:6">
      <c r="A3218" s="5" t="s">
        <v>3491</v>
      </c>
      <c r="B3218" s="5" t="s">
        <v>829</v>
      </c>
      <c r="C3218" s="5" t="s">
        <v>1955</v>
      </c>
      <c r="D3218" s="5" t="s">
        <v>302</v>
      </c>
      <c r="E3218" s="5" t="s">
        <v>4874</v>
      </c>
      <c r="F3218" s="5" t="s">
        <v>4875</v>
      </c>
    </row>
    <row r="3219" spans="1:6">
      <c r="A3219" s="5" t="s">
        <v>3491</v>
      </c>
      <c r="B3219" s="5" t="s">
        <v>829</v>
      </c>
      <c r="C3219" s="5" t="s">
        <v>2107</v>
      </c>
      <c r="D3219" s="5" t="s">
        <v>284</v>
      </c>
      <c r="E3219" s="5" t="s">
        <v>4887</v>
      </c>
      <c r="F3219" s="5" t="s">
        <v>4910</v>
      </c>
    </row>
    <row r="3220" spans="1:6">
      <c r="A3220" s="5" t="s">
        <v>3491</v>
      </c>
      <c r="B3220" s="5" t="s">
        <v>829</v>
      </c>
      <c r="C3220" s="5" t="s">
        <v>2156</v>
      </c>
      <c r="D3220" s="5" t="s">
        <v>4863</v>
      </c>
      <c r="E3220" s="5" t="s">
        <v>4859</v>
      </c>
      <c r="F3220" s="5" t="s">
        <v>4860</v>
      </c>
    </row>
    <row r="3221" spans="1:6">
      <c r="A3221" s="5" t="s">
        <v>4281</v>
      </c>
      <c r="B3221" s="5" t="s">
        <v>1855</v>
      </c>
      <c r="C3221" s="5" t="s">
        <v>1934</v>
      </c>
      <c r="D3221" s="5" t="s">
        <v>1857</v>
      </c>
      <c r="E3221" s="5" t="s">
        <v>4904</v>
      </c>
      <c r="F3221" s="5" t="s">
        <v>5872</v>
      </c>
    </row>
    <row r="3222" spans="1:6">
      <c r="A3222" s="5" t="s">
        <v>4281</v>
      </c>
      <c r="B3222" s="5" t="s">
        <v>1855</v>
      </c>
      <c r="C3222" s="5" t="s">
        <v>1955</v>
      </c>
      <c r="D3222" s="5" t="s">
        <v>4863</v>
      </c>
      <c r="E3222" s="5" t="s">
        <v>4859</v>
      </c>
      <c r="F3222" s="5" t="s">
        <v>4860</v>
      </c>
    </row>
    <row r="3223" spans="1:6">
      <c r="A3223" s="5" t="s">
        <v>5873</v>
      </c>
      <c r="B3223" s="5" t="s">
        <v>829</v>
      </c>
      <c r="C3223" s="5" t="s">
        <v>1934</v>
      </c>
      <c r="D3223" s="5" t="s">
        <v>5874</v>
      </c>
      <c r="E3223" s="5" t="s">
        <v>5875</v>
      </c>
      <c r="F3223" s="5" t="s">
        <v>5876</v>
      </c>
    </row>
    <row r="3224" spans="1:6">
      <c r="A3224" s="5" t="s">
        <v>5877</v>
      </c>
      <c r="B3224" s="5" t="s">
        <v>829</v>
      </c>
      <c r="C3224" s="5" t="s">
        <v>1934</v>
      </c>
      <c r="D3224" s="5" t="s">
        <v>4858</v>
      </c>
      <c r="E3224" s="5" t="s">
        <v>4859</v>
      </c>
      <c r="F3224" s="5" t="s">
        <v>5878</v>
      </c>
    </row>
    <row r="3225" spans="1:6">
      <c r="A3225" s="5" t="s">
        <v>3496</v>
      </c>
      <c r="B3225" s="5" t="s">
        <v>1860</v>
      </c>
      <c r="C3225" s="5" t="s">
        <v>1934</v>
      </c>
      <c r="D3225" s="5" t="s">
        <v>4863</v>
      </c>
      <c r="E3225" s="5" t="s">
        <v>4859</v>
      </c>
      <c r="F3225" s="5" t="s">
        <v>4860</v>
      </c>
    </row>
    <row r="3226" spans="1:6">
      <c r="A3226" s="5" t="s">
        <v>3500</v>
      </c>
      <c r="B3226" s="5" t="s">
        <v>1863</v>
      </c>
      <c r="C3226" s="5" t="s">
        <v>1934</v>
      </c>
      <c r="D3226" s="5" t="s">
        <v>5034</v>
      </c>
      <c r="E3226" s="5" t="s">
        <v>5035</v>
      </c>
      <c r="F3226" s="5" t="s">
        <v>5036</v>
      </c>
    </row>
    <row r="3227" spans="1:6">
      <c r="A3227" s="5" t="s">
        <v>3500</v>
      </c>
      <c r="B3227" s="5" t="s">
        <v>1863</v>
      </c>
      <c r="C3227" s="5" t="s">
        <v>1955</v>
      </c>
      <c r="D3227" s="5" t="s">
        <v>4863</v>
      </c>
      <c r="E3227" s="5" t="s">
        <v>4859</v>
      </c>
      <c r="F3227" s="5" t="s">
        <v>4860</v>
      </c>
    </row>
    <row r="3228" spans="1:6">
      <c r="A3228" s="5" t="s">
        <v>3502</v>
      </c>
      <c r="B3228" s="5" t="s">
        <v>1866</v>
      </c>
      <c r="C3228" s="5" t="s">
        <v>1934</v>
      </c>
      <c r="D3228" s="5" t="s">
        <v>33</v>
      </c>
      <c r="E3228" s="5" t="s">
        <v>5078</v>
      </c>
      <c r="F3228" s="5" t="s">
        <v>4862</v>
      </c>
    </row>
    <row r="3229" spans="1:6">
      <c r="A3229" s="5" t="s">
        <v>3502</v>
      </c>
      <c r="B3229" s="5" t="s">
        <v>1866</v>
      </c>
      <c r="C3229" s="5" t="s">
        <v>1955</v>
      </c>
      <c r="D3229" s="5" t="s">
        <v>4863</v>
      </c>
      <c r="E3229" s="5" t="s">
        <v>4859</v>
      </c>
      <c r="F3229" s="5" t="s">
        <v>4860</v>
      </c>
    </row>
    <row r="3230" spans="1:6">
      <c r="A3230" s="5" t="s">
        <v>3906</v>
      </c>
      <c r="B3230" s="5" t="s">
        <v>1869</v>
      </c>
      <c r="C3230" s="5" t="s">
        <v>1934</v>
      </c>
      <c r="D3230" s="5" t="s">
        <v>4863</v>
      </c>
      <c r="E3230" s="5" t="s">
        <v>4859</v>
      </c>
      <c r="F3230" s="5" t="s">
        <v>4860</v>
      </c>
    </row>
    <row r="3231" spans="1:6">
      <c r="A3231" s="5" t="s">
        <v>3910</v>
      </c>
      <c r="B3231" s="5" t="s">
        <v>1872</v>
      </c>
      <c r="C3231" s="5" t="s">
        <v>1934</v>
      </c>
      <c r="D3231" s="5" t="s">
        <v>4863</v>
      </c>
      <c r="E3231" s="5" t="s">
        <v>4859</v>
      </c>
      <c r="F3231" s="5" t="s">
        <v>4860</v>
      </c>
    </row>
    <row r="3232" spans="1:6">
      <c r="A3232" s="5" t="s">
        <v>3506</v>
      </c>
      <c r="B3232" s="5" t="s">
        <v>1875</v>
      </c>
      <c r="C3232" s="5" t="s">
        <v>1955</v>
      </c>
      <c r="D3232" s="5" t="s">
        <v>4863</v>
      </c>
      <c r="E3232" s="5" t="s">
        <v>4859</v>
      </c>
      <c r="F3232" s="5" t="s">
        <v>4860</v>
      </c>
    </row>
    <row r="3233" spans="1:6">
      <c r="A3233" s="5" t="s">
        <v>3509</v>
      </c>
      <c r="B3233" s="5" t="s">
        <v>1879</v>
      </c>
      <c r="C3233" s="5" t="s">
        <v>1934</v>
      </c>
      <c r="D3233" s="5" t="s">
        <v>4863</v>
      </c>
      <c r="E3233" s="5" t="s">
        <v>4859</v>
      </c>
      <c r="F3233" s="5" t="s">
        <v>4860</v>
      </c>
    </row>
    <row r="3234" spans="1:6">
      <c r="A3234" s="5" t="s">
        <v>3513</v>
      </c>
      <c r="B3234" s="5" t="s">
        <v>1882</v>
      </c>
      <c r="C3234" s="5" t="s">
        <v>1934</v>
      </c>
      <c r="D3234" s="5" t="s">
        <v>4863</v>
      </c>
      <c r="E3234" s="5" t="s">
        <v>4859</v>
      </c>
      <c r="F3234" s="5" t="s">
        <v>4860</v>
      </c>
    </row>
    <row r="3235" spans="1:6">
      <c r="A3235" s="5" t="s">
        <v>3518</v>
      </c>
      <c r="B3235" s="5" t="s">
        <v>1885</v>
      </c>
      <c r="C3235" s="5" t="s">
        <v>1934</v>
      </c>
      <c r="D3235" s="5" t="s">
        <v>4863</v>
      </c>
      <c r="E3235" s="5" t="s">
        <v>4859</v>
      </c>
      <c r="F3235" s="5" t="s">
        <v>4860</v>
      </c>
    </row>
    <row r="3236" spans="1:6">
      <c r="A3236" s="5" t="s">
        <v>3522</v>
      </c>
      <c r="B3236" s="5" t="s">
        <v>1889</v>
      </c>
      <c r="C3236" s="5" t="s">
        <v>1934</v>
      </c>
      <c r="D3236" s="5" t="s">
        <v>4863</v>
      </c>
      <c r="E3236" s="5" t="s">
        <v>4859</v>
      </c>
      <c r="F3236" s="5" t="s">
        <v>4860</v>
      </c>
    </row>
    <row r="3237" spans="1:6">
      <c r="A3237" s="5" t="s">
        <v>3526</v>
      </c>
      <c r="B3237" s="5" t="s">
        <v>1893</v>
      </c>
      <c r="C3237" s="5" t="s">
        <v>1934</v>
      </c>
      <c r="D3237" s="5" t="s">
        <v>4863</v>
      </c>
      <c r="E3237" s="5" t="s">
        <v>4859</v>
      </c>
      <c r="F3237" s="5" t="s">
        <v>4860</v>
      </c>
    </row>
    <row r="3238" spans="1:6">
      <c r="A3238" s="5" t="s">
        <v>3528</v>
      </c>
      <c r="B3238" s="5" t="s">
        <v>1896</v>
      </c>
      <c r="C3238" s="5" t="s">
        <v>1934</v>
      </c>
      <c r="D3238" s="5" t="s">
        <v>4863</v>
      </c>
      <c r="E3238" s="5" t="s">
        <v>4859</v>
      </c>
      <c r="F3238" s="5" t="s">
        <v>4860</v>
      </c>
    </row>
    <row r="3239" spans="1:6">
      <c r="A3239" s="5" t="s">
        <v>3532</v>
      </c>
      <c r="B3239" s="5" t="s">
        <v>1899</v>
      </c>
      <c r="C3239" s="5" t="s">
        <v>1934</v>
      </c>
      <c r="D3239" s="5" t="s">
        <v>5034</v>
      </c>
      <c r="E3239" s="5" t="s">
        <v>5035</v>
      </c>
      <c r="F3239" s="5" t="s">
        <v>5036</v>
      </c>
    </row>
    <row r="3240" spans="1:6">
      <c r="A3240" s="5" t="s">
        <v>3532</v>
      </c>
      <c r="B3240" s="5" t="s">
        <v>1899</v>
      </c>
      <c r="C3240" s="5" t="s">
        <v>1955</v>
      </c>
      <c r="D3240" s="5" t="s">
        <v>4863</v>
      </c>
      <c r="E3240" s="5" t="s">
        <v>4859</v>
      </c>
      <c r="F3240" s="5" t="s">
        <v>4860</v>
      </c>
    </row>
    <row r="3241" spans="1:6">
      <c r="A3241" s="5" t="s">
        <v>3535</v>
      </c>
      <c r="B3241" s="5" t="s">
        <v>1902</v>
      </c>
      <c r="C3241" s="5" t="s">
        <v>1934</v>
      </c>
      <c r="D3241" s="5" t="s">
        <v>4863</v>
      </c>
      <c r="E3241" s="5" t="s">
        <v>4859</v>
      </c>
      <c r="F3241" s="5" t="s">
        <v>4860</v>
      </c>
    </row>
    <row r="3242" spans="1:6">
      <c r="A3242" s="5" t="s">
        <v>3536</v>
      </c>
      <c r="B3242" s="5" t="s">
        <v>1905</v>
      </c>
      <c r="C3242" s="5" t="s">
        <v>1934</v>
      </c>
      <c r="D3242" s="5" t="s">
        <v>768</v>
      </c>
      <c r="E3242" s="5" t="s">
        <v>5879</v>
      </c>
      <c r="F3242" s="5" t="s">
        <v>5880</v>
      </c>
    </row>
    <row r="3243" spans="1:6">
      <c r="A3243" s="5" t="s">
        <v>3536</v>
      </c>
      <c r="B3243" s="5" t="s">
        <v>1905</v>
      </c>
      <c r="C3243" s="5" t="s">
        <v>1955</v>
      </c>
      <c r="D3243" s="5" t="s">
        <v>4858</v>
      </c>
      <c r="E3243" s="5" t="s">
        <v>4859</v>
      </c>
      <c r="F3243" s="5" t="s">
        <v>4860</v>
      </c>
    </row>
    <row r="3244" spans="1:6">
      <c r="A3244" s="5" t="s">
        <v>3536</v>
      </c>
      <c r="B3244" s="5" t="s">
        <v>1905</v>
      </c>
      <c r="C3244" s="5" t="s">
        <v>2107</v>
      </c>
      <c r="D3244" s="5" t="s">
        <v>892</v>
      </c>
      <c r="E3244" s="5" t="s">
        <v>5246</v>
      </c>
      <c r="F3244" s="5" t="s">
        <v>5247</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Walata, Steve</dc:creator>
  <cp:keywords/>
  <dc:description/>
  <cp:lastModifiedBy>Yu, Donghai</cp:lastModifiedBy>
  <cp:revision/>
  <dcterms:created xsi:type="dcterms:W3CDTF">2025-04-09T16:50:22Z</dcterms:created>
  <dcterms:modified xsi:type="dcterms:W3CDTF">2025-04-22T14:16:14Z</dcterms:modified>
  <cp:category/>
  <cp:contentStatus/>
</cp:coreProperties>
</file>