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0" windowWidth="28720" windowHeight="17560" tabRatio="500" activeTab="1"/>
  </bookViews>
  <sheets>
    <sheet name="Backlogs" sheetId="2" r:id="rId1"/>
    <sheet name="PB Burndown" sheetId="3" r:id="rId2"/>
  </sheets>
  <externalReferences>
    <externalReference r:id="rId3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3" l="1"/>
  <c r="L28" i="3"/>
  <c r="M28" i="3"/>
  <c r="N29" i="3"/>
  <c r="L29" i="3"/>
  <c r="M29" i="3"/>
  <c r="N30" i="3"/>
  <c r="L30" i="3"/>
  <c r="M30" i="3"/>
  <c r="N31" i="3"/>
  <c r="L31" i="3"/>
  <c r="M31" i="3"/>
  <c r="B31" i="3"/>
  <c r="B30" i="3"/>
  <c r="B29" i="3"/>
  <c r="D23" i="2"/>
  <c r="K12" i="2"/>
  <c r="E29" i="3"/>
  <c r="G4" i="3"/>
  <c r="D10" i="3"/>
  <c r="D11" i="3"/>
  <c r="L51" i="3"/>
  <c r="K51" i="3"/>
  <c r="B28" i="3"/>
  <c r="G3" i="3"/>
  <c r="D9" i="3"/>
  <c r="J51" i="3"/>
  <c r="I30" i="3"/>
  <c r="I29" i="3"/>
  <c r="I51" i="3"/>
  <c r="G5" i="3"/>
  <c r="G6" i="3"/>
  <c r="F28" i="3"/>
  <c r="K28" i="3"/>
  <c r="F29" i="3"/>
  <c r="K29" i="3"/>
  <c r="F30" i="3"/>
  <c r="K30" i="3"/>
  <c r="G51" i="3"/>
  <c r="I50" i="3"/>
  <c r="G50" i="3"/>
  <c r="H51" i="3"/>
  <c r="F51" i="3"/>
  <c r="L50" i="3"/>
  <c r="K50" i="3"/>
  <c r="J50" i="3"/>
  <c r="I49" i="3"/>
  <c r="G49" i="3"/>
  <c r="H50" i="3"/>
  <c r="F50" i="3"/>
  <c r="L49" i="3"/>
  <c r="K49" i="3"/>
  <c r="J49" i="3"/>
  <c r="I48" i="3"/>
  <c r="G48" i="3"/>
  <c r="H49" i="3"/>
  <c r="F49" i="3"/>
  <c r="L48" i="3"/>
  <c r="K48" i="3"/>
  <c r="J48" i="3"/>
  <c r="I47" i="3"/>
  <c r="G47" i="3"/>
  <c r="H48" i="3"/>
  <c r="F48" i="3"/>
  <c r="L47" i="3"/>
  <c r="K47" i="3"/>
  <c r="J47" i="3"/>
  <c r="I46" i="3"/>
  <c r="G46" i="3"/>
  <c r="H47" i="3"/>
  <c r="F47" i="3"/>
  <c r="L46" i="3"/>
  <c r="K46" i="3"/>
  <c r="J46" i="3"/>
  <c r="I45" i="3"/>
  <c r="G45" i="3"/>
  <c r="H46" i="3"/>
  <c r="F46" i="3"/>
  <c r="L45" i="3"/>
  <c r="K45" i="3"/>
  <c r="J45" i="3"/>
  <c r="I44" i="3"/>
  <c r="G44" i="3"/>
  <c r="H45" i="3"/>
  <c r="F45" i="3"/>
  <c r="L44" i="3"/>
  <c r="K44" i="3"/>
  <c r="J44" i="3"/>
  <c r="I43" i="3"/>
  <c r="G43" i="3"/>
  <c r="H44" i="3"/>
  <c r="F44" i="3"/>
  <c r="L43" i="3"/>
  <c r="K43" i="3"/>
  <c r="J43" i="3"/>
  <c r="I42" i="3"/>
  <c r="G42" i="3"/>
  <c r="H43" i="3"/>
  <c r="F43" i="3"/>
  <c r="L42" i="3"/>
  <c r="K42" i="3"/>
  <c r="J42" i="3"/>
  <c r="I41" i="3"/>
  <c r="G41" i="3"/>
  <c r="H42" i="3"/>
  <c r="F42" i="3"/>
  <c r="L41" i="3"/>
  <c r="K41" i="3"/>
  <c r="J41" i="3"/>
  <c r="I40" i="3"/>
  <c r="G40" i="3"/>
  <c r="H41" i="3"/>
  <c r="F41" i="3"/>
  <c r="L40" i="3"/>
  <c r="K40" i="3"/>
  <c r="J40" i="3"/>
  <c r="I39" i="3"/>
  <c r="G39" i="3"/>
  <c r="H40" i="3"/>
  <c r="F40" i="3"/>
  <c r="L39" i="3"/>
  <c r="K39" i="3"/>
  <c r="J39" i="3"/>
  <c r="I38" i="3"/>
  <c r="G38" i="3"/>
  <c r="H39" i="3"/>
  <c r="F39" i="3"/>
  <c r="L38" i="3"/>
  <c r="K38" i="3"/>
  <c r="J38" i="3"/>
  <c r="I37" i="3"/>
  <c r="G37" i="3"/>
  <c r="H38" i="3"/>
  <c r="F38" i="3"/>
  <c r="L37" i="3"/>
  <c r="K37" i="3"/>
  <c r="J37" i="3"/>
  <c r="I36" i="3"/>
  <c r="G36" i="3"/>
  <c r="H37" i="3"/>
  <c r="F37" i="3"/>
  <c r="L36" i="3"/>
  <c r="K36" i="3"/>
  <c r="J36" i="3"/>
  <c r="I35" i="3"/>
  <c r="G35" i="3"/>
  <c r="H36" i="3"/>
  <c r="F36" i="3"/>
  <c r="L35" i="3"/>
  <c r="K35" i="3"/>
  <c r="J35" i="3"/>
  <c r="I34" i="3"/>
  <c r="G34" i="3"/>
  <c r="H35" i="3"/>
  <c r="F35" i="3"/>
  <c r="L34" i="3"/>
  <c r="K34" i="3"/>
  <c r="J34" i="3"/>
  <c r="I33" i="3"/>
  <c r="G33" i="3"/>
  <c r="H34" i="3"/>
  <c r="F34" i="3"/>
  <c r="L33" i="3"/>
  <c r="K33" i="3"/>
  <c r="J33" i="3"/>
  <c r="I32" i="3"/>
  <c r="G32" i="3"/>
  <c r="H33" i="3"/>
  <c r="F33" i="3"/>
  <c r="L32" i="3"/>
  <c r="K32" i="3"/>
  <c r="J32" i="3"/>
  <c r="H32" i="3"/>
  <c r="F32" i="3"/>
  <c r="Q31" i="3"/>
  <c r="P31" i="3"/>
  <c r="O31" i="3"/>
  <c r="F31" i="3"/>
  <c r="I31" i="3"/>
  <c r="K31" i="3"/>
  <c r="H31" i="3"/>
  <c r="G31" i="3"/>
  <c r="E30" i="3"/>
  <c r="E31" i="3"/>
  <c r="Q30" i="3"/>
  <c r="P30" i="3"/>
  <c r="O30" i="3"/>
  <c r="H30" i="3"/>
  <c r="G30" i="3"/>
  <c r="Q29" i="3"/>
  <c r="P29" i="3"/>
  <c r="O29" i="3"/>
  <c r="H29" i="3"/>
  <c r="G29" i="3"/>
  <c r="Q28" i="3"/>
  <c r="P28" i="3"/>
  <c r="O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D12" i="3"/>
  <c r="G9" i="3"/>
  <c r="A8" i="3"/>
  <c r="J3" i="2"/>
  <c r="K13" i="2"/>
  <c r="H3" i="2"/>
  <c r="G3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<sst xmlns="http://schemas.openxmlformats.org/spreadsheetml/2006/main" count="108" uniqueCount="76">
  <si>
    <t>Product backlog</t>
  </si>
  <si>
    <t>id</t>
  </si>
  <si>
    <t>story</t>
  </si>
  <si>
    <t>priority</t>
  </si>
  <si>
    <t>time estimate</t>
  </si>
  <si>
    <t>status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</si>
  <si>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</si>
  <si>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</si>
  <si>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</si>
  <si>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</si>
  <si>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</si>
  <si>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</si>
  <si>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</si>
  <si>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</si>
  <si>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</si>
  <si>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</si>
  <si>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</si>
  <si>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</si>
  <si>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</si>
  <si>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</si>
  <si>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</si>
  <si>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</si>
  <si>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</si>
  <si>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</si>
  <si>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</si>
  <si>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</si>
  <si>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Deniz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</si>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</sst>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4" fontId="4" fillId="0" borderId="0" xfId="105" applyNumberFormat="1" applyAlignment="1">
      <alignment horizontal="left"/>
    </xf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0" xfId="105" applyFont="1" applyFill="1" applyBorder="1" applyAlignment="1">
      <alignment horizontal="center" wrapText="1"/>
    </xf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</cellXfs>
  <cellStyles count="1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rmal 2" xfId="105"/>
  </cellStyles>
  <dxfs count="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3.5527136788005E-15</c:v>
                </c:pt>
                <c:pt idx="1">
                  <c:v>3.5527136788005E-15</c:v>
                </c:pt>
                <c:pt idx="2">
                  <c:v>3.5527136788005E-15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88.00000000000001</c:v>
                </c:pt>
                <c:pt idx="1">
                  <c:v>68.80000000000001</c:v>
                </c:pt>
                <c:pt idx="2">
                  <c:v>49.60000000000001</c:v>
                </c:pt>
                <c:pt idx="3">
                  <c:v>30.40000000000001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2074524488"/>
        <c:axId val="-2074521240"/>
      </c:lineChart>
      <c:catAx>
        <c:axId val="-207452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21240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-207452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24488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74488600"/>
        <c:axId val="-2044213800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19.2</c:v>
                </c:pt>
                <c:pt idx="1">
                  <c:v>19.2</c:v>
                </c:pt>
                <c:pt idx="2">
                  <c:v>19.2</c:v>
                </c:pt>
                <c:pt idx="3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88600"/>
        <c:axId val="-2044213800"/>
      </c:lineChart>
      <c:catAx>
        <c:axId val="-207448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1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21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488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definedNames>
      <definedName name="AverageSpeedLastEight" refersTo="#REF!"/>
      <definedName name="AverageSpeedRealized" refersTo="#REF!"/>
      <definedName name="AverageSpeedWorstThree" refersTo="#REF!"/>
      <definedName name="ColBottomCurrentScope" refersTo="#REF!"/>
      <definedName name="ColTopRemainingWork" refersTo="#REF!"/>
      <definedName name="PBCurrentBottom" refersTo="#REF!"/>
      <definedName name="PBTrend" refersTo="#REF!"/>
      <definedName name="PlannedSpeed" refersTo="#REF!"/>
      <definedName name="RealizedSpeed" refersTo="#REF!"/>
    </defined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50" zoomScaleNormal="150" zoomScalePageLayoutView="150" workbookViewId="0">
      <selection activeCell="D14" sqref="D14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</cols>
  <sheetData>
    <row r="1" spans="1:11">
      <c r="A1" s="4" t="s">
        <v>0</v>
      </c>
      <c r="B1" s="4"/>
      <c r="C1" s="1"/>
      <c r="D1" s="1"/>
      <c r="E1" s="1"/>
      <c r="F1" s="1"/>
      <c r="G1" s="1" t="s">
        <v>6</v>
      </c>
      <c r="H1" s="1"/>
      <c r="I1" s="1"/>
      <c r="J1" s="1"/>
      <c r="K1" s="1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 t="s">
        <v>1</v>
      </c>
      <c r="H2" s="1" t="s">
        <v>2</v>
      </c>
      <c r="I2" s="1" t="s">
        <v>7</v>
      </c>
      <c r="J2" s="1" t="s">
        <v>4</v>
      </c>
      <c r="K2" s="1" t="s">
        <v>8</v>
      </c>
    </row>
    <row r="3" spans="1:11">
      <c r="A3" s="2">
        <v>1</v>
      </c>
      <c r="B3" s="3" t="s">
        <v>74</v>
      </c>
      <c r="C3">
        <v>5</v>
      </c>
      <c r="D3">
        <v>8</v>
      </c>
      <c r="E3" t="s">
        <v>9</v>
      </c>
      <c r="G3" s="2">
        <f>A3</f>
        <v>1</v>
      </c>
      <c r="H3" s="3" t="str">
        <f>B3</f>
        <v>Users can play the game as a multiplayer online game</v>
      </c>
      <c r="I3" t="s">
        <v>26</v>
      </c>
      <c r="J3">
        <f>D3</f>
        <v>8</v>
      </c>
      <c r="K3">
        <v>50</v>
      </c>
    </row>
    <row r="4" spans="1:11">
      <c r="A4" s="2">
        <v>2</v>
      </c>
      <c r="B4" t="s">
        <v>29</v>
      </c>
      <c r="C4">
        <v>5</v>
      </c>
      <c r="D4">
        <v>6</v>
      </c>
      <c r="E4" t="s">
        <v>9</v>
      </c>
      <c r="G4" s="2">
        <v>11</v>
      </c>
      <c r="H4" t="s">
        <v>27</v>
      </c>
      <c r="I4" t="s">
        <v>30</v>
      </c>
      <c r="J4">
        <v>6</v>
      </c>
      <c r="K4">
        <v>30</v>
      </c>
    </row>
    <row r="5" spans="1:11">
      <c r="A5" s="2">
        <v>3</v>
      </c>
      <c r="B5" t="s">
        <v>14</v>
      </c>
      <c r="C5">
        <v>5</v>
      </c>
      <c r="D5">
        <v>4</v>
      </c>
      <c r="E5" t="s">
        <v>9</v>
      </c>
      <c r="G5">
        <v>2</v>
      </c>
      <c r="H5" t="s">
        <v>29</v>
      </c>
      <c r="I5" t="s">
        <v>26</v>
      </c>
      <c r="J5">
        <v>6</v>
      </c>
      <c r="K5">
        <v>40</v>
      </c>
    </row>
    <row r="6" spans="1:11">
      <c r="A6" s="2">
        <v>4</v>
      </c>
      <c r="B6" t="s">
        <v>10</v>
      </c>
      <c r="C6">
        <v>5</v>
      </c>
      <c r="D6">
        <v>4</v>
      </c>
      <c r="E6" t="s">
        <v>9</v>
      </c>
      <c r="G6">
        <v>17</v>
      </c>
      <c r="H6" t="s">
        <v>22</v>
      </c>
      <c r="I6" t="s">
        <v>30</v>
      </c>
      <c r="J6">
        <v>6</v>
      </c>
      <c r="K6">
        <v>100</v>
      </c>
    </row>
    <row r="7" spans="1:11">
      <c r="A7" s="2">
        <v>5</v>
      </c>
      <c r="B7" t="s">
        <v>11</v>
      </c>
      <c r="C7">
        <v>2</v>
      </c>
      <c r="D7">
        <v>4</v>
      </c>
      <c r="E7" t="s">
        <v>9</v>
      </c>
      <c r="G7">
        <v>7</v>
      </c>
      <c r="H7" t="s">
        <v>12</v>
      </c>
      <c r="I7" t="s">
        <v>25</v>
      </c>
      <c r="J7">
        <v>4</v>
      </c>
      <c r="K7">
        <v>75</v>
      </c>
    </row>
    <row r="8" spans="1:11">
      <c r="A8" s="2">
        <v>6</v>
      </c>
      <c r="B8" t="s">
        <v>21</v>
      </c>
      <c r="C8">
        <v>2</v>
      </c>
      <c r="D8">
        <v>10</v>
      </c>
      <c r="E8" t="s">
        <v>9</v>
      </c>
      <c r="G8">
        <v>8</v>
      </c>
      <c r="H8" t="s">
        <v>13</v>
      </c>
      <c r="I8" t="s">
        <v>28</v>
      </c>
      <c r="J8">
        <v>4</v>
      </c>
      <c r="K8">
        <v>50</v>
      </c>
    </row>
    <row r="9" spans="1:11">
      <c r="A9" s="2">
        <v>7</v>
      </c>
      <c r="B9" t="s">
        <v>12</v>
      </c>
      <c r="C9">
        <v>2</v>
      </c>
      <c r="D9">
        <v>4</v>
      </c>
      <c r="E9" t="s">
        <v>9</v>
      </c>
    </row>
    <row r="10" spans="1:11">
      <c r="A10" s="2">
        <v>8</v>
      </c>
      <c r="B10" t="s">
        <v>13</v>
      </c>
      <c r="C10">
        <v>1</v>
      </c>
      <c r="D10">
        <v>4</v>
      </c>
      <c r="E10" t="s">
        <v>9</v>
      </c>
    </row>
    <row r="11" spans="1:11">
      <c r="A11" s="2">
        <v>9</v>
      </c>
      <c r="B11" t="s">
        <v>17</v>
      </c>
      <c r="C11">
        <v>3</v>
      </c>
      <c r="D11">
        <v>4</v>
      </c>
      <c r="E11" t="s">
        <v>9</v>
      </c>
    </row>
    <row r="12" spans="1:11">
      <c r="A12" s="2">
        <v>10</v>
      </c>
      <c r="B12" t="s">
        <v>16</v>
      </c>
      <c r="C12">
        <v>3</v>
      </c>
      <c r="D12">
        <v>4</v>
      </c>
      <c r="E12" t="s">
        <v>9</v>
      </c>
      <c r="I12" s="4" t="s">
        <v>31</v>
      </c>
      <c r="J12" s="4"/>
      <c r="K12">
        <f>SUM(J3:J8)</f>
        <v>34</v>
      </c>
    </row>
    <row r="13" spans="1:11">
      <c r="A13" s="2">
        <v>11</v>
      </c>
      <c r="B13" t="s">
        <v>27</v>
      </c>
      <c r="C13">
        <v>3</v>
      </c>
      <c r="D13">
        <v>6</v>
      </c>
      <c r="E13" t="s">
        <v>9</v>
      </c>
      <c r="I13" s="4" t="s">
        <v>31</v>
      </c>
      <c r="J13" s="4"/>
      <c r="K13">
        <f>SUMPRODUCT(J3:J8,K3:K8)/100</f>
        <v>19.2</v>
      </c>
    </row>
    <row r="14" spans="1:11">
      <c r="A14">
        <v>12</v>
      </c>
      <c r="B14" t="s">
        <v>24</v>
      </c>
      <c r="C14">
        <v>3</v>
      </c>
      <c r="D14">
        <v>6</v>
      </c>
      <c r="E14" t="s">
        <v>9</v>
      </c>
    </row>
    <row r="15" spans="1:11">
      <c r="A15">
        <v>13</v>
      </c>
      <c r="B15" t="s">
        <v>18</v>
      </c>
      <c r="C15">
        <v>3</v>
      </c>
      <c r="D15">
        <v>6</v>
      </c>
      <c r="E15" t="s">
        <v>9</v>
      </c>
    </row>
    <row r="16" spans="1:11">
      <c r="A16">
        <v>14</v>
      </c>
      <c r="B16" t="s">
        <v>19</v>
      </c>
      <c r="C16">
        <v>3</v>
      </c>
      <c r="D16">
        <v>6</v>
      </c>
      <c r="E16" t="s">
        <v>9</v>
      </c>
    </row>
    <row r="17" spans="1:5">
      <c r="A17">
        <v>15</v>
      </c>
      <c r="B17" t="s">
        <v>15</v>
      </c>
      <c r="C17">
        <v>2</v>
      </c>
      <c r="D17">
        <v>2</v>
      </c>
      <c r="E17" t="s">
        <v>9</v>
      </c>
    </row>
    <row r="18" spans="1:5">
      <c r="A18">
        <v>16</v>
      </c>
      <c r="B18" t="s">
        <v>20</v>
      </c>
      <c r="C18">
        <v>1</v>
      </c>
      <c r="D18">
        <v>4</v>
      </c>
      <c r="E18" t="s">
        <v>9</v>
      </c>
    </row>
    <row r="19" spans="1:5">
      <c r="A19">
        <v>17</v>
      </c>
      <c r="B19" t="s">
        <v>22</v>
      </c>
      <c r="C19">
        <v>4</v>
      </c>
      <c r="D19">
        <v>4</v>
      </c>
      <c r="E19" t="s">
        <v>9</v>
      </c>
    </row>
    <row r="20" spans="1:5">
      <c r="A20">
        <v>18</v>
      </c>
      <c r="B20" t="s">
        <v>23</v>
      </c>
      <c r="C20">
        <v>3</v>
      </c>
      <c r="D20">
        <v>2</v>
      </c>
      <c r="E20" t="s">
        <v>9</v>
      </c>
    </row>
    <row r="23" spans="1:5">
      <c r="C23" s="1" t="s">
        <v>75</v>
      </c>
      <c r="D23">
        <f>SUM(D3:D20)</f>
        <v>88</v>
      </c>
    </row>
  </sheetData>
  <mergeCells count="3">
    <mergeCell ref="A1:B1"/>
    <mergeCell ref="I13:J13"/>
    <mergeCell ref="I12:J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tabSelected="1" workbookViewId="0">
      <selection activeCell="E22" sqref="E22"/>
    </sheetView>
  </sheetViews>
  <sheetFormatPr baseColWidth="10" defaultColWidth="8.83203125" defaultRowHeight="12" x14ac:dyDescent="0"/>
  <cols>
    <col min="1" max="1" width="11.83203125" style="6" customWidth="1"/>
    <col min="2" max="4" width="8.83203125" style="6"/>
    <col min="5" max="5" width="14.5" style="6" customWidth="1"/>
    <col min="6" max="6" width="15.6640625" style="6" hidden="1" customWidth="1"/>
    <col min="7" max="8" width="5.5" style="6" hidden="1" customWidth="1"/>
    <col min="9" max="9" width="7.33203125" style="6" hidden="1" customWidth="1"/>
    <col min="10" max="10" width="4.33203125" style="6" hidden="1" customWidth="1"/>
    <col min="11" max="13" width="6.83203125" style="6" hidden="1" customWidth="1"/>
    <col min="14" max="16" width="9.1640625" style="6" hidden="1" customWidth="1"/>
    <col min="17" max="17" width="10.5" style="6" hidden="1" customWidth="1"/>
    <col min="18" max="16384" width="8.83203125" style="6"/>
  </cols>
  <sheetData>
    <row r="1" spans="1:26" ht="17">
      <c r="A1" s="5" t="s">
        <v>32</v>
      </c>
    </row>
    <row r="3" spans="1:26">
      <c r="A3" s="6" t="s">
        <v>33</v>
      </c>
      <c r="D3" s="6">
        <v>88</v>
      </c>
      <c r="F3" s="6" t="s">
        <v>34</v>
      </c>
      <c r="G3" s="7">
        <f>IF(COUNT(B28:B31)=0,1,COUNT(B28:B31))</f>
        <v>4</v>
      </c>
    </row>
    <row r="4" spans="1:26">
      <c r="A4" s="6" t="s">
        <v>35</v>
      </c>
      <c r="D4" s="6">
        <v>3</v>
      </c>
      <c r="E4" s="6" t="s">
        <v>36</v>
      </c>
      <c r="F4" s="6" t="s">
        <v>37</v>
      </c>
      <c r="G4" s="7">
        <f>IF(COUNT(D28:D31)=0,1,COUNT(D28:D31)+1)</f>
        <v>2</v>
      </c>
    </row>
    <row r="5" spans="1:26">
      <c r="F5" s="6" t="s">
        <v>38</v>
      </c>
      <c r="G5" s="7">
        <f>IF(G4&gt;D4,G4-D4,0)</f>
        <v>0</v>
      </c>
      <c r="Z5" s="8"/>
    </row>
    <row r="6" spans="1:26">
      <c r="A6" s="9" t="s">
        <v>39</v>
      </c>
      <c r="F6" s="6" t="s">
        <v>40</v>
      </c>
      <c r="G6" s="7">
        <f>TrendSprintCount-TrendOffset</f>
        <v>2</v>
      </c>
      <c r="Z6" s="8"/>
    </row>
    <row r="7" spans="1:26">
      <c r="A7" s="6" t="s">
        <v>41</v>
      </c>
      <c r="D7" s="6">
        <v>30</v>
      </c>
      <c r="Z7" s="8"/>
    </row>
    <row r="8" spans="1:26">
      <c r="A8" s="10">
        <f>D$4</f>
        <v>3</v>
      </c>
      <c r="B8" s="10"/>
      <c r="D8" s="11">
        <f ca="1">IF(D28="","",AVERAGE(OFFSET(D27,TrendOffset,0,SprintsInTrend,1)))</f>
        <v>19.2</v>
      </c>
      <c r="Z8" s="8"/>
    </row>
    <row r="9" spans="1:26">
      <c r="A9" s="6" t="s">
        <v>42</v>
      </c>
      <c r="D9" s="11">
        <f ca="1">IF(D28="","",AVERAGE(OFFSET(D27,1,0,SprintCount,1)))</f>
        <v>19.2</v>
      </c>
      <c r="F9" s="6" t="s">
        <v>43</v>
      </c>
      <c r="G9" s="7">
        <f ca="1">IF(M28="",1,COUNT(M28:M110))</f>
        <v>4</v>
      </c>
      <c r="Z9" s="8"/>
    </row>
    <row r="10" spans="1:26">
      <c r="A10" s="6" t="s">
        <v>44</v>
      </c>
      <c r="D10" s="11">
        <f ca="1">IF(D28="","",AVERAGE(LastEight))</f>
        <v>19.2</v>
      </c>
      <c r="Z10" s="8"/>
    </row>
    <row r="11" spans="1:26">
      <c r="A11" s="6" t="s">
        <v>45</v>
      </c>
      <c r="D11" s="11">
        <f ca="1">IF(D28="","",IF(TrendSprintCount&lt;4,D10,AVERAGE(SMALL(LastEight,1),SMALL(LastEight,2),SMALL(LastEight,3))))</f>
        <v>19.2</v>
      </c>
      <c r="Z11" s="8"/>
    </row>
    <row r="12" spans="1:26">
      <c r="A12" s="6" t="s">
        <v>46</v>
      </c>
      <c r="D12" s="11">
        <f ca="1">IF(M29="","",M28-M29)</f>
        <v>19.200000000000003</v>
      </c>
      <c r="Z12" s="8"/>
    </row>
    <row r="13" spans="1:26">
      <c r="F13" s="12" t="s">
        <v>47</v>
      </c>
      <c r="Z13" s="8"/>
    </row>
    <row r="14" spans="1:26">
      <c r="A14" s="9" t="s">
        <v>48</v>
      </c>
    </row>
    <row r="15" spans="1:26">
      <c r="A15" s="6" t="s">
        <v>49</v>
      </c>
      <c r="D15" s="13">
        <f>IF(D7="",0,ROUNDUP(D3/D7*0.6,0))</f>
        <v>2</v>
      </c>
    </row>
    <row r="16" spans="1:26">
      <c r="A16" s="6" t="s">
        <v>50</v>
      </c>
      <c r="D16" s="13">
        <f>IF(D7="",0,ROUNDUP(D3/D7,0))</f>
        <v>3</v>
      </c>
    </row>
    <row r="17" spans="1:17">
      <c r="A17" s="6" t="s">
        <v>51</v>
      </c>
      <c r="D17" s="13">
        <f>IF(D7="",0,ROUNDUP(D3/D7*1.6,0))</f>
        <v>5</v>
      </c>
      <c r="F17" s="6" t="s">
        <v>52</v>
      </c>
      <c r="G17" s="6">
        <f>IF(OR(D28="",D29=""),1,STDEV(D28:D31))</f>
        <v>1</v>
      </c>
    </row>
    <row r="18" spans="1:17">
      <c r="A18" s="10">
        <f>D$4</f>
        <v>3</v>
      </c>
      <c r="B18" s="10"/>
      <c r="D18" s="13">
        <f ca="1">IF(D8="","",IF(LastRealized="",ROUNDUP(LastPlanned/D8,0)+SprintCount-1,ROUNDUP((LastPlanned-LastRealized)/D8+SprintCount,0)))</f>
        <v>7</v>
      </c>
    </row>
    <row r="19" spans="1:17">
      <c r="A19" s="6" t="s">
        <v>53</v>
      </c>
      <c r="D19" s="13">
        <f ca="1">IF(D9="","",IF(LastRealized="",ROUNDUP(LastPlanned/D9+SprintCount-1,0),ROUNDUP((LastPlanned-LastRealized)/D9,0)+SprintCount))</f>
        <v>7</v>
      </c>
      <c r="F19" s="6" t="s">
        <v>54</v>
      </c>
      <c r="G19" s="6">
        <f ca="1">LastPlanned</f>
        <v>68.8</v>
      </c>
    </row>
    <row r="20" spans="1:17">
      <c r="A20" s="6" t="s">
        <v>44</v>
      </c>
      <c r="D20" s="13">
        <f ca="1">IF(D10="","",IF(LastRealized="",ROUNDUP(LastPlanned/D10+SprintCount-1,0),ROUNDUP((LastPlanned-LastRealized)/D10,0)+SprintCount))</f>
        <v>7</v>
      </c>
      <c r="F20" s="6" t="s">
        <v>55</v>
      </c>
      <c r="G20" s="6">
        <f ca="1">LastRealized</f>
        <v>0</v>
      </c>
    </row>
    <row r="21" spans="1:17">
      <c r="A21" s="6" t="s">
        <v>45</v>
      </c>
      <c r="D21" s="13">
        <f ca="1">IF(D11="","",IF(LastRealized="",ROUNDUP(LastPlanned/D11+SprintCount-1,0),ROUNDUP((LastPlanned-LastRealized)/D11,0)+SprintCount))</f>
        <v>7</v>
      </c>
    </row>
    <row r="22" spans="1:17">
      <c r="A22" s="6" t="s">
        <v>46</v>
      </c>
      <c r="D22" s="13">
        <v>3</v>
      </c>
    </row>
    <row r="23" spans="1:17">
      <c r="A23" s="6" t="s">
        <v>56</v>
      </c>
      <c r="D23" s="13">
        <f ca="1">IF(D9="","",IF(LastRealized="",ROUNDUP(LastPlanned/(D9+G17)+SprintCount-1,0),ROUNDUP((LastPlanned-LastRealized)/(D9+G17)+SprintCount,0)))</f>
        <v>7</v>
      </c>
    </row>
    <row r="24" spans="1:17">
      <c r="A24" s="6" t="s">
        <v>57</v>
      </c>
      <c r="D24" s="13">
        <f ca="1">IF(D9="","",IF(LastRealized="",ROUNDUP(LastPlanned/(D9-G17)+SprintCount-1,0),ROUNDUP((LastPlanned-LastRealized)/(D9-G17)+SprintCount,0)))</f>
        <v>7</v>
      </c>
    </row>
    <row r="26" spans="1:17" ht="12.75" customHeight="1">
      <c r="F26" s="14" t="s">
        <v>46</v>
      </c>
      <c r="G26" s="14"/>
      <c r="H26" s="14"/>
      <c r="I26" s="14"/>
      <c r="J26" s="14"/>
      <c r="K26" s="14"/>
      <c r="L26" s="14"/>
      <c r="M26" s="14"/>
      <c r="N26" s="14"/>
      <c r="O26" s="14" t="s">
        <v>58</v>
      </c>
      <c r="P26" s="14"/>
      <c r="Q26" s="14"/>
    </row>
    <row r="27" spans="1:17" s="22" customFormat="1" ht="25" thickBot="1">
      <c r="A27" s="15" t="s">
        <v>59</v>
      </c>
      <c r="B27" s="16" t="s">
        <v>60</v>
      </c>
      <c r="C27" s="16" t="s">
        <v>61</v>
      </c>
      <c r="D27" s="17" t="s">
        <v>62</v>
      </c>
      <c r="E27" s="17" t="s">
        <v>63</v>
      </c>
      <c r="F27" s="18" t="s">
        <v>64</v>
      </c>
      <c r="G27" s="19" t="s">
        <v>65</v>
      </c>
      <c r="H27" s="19"/>
      <c r="I27" s="18" t="s">
        <v>66</v>
      </c>
      <c r="J27" s="20"/>
      <c r="K27" s="18" t="s">
        <v>67</v>
      </c>
      <c r="L27" s="18" t="s">
        <v>68</v>
      </c>
      <c r="M27" s="18" t="s">
        <v>69</v>
      </c>
      <c r="N27" s="21" t="s">
        <v>70</v>
      </c>
      <c r="O27" s="18" t="s">
        <v>71</v>
      </c>
      <c r="P27" s="18" t="s">
        <v>72</v>
      </c>
      <c r="Q27" s="18" t="s">
        <v>73</v>
      </c>
    </row>
    <row r="28" spans="1:17">
      <c r="A28" s="23">
        <v>1</v>
      </c>
      <c r="B28" s="24">
        <f>D3</f>
        <v>88</v>
      </c>
      <c r="C28" s="24">
        <v>24</v>
      </c>
      <c r="D28" s="24">
        <v>19.2</v>
      </c>
      <c r="E28" s="23">
        <f>B28</f>
        <v>88</v>
      </c>
      <c r="F28" s="7">
        <f>B28</f>
        <v>88</v>
      </c>
      <c r="G28" s="7">
        <f t="shared" ref="B28:G51" si="0">F28</f>
        <v>88</v>
      </c>
      <c r="H28" s="7">
        <f t="shared" ref="C28:H51" si="1">I28</f>
        <v>0</v>
      </c>
      <c r="I28" s="7">
        <v>0</v>
      </c>
      <c r="K28" s="6">
        <f t="shared" ref="F28:K51" si="2">IF(F28&lt;I28,I28,F28)</f>
        <v>88</v>
      </c>
      <c r="L28" s="7">
        <f t="shared" ref="L28:L31" ca="1" si="3">IF(TREND(OFFSET($K$27,TrendOffset+1,0,SprintsInTrend,1),OFFSET($A$27,TrendOffset+1,0,SprintsInTrend,1),A28)&lt;N28,N28,TREND(OFFSET($K$27,TrendOffset+1,0,SprintsInTrend,1),OFFSET($A$27,TrendOffset+1,0,SprintsInTrend,1),A28))</f>
        <v>88.000000000000014</v>
      </c>
      <c r="M28" s="7">
        <f ca="1">L28</f>
        <v>88.000000000000014</v>
      </c>
      <c r="N28" s="7">
        <f t="shared" ref="I28:N51" ca="1" si="4">OFFSET($I$27,TrendSprintCount,0,1,1)</f>
        <v>3.5527136788005009E-15</v>
      </c>
      <c r="O28" s="25">
        <f t="shared" ref="O28:O31" ca="1" si="5">D$9</f>
        <v>19.2</v>
      </c>
      <c r="P28" s="25">
        <f t="shared" ref="P28:P31" ca="1" si="6">D$10</f>
        <v>19.2</v>
      </c>
      <c r="Q28" s="25">
        <f t="shared" ref="Q28:Q31" ca="1" si="7">D$11</f>
        <v>19.2</v>
      </c>
    </row>
    <row r="29" spans="1:17">
      <c r="A29" s="23">
        <v>2</v>
      </c>
      <c r="B29" s="24">
        <f>B28-D28</f>
        <v>68.8</v>
      </c>
      <c r="C29" s="24"/>
      <c r="D29" s="24"/>
      <c r="E29" s="23">
        <f>IF(B29="","",IF(D28="",E28,B29+SUM(D$28:D28)))</f>
        <v>88</v>
      </c>
      <c r="F29" s="7">
        <f t="shared" ref="F29:F31" si="8">IF(B29="",IF(B28="","",IF(D28="","",I28)),IF(AND(D28="",C28=""),"",IF(AND(D28="",C28&lt;&gt;""),IF(I28&gt;F28,F28,I28),F28-D28)))</f>
        <v>68.8</v>
      </c>
      <c r="G29" s="7">
        <f t="shared" si="0"/>
        <v>68.8</v>
      </c>
      <c r="H29" s="7">
        <f t="shared" si="1"/>
        <v>3.5527136788005009E-15</v>
      </c>
      <c r="I29" s="7">
        <f>IF(B29="",IF(B28="","",IF(D28="","",F28-D28)),IF(AND(C28="",D28=""),"",IF(AND(D28="",C28&lt;&gt;""),IF(I28&gt;F28,I28-C28,F28-C28),B$28-B29-SUM(D$28:D28))))</f>
        <v>3.5527136788005009E-15</v>
      </c>
      <c r="K29" s="6">
        <f t="shared" si="2"/>
        <v>68.8</v>
      </c>
      <c r="L29" s="7">
        <f t="shared" ca="1" si="3"/>
        <v>68.800000000000011</v>
      </c>
      <c r="M29" s="7">
        <f ca="1">IF(L29=L28,"",L29)</f>
        <v>68.800000000000011</v>
      </c>
      <c r="N29" s="7">
        <f t="shared" ca="1" si="4"/>
        <v>3.5527136788005009E-15</v>
      </c>
      <c r="O29" s="25">
        <f t="shared" ca="1" si="5"/>
        <v>19.2</v>
      </c>
      <c r="P29" s="25">
        <f t="shared" ca="1" si="6"/>
        <v>19.2</v>
      </c>
      <c r="Q29" s="25">
        <f t="shared" ca="1" si="7"/>
        <v>19.2</v>
      </c>
    </row>
    <row r="30" spans="1:17">
      <c r="A30" s="23">
        <v>3</v>
      </c>
      <c r="B30" s="24">
        <f>B29-D29</f>
        <v>68.8</v>
      </c>
      <c r="C30" s="24"/>
      <c r="D30" s="24"/>
      <c r="E30" s="23">
        <f>IF(B30="","",IF(D29="",E29,B30+SUM(D$28:D29)))</f>
        <v>88</v>
      </c>
      <c r="F30" s="7" t="str">
        <f t="shared" si="8"/>
        <v/>
      </c>
      <c r="G30" s="7" t="str">
        <f t="shared" si="0"/>
        <v/>
      </c>
      <c r="H30" s="7" t="str">
        <f t="shared" si="1"/>
        <v/>
      </c>
      <c r="I30" s="7" t="str">
        <f>IF(B30="",IF(B29="","",IF(D29="","",F29-D29)),IF(AND(C29="",D29=""),"",IF(AND(D29="",C29&lt;&gt;""),IF(I29&gt;F29,I29-C29,F29-C29),B$28-B30-SUM(D$28:D29))))</f>
        <v/>
      </c>
      <c r="K30" s="6" t="str">
        <f t="shared" si="2"/>
        <v/>
      </c>
      <c r="L30" s="7">
        <f t="shared" ca="1" si="3"/>
        <v>49.600000000000009</v>
      </c>
      <c r="M30" s="7">
        <f t="shared" ref="H30:M51" ca="1" si="9">IF(L30=L29,"",L30)</f>
        <v>49.600000000000009</v>
      </c>
      <c r="N30" s="7">
        <f t="shared" ca="1" si="4"/>
        <v>3.5527136788005009E-15</v>
      </c>
      <c r="O30" s="25">
        <f t="shared" ca="1" si="5"/>
        <v>19.2</v>
      </c>
      <c r="P30" s="25">
        <f t="shared" ca="1" si="6"/>
        <v>19.2</v>
      </c>
      <c r="Q30" s="25">
        <f t="shared" ca="1" si="7"/>
        <v>19.2</v>
      </c>
    </row>
    <row r="31" spans="1:17">
      <c r="A31" s="23">
        <v>4</v>
      </c>
      <c r="B31" s="24">
        <f>B30-D30</f>
        <v>68.8</v>
      </c>
      <c r="C31" s="24"/>
      <c r="D31" s="24"/>
      <c r="E31" s="23">
        <f>IF(B31="","",IF(D30="",E30,B31+SUM(D$28:D30)))</f>
        <v>88</v>
      </c>
      <c r="F31" s="7" t="str">
        <f t="shared" si="8"/>
        <v/>
      </c>
      <c r="G31" s="7" t="str">
        <f t="shared" si="0"/>
        <v/>
      </c>
      <c r="H31" s="7" t="str">
        <f t="shared" si="1"/>
        <v/>
      </c>
      <c r="I31" s="7" t="str">
        <f>IF(B31="",IF(B30="","",IF(D30="","",F30-D30)),IF(AND(C30="",D30=""),"",IF(AND(D30="",C30&lt;&gt;""),IF(I30&gt;F30,I30-C30,F30-C30),B$28-B31-SUM(D$28:D30))))</f>
        <v/>
      </c>
      <c r="K31" s="6" t="str">
        <f t="shared" si="2"/>
        <v/>
      </c>
      <c r="L31" s="7">
        <f t="shared" ca="1" si="3"/>
        <v>30.400000000000006</v>
      </c>
      <c r="M31" s="7">
        <f t="shared" ca="1" si="9"/>
        <v>30.400000000000006</v>
      </c>
      <c r="N31" s="7">
        <f t="shared" ca="1" si="4"/>
        <v>3.5527136788005009E-15</v>
      </c>
      <c r="O31" s="25">
        <f t="shared" ca="1" si="5"/>
        <v>19.2</v>
      </c>
      <c r="P31" s="25">
        <f t="shared" ca="1" si="6"/>
        <v>19.2</v>
      </c>
      <c r="Q31" s="25">
        <f t="shared" ca="1" si="7"/>
        <v>19.2</v>
      </c>
    </row>
    <row r="32" spans="1:17">
      <c r="F32" s="6">
        <f t="shared" si="2"/>
        <v>0</v>
      </c>
      <c r="G32" s="7" t="e">
        <f ca="1">IF(TREND(OFFSET($K$27,TrendOffset+1,0,SprintsInTrend,1),OFFSET($A$27,TrendOffset+1,0,SprintsInTrend,1),#REF!)&lt;I32,I32,TREND(OFFSET($K$27,TrendOffset+1,0,SprintsInTrend,1),OFFSET($A$27,TrendOffset+1,0,SprintsInTrend,1),#REF!))</f>
        <v>#REF!</v>
      </c>
      <c r="H32" s="7" t="e">
        <f ca="1">IF(G32=L31,"",G32)</f>
        <v>#REF!</v>
      </c>
      <c r="I32" s="7">
        <f t="shared" ca="1" si="4"/>
        <v>3.5527136788005009E-15</v>
      </c>
      <c r="J32" s="25">
        <f ca="1">D$9</f>
        <v>19.2</v>
      </c>
      <c r="K32" s="25">
        <f ca="1">D$10</f>
        <v>19.2</v>
      </c>
      <c r="L32" s="25">
        <f ca="1">D$11</f>
        <v>19.2</v>
      </c>
    </row>
    <row r="33" spans="6:12">
      <c r="F33" s="6">
        <f t="shared" si="2"/>
        <v>0</v>
      </c>
      <c r="G33" s="7" t="e">
        <f ca="1">IF(TREND(OFFSET($K$27,TrendOffset+1,0,SprintsInTrend,1),OFFSET($A$27,TrendOffset+1,0,SprintsInTrend,1),#REF!)&lt;I33,I33,TREND(OFFSET($K$27,TrendOffset+1,0,SprintsInTrend,1),OFFSET($A$27,TrendOffset+1,0,SprintsInTrend,1),#REF!))</f>
        <v>#REF!</v>
      </c>
      <c r="H33" s="7" t="e">
        <f t="shared" ca="1" si="9"/>
        <v>#REF!</v>
      </c>
      <c r="I33" s="7">
        <f t="shared" ca="1" si="4"/>
        <v>3.5527136788005009E-15</v>
      </c>
      <c r="J33" s="25">
        <f ca="1">D$9</f>
        <v>19.2</v>
      </c>
      <c r="K33" s="25">
        <f ca="1">D$10</f>
        <v>19.2</v>
      </c>
      <c r="L33" s="25">
        <f ca="1">D$11</f>
        <v>19.2</v>
      </c>
    </row>
    <row r="34" spans="6:12">
      <c r="F34" s="6">
        <f t="shared" si="2"/>
        <v>0</v>
      </c>
      <c r="G34" s="7" t="e">
        <f ca="1">IF(TREND(OFFSET($K$27,TrendOffset+1,0,SprintsInTrend,1),OFFSET($A$27,TrendOffset+1,0,SprintsInTrend,1),#REF!)&lt;I34,I34,TREND(OFFSET($K$27,TrendOffset+1,0,SprintsInTrend,1),OFFSET($A$27,TrendOffset+1,0,SprintsInTrend,1),#REF!))</f>
        <v>#REF!</v>
      </c>
      <c r="H34" s="7" t="e">
        <f t="shared" ca="1" si="9"/>
        <v>#REF!</v>
      </c>
      <c r="I34" s="7">
        <f t="shared" ca="1" si="4"/>
        <v>3.5527136788005009E-15</v>
      </c>
      <c r="J34" s="25">
        <f ca="1">D$9</f>
        <v>19.2</v>
      </c>
      <c r="K34" s="25">
        <f ca="1">D$10</f>
        <v>19.2</v>
      </c>
      <c r="L34" s="25">
        <f ca="1">D$11</f>
        <v>19.2</v>
      </c>
    </row>
    <row r="35" spans="6:12">
      <c r="F35" s="6">
        <f t="shared" si="2"/>
        <v>0</v>
      </c>
      <c r="G35" s="7" t="e">
        <f ca="1">IF(TREND(OFFSET($K$27,TrendOffset+1,0,SprintsInTrend,1),OFFSET($A$27,TrendOffset+1,0,SprintsInTrend,1),#REF!)&lt;I35,I35,TREND(OFFSET($K$27,TrendOffset+1,0,SprintsInTrend,1),OFFSET($A$27,TrendOffset+1,0,SprintsInTrend,1),#REF!))</f>
        <v>#REF!</v>
      </c>
      <c r="H35" s="7" t="e">
        <f t="shared" ca="1" si="9"/>
        <v>#REF!</v>
      </c>
      <c r="I35" s="7">
        <f t="shared" ca="1" si="4"/>
        <v>3.5527136788005009E-15</v>
      </c>
      <c r="J35" s="25">
        <f ca="1">D$9</f>
        <v>19.2</v>
      </c>
      <c r="K35" s="25">
        <f ca="1">D$10</f>
        <v>19.2</v>
      </c>
      <c r="L35" s="25">
        <f ca="1">D$11</f>
        <v>19.2</v>
      </c>
    </row>
    <row r="36" spans="6:12">
      <c r="F36" s="6">
        <f t="shared" si="2"/>
        <v>0</v>
      </c>
      <c r="G36" s="7" t="e">
        <f ca="1">IF(TREND(OFFSET($K$27,TrendOffset+1,0,SprintsInTrend,1),OFFSET($A$27,TrendOffset+1,0,SprintsInTrend,1),#REF!)&lt;I36,I36,TREND(OFFSET($K$27,TrendOffset+1,0,SprintsInTrend,1),OFFSET($A$27,TrendOffset+1,0,SprintsInTrend,1),#REF!))</f>
        <v>#REF!</v>
      </c>
      <c r="H36" s="7" t="e">
        <f t="shared" ca="1" si="9"/>
        <v>#REF!</v>
      </c>
      <c r="I36" s="7">
        <f t="shared" ca="1" si="4"/>
        <v>3.5527136788005009E-15</v>
      </c>
      <c r="J36" s="25">
        <f ca="1">D$9</f>
        <v>19.2</v>
      </c>
      <c r="K36" s="25">
        <f ca="1">D$10</f>
        <v>19.2</v>
      </c>
      <c r="L36" s="25">
        <f ca="1">D$11</f>
        <v>19.2</v>
      </c>
    </row>
    <row r="37" spans="6:12">
      <c r="F37" s="6">
        <f t="shared" si="2"/>
        <v>0</v>
      </c>
      <c r="G37" s="7" t="e">
        <f ca="1">IF(TREND(OFFSET($K$27,TrendOffset+1,0,SprintsInTrend,1),OFFSET($A$27,TrendOffset+1,0,SprintsInTrend,1),#REF!)&lt;I37,I37,TREND(OFFSET($K$27,TrendOffset+1,0,SprintsInTrend,1),OFFSET($A$27,TrendOffset+1,0,SprintsInTrend,1),#REF!))</f>
        <v>#REF!</v>
      </c>
      <c r="H37" s="7" t="e">
        <f t="shared" ca="1" si="9"/>
        <v>#REF!</v>
      </c>
      <c r="I37" s="7">
        <f t="shared" ca="1" si="4"/>
        <v>3.5527136788005009E-15</v>
      </c>
      <c r="J37" s="25">
        <f ca="1">D$9</f>
        <v>19.2</v>
      </c>
      <c r="K37" s="25">
        <f ca="1">D$10</f>
        <v>19.2</v>
      </c>
      <c r="L37" s="25">
        <f ca="1">D$11</f>
        <v>19.2</v>
      </c>
    </row>
    <row r="38" spans="6:12">
      <c r="F38" s="6">
        <f t="shared" si="2"/>
        <v>0</v>
      </c>
      <c r="G38" s="7" t="e">
        <f ca="1">IF(TREND(OFFSET($K$27,TrendOffset+1,0,SprintsInTrend,1),OFFSET($A$27,TrendOffset+1,0,SprintsInTrend,1),#REF!)&lt;I38,I38,TREND(OFFSET($K$27,TrendOffset+1,0,SprintsInTrend,1),OFFSET($A$27,TrendOffset+1,0,SprintsInTrend,1),#REF!))</f>
        <v>#REF!</v>
      </c>
      <c r="H38" s="7" t="e">
        <f t="shared" ca="1" si="9"/>
        <v>#REF!</v>
      </c>
      <c r="I38" s="7">
        <f t="shared" ca="1" si="4"/>
        <v>3.5527136788005009E-15</v>
      </c>
      <c r="J38" s="25">
        <f ca="1">D$9</f>
        <v>19.2</v>
      </c>
      <c r="K38" s="25">
        <f ca="1">D$10</f>
        <v>19.2</v>
      </c>
      <c r="L38" s="25">
        <f ca="1">D$11</f>
        <v>19.2</v>
      </c>
    </row>
    <row r="39" spans="6:12">
      <c r="F39" s="6">
        <f t="shared" si="2"/>
        <v>0</v>
      </c>
      <c r="G39" s="7" t="e">
        <f ca="1">IF(TREND(OFFSET($K$27,TrendOffset+1,0,SprintsInTrend,1),OFFSET($A$27,TrendOffset+1,0,SprintsInTrend,1),#REF!)&lt;I39,I39,TREND(OFFSET($K$27,TrendOffset+1,0,SprintsInTrend,1),OFFSET($A$27,TrendOffset+1,0,SprintsInTrend,1),#REF!))</f>
        <v>#REF!</v>
      </c>
      <c r="H39" s="7" t="e">
        <f t="shared" ca="1" si="9"/>
        <v>#REF!</v>
      </c>
      <c r="I39" s="7">
        <f t="shared" ca="1" si="4"/>
        <v>3.5527136788005009E-15</v>
      </c>
      <c r="J39" s="25">
        <f ca="1">D$9</f>
        <v>19.2</v>
      </c>
      <c r="K39" s="25">
        <f ca="1">D$10</f>
        <v>19.2</v>
      </c>
      <c r="L39" s="25">
        <f ca="1">D$11</f>
        <v>19.2</v>
      </c>
    </row>
    <row r="40" spans="6:12">
      <c r="F40" s="6">
        <f t="shared" si="2"/>
        <v>0</v>
      </c>
      <c r="G40" s="7" t="e">
        <f ca="1">IF(TREND(OFFSET($K$27,TrendOffset+1,0,SprintsInTrend,1),OFFSET($A$27,TrendOffset+1,0,SprintsInTrend,1),#REF!)&lt;I40,I40,TREND(OFFSET($K$27,TrendOffset+1,0,SprintsInTrend,1),OFFSET($A$27,TrendOffset+1,0,SprintsInTrend,1),#REF!))</f>
        <v>#REF!</v>
      </c>
      <c r="H40" s="7" t="e">
        <f t="shared" ca="1" si="9"/>
        <v>#REF!</v>
      </c>
      <c r="I40" s="7">
        <f t="shared" ca="1" si="4"/>
        <v>3.5527136788005009E-15</v>
      </c>
      <c r="J40" s="25">
        <f ca="1">D$9</f>
        <v>19.2</v>
      </c>
      <c r="K40" s="25">
        <f ca="1">D$10</f>
        <v>19.2</v>
      </c>
      <c r="L40" s="25">
        <f ca="1">D$11</f>
        <v>19.2</v>
      </c>
    </row>
    <row r="41" spans="6:12">
      <c r="F41" s="6">
        <f t="shared" si="2"/>
        <v>0</v>
      </c>
      <c r="G41" s="7" t="e">
        <f ca="1">IF(TREND(OFFSET($K$27,TrendOffset+1,0,SprintsInTrend,1),OFFSET($A$27,TrendOffset+1,0,SprintsInTrend,1),#REF!)&lt;I41,I41,TREND(OFFSET($K$27,TrendOffset+1,0,SprintsInTrend,1),OFFSET($A$27,TrendOffset+1,0,SprintsInTrend,1),#REF!))</f>
        <v>#REF!</v>
      </c>
      <c r="H41" s="7" t="e">
        <f t="shared" ca="1" si="9"/>
        <v>#REF!</v>
      </c>
      <c r="I41" s="7">
        <f t="shared" ca="1" si="4"/>
        <v>3.5527136788005009E-15</v>
      </c>
      <c r="J41" s="25">
        <f ca="1">D$9</f>
        <v>19.2</v>
      </c>
      <c r="K41" s="25">
        <f ca="1">D$10</f>
        <v>19.2</v>
      </c>
      <c r="L41" s="25">
        <f ca="1">D$11</f>
        <v>19.2</v>
      </c>
    </row>
    <row r="42" spans="6:12">
      <c r="F42" s="6">
        <f t="shared" si="2"/>
        <v>0</v>
      </c>
      <c r="G42" s="7" t="e">
        <f ca="1">IF(TREND(OFFSET($K$27,TrendOffset+1,0,SprintsInTrend,1),OFFSET($A$27,TrendOffset+1,0,SprintsInTrend,1),#REF!)&lt;I42,I42,TREND(OFFSET($K$27,TrendOffset+1,0,SprintsInTrend,1),OFFSET($A$27,TrendOffset+1,0,SprintsInTrend,1),#REF!))</f>
        <v>#REF!</v>
      </c>
      <c r="H42" s="7" t="e">
        <f t="shared" ca="1" si="9"/>
        <v>#REF!</v>
      </c>
      <c r="I42" s="7">
        <f t="shared" ca="1" si="4"/>
        <v>3.5527136788005009E-15</v>
      </c>
      <c r="J42" s="25">
        <f ca="1">D$9</f>
        <v>19.2</v>
      </c>
      <c r="K42" s="25">
        <f ca="1">D$10</f>
        <v>19.2</v>
      </c>
      <c r="L42" s="25">
        <f ca="1">D$11</f>
        <v>19.2</v>
      </c>
    </row>
    <row r="43" spans="6:12">
      <c r="F43" s="6">
        <f t="shared" si="2"/>
        <v>0</v>
      </c>
      <c r="G43" s="7" t="e">
        <f ca="1">IF(TREND(OFFSET($K$27,TrendOffset+1,0,SprintsInTrend,1),OFFSET($A$27,TrendOffset+1,0,SprintsInTrend,1),#REF!)&lt;I43,I43,TREND(OFFSET($K$27,TrendOffset+1,0,SprintsInTrend,1),OFFSET($A$27,TrendOffset+1,0,SprintsInTrend,1),#REF!))</f>
        <v>#REF!</v>
      </c>
      <c r="H43" s="7" t="e">
        <f t="shared" ca="1" si="9"/>
        <v>#REF!</v>
      </c>
      <c r="I43" s="7">
        <f t="shared" ca="1" si="4"/>
        <v>3.5527136788005009E-15</v>
      </c>
      <c r="J43" s="25">
        <f ca="1">D$9</f>
        <v>19.2</v>
      </c>
      <c r="K43" s="25">
        <f ca="1">D$10</f>
        <v>19.2</v>
      </c>
      <c r="L43" s="25">
        <f ca="1">D$11</f>
        <v>19.2</v>
      </c>
    </row>
    <row r="44" spans="6:12">
      <c r="F44" s="6">
        <f t="shared" si="2"/>
        <v>0</v>
      </c>
      <c r="G44" s="7" t="e">
        <f ca="1">IF(TREND(OFFSET($K$27,TrendOffset+1,0,SprintsInTrend,1),OFFSET($A$27,TrendOffset+1,0,SprintsInTrend,1),#REF!)&lt;I44,I44,TREND(OFFSET($K$27,TrendOffset+1,0,SprintsInTrend,1),OFFSET($A$27,TrendOffset+1,0,SprintsInTrend,1),#REF!))</f>
        <v>#REF!</v>
      </c>
      <c r="H44" s="7" t="e">
        <f t="shared" ca="1" si="9"/>
        <v>#REF!</v>
      </c>
      <c r="I44" s="7">
        <f t="shared" ca="1" si="4"/>
        <v>3.5527136788005009E-15</v>
      </c>
      <c r="J44" s="25">
        <f ca="1">D$9</f>
        <v>19.2</v>
      </c>
      <c r="K44" s="25">
        <f ca="1">D$10</f>
        <v>19.2</v>
      </c>
      <c r="L44" s="25">
        <f ca="1">D$11</f>
        <v>19.2</v>
      </c>
    </row>
    <row r="45" spans="6:12">
      <c r="F45" s="6">
        <f t="shared" si="2"/>
        <v>0</v>
      </c>
      <c r="G45" s="7" t="e">
        <f ca="1">IF(TREND(OFFSET($K$27,TrendOffset+1,0,SprintsInTrend,1),OFFSET($A$27,TrendOffset+1,0,SprintsInTrend,1),#REF!)&lt;I45,I45,TREND(OFFSET($K$27,TrendOffset+1,0,SprintsInTrend,1),OFFSET($A$27,TrendOffset+1,0,SprintsInTrend,1),#REF!))</f>
        <v>#REF!</v>
      </c>
      <c r="H45" s="7" t="e">
        <f t="shared" ca="1" si="9"/>
        <v>#REF!</v>
      </c>
      <c r="I45" s="7">
        <f t="shared" ca="1" si="4"/>
        <v>3.5527136788005009E-15</v>
      </c>
      <c r="J45" s="25">
        <f ca="1">D$9</f>
        <v>19.2</v>
      </c>
      <c r="K45" s="25">
        <f ca="1">D$10</f>
        <v>19.2</v>
      </c>
      <c r="L45" s="25">
        <f ca="1">D$11</f>
        <v>19.2</v>
      </c>
    </row>
    <row r="46" spans="6:12">
      <c r="F46" s="6">
        <f t="shared" si="2"/>
        <v>0</v>
      </c>
      <c r="G46" s="7" t="e">
        <f ca="1">IF(TREND(OFFSET($K$27,TrendOffset+1,0,SprintsInTrend,1),OFFSET($A$27,TrendOffset+1,0,SprintsInTrend,1),#REF!)&lt;I46,I46,TREND(OFFSET($K$27,TrendOffset+1,0,SprintsInTrend,1),OFFSET($A$27,TrendOffset+1,0,SprintsInTrend,1),#REF!))</f>
        <v>#REF!</v>
      </c>
      <c r="H46" s="7" t="e">
        <f t="shared" ca="1" si="9"/>
        <v>#REF!</v>
      </c>
      <c r="I46" s="7">
        <f t="shared" ca="1" si="4"/>
        <v>3.5527136788005009E-15</v>
      </c>
      <c r="J46" s="25">
        <f ca="1">D$9</f>
        <v>19.2</v>
      </c>
      <c r="K46" s="25">
        <f ca="1">D$10</f>
        <v>19.2</v>
      </c>
      <c r="L46" s="25">
        <f ca="1">D$11</f>
        <v>19.2</v>
      </c>
    </row>
    <row r="47" spans="6:12">
      <c r="F47" s="6">
        <f t="shared" si="2"/>
        <v>0</v>
      </c>
      <c r="G47" s="7" t="e">
        <f ca="1">IF(TREND(OFFSET($K$27,TrendOffset+1,0,SprintsInTrend,1),OFFSET($A$27,TrendOffset+1,0,SprintsInTrend,1),#REF!)&lt;I47,I47,TREND(OFFSET($K$27,TrendOffset+1,0,SprintsInTrend,1),OFFSET($A$27,TrendOffset+1,0,SprintsInTrend,1),#REF!))</f>
        <v>#REF!</v>
      </c>
      <c r="H47" s="7" t="e">
        <f t="shared" ca="1" si="9"/>
        <v>#REF!</v>
      </c>
      <c r="I47" s="7">
        <f t="shared" ca="1" si="4"/>
        <v>3.5527136788005009E-15</v>
      </c>
      <c r="J47" s="25">
        <f ca="1">D$9</f>
        <v>19.2</v>
      </c>
      <c r="K47" s="25">
        <f ca="1">D$10</f>
        <v>19.2</v>
      </c>
      <c r="L47" s="25">
        <f ca="1">D$11</f>
        <v>19.2</v>
      </c>
    </row>
    <row r="48" spans="6:12">
      <c r="F48" s="6">
        <f t="shared" si="2"/>
        <v>0</v>
      </c>
      <c r="G48" s="7" t="e">
        <f ca="1">IF(TREND(OFFSET($K$27,TrendOffset+1,0,SprintsInTrend,1),OFFSET($A$27,TrendOffset+1,0,SprintsInTrend,1),#REF!)&lt;I48,I48,TREND(OFFSET($K$27,TrendOffset+1,0,SprintsInTrend,1),OFFSET($A$27,TrendOffset+1,0,SprintsInTrend,1),#REF!))</f>
        <v>#REF!</v>
      </c>
      <c r="H48" s="7" t="e">
        <f t="shared" ca="1" si="9"/>
        <v>#REF!</v>
      </c>
      <c r="I48" s="7">
        <f t="shared" ca="1" si="4"/>
        <v>3.5527136788005009E-15</v>
      </c>
      <c r="J48" s="25">
        <f ca="1">D$9</f>
        <v>19.2</v>
      </c>
      <c r="K48" s="25">
        <f ca="1">D$10</f>
        <v>19.2</v>
      </c>
      <c r="L48" s="25">
        <f ca="1">D$11</f>
        <v>19.2</v>
      </c>
    </row>
    <row r="49" spans="6:12">
      <c r="F49" s="6">
        <f t="shared" si="2"/>
        <v>0</v>
      </c>
      <c r="G49" s="7" t="e">
        <f ca="1">IF(TREND(OFFSET($K$27,TrendOffset+1,0,SprintsInTrend,1),OFFSET($A$27,TrendOffset+1,0,SprintsInTrend,1),#REF!)&lt;I49,I49,TREND(OFFSET($K$27,TrendOffset+1,0,SprintsInTrend,1),OFFSET($A$27,TrendOffset+1,0,SprintsInTrend,1),#REF!))</f>
        <v>#REF!</v>
      </c>
      <c r="H49" s="7" t="e">
        <f t="shared" ca="1" si="9"/>
        <v>#REF!</v>
      </c>
      <c r="I49" s="7">
        <f t="shared" ca="1" si="4"/>
        <v>3.5527136788005009E-15</v>
      </c>
      <c r="J49" s="25">
        <f ca="1">D$9</f>
        <v>19.2</v>
      </c>
      <c r="K49" s="25">
        <f ca="1">D$10</f>
        <v>19.2</v>
      </c>
      <c r="L49" s="25">
        <f ca="1">D$11</f>
        <v>19.2</v>
      </c>
    </row>
    <row r="50" spans="6:12">
      <c r="F50" s="6">
        <f t="shared" si="2"/>
        <v>0</v>
      </c>
      <c r="G50" s="7" t="e">
        <f ca="1">IF(TREND(OFFSET($K$27,TrendOffset+1,0,SprintsInTrend,1),OFFSET($A$27,TrendOffset+1,0,SprintsInTrend,1),#REF!)&lt;I50,I50,TREND(OFFSET($K$27,TrendOffset+1,0,SprintsInTrend,1),OFFSET($A$27,TrendOffset+1,0,SprintsInTrend,1),#REF!))</f>
        <v>#REF!</v>
      </c>
      <c r="H50" s="7" t="e">
        <f t="shared" ca="1" si="9"/>
        <v>#REF!</v>
      </c>
      <c r="I50" s="7">
        <f t="shared" ca="1" si="4"/>
        <v>3.5527136788005009E-15</v>
      </c>
      <c r="J50" s="25">
        <f ca="1">D$9</f>
        <v>19.2</v>
      </c>
      <c r="K50" s="25">
        <f ca="1">D$10</f>
        <v>19.2</v>
      </c>
      <c r="L50" s="25">
        <f ca="1">D$11</f>
        <v>19.2</v>
      </c>
    </row>
    <row r="51" spans="6:12">
      <c r="F51" s="6">
        <f t="shared" si="2"/>
        <v>0</v>
      </c>
      <c r="G51" s="7" t="e">
        <f ca="1">IF(TREND(OFFSET($K$27,TrendOffset+1,0,SprintsInTrend,1),OFFSET($A$27,TrendOffset+1,0,SprintsInTrend,1),#REF!)&lt;I51,I51,TREND(OFFSET($K$27,TrendOffset+1,0,SprintsInTrend,1),OFFSET($A$27,TrendOffset+1,0,SprintsInTrend,1),#REF!))</f>
        <v>#REF!</v>
      </c>
      <c r="H51" s="7" t="e">
        <f t="shared" ca="1" si="9"/>
        <v>#REF!</v>
      </c>
      <c r="I51" s="7">
        <f t="shared" ca="1" si="4"/>
        <v>3.5527136788005009E-15</v>
      </c>
      <c r="J51" s="25">
        <f ca="1">D$9</f>
        <v>19.2</v>
      </c>
      <c r="K51" s="25">
        <f ca="1">D$10</f>
        <v>19.2</v>
      </c>
      <c r="L51" s="25">
        <f ca="1">D$11</f>
        <v>19.2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2014-04-29T15:25:54Z</dcterms:modified>
</cp:coreProperties>
</file>