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\htdocs\concremag\docs\"/>
    </mc:Choice>
  </mc:AlternateContent>
  <bookViews>
    <workbookView xWindow="0" yWindow="0" windowWidth="28800" windowHeight="12435"/>
  </bookViews>
  <sheets>
    <sheet name="Factor &quot;C&quot;" sheetId="11" r:id="rId1"/>
    <sheet name="Evaluacion Testigos" sheetId="5" r:id="rId2"/>
    <sheet name="Evaluacion Espesores" sheetId="15" r:id="rId3"/>
  </sheets>
  <definedNames>
    <definedName name="_xlnm._FilterDatabase" localSheetId="0" hidden="1">'Factor "C"'!$C$13:$Q$164</definedName>
    <definedName name="_xlnm.Print_Area" localSheetId="2">'Evaluacion Espesores'!$A$1:$J$100</definedName>
    <definedName name="_xlnm.Print_Area" localSheetId="1">'Evaluacion Testigos'!$A$1:$I$145</definedName>
    <definedName name="_xlnm.Print_Titles" localSheetId="2">'Evaluacion Espesores'!$9:$12</definedName>
    <definedName name="_xlnm.Print_Titles" localSheetId="0">'Factor "C"'!$9:$13</definedName>
  </definedNames>
  <calcPr calcId="152511" fullPrecision="0"/>
</workbook>
</file>

<file path=xl/calcChain.xml><?xml version="1.0" encoding="utf-8"?>
<calcChain xmlns="http://schemas.openxmlformats.org/spreadsheetml/2006/main">
  <c r="Q124" i="11" l="1"/>
  <c r="M124" i="11"/>
  <c r="Q123" i="11"/>
  <c r="M123" i="11"/>
  <c r="Q122" i="11"/>
  <c r="M122" i="11"/>
  <c r="Q121" i="11"/>
  <c r="M121" i="11"/>
  <c r="Q120" i="11"/>
  <c r="M120" i="11"/>
  <c r="Q119" i="11"/>
  <c r="M119" i="11"/>
  <c r="Q118" i="11"/>
  <c r="M118" i="11"/>
  <c r="Q117" i="11"/>
  <c r="M117" i="11"/>
  <c r="Q116" i="11"/>
  <c r="M116" i="11"/>
  <c r="Q115" i="11"/>
  <c r="M115" i="11"/>
  <c r="M114" i="11"/>
  <c r="Q114" i="11"/>
  <c r="M113" i="11"/>
  <c r="Q113" i="11"/>
  <c r="M112" i="11"/>
  <c r="Q112" i="11"/>
  <c r="M111" i="11"/>
  <c r="Q111" i="11"/>
  <c r="Q110" i="11"/>
  <c r="M110" i="11"/>
  <c r="Q109" i="11"/>
  <c r="M109" i="11"/>
  <c r="M108" i="11"/>
  <c r="Q108" i="11"/>
  <c r="Q107" i="11"/>
  <c r="M107" i="11"/>
  <c r="Q106" i="11"/>
  <c r="M106" i="11"/>
  <c r="Q105" i="11"/>
  <c r="M105" i="11"/>
  <c r="Q104" i="11"/>
  <c r="M104" i="11"/>
  <c r="Q103" i="11"/>
  <c r="M103" i="11"/>
  <c r="Q102" i="11"/>
  <c r="M102" i="11"/>
  <c r="M101" i="11"/>
  <c r="Q101" i="11"/>
  <c r="Q100" i="11"/>
  <c r="M100" i="11"/>
  <c r="Q99" i="11"/>
  <c r="M99" i="11"/>
  <c r="Q98" i="11"/>
  <c r="M98" i="11"/>
  <c r="M97" i="11"/>
  <c r="Q97" i="11"/>
  <c r="Q96" i="11"/>
  <c r="M96" i="11"/>
  <c r="Q95" i="11"/>
  <c r="M95" i="11"/>
  <c r="Q94" i="11"/>
  <c r="M94" i="11"/>
  <c r="Q93" i="11"/>
  <c r="M93" i="11"/>
  <c r="M92" i="11"/>
  <c r="Q92" i="11"/>
  <c r="M91" i="11"/>
  <c r="Q91" i="11"/>
  <c r="Q90" i="11"/>
  <c r="M90" i="11"/>
  <c r="Q89" i="11"/>
  <c r="M89" i="11"/>
  <c r="Q88" i="11"/>
  <c r="M88" i="11"/>
  <c r="M87" i="11"/>
  <c r="Q87" i="11"/>
  <c r="M86" i="11"/>
  <c r="Q86" i="11"/>
  <c r="M85" i="11"/>
  <c r="Q85" i="11"/>
  <c r="M84" i="11"/>
  <c r="Q84" i="11"/>
  <c r="Q83" i="11"/>
  <c r="M83" i="11"/>
  <c r="M82" i="11"/>
  <c r="Q82" i="11"/>
  <c r="M81" i="11"/>
  <c r="Q81" i="11"/>
  <c r="M80" i="11"/>
  <c r="Q80" i="11"/>
  <c r="M79" i="11"/>
  <c r="Q79" i="11"/>
  <c r="Q78" i="11"/>
  <c r="M78" i="11"/>
  <c r="Q77" i="11"/>
  <c r="M77" i="11"/>
  <c r="M76" i="11"/>
  <c r="Q76" i="11"/>
  <c r="S124" i="11" l="1"/>
  <c r="S76" i="11"/>
  <c r="S78" i="11"/>
  <c r="S80" i="11"/>
  <c r="S82" i="11"/>
  <c r="S84" i="11"/>
  <c r="S86" i="11"/>
  <c r="S88" i="11"/>
  <c r="S90" i="11"/>
  <c r="S92" i="11"/>
  <c r="S94" i="11"/>
  <c r="S96" i="11"/>
  <c r="S98" i="11"/>
  <c r="S100" i="11"/>
  <c r="S102" i="11"/>
  <c r="S104" i="11"/>
  <c r="S106" i="11"/>
  <c r="S108" i="11"/>
  <c r="S110" i="11"/>
  <c r="S112" i="11"/>
  <c r="S114" i="11"/>
  <c r="S116" i="11"/>
  <c r="S118" i="11"/>
  <c r="S120" i="11"/>
  <c r="S122" i="11"/>
  <c r="S77" i="11"/>
  <c r="S79" i="11"/>
  <c r="S81" i="11"/>
  <c r="S83" i="11"/>
  <c r="S85" i="11"/>
  <c r="S87" i="11"/>
  <c r="S89" i="11"/>
  <c r="S91" i="11"/>
  <c r="S93" i="11"/>
  <c r="S95" i="11"/>
  <c r="S97" i="11"/>
  <c r="S99" i="11"/>
  <c r="S101" i="11"/>
  <c r="S103" i="11"/>
  <c r="S105" i="11"/>
  <c r="S107" i="11"/>
  <c r="S109" i="11"/>
  <c r="S111" i="11"/>
  <c r="S113" i="11"/>
  <c r="S115" i="11"/>
  <c r="S117" i="11"/>
  <c r="S119" i="11"/>
  <c r="S121" i="11"/>
  <c r="S123" i="11"/>
  <c r="Q75" i="11"/>
  <c r="S75" i="11" s="1"/>
  <c r="M75" i="11"/>
  <c r="Q74" i="11"/>
  <c r="M74" i="11"/>
  <c r="M73" i="11"/>
  <c r="S73" i="11" s="1"/>
  <c r="Q73" i="11"/>
  <c r="M72" i="11"/>
  <c r="Q72" i="11"/>
  <c r="Q71" i="11"/>
  <c r="S71" i="11" s="1"/>
  <c r="M71" i="11"/>
  <c r="M70" i="11"/>
  <c r="Q70" i="11"/>
  <c r="Q69" i="11"/>
  <c r="S69" i="11" s="1"/>
  <c r="M69" i="11"/>
  <c r="Q68" i="11"/>
  <c r="M68" i="11"/>
  <c r="Q67" i="11"/>
  <c r="S67" i="11" s="1"/>
  <c r="M67" i="11"/>
  <c r="Q66" i="11"/>
  <c r="M66" i="11"/>
  <c r="Q65" i="11"/>
  <c r="S65" i="11" s="1"/>
  <c r="M65" i="11"/>
  <c r="Q64" i="11"/>
  <c r="M64" i="11"/>
  <c r="Q63" i="11"/>
  <c r="S63" i="11" s="1"/>
  <c r="M63" i="11"/>
  <c r="M62" i="11"/>
  <c r="Q62" i="11"/>
  <c r="M61" i="11"/>
  <c r="S61" i="11" s="1"/>
  <c r="Q61" i="11"/>
  <c r="M60" i="11"/>
  <c r="Q60" i="11"/>
  <c r="Q59" i="11"/>
  <c r="S59" i="11" s="1"/>
  <c r="M59" i="11"/>
  <c r="Q58" i="11"/>
  <c r="M58" i="11"/>
  <c r="Q57" i="11"/>
  <c r="S57" i="11" s="1"/>
  <c r="M57" i="11"/>
  <c r="Q56" i="11"/>
  <c r="M56" i="11"/>
  <c r="M55" i="11"/>
  <c r="S55" i="11" s="1"/>
  <c r="Q55" i="11"/>
  <c r="Q54" i="11"/>
  <c r="M54" i="11"/>
  <c r="Q53" i="11"/>
  <c r="S53" i="11" s="1"/>
  <c r="M53" i="11"/>
  <c r="Q52" i="11"/>
  <c r="M52" i="11"/>
  <c r="Q51" i="11"/>
  <c r="S51" i="11" s="1"/>
  <c r="M51" i="11"/>
  <c r="Q50" i="11"/>
  <c r="M50" i="11"/>
  <c r="Q49" i="11"/>
  <c r="S49" i="11" s="1"/>
  <c r="M49" i="11"/>
  <c r="Q48" i="11"/>
  <c r="M48" i="11"/>
  <c r="Q47" i="11"/>
  <c r="S47" i="11" s="1"/>
  <c r="M47" i="11"/>
  <c r="M46" i="11"/>
  <c r="Q46" i="11"/>
  <c r="Q45" i="11"/>
  <c r="S45" i="11" s="1"/>
  <c r="M45" i="11"/>
  <c r="M44" i="11"/>
  <c r="Q44" i="11"/>
  <c r="S44" i="11" l="1"/>
  <c r="S48" i="11"/>
  <c r="S52" i="11"/>
  <c r="S56" i="11"/>
  <c r="S60" i="11"/>
  <c r="S64" i="11"/>
  <c r="S66" i="11"/>
  <c r="S70" i="11"/>
  <c r="S72" i="11"/>
  <c r="S74" i="11"/>
  <c r="S46" i="11"/>
  <c r="S50" i="11"/>
  <c r="S54" i="11"/>
  <c r="S58" i="11"/>
  <c r="S62" i="11"/>
  <c r="S68" i="11"/>
  <c r="D5" i="5"/>
  <c r="R14" i="15" l="1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13" i="15"/>
  <c r="G112" i="15"/>
  <c r="G111" i="15"/>
  <c r="P73" i="15"/>
  <c r="L73" i="15"/>
  <c r="J73" i="15"/>
  <c r="P72" i="15"/>
  <c r="L72" i="15"/>
  <c r="J72" i="15"/>
  <c r="P71" i="15"/>
  <c r="L71" i="15"/>
  <c r="J71" i="15"/>
  <c r="P70" i="15"/>
  <c r="L70" i="15"/>
  <c r="J70" i="15"/>
  <c r="P69" i="15"/>
  <c r="L69" i="15"/>
  <c r="J69" i="15"/>
  <c r="P68" i="15"/>
  <c r="L68" i="15"/>
  <c r="J68" i="15"/>
  <c r="P67" i="15"/>
  <c r="L67" i="15"/>
  <c r="J67" i="15"/>
  <c r="P66" i="15"/>
  <c r="L66" i="15"/>
  <c r="J66" i="15"/>
  <c r="P65" i="15"/>
  <c r="L65" i="15"/>
  <c r="J65" i="15"/>
  <c r="P64" i="15"/>
  <c r="L64" i="15"/>
  <c r="J64" i="15"/>
  <c r="P63" i="15"/>
  <c r="L63" i="15"/>
  <c r="J63" i="15"/>
  <c r="P62" i="15"/>
  <c r="L62" i="15"/>
  <c r="J62" i="15"/>
  <c r="P61" i="15"/>
  <c r="L61" i="15"/>
  <c r="J61" i="15"/>
  <c r="P60" i="15"/>
  <c r="L60" i="15"/>
  <c r="J60" i="15"/>
  <c r="P59" i="15"/>
  <c r="L59" i="15"/>
  <c r="J59" i="15"/>
  <c r="P58" i="15"/>
  <c r="L58" i="15"/>
  <c r="J58" i="15"/>
  <c r="P57" i="15"/>
  <c r="L57" i="15"/>
  <c r="J57" i="15"/>
  <c r="P56" i="15"/>
  <c r="L56" i="15"/>
  <c r="J56" i="15"/>
  <c r="P55" i="15"/>
  <c r="L55" i="15"/>
  <c r="J55" i="15"/>
  <c r="P54" i="15"/>
  <c r="L54" i="15"/>
  <c r="J54" i="15"/>
  <c r="P53" i="15"/>
  <c r="L53" i="15"/>
  <c r="J53" i="15"/>
  <c r="P52" i="15"/>
  <c r="L52" i="15"/>
  <c r="J52" i="15"/>
  <c r="P51" i="15"/>
  <c r="L51" i="15"/>
  <c r="J51" i="15"/>
  <c r="P50" i="15"/>
  <c r="L50" i="15"/>
  <c r="J50" i="15"/>
  <c r="P49" i="15"/>
  <c r="L49" i="15"/>
  <c r="J49" i="15"/>
  <c r="P48" i="15"/>
  <c r="L48" i="15"/>
  <c r="J48" i="15"/>
  <c r="P47" i="15"/>
  <c r="L47" i="15"/>
  <c r="J47" i="15"/>
  <c r="P46" i="15"/>
  <c r="L46" i="15"/>
  <c r="J46" i="15"/>
  <c r="P45" i="15"/>
  <c r="L45" i="15"/>
  <c r="J45" i="15"/>
  <c r="P44" i="15"/>
  <c r="L44" i="15"/>
  <c r="J44" i="15"/>
  <c r="P43" i="15"/>
  <c r="L43" i="15"/>
  <c r="J43" i="15"/>
  <c r="P42" i="15"/>
  <c r="L42" i="15"/>
  <c r="J42" i="15"/>
  <c r="P41" i="15"/>
  <c r="L41" i="15"/>
  <c r="J41" i="15"/>
  <c r="P40" i="15"/>
  <c r="L40" i="15"/>
  <c r="J40" i="15"/>
  <c r="P39" i="15"/>
  <c r="L39" i="15"/>
  <c r="J39" i="15"/>
  <c r="P38" i="15"/>
  <c r="L38" i="15"/>
  <c r="J38" i="15"/>
  <c r="P37" i="15"/>
  <c r="L37" i="15"/>
  <c r="J37" i="15"/>
  <c r="P36" i="15"/>
  <c r="L36" i="15"/>
  <c r="J36" i="15"/>
  <c r="P35" i="15"/>
  <c r="L35" i="15"/>
  <c r="J35" i="15"/>
  <c r="P34" i="15"/>
  <c r="L34" i="15"/>
  <c r="J34" i="15"/>
  <c r="P33" i="15"/>
  <c r="L33" i="15"/>
  <c r="J33" i="15"/>
  <c r="P32" i="15"/>
  <c r="L32" i="15"/>
  <c r="J32" i="15"/>
  <c r="P31" i="15"/>
  <c r="L31" i="15"/>
  <c r="J31" i="15"/>
  <c r="P30" i="15"/>
  <c r="L30" i="15"/>
  <c r="J30" i="15"/>
  <c r="P29" i="15"/>
  <c r="L29" i="15"/>
  <c r="J29" i="15"/>
  <c r="P28" i="15"/>
  <c r="L28" i="15"/>
  <c r="J28" i="15"/>
  <c r="P27" i="15"/>
  <c r="L27" i="15"/>
  <c r="J27" i="15"/>
  <c r="P26" i="15"/>
  <c r="L26" i="15"/>
  <c r="J26" i="15"/>
  <c r="P25" i="15"/>
  <c r="L25" i="15"/>
  <c r="J25" i="15"/>
  <c r="P24" i="15"/>
  <c r="L24" i="15"/>
  <c r="J24" i="15"/>
  <c r="P23" i="15"/>
  <c r="L23" i="15"/>
  <c r="J23" i="15"/>
  <c r="P22" i="15"/>
  <c r="L22" i="15"/>
  <c r="J22" i="15"/>
  <c r="P21" i="15"/>
  <c r="L21" i="15"/>
  <c r="J21" i="15"/>
  <c r="P20" i="15"/>
  <c r="L20" i="15"/>
  <c r="J20" i="15"/>
  <c r="P19" i="15"/>
  <c r="L19" i="15"/>
  <c r="J19" i="15"/>
  <c r="P18" i="15"/>
  <c r="L18" i="15"/>
  <c r="J18" i="15"/>
  <c r="P17" i="15"/>
  <c r="L17" i="15"/>
  <c r="N17" i="15" s="1"/>
  <c r="J17" i="15"/>
  <c r="P16" i="15"/>
  <c r="L16" i="15"/>
  <c r="N16" i="15" s="1"/>
  <c r="J16" i="15"/>
  <c r="P15" i="15"/>
  <c r="L15" i="15"/>
  <c r="N15" i="15" s="1"/>
  <c r="J15" i="15"/>
  <c r="P14" i="15"/>
  <c r="L14" i="15"/>
  <c r="N14" i="15" s="1"/>
  <c r="J14" i="15"/>
  <c r="P13" i="15"/>
  <c r="L13" i="15"/>
  <c r="N13" i="15" s="1"/>
  <c r="J13" i="15"/>
  <c r="N66" i="15" l="1"/>
  <c r="N70" i="15"/>
  <c r="N72" i="15"/>
  <c r="N64" i="15"/>
  <c r="N68" i="15"/>
  <c r="N65" i="15"/>
  <c r="N67" i="15"/>
  <c r="N69" i="15"/>
  <c r="N71" i="15"/>
  <c r="N73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H124" i="5" l="1"/>
  <c r="Q43" i="11" l="1"/>
  <c r="M43" i="11"/>
  <c r="Q42" i="11"/>
  <c r="M42" i="11"/>
  <c r="Q41" i="11"/>
  <c r="M41" i="11"/>
  <c r="Q40" i="11"/>
  <c r="M40" i="11"/>
  <c r="Q39" i="11"/>
  <c r="M39" i="11"/>
  <c r="Q38" i="11"/>
  <c r="M38" i="11"/>
  <c r="Q37" i="11"/>
  <c r="M37" i="11"/>
  <c r="Q36" i="11"/>
  <c r="M36" i="11"/>
  <c r="Q35" i="11"/>
  <c r="M35" i="11"/>
  <c r="Q34" i="11"/>
  <c r="M34" i="11"/>
  <c r="Q33" i="11"/>
  <c r="M33" i="11"/>
  <c r="Q32" i="11"/>
  <c r="M32" i="11"/>
  <c r="Q31" i="11"/>
  <c r="M31" i="11"/>
  <c r="Q30" i="11"/>
  <c r="M30" i="11"/>
  <c r="Q29" i="11"/>
  <c r="M29" i="11"/>
  <c r="Q28" i="11"/>
  <c r="M28" i="11"/>
  <c r="Q27" i="11"/>
  <c r="M27" i="11"/>
  <c r="Q26" i="11"/>
  <c r="M26" i="11"/>
  <c r="Q25" i="11"/>
  <c r="M25" i="11"/>
  <c r="Q24" i="11"/>
  <c r="M24" i="11"/>
  <c r="Q23" i="11"/>
  <c r="M23" i="11"/>
  <c r="Q22" i="11"/>
  <c r="M22" i="11"/>
  <c r="Q21" i="11"/>
  <c r="M21" i="11"/>
  <c r="Q20" i="11"/>
  <c r="M20" i="11"/>
  <c r="Q19" i="11"/>
  <c r="M19" i="11"/>
  <c r="Q18" i="11"/>
  <c r="M18" i="11"/>
  <c r="Q17" i="11"/>
  <c r="M17" i="11"/>
  <c r="Q16" i="11"/>
  <c r="M16" i="11"/>
  <c r="Q15" i="11"/>
  <c r="M15" i="11"/>
  <c r="Q14" i="11"/>
  <c r="M14" i="11"/>
  <c r="S14" i="11" s="1"/>
  <c r="G170" i="11" l="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G172" i="11" l="1"/>
  <c r="S167" i="11"/>
  <c r="G171" i="11" s="1"/>
  <c r="G174" i="11" l="1"/>
  <c r="G173" i="11"/>
  <c r="T15" i="11" l="1"/>
  <c r="T19" i="11"/>
  <c r="T23" i="11"/>
  <c r="T27" i="11"/>
  <c r="T31" i="11"/>
  <c r="T35" i="11"/>
  <c r="T39" i="11"/>
  <c r="T43" i="11"/>
  <c r="T47" i="11"/>
  <c r="T16" i="11"/>
  <c r="T20" i="11"/>
  <c r="T24" i="11"/>
  <c r="T28" i="11"/>
  <c r="T32" i="11"/>
  <c r="T36" i="11"/>
  <c r="T40" i="11"/>
  <c r="T44" i="11"/>
  <c r="T48" i="11"/>
  <c r="T51" i="11"/>
  <c r="T55" i="11"/>
  <c r="T59" i="11"/>
  <c r="T63" i="11"/>
  <c r="T67" i="11"/>
  <c r="T71" i="11"/>
  <c r="T75" i="11"/>
  <c r="T79" i="11"/>
  <c r="T83" i="11"/>
  <c r="T86" i="11"/>
  <c r="T89" i="11"/>
  <c r="T91" i="11"/>
  <c r="T93" i="11"/>
  <c r="T95" i="11"/>
  <c r="T97" i="11"/>
  <c r="T99" i="11"/>
  <c r="T101" i="11"/>
  <c r="T103" i="11"/>
  <c r="T105" i="11"/>
  <c r="T107" i="11"/>
  <c r="T109" i="11"/>
  <c r="T111" i="11"/>
  <c r="T113" i="11"/>
  <c r="T115" i="11"/>
  <c r="T117" i="11"/>
  <c r="T119" i="11"/>
  <c r="T121" i="11"/>
  <c r="T123" i="11"/>
  <c r="T50" i="11"/>
  <c r="T54" i="11"/>
  <c r="T58" i="11"/>
  <c r="T62" i="11"/>
  <c r="T66" i="11"/>
  <c r="T70" i="11"/>
  <c r="T74" i="11"/>
  <c r="T78" i="11"/>
  <c r="T82" i="11"/>
  <c r="T87" i="11"/>
  <c r="T17" i="11"/>
  <c r="T21" i="11"/>
  <c r="T25" i="11"/>
  <c r="T29" i="11"/>
  <c r="T33" i="11"/>
  <c r="T37" i="11"/>
  <c r="T41" i="11"/>
  <c r="T45" i="11"/>
  <c r="T49" i="11"/>
  <c r="T18" i="11"/>
  <c r="T22" i="11"/>
  <c r="T26" i="11"/>
  <c r="T30" i="11"/>
  <c r="T34" i="11"/>
  <c r="T38" i="11"/>
  <c r="T42" i="11"/>
  <c r="T46" i="11"/>
  <c r="T53" i="11"/>
  <c r="T57" i="11"/>
  <c r="T61" i="11"/>
  <c r="T65" i="11"/>
  <c r="T69" i="11"/>
  <c r="T73" i="11"/>
  <c r="T77" i="11"/>
  <c r="T81" i="11"/>
  <c r="T84" i="11"/>
  <c r="T88" i="11"/>
  <c r="T90" i="11"/>
  <c r="T92" i="11"/>
  <c r="T94" i="11"/>
  <c r="T96" i="11"/>
  <c r="T98" i="11"/>
  <c r="T100" i="11"/>
  <c r="T102" i="11"/>
  <c r="T104" i="11"/>
  <c r="T106" i="11"/>
  <c r="T108" i="11"/>
  <c r="T110" i="11"/>
  <c r="T112" i="11"/>
  <c r="T114" i="11"/>
  <c r="T116" i="11"/>
  <c r="T118" i="11"/>
  <c r="T120" i="11"/>
  <c r="T122" i="11"/>
  <c r="T124" i="11"/>
  <c r="T52" i="11"/>
  <c r="T56" i="11"/>
  <c r="T60" i="11"/>
  <c r="T64" i="11"/>
  <c r="T68" i="11"/>
  <c r="T72" i="11"/>
  <c r="T76" i="11"/>
  <c r="T80" i="11"/>
  <c r="T85" i="11"/>
  <c r="T14" i="11"/>
  <c r="T167" i="11" l="1"/>
  <c r="F8" i="5" l="1"/>
  <c r="H24" i="5" l="1"/>
  <c r="H17" i="5"/>
  <c r="H14" i="5"/>
  <c r="H92" i="5"/>
  <c r="I92" i="5" s="1"/>
  <c r="H22" i="5"/>
  <c r="I22" i="5" s="1"/>
  <c r="I24" i="5"/>
  <c r="H26" i="5"/>
  <c r="I26" i="5" s="1"/>
  <c r="H28" i="5"/>
  <c r="I28" i="5" s="1"/>
  <c r="H30" i="5"/>
  <c r="I30" i="5" s="1"/>
  <c r="H32" i="5"/>
  <c r="I32" i="5" s="1"/>
  <c r="H34" i="5"/>
  <c r="I34" i="5" s="1"/>
  <c r="H21" i="5"/>
  <c r="I21" i="5" s="1"/>
  <c r="H91" i="5"/>
  <c r="I91" i="5" s="1"/>
  <c r="H23" i="5"/>
  <c r="I23" i="5" s="1"/>
  <c r="H25" i="5"/>
  <c r="I25" i="5" s="1"/>
  <c r="H27" i="5"/>
  <c r="I27" i="5" s="1"/>
  <c r="H29" i="5"/>
  <c r="I29" i="5" s="1"/>
  <c r="H31" i="5"/>
  <c r="I31" i="5" s="1"/>
  <c r="H33" i="5"/>
  <c r="I33" i="5" s="1"/>
  <c r="H35" i="5"/>
  <c r="I35" i="5" s="1"/>
  <c r="H15" i="5"/>
  <c r="I15" i="5" s="1"/>
  <c r="H90" i="5"/>
  <c r="I90" i="5" s="1"/>
  <c r="H71" i="5"/>
  <c r="I71" i="5" s="1"/>
  <c r="H62" i="5"/>
  <c r="I62" i="5" s="1"/>
  <c r="H68" i="5"/>
  <c r="I68" i="5" s="1"/>
  <c r="H39" i="5"/>
  <c r="I39" i="5" s="1"/>
  <c r="H36" i="5"/>
  <c r="I36" i="5" s="1"/>
  <c r="H45" i="5"/>
  <c r="I45" i="5" s="1"/>
  <c r="H46" i="5"/>
  <c r="I46" i="5" s="1"/>
  <c r="H78" i="5"/>
  <c r="I78" i="5" s="1"/>
  <c r="H55" i="5"/>
  <c r="I55" i="5" s="1"/>
  <c r="H87" i="5"/>
  <c r="I87" i="5" s="1"/>
  <c r="H52" i="5"/>
  <c r="I52" i="5" s="1"/>
  <c r="H84" i="5"/>
  <c r="I84" i="5" s="1"/>
  <c r="H61" i="5"/>
  <c r="I61" i="5" s="1"/>
  <c r="H77" i="5"/>
  <c r="I77" i="5" s="1"/>
  <c r="H38" i="5"/>
  <c r="I38" i="5" s="1"/>
  <c r="H54" i="5"/>
  <c r="I54" i="5" s="1"/>
  <c r="H70" i="5"/>
  <c r="I70" i="5" s="1"/>
  <c r="H16" i="5"/>
  <c r="I16" i="5" s="1"/>
  <c r="H47" i="5"/>
  <c r="I47" i="5" s="1"/>
  <c r="H63" i="5"/>
  <c r="I63" i="5" s="1"/>
  <c r="H79" i="5"/>
  <c r="I79" i="5" s="1"/>
  <c r="I14" i="5"/>
  <c r="H44" i="5"/>
  <c r="I44" i="5" s="1"/>
  <c r="H60" i="5"/>
  <c r="I60" i="5" s="1"/>
  <c r="H76" i="5"/>
  <c r="I76" i="5" s="1"/>
  <c r="H37" i="5"/>
  <c r="I37" i="5" s="1"/>
  <c r="H53" i="5"/>
  <c r="I53" i="5" s="1"/>
  <c r="H69" i="5"/>
  <c r="I69" i="5" s="1"/>
  <c r="H85" i="5"/>
  <c r="I85" i="5" s="1"/>
  <c r="H86" i="5"/>
  <c r="I86" i="5" s="1"/>
  <c r="H19" i="5"/>
  <c r="I19" i="5" s="1"/>
  <c r="H42" i="5"/>
  <c r="I42" i="5" s="1"/>
  <c r="H50" i="5"/>
  <c r="I50" i="5" s="1"/>
  <c r="H58" i="5"/>
  <c r="I58" i="5" s="1"/>
  <c r="H66" i="5"/>
  <c r="I66" i="5" s="1"/>
  <c r="H74" i="5"/>
  <c r="I74" i="5" s="1"/>
  <c r="H82" i="5"/>
  <c r="I82" i="5" s="1"/>
  <c r="H20" i="5"/>
  <c r="I20" i="5" s="1"/>
  <c r="H43" i="5"/>
  <c r="I43" i="5" s="1"/>
  <c r="H51" i="5"/>
  <c r="I51" i="5" s="1"/>
  <c r="H59" i="5"/>
  <c r="I59" i="5" s="1"/>
  <c r="H67" i="5"/>
  <c r="I67" i="5" s="1"/>
  <c r="H75" i="5"/>
  <c r="I75" i="5" s="1"/>
  <c r="H83" i="5"/>
  <c r="I83" i="5" s="1"/>
  <c r="H88" i="5"/>
  <c r="I88" i="5" s="1"/>
  <c r="I17" i="5"/>
  <c r="H40" i="5"/>
  <c r="I40" i="5" s="1"/>
  <c r="H48" i="5"/>
  <c r="I48" i="5" s="1"/>
  <c r="H56" i="5"/>
  <c r="I56" i="5" s="1"/>
  <c r="H64" i="5"/>
  <c r="I64" i="5" s="1"/>
  <c r="H72" i="5"/>
  <c r="I72" i="5" s="1"/>
  <c r="H80" i="5"/>
  <c r="I80" i="5" s="1"/>
  <c r="H18" i="5"/>
  <c r="I18" i="5" s="1"/>
  <c r="H41" i="5"/>
  <c r="I41" i="5" s="1"/>
  <c r="H49" i="5"/>
  <c r="I49" i="5" s="1"/>
  <c r="H57" i="5"/>
  <c r="I57" i="5" s="1"/>
  <c r="H65" i="5"/>
  <c r="I65" i="5" s="1"/>
  <c r="H73" i="5"/>
  <c r="I73" i="5" s="1"/>
  <c r="H81" i="5"/>
  <c r="I81" i="5" s="1"/>
  <c r="H89" i="5"/>
  <c r="I89" i="5" s="1"/>
  <c r="I116" i="5" l="1"/>
  <c r="I117" i="5"/>
  <c r="H126" i="5" s="1"/>
  <c r="E182" i="5"/>
  <c r="E184" i="5" s="1"/>
  <c r="H127" i="5" s="1"/>
  <c r="H117" i="5"/>
  <c r="H116" i="5"/>
  <c r="H125" i="5" s="1"/>
  <c r="G80" i="15" l="1"/>
  <c r="H128" i="5"/>
  <c r="G136" i="5" s="1"/>
  <c r="G133" i="5"/>
  <c r="D134" i="5"/>
  <c r="G81" i="15" l="1"/>
  <c r="G16" i="15" s="1"/>
  <c r="D137" i="5"/>
  <c r="G68" i="15"/>
  <c r="G18" i="15"/>
  <c r="G67" i="15"/>
  <c r="G37" i="15"/>
  <c r="G39" i="15"/>
  <c r="G52" i="15"/>
  <c r="G25" i="15"/>
  <c r="G27" i="15"/>
  <c r="G61" i="15"/>
  <c r="F162" i="5"/>
  <c r="H160" i="5"/>
  <c r="G50" i="15" l="1"/>
  <c r="G28" i="15"/>
  <c r="M28" i="15" s="1"/>
  <c r="G14" i="15"/>
  <c r="H14" i="15" s="1"/>
  <c r="G40" i="15"/>
  <c r="U40" i="15" s="1"/>
  <c r="V40" i="15" s="1"/>
  <c r="G22" i="15"/>
  <c r="G64" i="15"/>
  <c r="M64" i="15" s="1"/>
  <c r="G19" i="15"/>
  <c r="H19" i="15" s="1"/>
  <c r="G17" i="15"/>
  <c r="H17" i="15" s="1"/>
  <c r="G48" i="15"/>
  <c r="G29" i="15"/>
  <c r="H29" i="15" s="1"/>
  <c r="K29" i="15" s="1"/>
  <c r="G72" i="15"/>
  <c r="M72" i="15" s="1"/>
  <c r="G54" i="15"/>
  <c r="M54" i="15" s="1"/>
  <c r="G41" i="15"/>
  <c r="G60" i="15"/>
  <c r="M60" i="15" s="1"/>
  <c r="G69" i="15"/>
  <c r="M69" i="15" s="1"/>
  <c r="G53" i="15"/>
  <c r="M53" i="15" s="1"/>
  <c r="G20" i="15"/>
  <c r="G34" i="15"/>
  <c r="H34" i="15" s="1"/>
  <c r="K34" i="15" s="1"/>
  <c r="G71" i="15"/>
  <c r="Q71" i="15" s="1"/>
  <c r="S71" i="15" s="1"/>
  <c r="G46" i="15"/>
  <c r="H46" i="15" s="1"/>
  <c r="K46" i="15" s="1"/>
  <c r="G65" i="15"/>
  <c r="G44" i="15"/>
  <c r="H44" i="15" s="1"/>
  <c r="K44" i="15" s="1"/>
  <c r="G26" i="15"/>
  <c r="M26" i="15" s="1"/>
  <c r="G59" i="15"/>
  <c r="M59" i="15" s="1"/>
  <c r="G23" i="15"/>
  <c r="G38" i="15"/>
  <c r="H38" i="15" s="1"/>
  <c r="G56" i="15"/>
  <c r="H56" i="15" s="1"/>
  <c r="K56" i="15" s="1"/>
  <c r="G35" i="15"/>
  <c r="U35" i="15" s="1"/>
  <c r="V35" i="15" s="1"/>
  <c r="G57" i="15"/>
  <c r="G47" i="15"/>
  <c r="H47" i="15" s="1"/>
  <c r="K47" i="15" s="1"/>
  <c r="G45" i="15"/>
  <c r="H45" i="15" s="1"/>
  <c r="K45" i="15" s="1"/>
  <c r="G66" i="15"/>
  <c r="H66" i="15" s="1"/>
  <c r="G70" i="15"/>
  <c r="G32" i="15"/>
  <c r="M32" i="15" s="1"/>
  <c r="G55" i="15"/>
  <c r="M55" i="15" s="1"/>
  <c r="G49" i="15"/>
  <c r="Q49" i="15" s="1"/>
  <c r="S49" i="15" s="1"/>
  <c r="G51" i="15"/>
  <c r="G43" i="15"/>
  <c r="U43" i="15" s="1"/>
  <c r="V43" i="15" s="1"/>
  <c r="G42" i="15"/>
  <c r="U42" i="15" s="1"/>
  <c r="V42" i="15" s="1"/>
  <c r="G13" i="15"/>
  <c r="Q13" i="15" s="1"/>
  <c r="S13" i="15" s="1"/>
  <c r="G24" i="15"/>
  <c r="G58" i="15"/>
  <c r="M58" i="15" s="1"/>
  <c r="G21" i="15"/>
  <c r="M21" i="15" s="1"/>
  <c r="G63" i="15"/>
  <c r="H63" i="15" s="1"/>
  <c r="K63" i="15" s="1"/>
  <c r="G36" i="15"/>
  <c r="G73" i="15"/>
  <c r="M73" i="15" s="1"/>
  <c r="G33" i="15"/>
  <c r="Q33" i="15" s="1"/>
  <c r="S33" i="15" s="1"/>
  <c r="G62" i="15"/>
  <c r="U62" i="15" s="1"/>
  <c r="V62" i="15" s="1"/>
  <c r="G31" i="15"/>
  <c r="G30" i="15"/>
  <c r="Q30" i="15" s="1"/>
  <c r="S30" i="15" s="1"/>
  <c r="G15" i="15"/>
  <c r="H15" i="15" s="1"/>
  <c r="H72" i="15"/>
  <c r="Q28" i="15"/>
  <c r="S28" i="15" s="1"/>
  <c r="U28" i="15"/>
  <c r="V28" i="15" s="1"/>
  <c r="H27" i="15"/>
  <c r="K27" i="15" s="1"/>
  <c r="M27" i="15"/>
  <c r="U27" i="15"/>
  <c r="V27" i="15" s="1"/>
  <c r="Q27" i="15"/>
  <c r="S27" i="15" s="1"/>
  <c r="U54" i="15"/>
  <c r="V54" i="15" s="1"/>
  <c r="U26" i="15"/>
  <c r="V26" i="15" s="1"/>
  <c r="H25" i="15"/>
  <c r="K25" i="15" s="1"/>
  <c r="M25" i="15"/>
  <c r="U25" i="15"/>
  <c r="V25" i="15" s="1"/>
  <c r="Q25" i="15"/>
  <c r="S25" i="15" s="1"/>
  <c r="Q14" i="15"/>
  <c r="S14" i="15" s="1"/>
  <c r="Q59" i="15"/>
  <c r="S59" i="15" s="1"/>
  <c r="U60" i="15"/>
  <c r="V60" i="15" s="1"/>
  <c r="Q60" i="15"/>
  <c r="S60" i="15" s="1"/>
  <c r="M40" i="15"/>
  <c r="M39" i="15"/>
  <c r="Q39" i="15"/>
  <c r="S39" i="15" s="1"/>
  <c r="H39" i="15"/>
  <c r="U39" i="15"/>
  <c r="V39" i="15" s="1"/>
  <c r="Q69" i="15"/>
  <c r="S69" i="15" s="1"/>
  <c r="U38" i="15"/>
  <c r="V38" i="15" s="1"/>
  <c r="M38" i="15"/>
  <c r="M37" i="15"/>
  <c r="Q37" i="15"/>
  <c r="S37" i="15" s="1"/>
  <c r="U37" i="15"/>
  <c r="V37" i="15" s="1"/>
  <c r="H37" i="15"/>
  <c r="U64" i="15"/>
  <c r="V64" i="15" s="1"/>
  <c r="Q64" i="15"/>
  <c r="S64" i="15" s="1"/>
  <c r="Q56" i="15"/>
  <c r="S56" i="15" s="1"/>
  <c r="M20" i="15"/>
  <c r="H20" i="15"/>
  <c r="K20" i="15" s="1"/>
  <c r="Q20" i="15"/>
  <c r="S20" i="15" s="1"/>
  <c r="U20" i="15"/>
  <c r="V20" i="15" s="1"/>
  <c r="Q19" i="15"/>
  <c r="S19" i="15" s="1"/>
  <c r="U66" i="15"/>
  <c r="V66" i="15" s="1"/>
  <c r="M18" i="15"/>
  <c r="H18" i="15"/>
  <c r="K18" i="15" s="1"/>
  <c r="Q18" i="15"/>
  <c r="S18" i="15" s="1"/>
  <c r="U18" i="15"/>
  <c r="V18" i="15" s="1"/>
  <c r="U17" i="15"/>
  <c r="V17" i="15" s="1"/>
  <c r="Q70" i="15"/>
  <c r="S70" i="15" s="1"/>
  <c r="M70" i="15"/>
  <c r="U70" i="15"/>
  <c r="V70" i="15" s="1"/>
  <c r="H70" i="15"/>
  <c r="M68" i="15"/>
  <c r="H68" i="15"/>
  <c r="U68" i="15"/>
  <c r="V68" i="15" s="1"/>
  <c r="Q68" i="15"/>
  <c r="S68" i="15" s="1"/>
  <c r="H71" i="15"/>
  <c r="H32" i="15"/>
  <c r="K32" i="15" s="1"/>
  <c r="U32" i="15"/>
  <c r="V32" i="15" s="1"/>
  <c r="Q31" i="15"/>
  <c r="S31" i="15" s="1"/>
  <c r="U31" i="15"/>
  <c r="V31" i="15" s="1"/>
  <c r="M31" i="15"/>
  <c r="H31" i="15"/>
  <c r="H50" i="15"/>
  <c r="K50" i="15" s="1"/>
  <c r="U50" i="15"/>
  <c r="V50" i="15" s="1"/>
  <c r="M50" i="15"/>
  <c r="Q50" i="15"/>
  <c r="S50" i="15" s="1"/>
  <c r="M29" i="15"/>
  <c r="U29" i="15"/>
  <c r="V29" i="15" s="1"/>
  <c r="U61" i="15"/>
  <c r="V61" i="15" s="1"/>
  <c r="M61" i="15"/>
  <c r="H61" i="15"/>
  <c r="Q61" i="15"/>
  <c r="S61" i="15" s="1"/>
  <c r="M51" i="15"/>
  <c r="U51" i="15"/>
  <c r="V51" i="15" s="1"/>
  <c r="H51" i="15"/>
  <c r="Q51" i="15"/>
  <c r="S51" i="15" s="1"/>
  <c r="M44" i="15"/>
  <c r="U44" i="15"/>
  <c r="V44" i="15" s="1"/>
  <c r="H43" i="15"/>
  <c r="Q43" i="15"/>
  <c r="S43" i="15" s="1"/>
  <c r="M65" i="15"/>
  <c r="H65" i="15"/>
  <c r="U65" i="15"/>
  <c r="V65" i="15" s="1"/>
  <c r="Q65" i="15"/>
  <c r="S65" i="15" s="1"/>
  <c r="Q41" i="15"/>
  <c r="S41" i="15" s="1"/>
  <c r="M41" i="15"/>
  <c r="U41" i="15"/>
  <c r="V41" i="15" s="1"/>
  <c r="H41" i="15"/>
  <c r="H13" i="15"/>
  <c r="H52" i="15"/>
  <c r="U52" i="15"/>
  <c r="V52" i="15" s="1"/>
  <c r="M52" i="15"/>
  <c r="Q52" i="15"/>
  <c r="S52" i="15" s="1"/>
  <c r="M24" i="15"/>
  <c r="H24" i="15"/>
  <c r="Q24" i="15"/>
  <c r="S24" i="15" s="1"/>
  <c r="U24" i="15"/>
  <c r="V24" i="15" s="1"/>
  <c r="H23" i="15"/>
  <c r="M23" i="15"/>
  <c r="U23" i="15"/>
  <c r="V23" i="15" s="1"/>
  <c r="Q23" i="15"/>
  <c r="S23" i="15" s="1"/>
  <c r="Q58" i="15"/>
  <c r="S58" i="15" s="1"/>
  <c r="M22" i="15"/>
  <c r="H22" i="15"/>
  <c r="Q22" i="15"/>
  <c r="S22" i="15" s="1"/>
  <c r="U22" i="15"/>
  <c r="V22" i="15" s="1"/>
  <c r="U53" i="15"/>
  <c r="V53" i="15" s="1"/>
  <c r="M63" i="15"/>
  <c r="Q67" i="15"/>
  <c r="S67" i="15" s="1"/>
  <c r="M67" i="15"/>
  <c r="U67" i="15"/>
  <c r="V67" i="15" s="1"/>
  <c r="H67" i="15"/>
  <c r="K67" i="15" s="1"/>
  <c r="M36" i="15"/>
  <c r="U36" i="15"/>
  <c r="V36" i="15" s="1"/>
  <c r="H36" i="15"/>
  <c r="Q36" i="15"/>
  <c r="S36" i="15" s="1"/>
  <c r="Q35" i="15"/>
  <c r="S35" i="15" s="1"/>
  <c r="U73" i="15"/>
  <c r="V73" i="15" s="1"/>
  <c r="Q34" i="15"/>
  <c r="S34" i="15" s="1"/>
  <c r="U34" i="15"/>
  <c r="V34" i="15" s="1"/>
  <c r="Q57" i="15"/>
  <c r="S57" i="15" s="1"/>
  <c r="M57" i="15"/>
  <c r="U57" i="15"/>
  <c r="V57" i="15" s="1"/>
  <c r="H57" i="15"/>
  <c r="H62" i="15"/>
  <c r="K62" i="15" s="1"/>
  <c r="H16" i="15"/>
  <c r="M16" i="15"/>
  <c r="Q16" i="15"/>
  <c r="S16" i="15" s="1"/>
  <c r="U16" i="15"/>
  <c r="V16" i="15" s="1"/>
  <c r="M48" i="15"/>
  <c r="U48" i="15"/>
  <c r="V48" i="15" s="1"/>
  <c r="H48" i="15"/>
  <c r="K48" i="15" s="1"/>
  <c r="Q48" i="15"/>
  <c r="S48" i="15" s="1"/>
  <c r="M47" i="15"/>
  <c r="U47" i="15"/>
  <c r="V47" i="15" s="1"/>
  <c r="U55" i="15"/>
  <c r="V55" i="15" s="1"/>
  <c r="Q55" i="15"/>
  <c r="S55" i="15" s="1"/>
  <c r="U46" i="15"/>
  <c r="V46" i="15" s="1"/>
  <c r="Q45" i="15"/>
  <c r="S45" i="15" s="1"/>
  <c r="U45" i="15"/>
  <c r="V45" i="15" s="1"/>
  <c r="H49" i="15"/>
  <c r="K49" i="15" s="1"/>
  <c r="F160" i="5"/>
  <c r="F159" i="5"/>
  <c r="F161" i="5"/>
  <c r="D161" i="5"/>
  <c r="H159" i="5"/>
  <c r="D162" i="5"/>
  <c r="D160" i="5"/>
  <c r="H161" i="5"/>
  <c r="D159" i="5"/>
  <c r="M46" i="15" l="1"/>
  <c r="O46" i="15" s="1"/>
  <c r="M62" i="15"/>
  <c r="H35" i="15"/>
  <c r="Q63" i="15"/>
  <c r="S63" i="15" s="1"/>
  <c r="H53" i="15"/>
  <c r="K53" i="15" s="1"/>
  <c r="U13" i="15"/>
  <c r="V13" i="15" s="1"/>
  <c r="M17" i="15"/>
  <c r="M66" i="15"/>
  <c r="Q40" i="15"/>
  <c r="S40" i="15" s="1"/>
  <c r="U59" i="15"/>
  <c r="V59" i="15" s="1"/>
  <c r="H54" i="15"/>
  <c r="K54" i="15" s="1"/>
  <c r="Q46" i="15"/>
  <c r="S46" i="15" s="1"/>
  <c r="M35" i="15"/>
  <c r="Q53" i="15"/>
  <c r="S53" i="15" s="1"/>
  <c r="M13" i="15"/>
  <c r="Q17" i="15"/>
  <c r="S17" i="15" s="1"/>
  <c r="Q66" i="15"/>
  <c r="S66" i="15" s="1"/>
  <c r="H40" i="15"/>
  <c r="H59" i="15"/>
  <c r="Q54" i="15"/>
  <c r="S54" i="15" s="1"/>
  <c r="U49" i="15"/>
  <c r="V49" i="15" s="1"/>
  <c r="M49" i="15"/>
  <c r="Q62" i="15"/>
  <c r="S62" i="15" s="1"/>
  <c r="U63" i="15"/>
  <c r="V63" i="15" s="1"/>
  <c r="U71" i="15"/>
  <c r="V71" i="15" s="1"/>
  <c r="U19" i="15"/>
  <c r="V19" i="15" s="1"/>
  <c r="M56" i="15"/>
  <c r="U72" i="15"/>
  <c r="V72" i="15" s="1"/>
  <c r="M45" i="15"/>
  <c r="W45" i="15" s="1"/>
  <c r="I45" i="15" s="1"/>
  <c r="Q47" i="15"/>
  <c r="S47" i="15" s="1"/>
  <c r="H33" i="15"/>
  <c r="M34" i="15"/>
  <c r="U58" i="15"/>
  <c r="V58" i="15" s="1"/>
  <c r="Q44" i="15"/>
  <c r="S44" i="15" s="1"/>
  <c r="Q29" i="15"/>
  <c r="S29" i="15" s="1"/>
  <c r="H30" i="15"/>
  <c r="K30" i="15" s="1"/>
  <c r="Q32" i="15"/>
  <c r="S32" i="15" s="1"/>
  <c r="M71" i="15"/>
  <c r="W71" i="15" s="1"/>
  <c r="I71" i="15" s="1"/>
  <c r="M19" i="15"/>
  <c r="U56" i="15"/>
  <c r="V56" i="15" s="1"/>
  <c r="H64" i="15"/>
  <c r="Q38" i="15"/>
  <c r="S38" i="15" s="1"/>
  <c r="H69" i="15"/>
  <c r="K69" i="15" s="1"/>
  <c r="H60" i="15"/>
  <c r="K60" i="15" s="1"/>
  <c r="M14" i="15"/>
  <c r="H26" i="15"/>
  <c r="K26" i="15" s="1"/>
  <c r="H28" i="15"/>
  <c r="K28" i="15" s="1"/>
  <c r="Q72" i="15"/>
  <c r="S72" i="15" s="1"/>
  <c r="U69" i="15"/>
  <c r="V69" i="15" s="1"/>
  <c r="U14" i="15"/>
  <c r="V14" i="15" s="1"/>
  <c r="Q26" i="15"/>
  <c r="S26" i="15" s="1"/>
  <c r="Q73" i="15"/>
  <c r="S73" i="15" s="1"/>
  <c r="H42" i="15"/>
  <c r="K42" i="15" s="1"/>
  <c r="U30" i="15"/>
  <c r="V30" i="15" s="1"/>
  <c r="H55" i="15"/>
  <c r="K55" i="15" s="1"/>
  <c r="Q15" i="15"/>
  <c r="S15" i="15" s="1"/>
  <c r="Q21" i="15"/>
  <c r="S21" i="15" s="1"/>
  <c r="M33" i="15"/>
  <c r="O33" i="15" s="1"/>
  <c r="U15" i="15"/>
  <c r="V15" i="15" s="1"/>
  <c r="U33" i="15"/>
  <c r="V33" i="15" s="1"/>
  <c r="H73" i="15"/>
  <c r="K73" i="15" s="1"/>
  <c r="H58" i="15"/>
  <c r="K58" i="15" s="1"/>
  <c r="M42" i="15"/>
  <c r="O42" i="15" s="1"/>
  <c r="H21" i="15"/>
  <c r="K21" i="15" s="1"/>
  <c r="Q42" i="15"/>
  <c r="S42" i="15" s="1"/>
  <c r="M43" i="15"/>
  <c r="M15" i="15"/>
  <c r="M30" i="15"/>
  <c r="W30" i="15" s="1"/>
  <c r="I30" i="15" s="1"/>
  <c r="U21" i="15"/>
  <c r="V21" i="15" s="1"/>
  <c r="O45" i="15"/>
  <c r="W16" i="15"/>
  <c r="O16" i="15"/>
  <c r="K57" i="15"/>
  <c r="W57" i="15"/>
  <c r="I57" i="15" s="1"/>
  <c r="O57" i="15"/>
  <c r="K33" i="15"/>
  <c r="K35" i="15"/>
  <c r="W67" i="15"/>
  <c r="I67" i="15" s="1"/>
  <c r="O67" i="15"/>
  <c r="O53" i="15"/>
  <c r="W53" i="15"/>
  <c r="I53" i="15" s="1"/>
  <c r="O21" i="15"/>
  <c r="W21" i="15"/>
  <c r="K22" i="15"/>
  <c r="O23" i="15"/>
  <c r="W23" i="15"/>
  <c r="K24" i="15"/>
  <c r="O13" i="15"/>
  <c r="W13" i="15"/>
  <c r="I13" i="15" s="1"/>
  <c r="K13" i="15"/>
  <c r="K41" i="15"/>
  <c r="W41" i="15"/>
  <c r="I41" i="15" s="1"/>
  <c r="O41" i="15"/>
  <c r="K65" i="15"/>
  <c r="W61" i="15"/>
  <c r="O61" i="15"/>
  <c r="K15" i="15"/>
  <c r="K31" i="15"/>
  <c r="K71" i="15"/>
  <c r="O71" i="15"/>
  <c r="K68" i="15"/>
  <c r="K70" i="15"/>
  <c r="W70" i="15"/>
  <c r="I70" i="15" s="1"/>
  <c r="O70" i="15"/>
  <c r="K17" i="15"/>
  <c r="O17" i="15"/>
  <c r="W17" i="15"/>
  <c r="I17" i="15" s="1"/>
  <c r="K66" i="15"/>
  <c r="W66" i="15"/>
  <c r="I66" i="15" s="1"/>
  <c r="O66" i="15"/>
  <c r="W19" i="15"/>
  <c r="O19" i="15"/>
  <c r="K64" i="15"/>
  <c r="K37" i="15"/>
  <c r="W38" i="15"/>
  <c r="I38" i="15" s="1"/>
  <c r="O38" i="15"/>
  <c r="K40" i="15"/>
  <c r="O40" i="15"/>
  <c r="W40" i="15"/>
  <c r="I40" i="15" s="1"/>
  <c r="K59" i="15"/>
  <c r="O14" i="15"/>
  <c r="W14" i="15"/>
  <c r="I14" i="15" s="1"/>
  <c r="W25" i="15"/>
  <c r="I25" i="15" s="1"/>
  <c r="O25" i="15"/>
  <c r="W27" i="15"/>
  <c r="I27" i="15" s="1"/>
  <c r="O27" i="15"/>
  <c r="K72" i="15"/>
  <c r="O49" i="15"/>
  <c r="W49" i="15"/>
  <c r="I49" i="15" s="1"/>
  <c r="W46" i="15"/>
  <c r="I46" i="15" s="1"/>
  <c r="W55" i="15"/>
  <c r="I55" i="15" s="1"/>
  <c r="O55" i="15"/>
  <c r="O47" i="15"/>
  <c r="W47" i="15"/>
  <c r="I47" i="15" s="1"/>
  <c r="W48" i="15"/>
  <c r="I48" i="15" s="1"/>
  <c r="O48" i="15"/>
  <c r="K16" i="15"/>
  <c r="I16" i="15"/>
  <c r="W62" i="15"/>
  <c r="I62" i="15" s="1"/>
  <c r="O62" i="15"/>
  <c r="W33" i="15"/>
  <c r="I33" i="15" s="1"/>
  <c r="W34" i="15"/>
  <c r="I34" i="15" s="1"/>
  <c r="O34" i="15"/>
  <c r="W73" i="15"/>
  <c r="O73" i="15"/>
  <c r="W35" i="15"/>
  <c r="I35" i="15" s="1"/>
  <c r="O35" i="15"/>
  <c r="K36" i="15"/>
  <c r="W36" i="15"/>
  <c r="I36" i="15" s="1"/>
  <c r="O36" i="15"/>
  <c r="O63" i="15"/>
  <c r="W63" i="15"/>
  <c r="I63" i="15" s="1"/>
  <c r="O22" i="15"/>
  <c r="W22" i="15"/>
  <c r="I22" i="15" s="1"/>
  <c r="O58" i="15"/>
  <c r="W58" i="15"/>
  <c r="I58" i="15" s="1"/>
  <c r="K23" i="15"/>
  <c r="I23" i="15"/>
  <c r="O24" i="15"/>
  <c r="W24" i="15"/>
  <c r="I24" i="15" s="1"/>
  <c r="W52" i="15"/>
  <c r="I52" i="15" s="1"/>
  <c r="O52" i="15"/>
  <c r="K52" i="15"/>
  <c r="W65" i="15"/>
  <c r="I65" i="15" s="1"/>
  <c r="O65" i="15"/>
  <c r="K43" i="15"/>
  <c r="W43" i="15"/>
  <c r="I43" i="15" s="1"/>
  <c r="O43" i="15"/>
  <c r="O44" i="15"/>
  <c r="W44" i="15"/>
  <c r="I44" i="15" s="1"/>
  <c r="K51" i="15"/>
  <c r="W51" i="15"/>
  <c r="I51" i="15" s="1"/>
  <c r="O51" i="15"/>
  <c r="I61" i="15"/>
  <c r="K61" i="15"/>
  <c r="W15" i="15"/>
  <c r="I15" i="15" s="1"/>
  <c r="O15" i="15"/>
  <c r="O29" i="15"/>
  <c r="W29" i="15"/>
  <c r="I29" i="15" s="1"/>
  <c r="O30" i="15"/>
  <c r="W50" i="15"/>
  <c r="I50" i="15" s="1"/>
  <c r="O50" i="15"/>
  <c r="W31" i="15"/>
  <c r="I31" i="15" s="1"/>
  <c r="O31" i="15"/>
  <c r="O32" i="15"/>
  <c r="W32" i="15"/>
  <c r="I32" i="15" s="1"/>
  <c r="W68" i="15"/>
  <c r="I68" i="15" s="1"/>
  <c r="O68" i="15"/>
  <c r="W18" i="15"/>
  <c r="I18" i="15" s="1"/>
  <c r="O18" i="15"/>
  <c r="I19" i="15"/>
  <c r="K19" i="15"/>
  <c r="W20" i="15"/>
  <c r="I20" i="15" s="1"/>
  <c r="O20" i="15"/>
  <c r="O56" i="15"/>
  <c r="W56" i="15"/>
  <c r="I56" i="15" s="1"/>
  <c r="O64" i="15"/>
  <c r="W64" i="15"/>
  <c r="I64" i="15" s="1"/>
  <c r="O37" i="15"/>
  <c r="W37" i="15"/>
  <c r="I37" i="15" s="1"/>
  <c r="K38" i="15"/>
  <c r="O69" i="15"/>
  <c r="W69" i="15"/>
  <c r="I69" i="15" s="1"/>
  <c r="K39" i="15"/>
  <c r="O39" i="15"/>
  <c r="W39" i="15"/>
  <c r="I39" i="15" s="1"/>
  <c r="O60" i="15"/>
  <c r="W60" i="15"/>
  <c r="W59" i="15"/>
  <c r="I59" i="15" s="1"/>
  <c r="O59" i="15"/>
  <c r="K14" i="15"/>
  <c r="W26" i="15"/>
  <c r="O26" i="15"/>
  <c r="O54" i="15"/>
  <c r="W54" i="15"/>
  <c r="I54" i="15" s="1"/>
  <c r="W28" i="15"/>
  <c r="I28" i="15" s="1"/>
  <c r="O28" i="15"/>
  <c r="W72" i="15"/>
  <c r="I72" i="15" s="1"/>
  <c r="O72" i="15"/>
  <c r="I26" i="15" l="1"/>
  <c r="I60" i="15"/>
  <c r="I21" i="15"/>
  <c r="W42" i="15"/>
  <c r="I42" i="15" s="1"/>
  <c r="I73" i="15"/>
</calcChain>
</file>

<file path=xl/comments1.xml><?xml version="1.0" encoding="utf-8"?>
<comments xmlns="http://schemas.openxmlformats.org/spreadsheetml/2006/main">
  <authors>
    <author>Windows XP</author>
  </authors>
  <commentList>
    <comment ref="S167" authorId="0" shapeId="0">
      <text>
        <r>
          <rPr>
            <b/>
            <sz val="11"/>
            <color indexed="81"/>
            <rFont val="Tahoma"/>
            <family val="2"/>
          </rPr>
          <t>Redondear a 1 decimal.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67" authorId="0" shapeId="0">
      <text>
        <r>
          <rPr>
            <b/>
            <sz val="11"/>
            <color indexed="81"/>
            <rFont val="Tahoma"/>
            <family val="2"/>
          </rPr>
          <t>Redondear a 2 decimales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1" authorId="0" shapeId="0">
      <text>
        <r>
          <rPr>
            <b/>
            <sz val="11"/>
            <color indexed="81"/>
            <rFont val="Tahoma"/>
            <family val="2"/>
          </rPr>
          <t>Promedio de Factor flexo/hendimiento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G172" authorId="0" shapeId="0">
      <text>
        <r>
          <rPr>
            <b/>
            <sz val="11"/>
            <color indexed="81"/>
            <rFont val="Tahoma"/>
            <family val="2"/>
          </rPr>
          <t>Redondear a 3 decimales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G173" authorId="0" shapeId="0">
      <text>
        <r>
          <rPr>
            <b/>
            <sz val="11"/>
            <color indexed="81"/>
            <rFont val="Tahoma"/>
            <family val="2"/>
          </rPr>
          <t>Redondear a 2 decimales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4" authorId="0" shapeId="0">
      <text>
        <r>
          <rPr>
            <b/>
            <sz val="11"/>
            <color indexed="81"/>
            <rFont val="Tahoma"/>
            <family val="2"/>
          </rPr>
          <t>Redondear a 2 decimales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XP</author>
  </authors>
  <commentList>
    <comment ref="I12" authorId="0" shapeId="0">
      <text>
        <r>
          <rPr>
            <b/>
            <sz val="11"/>
            <color indexed="81"/>
            <rFont val="Tahoma"/>
            <family val="2"/>
          </rPr>
          <t>Se comprueba si la resistencia cumple con ser mayor a la resistencia media individual.</t>
        </r>
      </text>
    </comment>
    <comment ref="H116" authorId="0" shapeId="0">
      <text>
        <r>
          <rPr>
            <b/>
            <sz val="11"/>
            <color indexed="81"/>
            <rFont val="Tahoma"/>
            <family val="2"/>
          </rPr>
          <t>Redondear a 1 decimal.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I116" authorId="0" shapeId="0">
      <text>
        <r>
          <rPr>
            <b/>
            <sz val="11"/>
            <color indexed="81"/>
            <rFont val="Tahoma"/>
            <family val="2"/>
          </rPr>
          <t>Redondear a 1 decimal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H117" authorId="0" shapeId="0">
      <text>
        <r>
          <rPr>
            <b/>
            <sz val="11"/>
            <color indexed="81"/>
            <rFont val="Tahoma"/>
            <family val="2"/>
          </rPr>
          <t>Redondear a 3 decimales.</t>
        </r>
      </text>
    </comment>
    <comment ref="I117" authorId="0" shapeId="0">
      <text>
        <r>
          <rPr>
            <b/>
            <sz val="11"/>
            <color indexed="81"/>
            <rFont val="Tahoma"/>
            <family val="2"/>
          </rPr>
          <t>Redondear a 3 decimales.</t>
        </r>
      </text>
    </comment>
    <comment ref="B123" authorId="0" shapeId="0">
      <text>
        <r>
          <rPr>
            <b/>
            <sz val="8"/>
            <color indexed="81"/>
            <rFont val="Tahoma"/>
            <family val="2"/>
          </rPr>
          <t>Volumen de Carreteras Nº5 Item 5.410.315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Windows XP</author>
  </authors>
  <commentList>
    <comment ref="H10" authorId="0" shapeId="0">
      <text>
        <r>
          <rPr>
            <b/>
            <sz val="11"/>
            <color indexed="81"/>
            <rFont val="Tahoma"/>
            <family val="2"/>
          </rPr>
          <t>Verificacion si espesor equivalente cumple con el espesor del contrato.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K11" authorId="0" shapeId="0">
      <text>
        <r>
          <rPr>
            <b/>
            <sz val="11"/>
            <color indexed="81"/>
            <rFont val="Tahoma"/>
            <family val="2"/>
          </rPr>
          <t>Verificacion si espesor equivalente cumple con el espesor del contrato.</t>
        </r>
        <r>
          <rPr>
            <sz val="11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<sst xmlns="http://schemas.openxmlformats.org/spreadsheetml/2006/main" count="203" uniqueCount="147">
  <si>
    <t>C=f/h</t>
  </si>
  <si>
    <t>Nº</t>
  </si>
  <si>
    <t>Multa</t>
  </si>
  <si>
    <t>Ubicación</t>
  </si>
  <si>
    <t>VALOR DE</t>
  </si>
  <si>
    <t>A x h (mm)</t>
  </si>
  <si>
    <t>MULTA RESPECTO</t>
  </si>
  <si>
    <t>AL PAVIMENTO AFECTADO</t>
  </si>
  <si>
    <t xml:space="preserve">0,96 ec &gt; A x h                  </t>
  </si>
  <si>
    <t>100% o se rehace, según  lo  determine el Inspector Fiscal</t>
  </si>
  <si>
    <t>0,98*ec</t>
  </si>
  <si>
    <t>0,96*ec</t>
  </si>
  <si>
    <t>0,80 (ft + s x t) &gt; fm</t>
  </si>
  <si>
    <t>100% o se rehace, según lo determine el Inspector Fiscal</t>
  </si>
  <si>
    <t>0,90 (ft + s x t) &gt; fm &gt;= 0,85 (ft + s x t)</t>
  </si>
  <si>
    <t>0,85 (ft + s x t) &gt; fm &gt;= 0,80 (ft + s x t)</t>
  </si>
  <si>
    <t xml:space="preserve">         ec &gt; A x h &gt;= 0,98 ec</t>
  </si>
  <si>
    <t>0,98 ec &gt; A x h &gt;= 0,96 ec</t>
  </si>
  <si>
    <t>VALOR DE fm (Mpa)</t>
  </si>
  <si>
    <t>ft + s x t  &gt; fm &gt;= 0,90 (ft + s x t)</t>
  </si>
  <si>
    <t>Multa proporcional a la disminución de R</t>
  </si>
  <si>
    <t>Desviación Standard</t>
  </si>
  <si>
    <t>Km.</t>
  </si>
  <si>
    <t>Fecha de Confección</t>
  </si>
  <si>
    <t>Rh * C / 0,85</t>
  </si>
  <si>
    <t xml:space="preserve">         180 &gt; A x h &gt;= 176</t>
  </si>
  <si>
    <t xml:space="preserve">173 &gt; A x h                  </t>
  </si>
  <si>
    <t xml:space="preserve">        176 &gt; A x h &gt;= 173</t>
  </si>
  <si>
    <t>Resistencia Media Flexotracción</t>
  </si>
  <si>
    <t>C+2s</t>
  </si>
  <si>
    <t>Nº de Muestras</t>
  </si>
  <si>
    <t>Desviación Estándar (Mpa)</t>
  </si>
  <si>
    <t>(s</t>
  </si>
  <si>
    <t>Eliminadas</t>
  </si>
  <si>
    <t>Flexotracción (Mpa)</t>
  </si>
  <si>
    <t>Todas</t>
  </si>
  <si>
    <t>Muestreo</t>
  </si>
  <si>
    <t>Fecha</t>
  </si>
  <si>
    <t>LABORATORIO DE AUTOCONTROL</t>
  </si>
  <si>
    <t>Pagina 1 de 1</t>
  </si>
  <si>
    <t>Fecha: 08.03.2012</t>
  </si>
  <si>
    <t>Versión:  01</t>
  </si>
  <si>
    <t>Identificación de la muestra</t>
  </si>
  <si>
    <t>Sector Homogéneo Nº1 Calzada</t>
  </si>
  <si>
    <t>Factor Estadístico (t)</t>
  </si>
  <si>
    <t>Multa Respecto Al Valor del Pavimento Afectado</t>
  </si>
  <si>
    <t>Factor</t>
  </si>
  <si>
    <t>&gt;</t>
  </si>
  <si>
    <t>&gt;=</t>
  </si>
  <si>
    <t>-R</t>
  </si>
  <si>
    <t>fi</t>
  </si>
  <si>
    <t>hi</t>
  </si>
  <si>
    <t>Muestra</t>
  </si>
  <si>
    <t>km. Inicial</t>
  </si>
  <si>
    <t>Sector de Muestreo</t>
  </si>
  <si>
    <t>Km. Final</t>
  </si>
  <si>
    <t>Muestreado</t>
  </si>
  <si>
    <t>Por</t>
  </si>
  <si>
    <r>
      <t>x</t>
    </r>
    <r>
      <rPr>
        <vertAlign val="subscript"/>
        <sz val="11"/>
        <rFont val="Arial"/>
        <family val="2"/>
      </rPr>
      <t>1</t>
    </r>
  </si>
  <si>
    <r>
      <t>x</t>
    </r>
    <r>
      <rPr>
        <vertAlign val="subscript"/>
        <sz val="11"/>
        <rFont val="Arial"/>
        <family val="2"/>
      </rPr>
      <t>2</t>
    </r>
  </si>
  <si>
    <r>
      <t>x</t>
    </r>
    <r>
      <rPr>
        <vertAlign val="subscript"/>
        <sz val="11"/>
        <rFont val="Arial"/>
        <family val="2"/>
      </rPr>
      <t>3</t>
    </r>
  </si>
  <si>
    <t>Informado</t>
  </si>
  <si>
    <t>en Cert. Nº</t>
  </si>
  <si>
    <t>EVALUACION ESTADISTICA PAVIMENTO</t>
  </si>
  <si>
    <t>C-2s</t>
  </si>
  <si>
    <t>Factor de Correlación "C"</t>
  </si>
  <si>
    <t>CALCULO COEFICIENTE DE CORRELACION "C"</t>
  </si>
  <si>
    <t>Factor C</t>
  </si>
  <si>
    <t>Mejoramiento Ruta 257-CH II Etapa, Km. 58.8000 al Km. 78.48904, Provincia de Tierra del Fuego, Región de Magallanes y Antártica Chilena.</t>
  </si>
  <si>
    <t>Obra</t>
  </si>
  <si>
    <t xml:space="preserve">Faja </t>
  </si>
  <si>
    <t>Hendimiento</t>
  </si>
  <si>
    <t>Resistencia Testigo (Mpa)</t>
  </si>
  <si>
    <t>Espesor (mm.)</t>
  </si>
  <si>
    <t>Versión:01</t>
  </si>
  <si>
    <t>EVALUACION DE TESTIGOS POR TRACCION POR HENDIMIENTO</t>
  </si>
  <si>
    <t>Identificación Testigo</t>
  </si>
  <si>
    <t>Flexotracción</t>
  </si>
  <si>
    <t>Factor t</t>
  </si>
  <si>
    <t>Rh</t>
  </si>
  <si>
    <t>Flexotracción (fi)</t>
  </si>
  <si>
    <t>Resistencia Promedio del Lote (Mpa)</t>
  </si>
  <si>
    <t>Valor del Factor</t>
  </si>
  <si>
    <t>t</t>
  </si>
  <si>
    <t>s</t>
  </si>
  <si>
    <r>
      <t>f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 xml:space="preserve"> ≥ f</t>
    </r>
    <r>
      <rPr>
        <b/>
        <vertAlign val="subscript"/>
        <sz val="12"/>
        <rFont val="Arial"/>
        <family val="2"/>
      </rPr>
      <t>o</t>
    </r>
    <r>
      <rPr>
        <b/>
        <sz val="12"/>
        <rFont val="Arial"/>
        <family val="2"/>
      </rPr>
      <t xml:space="preserve"> = f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 xml:space="preserve"> - 0.7</t>
    </r>
  </si>
  <si>
    <r>
      <t>f</t>
    </r>
    <r>
      <rPr>
        <b/>
        <vertAlign val="subscript"/>
        <sz val="12"/>
        <rFont val="Arial"/>
        <family val="2"/>
      </rPr>
      <t>m</t>
    </r>
    <r>
      <rPr>
        <b/>
        <sz val="12"/>
        <rFont val="Arial"/>
        <family val="2"/>
      </rPr>
      <t xml:space="preserve"> ≥ f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 xml:space="preserve"> + s * t </t>
    </r>
  </si>
  <si>
    <t>Descripción</t>
  </si>
  <si>
    <t>Resistencia de tracción por flexión característica especificada a 90 días, considerando una fracción defectuosa del 20%. (Mpa)</t>
  </si>
  <si>
    <r>
      <t>Resistencia mínima individual (fo=f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– 0.7). (Mpa)</t>
    </r>
  </si>
  <si>
    <t>Resistencia de tracción por flexión media del lote a 90 días. (Mpa)</t>
  </si>
  <si>
    <t>Desviación normal de las resistencias de tracción por flexión del lote. (Mpa)</t>
  </si>
  <si>
    <t>Factor estadístico dependiente del numero de muestras del lote, para una fracción defectuosa del 20%.</t>
  </si>
  <si>
    <t>Resultados de testigos como flexotracción equivalente</t>
  </si>
  <si>
    <t>Condición 1º</t>
  </si>
  <si>
    <t>Condición 2º</t>
  </si>
  <si>
    <t>Factor Estadístico Según Muestras</t>
  </si>
  <si>
    <t>Coeficiente de Correlación C Obtenido</t>
  </si>
  <si>
    <t>Resistencia caracteristica</t>
  </si>
  <si>
    <r>
      <t>f</t>
    </r>
    <r>
      <rPr>
        <b/>
        <vertAlign val="subscript"/>
        <sz val="11"/>
        <rFont val="Arial"/>
        <family val="2"/>
      </rPr>
      <t>i</t>
    </r>
    <r>
      <rPr>
        <b/>
        <sz val="11"/>
        <rFont val="Arial"/>
        <family val="2"/>
      </rPr>
      <t xml:space="preserve"> ≥ f</t>
    </r>
    <r>
      <rPr>
        <b/>
        <vertAlign val="subscript"/>
        <sz val="11"/>
        <rFont val="Arial"/>
        <family val="2"/>
      </rPr>
      <t>o</t>
    </r>
  </si>
  <si>
    <t>FACTORES OBTENIDOS DE EVALUACION DE TESTIGOS A HENDIMIENTO</t>
  </si>
  <si>
    <r>
      <t>f</t>
    </r>
    <r>
      <rPr>
        <b/>
        <vertAlign val="subscript"/>
        <sz val="12"/>
        <rFont val="Arial"/>
        <family val="2"/>
      </rPr>
      <t>t</t>
    </r>
  </si>
  <si>
    <r>
      <t>f</t>
    </r>
    <r>
      <rPr>
        <b/>
        <vertAlign val="subscript"/>
        <sz val="12"/>
        <rFont val="Arial"/>
        <family val="2"/>
      </rPr>
      <t>o</t>
    </r>
  </si>
  <si>
    <r>
      <t xml:space="preserve">   f</t>
    </r>
    <r>
      <rPr>
        <b/>
        <vertAlign val="subscript"/>
        <sz val="12"/>
        <rFont val="Arial"/>
        <family val="2"/>
      </rPr>
      <t>m</t>
    </r>
  </si>
  <si>
    <r>
      <t xml:space="preserve">   f</t>
    </r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 xml:space="preserve"> +s*t</t>
    </r>
  </si>
  <si>
    <t>Km. Inicial</t>
  </si>
  <si>
    <t>Espesor</t>
  </si>
  <si>
    <t>Area afectada</t>
  </si>
  <si>
    <r>
      <t>A=(f</t>
    </r>
    <r>
      <rPr>
        <vertAlign val="subscript"/>
        <sz val="16"/>
        <rFont val="Arial"/>
        <family val="2"/>
      </rPr>
      <t xml:space="preserve">k </t>
    </r>
    <r>
      <rPr>
        <sz val="16"/>
        <rFont val="Arial"/>
        <family val="2"/>
      </rPr>
      <t>/ f</t>
    </r>
    <r>
      <rPr>
        <vertAlign val="subscript"/>
        <sz val="16"/>
        <rFont val="Arial"/>
        <family val="2"/>
      </rPr>
      <t>t</t>
    </r>
    <r>
      <rPr>
        <sz val="16"/>
        <rFont val="Arial"/>
        <family val="2"/>
      </rPr>
      <t>)</t>
    </r>
    <r>
      <rPr>
        <vertAlign val="superscript"/>
        <sz val="16"/>
        <rFont val="Arial"/>
        <family val="2"/>
      </rPr>
      <t>½</t>
    </r>
  </si>
  <si>
    <r>
      <t>f</t>
    </r>
    <r>
      <rPr>
        <vertAlign val="subscript"/>
        <sz val="16"/>
        <rFont val="Arial"/>
        <family val="2"/>
      </rPr>
      <t xml:space="preserve">k </t>
    </r>
    <r>
      <rPr>
        <sz val="16"/>
        <rFont val="Arial"/>
        <family val="2"/>
      </rPr>
      <t>=f</t>
    </r>
    <r>
      <rPr>
        <vertAlign val="subscript"/>
        <sz val="16"/>
        <rFont val="Arial"/>
        <family val="2"/>
      </rPr>
      <t xml:space="preserve">m </t>
    </r>
    <r>
      <rPr>
        <sz val="16"/>
        <rFont val="Arial"/>
        <family val="2"/>
      </rPr>
      <t>- S * t</t>
    </r>
  </si>
  <si>
    <t>Resistencia Caracteristica</t>
  </si>
  <si>
    <t>km.</t>
  </si>
  <si>
    <t>mm.</t>
  </si>
  <si>
    <r>
      <t>E</t>
    </r>
    <r>
      <rPr>
        <vertAlign val="subscript"/>
        <sz val="16"/>
        <rFont val="Arial"/>
        <family val="2"/>
      </rPr>
      <t>c</t>
    </r>
  </si>
  <si>
    <t>Espesor del Contrato</t>
  </si>
  <si>
    <t>%</t>
  </si>
  <si>
    <t>Factor Espesor Equivalente</t>
  </si>
  <si>
    <r>
      <t>E</t>
    </r>
    <r>
      <rPr>
        <vertAlign val="subscript"/>
        <sz val="16"/>
        <rFont val="Arial"/>
        <family val="2"/>
      </rPr>
      <t>eq</t>
    </r>
    <r>
      <rPr>
        <sz val="16"/>
        <rFont val="Arial"/>
        <family val="2"/>
      </rPr>
      <t>=h * A</t>
    </r>
  </si>
  <si>
    <r>
      <t>E</t>
    </r>
    <r>
      <rPr>
        <vertAlign val="subscript"/>
        <sz val="14"/>
        <rFont val="Arial Narrow"/>
        <family val="2"/>
      </rPr>
      <t>eq</t>
    </r>
    <r>
      <rPr>
        <sz val="14"/>
        <rFont val="Arial Narrow"/>
        <family val="2"/>
      </rPr>
      <t xml:space="preserve"> </t>
    </r>
    <r>
      <rPr>
        <sz val="14"/>
        <rFont val="Symbol"/>
        <family val="1"/>
        <charset val="2"/>
      </rPr>
      <t>³</t>
    </r>
    <r>
      <rPr>
        <sz val="14"/>
        <rFont val="Arial Narrow"/>
        <family val="2"/>
      </rPr>
      <t xml:space="preserve"> E</t>
    </r>
    <r>
      <rPr>
        <vertAlign val="subscript"/>
        <sz val="14"/>
        <rFont val="Arial Narrow"/>
        <family val="2"/>
      </rPr>
      <t>c</t>
    </r>
  </si>
  <si>
    <t>Espesor Equivalente</t>
  </si>
  <si>
    <t>Identificacion Testigo</t>
  </si>
  <si>
    <t>Área afecta a multa</t>
  </si>
  <si>
    <t>Equivalente</t>
  </si>
  <si>
    <t>Página 1 de 1</t>
  </si>
  <si>
    <t>Criterio de Evalucion de Espesores</t>
  </si>
  <si>
    <t>EVALUACIÓN DE ESPESORES</t>
  </si>
  <si>
    <r>
      <t>m</t>
    </r>
    <r>
      <rPr>
        <vertAlign val="superscript"/>
        <sz val="10"/>
        <rFont val="Arial"/>
        <family val="2"/>
      </rPr>
      <t>2</t>
    </r>
  </si>
  <si>
    <t>Ec</t>
  </si>
  <si>
    <t>Condicion Nº1</t>
  </si>
  <si>
    <t>Multa 5 %</t>
  </si>
  <si>
    <t>Ec*0.98</t>
  </si>
  <si>
    <t>Condicion Nº2</t>
  </si>
  <si>
    <t>A * h</t>
  </si>
  <si>
    <t>Multa 15%</t>
  </si>
  <si>
    <t>Ec*0.96</t>
  </si>
  <si>
    <t>Multa 100%</t>
  </si>
  <si>
    <t>Condicion Nº3</t>
  </si>
  <si>
    <t>220 &gt; A * h &gt; 216</t>
  </si>
  <si>
    <t>216 &gt; A * h &gt; 211</t>
  </si>
  <si>
    <t>211 &gt; A * h</t>
  </si>
  <si>
    <t>FORMULA</t>
  </si>
  <si>
    <r>
      <t>E</t>
    </r>
    <r>
      <rPr>
        <vertAlign val="subscript"/>
        <sz val="9"/>
        <rFont val="Arial Narrow"/>
        <family val="2"/>
      </rPr>
      <t>eq</t>
    </r>
    <r>
      <rPr>
        <sz val="9"/>
        <rFont val="Arial Narrow"/>
        <family val="2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Arial Narrow"/>
        <family val="2"/>
      </rPr>
      <t xml:space="preserve"> E</t>
    </r>
    <r>
      <rPr>
        <vertAlign val="subscript"/>
        <sz val="9"/>
        <rFont val="Arial Narrow"/>
        <family val="2"/>
      </rPr>
      <t>c</t>
    </r>
  </si>
  <si>
    <t>Derecha/Berma</t>
  </si>
  <si>
    <t>Izquierda/Berma</t>
  </si>
  <si>
    <t>Izquierda/Eje</t>
  </si>
  <si>
    <t>Derecha/Eje</t>
  </si>
  <si>
    <t>compresion cilindrica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</si>
</sst>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#,##0.000"/>
    <numFmt numFmtId="167" formatCode="dd/mm/yy;@"/>
  </numFmts>
  <fonts count="4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sz val="12"/>
      <color indexed="48"/>
      <name val="Arial"/>
      <family val="2"/>
    </font>
    <font>
      <b/>
      <sz val="11"/>
      <name val="Arial"/>
      <family val="2"/>
    </font>
    <font>
      <b/>
      <vertAlign val="subscript"/>
      <sz val="12"/>
      <name val="Arial"/>
      <family val="2"/>
    </font>
    <font>
      <b/>
      <sz val="12"/>
      <color indexed="4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1"/>
      <color indexed="48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b/>
      <vertAlign val="subscript"/>
      <sz val="11"/>
      <name val="Arial"/>
      <family val="2"/>
    </font>
    <font>
      <vertAlign val="subscript"/>
      <sz val="11"/>
      <name val="Arial"/>
      <family val="2"/>
    </font>
    <font>
      <b/>
      <sz val="11"/>
      <color indexed="48"/>
      <name val="Arial"/>
      <family val="2"/>
    </font>
    <font>
      <sz val="11"/>
      <color indexed="8"/>
      <name val="Arial"/>
      <family val="2"/>
    </font>
    <font>
      <sz val="11"/>
      <color indexed="13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vertAlign val="subscript"/>
      <sz val="10"/>
      <name val="Arial"/>
      <family val="2"/>
    </font>
    <font>
      <b/>
      <sz val="11"/>
      <color rgb="FFFF0000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</font>
    <font>
      <vertAlign val="superscript"/>
      <sz val="16"/>
      <name val="Arial"/>
      <family val="2"/>
    </font>
    <font>
      <sz val="11"/>
      <name val="Arial Narrow"/>
      <family val="2"/>
    </font>
    <font>
      <sz val="14"/>
      <name val="Arial Narrow"/>
      <family val="2"/>
    </font>
    <font>
      <vertAlign val="subscript"/>
      <sz val="14"/>
      <name val="Arial Narrow"/>
      <family val="2"/>
    </font>
    <font>
      <sz val="14"/>
      <name val="Symbol"/>
      <family val="1"/>
      <charset val="2"/>
    </font>
    <font>
      <vertAlign val="superscript"/>
      <sz val="10"/>
      <name val="Arial"/>
      <family val="2"/>
    </font>
    <font>
      <sz val="9"/>
      <name val="Arial Narrow"/>
      <family val="2"/>
    </font>
    <font>
      <vertAlign val="subscript"/>
      <sz val="9"/>
      <name val="Arial Narrow"/>
      <family val="2"/>
    </font>
    <font>
      <sz val="9"/>
      <name val="Symbol"/>
      <family val="1"/>
      <charset val="2"/>
    </font>
    <font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1" applyFill="0"/>
    <xf numFmtId="0" fontId="1" fillId="0" borderId="1" applyFill="0"/>
  </cellStyleXfs>
  <cellXfs count="499">
    <xf numFmtId="0" fontId="0" fillId="0" borderId="1" xfId="0"/>
    <xf numFmtId="0" fontId="0" fillId="0" borderId="0" xfId="0" applyBorder="1"/>
    <xf numFmtId="0" fontId="0" fillId="0" borderId="1" xfId="0" applyAlignment="1">
      <alignment horizontal="center"/>
    </xf>
    <xf numFmtId="0" fontId="0" fillId="0" borderId="1" xfId="0" applyFill="1"/>
    <xf numFmtId="0" fontId="1" fillId="0" borderId="1" xfId="0" applyFont="1"/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" xfId="0" applyProtection="1">
      <protection locked="0"/>
    </xf>
    <xf numFmtId="0" fontId="0" fillId="0" borderId="0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164" fontId="3" fillId="0" borderId="0" xfId="0" applyNumberFormat="1" applyFont="1" applyBorder="1" applyAlignment="1">
      <alignment horizontal="center"/>
    </xf>
    <xf numFmtId="165" fontId="8" fillId="0" borderId="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 vertical="top" wrapText="1"/>
    </xf>
    <xf numFmtId="0" fontId="1" fillId="0" borderId="0" xfId="0" applyFont="1" applyBorder="1"/>
    <xf numFmtId="164" fontId="1" fillId="0" borderId="0" xfId="0" applyNumberFormat="1" applyFont="1" applyBorder="1" applyAlignment="1">
      <alignment horizontal="left"/>
    </xf>
    <xf numFmtId="164" fontId="3" fillId="3" borderId="2" xfId="0" applyNumberFormat="1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" xfId="0" applyFont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1" fillId="0" borderId="10" xfId="0" applyFont="1" applyBorder="1"/>
    <xf numFmtId="0" fontId="15" fillId="0" borderId="11" xfId="0" applyFont="1" applyBorder="1"/>
    <xf numFmtId="0" fontId="15" fillId="0" borderId="0" xfId="0" applyFont="1" applyBorder="1"/>
    <xf numFmtId="0" fontId="0" fillId="0" borderId="21" xfId="0" applyBorder="1"/>
    <xf numFmtId="0" fontId="15" fillId="0" borderId="1" xfId="0" applyFont="1"/>
    <xf numFmtId="165" fontId="15" fillId="0" borderId="2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center" vertical="center"/>
    </xf>
    <xf numFmtId="164" fontId="15" fillId="0" borderId="14" xfId="0" applyNumberFormat="1" applyFont="1" applyBorder="1" applyAlignment="1">
      <alignment horizontal="center"/>
    </xf>
    <xf numFmtId="164" fontId="15" fillId="0" borderId="2" xfId="0" applyNumberFormat="1" applyFont="1" applyBorder="1" applyAlignment="1">
      <alignment horizontal="center"/>
    </xf>
    <xf numFmtId="164" fontId="15" fillId="0" borderId="1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 vertical="top" wrapText="1"/>
    </xf>
    <xf numFmtId="164" fontId="15" fillId="0" borderId="12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0" fontId="15" fillId="0" borderId="3" xfId="0" applyFont="1" applyBorder="1"/>
    <xf numFmtId="0" fontId="18" fillId="0" borderId="3" xfId="0" applyFont="1" applyBorder="1"/>
    <xf numFmtId="14" fontId="15" fillId="0" borderId="2" xfId="0" applyNumberFormat="1" applyFont="1" applyFill="1" applyBorder="1" applyAlignment="1">
      <alignment horizontal="center"/>
    </xf>
    <xf numFmtId="4" fontId="15" fillId="0" borderId="2" xfId="0" applyNumberFormat="1" applyFont="1" applyFill="1" applyBorder="1" applyAlignment="1">
      <alignment horizontal="center"/>
    </xf>
    <xf numFmtId="14" fontId="15" fillId="0" borderId="2" xfId="0" applyNumberFormat="1" applyFont="1" applyFill="1" applyBorder="1" applyAlignment="1">
      <alignment horizontal="center" wrapText="1"/>
    </xf>
    <xf numFmtId="4" fontId="15" fillId="0" borderId="2" xfId="0" applyNumberFormat="1" applyFont="1" applyFill="1" applyBorder="1" applyAlignment="1" applyProtection="1">
      <alignment horizontal="center" vertical="top"/>
    </xf>
    <xf numFmtId="0" fontId="11" fillId="3" borderId="2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21" fillId="7" borderId="32" xfId="0" applyFont="1" applyFill="1" applyBorder="1" applyAlignment="1">
      <alignment horizontal="center" vertical="center"/>
    </xf>
    <xf numFmtId="0" fontId="21" fillId="7" borderId="16" xfId="0" applyFont="1" applyFill="1" applyBorder="1" applyAlignment="1">
      <alignment horizontal="center" vertical="center"/>
    </xf>
    <xf numFmtId="0" fontId="21" fillId="7" borderId="19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22" fillId="6" borderId="2" xfId="0" applyNumberFormat="1" applyFont="1" applyFill="1" applyBorder="1" applyAlignment="1">
      <alignment horizontal="center" vertical="top" wrapText="1"/>
    </xf>
    <xf numFmtId="1" fontId="15" fillId="0" borderId="22" xfId="0" applyNumberFormat="1" applyFont="1" applyFill="1" applyBorder="1" applyAlignment="1">
      <alignment horizontal="center" vertical="center"/>
    </xf>
    <xf numFmtId="14" fontId="17" fillId="0" borderId="22" xfId="0" applyNumberFormat="1" applyFont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 vertical="top" wrapText="1"/>
    </xf>
    <xf numFmtId="164" fontId="11" fillId="6" borderId="13" xfId="0" applyNumberFormat="1" applyFont="1" applyFill="1" applyBorder="1" applyAlignment="1">
      <alignment horizontal="center" vertical="top" wrapText="1"/>
    </xf>
    <xf numFmtId="164" fontId="15" fillId="0" borderId="14" xfId="0" applyNumberFormat="1" applyFont="1" applyFill="1" applyBorder="1" applyAlignment="1">
      <alignment horizontal="center"/>
    </xf>
    <xf numFmtId="164" fontId="11" fillId="6" borderId="13" xfId="0" applyNumberFormat="1" applyFont="1" applyFill="1" applyBorder="1" applyAlignment="1">
      <alignment horizontal="center" vertical="top"/>
    </xf>
    <xf numFmtId="164" fontId="22" fillId="6" borderId="13" xfId="0" applyNumberFormat="1" applyFont="1" applyFill="1" applyBorder="1" applyAlignment="1">
      <alignment horizontal="center" vertical="top" wrapText="1"/>
    </xf>
    <xf numFmtId="0" fontId="11" fillId="6" borderId="13" xfId="0" applyFont="1" applyFill="1" applyBorder="1" applyAlignment="1">
      <alignment horizontal="center" vertical="center" wrapText="1"/>
    </xf>
    <xf numFmtId="0" fontId="20" fillId="6" borderId="28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vertical="center" wrapText="1"/>
    </xf>
    <xf numFmtId="0" fontId="15" fillId="0" borderId="15" xfId="0" applyFont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2" fontId="3" fillId="3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3" fontId="15" fillId="0" borderId="2" xfId="0" applyNumberFormat="1" applyFont="1" applyFill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/>
    </xf>
    <xf numFmtId="3" fontId="15" fillId="0" borderId="2" xfId="0" applyNumberFormat="1" applyFont="1" applyFill="1" applyBorder="1" applyAlignment="1">
      <alignment horizontal="center"/>
    </xf>
    <xf numFmtId="0" fontId="1" fillId="0" borderId="15" xfId="0" applyFont="1" applyBorder="1"/>
    <xf numFmtId="0" fontId="1" fillId="0" borderId="1" xfId="0" applyFont="1" applyAlignment="1">
      <alignment vertical="center"/>
    </xf>
    <xf numFmtId="0" fontId="1" fillId="0" borderId="37" xfId="0" applyFont="1" applyBorder="1"/>
    <xf numFmtId="0" fontId="1" fillId="0" borderId="0" xfId="0" applyFont="1" applyBorder="1" applyAlignment="1">
      <alignment horizontal="left"/>
    </xf>
    <xf numFmtId="0" fontId="1" fillId="0" borderId="39" xfId="0" applyFont="1" applyBorder="1"/>
    <xf numFmtId="0" fontId="1" fillId="0" borderId="0" xfId="0" applyFont="1" applyBorder="1" applyAlignment="1"/>
    <xf numFmtId="164" fontId="1" fillId="0" borderId="0" xfId="0" applyNumberFormat="1" applyFont="1" applyBorder="1" applyAlignment="1"/>
    <xf numFmtId="0" fontId="1" fillId="0" borderId="46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1" fillId="7" borderId="38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/>
    </xf>
    <xf numFmtId="14" fontId="10" fillId="0" borderId="36" xfId="0" applyNumberFormat="1" applyFont="1" applyBorder="1" applyAlignment="1">
      <alignment horizontal="center"/>
    </xf>
    <xf numFmtId="164" fontId="15" fillId="0" borderId="44" xfId="0" applyNumberFormat="1" applyFont="1" applyBorder="1" applyAlignment="1">
      <alignment horizontal="center"/>
    </xf>
    <xf numFmtId="0" fontId="15" fillId="0" borderId="1" xfId="0" applyFont="1" applyFill="1"/>
    <xf numFmtId="165" fontId="15" fillId="0" borderId="2" xfId="0" applyNumberFormat="1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top" wrapText="1"/>
    </xf>
    <xf numFmtId="0" fontId="23" fillId="0" borderId="2" xfId="0" applyFont="1" applyFill="1" applyBorder="1" applyAlignment="1">
      <alignment horizontal="center" vertical="top" wrapText="1"/>
    </xf>
    <xf numFmtId="165" fontId="15" fillId="0" borderId="5" xfId="0" applyNumberFormat="1" applyFont="1" applyFill="1" applyBorder="1" applyAlignment="1">
      <alignment horizontal="center" vertical="top" wrapText="1"/>
    </xf>
    <xf numFmtId="14" fontId="15" fillId="0" borderId="5" xfId="0" applyNumberFormat="1" applyFont="1" applyFill="1" applyBorder="1" applyAlignment="1">
      <alignment horizontal="center" vertical="top" wrapText="1"/>
    </xf>
    <xf numFmtId="164" fontId="23" fillId="0" borderId="2" xfId="0" applyNumberFormat="1" applyFont="1" applyFill="1" applyBorder="1" applyAlignment="1">
      <alignment horizontal="center" vertical="top" wrapText="1"/>
    </xf>
    <xf numFmtId="0" fontId="15" fillId="0" borderId="7" xfId="0" applyFont="1" applyBorder="1"/>
    <xf numFmtId="165" fontId="15" fillId="0" borderId="18" xfId="0" applyNumberFormat="1" applyFont="1" applyFill="1" applyBorder="1" applyAlignment="1">
      <alignment horizontal="center"/>
    </xf>
    <xf numFmtId="165" fontId="15" fillId="0" borderId="45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6" xfId="0" applyFont="1" applyBorder="1"/>
    <xf numFmtId="0" fontId="15" fillId="0" borderId="4" xfId="0" applyFont="1" applyBorder="1"/>
    <xf numFmtId="0" fontId="15" fillId="0" borderId="15" xfId="0" applyFont="1" applyBorder="1"/>
    <xf numFmtId="0" fontId="15" fillId="0" borderId="7" xfId="0" applyFont="1" applyFill="1" applyBorder="1"/>
    <xf numFmtId="0" fontId="15" fillId="0" borderId="6" xfId="0" applyFont="1" applyFill="1" applyBorder="1" applyAlignment="1">
      <alignment horizontal="center"/>
    </xf>
    <xf numFmtId="3" fontId="23" fillId="0" borderId="6" xfId="0" applyNumberFormat="1" applyFont="1" applyFill="1" applyBorder="1" applyAlignment="1" applyProtection="1">
      <alignment horizontal="center"/>
    </xf>
    <xf numFmtId="164" fontId="11" fillId="0" borderId="6" xfId="0" applyNumberFormat="1" applyFont="1" applyFill="1" applyBorder="1" applyAlignment="1">
      <alignment horizontal="center"/>
    </xf>
    <xf numFmtId="0" fontId="15" fillId="0" borderId="10" xfId="0" applyFont="1" applyBorder="1"/>
    <xf numFmtId="0" fontId="15" fillId="0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3" fontId="23" fillId="0" borderId="1" xfId="0" applyNumberFormat="1" applyFont="1" applyFill="1" applyBorder="1" applyAlignment="1" applyProtection="1">
      <alignment horizontal="center"/>
    </xf>
    <xf numFmtId="0" fontId="15" fillId="0" borderId="3" xfId="0" applyFont="1" applyBorder="1" applyAlignment="1">
      <alignment horizontal="right"/>
    </xf>
    <xf numFmtId="0" fontId="15" fillId="0" borderId="1" xfId="0" applyFont="1" applyAlignment="1">
      <alignment horizontal="right"/>
    </xf>
    <xf numFmtId="164" fontId="15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164" fontId="15" fillId="0" borderId="2" xfId="0" quotePrefix="1" applyNumberFormat="1" applyFont="1" applyBorder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 wrapText="1"/>
    </xf>
    <xf numFmtId="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64" fontId="15" fillId="0" borderId="1" xfId="0" applyNumberFormat="1" applyFont="1" applyFill="1" applyAlignment="1">
      <alignment horizontal="center"/>
    </xf>
    <xf numFmtId="0" fontId="11" fillId="0" borderId="1" xfId="0" applyFont="1"/>
    <xf numFmtId="0" fontId="24" fillId="0" borderId="0" xfId="0" applyFont="1" applyBorder="1"/>
    <xf numFmtId="0" fontId="24" fillId="0" borderId="1" xfId="0" applyFont="1"/>
    <xf numFmtId="1" fontId="15" fillId="0" borderId="2" xfId="0" applyNumberFormat="1" applyFont="1" applyFill="1" applyBorder="1" applyAlignment="1">
      <alignment horizontal="center" vertical="top" wrapText="1"/>
    </xf>
    <xf numFmtId="0" fontId="2" fillId="0" borderId="0" xfId="0" applyFont="1" applyBorder="1"/>
    <xf numFmtId="2" fontId="15" fillId="0" borderId="0" xfId="0" applyNumberFormat="1" applyFont="1" applyBorder="1" applyAlignment="1">
      <alignment horizontal="center"/>
    </xf>
    <xf numFmtId="0" fontId="15" fillId="0" borderId="0" xfId="0" applyFont="1" applyFill="1" applyBorder="1"/>
    <xf numFmtId="0" fontId="15" fillId="4" borderId="22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 vertical="center"/>
    </xf>
    <xf numFmtId="165" fontId="15" fillId="0" borderId="2" xfId="0" quotePrefix="1" applyNumberFormat="1" applyFont="1" applyFill="1" applyBorder="1" applyAlignment="1">
      <alignment horizontal="center" vertical="top" wrapText="1"/>
    </xf>
    <xf numFmtId="0" fontId="15" fillId="0" borderId="0" xfId="0" applyFont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3" fontId="23" fillId="0" borderId="0" xfId="0" applyNumberFormat="1" applyFont="1" applyFill="1" applyBorder="1" applyAlignment="1" applyProtection="1">
      <alignment horizontal="center"/>
    </xf>
    <xf numFmtId="164" fontId="11" fillId="0" borderId="0" xfId="0" applyNumberFormat="1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right"/>
    </xf>
    <xf numFmtId="3" fontId="23" fillId="0" borderId="0" xfId="0" applyNumberFormat="1" applyFont="1" applyFill="1" applyBorder="1" applyAlignment="1" applyProtection="1">
      <alignment horizontal="left"/>
    </xf>
    <xf numFmtId="164" fontId="11" fillId="0" borderId="0" xfId="0" applyNumberFormat="1" applyFont="1" applyFill="1" applyBorder="1" applyAlignment="1">
      <alignment horizontal="left"/>
    </xf>
    <xf numFmtId="164" fontId="15" fillId="0" borderId="0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vertical="center"/>
    </xf>
    <xf numFmtId="0" fontId="15" fillId="0" borderId="57" xfId="0" applyFont="1" applyFill="1" applyBorder="1" applyAlignment="1"/>
    <xf numFmtId="0" fontId="15" fillId="0" borderId="58" xfId="0" applyFont="1" applyFill="1" applyBorder="1" applyAlignment="1"/>
    <xf numFmtId="0" fontId="15" fillId="0" borderId="59" xfId="0" applyFont="1" applyFill="1" applyBorder="1" applyAlignment="1"/>
    <xf numFmtId="0" fontId="1" fillId="0" borderId="47" xfId="0" applyFont="1" applyBorder="1" applyAlignment="1">
      <alignment horizontal="center" vertical="center"/>
    </xf>
    <xf numFmtId="0" fontId="15" fillId="0" borderId="64" xfId="0" applyFont="1" applyBorder="1"/>
    <xf numFmtId="2" fontId="11" fillId="0" borderId="69" xfId="0" applyNumberFormat="1" applyFont="1" applyBorder="1" applyAlignment="1">
      <alignment horizontal="center" vertical="center"/>
    </xf>
    <xf numFmtId="0" fontId="15" fillId="0" borderId="68" xfId="0" applyFont="1" applyBorder="1"/>
    <xf numFmtId="0" fontId="11" fillId="0" borderId="0" xfId="0" applyFont="1" applyBorder="1" applyAlignment="1"/>
    <xf numFmtId="0" fontId="15" fillId="0" borderId="0" xfId="0" applyFont="1" applyBorder="1" applyAlignment="1">
      <alignment horizontal="center" vertical="center"/>
    </xf>
    <xf numFmtId="0" fontId="11" fillId="6" borderId="53" xfId="0" applyFont="1" applyFill="1" applyBorder="1" applyAlignment="1">
      <alignment horizontal="center" vertical="center"/>
    </xf>
    <xf numFmtId="0" fontId="11" fillId="6" borderId="53" xfId="0" applyFont="1" applyFill="1" applyBorder="1" applyAlignment="1">
      <alignment horizontal="center" vertical="center" wrapText="1"/>
    </xf>
    <xf numFmtId="164" fontId="11" fillId="6" borderId="53" xfId="0" applyNumberFormat="1" applyFont="1" applyFill="1" applyBorder="1" applyAlignment="1">
      <alignment horizontal="center" vertical="center" wrapText="1"/>
    </xf>
    <xf numFmtId="165" fontId="11" fillId="6" borderId="53" xfId="0" applyNumberFormat="1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vertical="center"/>
    </xf>
    <xf numFmtId="0" fontId="1" fillId="0" borderId="66" xfId="0" applyFont="1" applyFill="1" applyBorder="1" applyAlignment="1">
      <alignment vertical="center"/>
    </xf>
    <xf numFmtId="0" fontId="1" fillId="0" borderId="67" xfId="0" applyFont="1" applyFill="1" applyBorder="1" applyAlignment="1">
      <alignment vertical="center"/>
    </xf>
    <xf numFmtId="0" fontId="19" fillId="0" borderId="0" xfId="0" applyFont="1" applyFill="1" applyBorder="1"/>
    <xf numFmtId="165" fontId="11" fillId="0" borderId="53" xfId="0" applyNumberFormat="1" applyFont="1" applyFill="1" applyBorder="1" applyAlignment="1">
      <alignment horizontal="center" vertical="center"/>
    </xf>
    <xf numFmtId="164" fontId="11" fillId="10" borderId="17" xfId="0" applyNumberFormat="1" applyFont="1" applyFill="1" applyBorder="1" applyAlignment="1">
      <alignment horizontal="center" vertical="center"/>
    </xf>
    <xf numFmtId="164" fontId="14" fillId="10" borderId="5" xfId="0" applyNumberFormat="1" applyFont="1" applyFill="1" applyBorder="1" applyAlignment="1">
      <alignment horizontal="center" vertical="center"/>
    </xf>
    <xf numFmtId="164" fontId="11" fillId="10" borderId="5" xfId="0" applyNumberFormat="1" applyFont="1" applyFill="1" applyBorder="1" applyAlignment="1">
      <alignment horizontal="center" vertical="center"/>
    </xf>
    <xf numFmtId="0" fontId="15" fillId="0" borderId="21" xfId="0" applyFont="1" applyBorder="1"/>
    <xf numFmtId="0" fontId="2" fillId="9" borderId="65" xfId="0" applyFont="1" applyFill="1" applyBorder="1" applyAlignment="1">
      <alignment vertical="center"/>
    </xf>
    <xf numFmtId="0" fontId="2" fillId="9" borderId="66" xfId="0" applyFont="1" applyFill="1" applyBorder="1" applyAlignment="1">
      <alignment vertical="center"/>
    </xf>
    <xf numFmtId="0" fontId="2" fillId="9" borderId="67" xfId="0" applyFont="1" applyFill="1" applyBorder="1" applyAlignment="1">
      <alignment vertical="center"/>
    </xf>
    <xf numFmtId="0" fontId="2" fillId="9" borderId="53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0" fillId="0" borderId="64" xfId="0" applyBorder="1"/>
    <xf numFmtId="0" fontId="0" fillId="0" borderId="53" xfId="0" applyBorder="1" applyAlignment="1">
      <alignment horizontal="center"/>
    </xf>
    <xf numFmtId="0" fontId="32" fillId="0" borderId="53" xfId="0" applyFont="1" applyBorder="1" applyAlignment="1">
      <alignment horizontal="left"/>
    </xf>
    <xf numFmtId="0" fontId="32" fillId="0" borderId="65" xfId="0" applyFont="1" applyBorder="1" applyAlignment="1">
      <alignment horizontal="left"/>
    </xf>
    <xf numFmtId="0" fontId="0" fillId="0" borderId="67" xfId="0" applyBorder="1" applyAlignment="1">
      <alignment horizontal="center"/>
    </xf>
    <xf numFmtId="1" fontId="1" fillId="0" borderId="53" xfId="0" applyNumberFormat="1" applyFont="1" applyBorder="1" applyAlignment="1">
      <alignment horizontal="center"/>
    </xf>
    <xf numFmtId="0" fontId="7" fillId="0" borderId="65" xfId="0" applyFont="1" applyFill="1" applyBorder="1" applyAlignment="1">
      <alignment vertical="top" wrapText="1"/>
    </xf>
    <xf numFmtId="0" fontId="7" fillId="0" borderId="66" xfId="0" applyFont="1" applyFill="1" applyBorder="1" applyAlignment="1">
      <alignment vertical="top" wrapText="1"/>
    </xf>
    <xf numFmtId="0" fontId="7" fillId="5" borderId="65" xfId="0" applyFont="1" applyFill="1" applyBorder="1" applyAlignment="1">
      <alignment vertical="top" wrapText="1"/>
    </xf>
    <xf numFmtId="0" fontId="7" fillId="5" borderId="66" xfId="0" applyFont="1" applyFill="1" applyBorder="1" applyAlignment="1">
      <alignment vertical="top" wrapText="1"/>
    </xf>
    <xf numFmtId="0" fontId="6" fillId="5" borderId="65" xfId="0" applyFont="1" applyFill="1" applyBorder="1" applyAlignment="1">
      <alignment vertical="top" wrapText="1"/>
    </xf>
    <xf numFmtId="0" fontId="6" fillId="5" borderId="66" xfId="0" applyFont="1" applyFill="1" applyBorder="1" applyAlignment="1">
      <alignment vertical="top" wrapText="1"/>
    </xf>
    <xf numFmtId="0" fontId="6" fillId="2" borderId="65" xfId="0" applyFont="1" applyFill="1" applyBorder="1" applyAlignment="1">
      <alignment vertical="top" wrapText="1"/>
    </xf>
    <xf numFmtId="0" fontId="6" fillId="2" borderId="66" xfId="0" applyFont="1" applyFill="1" applyBorder="1" applyAlignment="1">
      <alignment vertical="top" wrapText="1"/>
    </xf>
    <xf numFmtId="0" fontId="7" fillId="3" borderId="65" xfId="0" applyFont="1" applyFill="1" applyBorder="1" applyAlignment="1">
      <alignment vertical="top" wrapText="1"/>
    </xf>
    <xf numFmtId="0" fontId="7" fillId="3" borderId="66" xfId="0" applyFont="1" applyFill="1" applyBorder="1" applyAlignment="1">
      <alignment vertical="top" wrapText="1"/>
    </xf>
    <xf numFmtId="0" fontId="6" fillId="3" borderId="65" xfId="0" applyFont="1" applyFill="1" applyBorder="1" applyAlignment="1">
      <alignment vertical="top" wrapText="1"/>
    </xf>
    <xf numFmtId="0" fontId="6" fillId="3" borderId="66" xfId="0" applyFont="1" applyFill="1" applyBorder="1" applyAlignment="1">
      <alignment vertical="top" wrapText="1"/>
    </xf>
    <xf numFmtId="0" fontId="0" fillId="0" borderId="75" xfId="0" applyBorder="1" applyAlignment="1">
      <alignment horizontal="center"/>
    </xf>
    <xf numFmtId="0" fontId="0" fillId="0" borderId="53" xfId="0" applyFill="1" applyBorder="1" applyAlignment="1">
      <alignment horizontal="center" vertical="center"/>
    </xf>
    <xf numFmtId="4" fontId="1" fillId="0" borderId="53" xfId="0" applyNumberFormat="1" applyFont="1" applyFill="1" applyBorder="1" applyAlignment="1">
      <alignment horizontal="center" wrapText="1"/>
    </xf>
    <xf numFmtId="166" fontId="2" fillId="0" borderId="53" xfId="0" applyNumberFormat="1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wrapText="1"/>
    </xf>
    <xf numFmtId="0" fontId="0" fillId="0" borderId="53" xfId="0" applyFill="1" applyBorder="1" applyAlignment="1">
      <alignment horizontal="center"/>
    </xf>
    <xf numFmtId="4" fontId="1" fillId="0" borderId="53" xfId="0" applyNumberFormat="1" applyFont="1" applyFill="1" applyBorder="1" applyAlignment="1">
      <alignment horizontal="center"/>
    </xf>
    <xf numFmtId="0" fontId="1" fillId="0" borderId="53" xfId="0" applyFont="1" applyFill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32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35" fillId="11" borderId="5" xfId="0" applyFont="1" applyFill="1" applyBorder="1" applyAlignment="1">
      <alignment horizontal="center" vertical="top" wrapText="1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75" xfId="0" applyBorder="1"/>
    <xf numFmtId="0" fontId="1" fillId="11" borderId="73" xfId="0" applyFont="1" applyFill="1" applyBorder="1" applyAlignment="1">
      <alignment horizontal="center" vertical="top" wrapText="1"/>
    </xf>
    <xf numFmtId="0" fontId="1" fillId="11" borderId="73" xfId="0" applyFont="1" applyFill="1" applyBorder="1" applyAlignment="1">
      <alignment horizontal="center"/>
    </xf>
    <xf numFmtId="0" fontId="1" fillId="11" borderId="5" xfId="0" applyFont="1" applyFill="1" applyBorder="1" applyAlignment="1">
      <alignment vertical="top" wrapText="1"/>
    </xf>
    <xf numFmtId="0" fontId="1" fillId="11" borderId="53" xfId="0" applyFont="1" applyFill="1" applyBorder="1" applyAlignment="1">
      <alignment horizontal="center" vertical="top" wrapText="1"/>
    </xf>
    <xf numFmtId="0" fontId="1" fillId="11" borderId="17" xfId="0" applyFont="1" applyFill="1" applyBorder="1" applyAlignment="1">
      <alignment horizontal="center" wrapText="1"/>
    </xf>
    <xf numFmtId="0" fontId="2" fillId="9" borderId="7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88" xfId="0" applyBorder="1" applyAlignment="1">
      <alignment horizontal="center"/>
    </xf>
    <xf numFmtId="0" fontId="15" fillId="0" borderId="89" xfId="0" applyFont="1" applyFill="1" applyBorder="1"/>
    <xf numFmtId="0" fontId="15" fillId="0" borderId="90" xfId="0" applyFont="1" applyBorder="1"/>
    <xf numFmtId="0" fontId="15" fillId="0" borderId="26" xfId="0" applyFont="1" applyBorder="1"/>
    <xf numFmtId="0" fontId="15" fillId="0" borderId="26" xfId="0" applyFont="1" applyFill="1" applyBorder="1"/>
    <xf numFmtId="0" fontId="15" fillId="0" borderId="91" xfId="0" applyFont="1" applyBorder="1"/>
    <xf numFmtId="0" fontId="15" fillId="0" borderId="92" xfId="0" applyFont="1" applyBorder="1"/>
    <xf numFmtId="0" fontId="15" fillId="0" borderId="93" xfId="0" applyFont="1" applyBorder="1"/>
    <xf numFmtId="0" fontId="15" fillId="0" borderId="93" xfId="0" applyFont="1" applyFill="1" applyBorder="1"/>
    <xf numFmtId="165" fontId="15" fillId="0" borderId="59" xfId="0" quotePrefix="1" applyNumberFormat="1" applyFont="1" applyFill="1" applyBorder="1" applyAlignment="1">
      <alignment horizontal="center" vertical="top" wrapText="1"/>
    </xf>
    <xf numFmtId="165" fontId="15" fillId="0" borderId="59" xfId="0" applyNumberFormat="1" applyFont="1" applyFill="1" applyBorder="1" applyAlignment="1">
      <alignment horizontal="center" vertical="top" wrapText="1"/>
    </xf>
    <xf numFmtId="0" fontId="15" fillId="0" borderId="53" xfId="0" applyFont="1" applyFill="1" applyBorder="1" applyAlignment="1">
      <alignment horizontal="center" vertical="top" wrapText="1"/>
    </xf>
    <xf numFmtId="164" fontId="15" fillId="0" borderId="53" xfId="0" applyNumberFormat="1" applyFont="1" applyFill="1" applyBorder="1" applyAlignment="1">
      <alignment horizontal="center" vertical="top" wrapText="1"/>
    </xf>
    <xf numFmtId="164" fontId="11" fillId="0" borderId="53" xfId="0" applyNumberFormat="1" applyFont="1" applyFill="1" applyBorder="1" applyAlignment="1">
      <alignment horizontal="center"/>
    </xf>
    <xf numFmtId="164" fontId="15" fillId="0" borderId="53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11" borderId="17" xfId="0" applyFont="1" applyFill="1" applyBorder="1" applyAlignment="1">
      <alignment horizontal="center" vertical="top" wrapText="1"/>
    </xf>
    <xf numFmtId="0" fontId="1" fillId="11" borderId="5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1" fillId="11" borderId="94" xfId="0" applyFont="1" applyFill="1" applyBorder="1" applyAlignment="1">
      <alignment horizontal="center" vertical="top" wrapText="1"/>
    </xf>
    <xf numFmtId="4" fontId="1" fillId="0" borderId="65" xfId="0" applyNumberFormat="1" applyFont="1" applyBorder="1" applyAlignment="1">
      <alignment horizontal="center"/>
    </xf>
    <xf numFmtId="0" fontId="0" fillId="0" borderId="68" xfId="0" applyBorder="1"/>
    <xf numFmtId="0" fontId="0" fillId="0" borderId="64" xfId="0" applyBorder="1" applyAlignment="1">
      <alignment horizontal="center"/>
    </xf>
    <xf numFmtId="0" fontId="1" fillId="10" borderId="74" xfId="0" applyFont="1" applyFill="1" applyBorder="1" applyAlignment="1">
      <alignment horizontal="center" vertical="center" wrapText="1"/>
    </xf>
    <xf numFmtId="0" fontId="1" fillId="10" borderId="74" xfId="0" applyFont="1" applyFill="1" applyBorder="1" applyAlignment="1">
      <alignment horizontal="center" vertical="center"/>
    </xf>
    <xf numFmtId="0" fontId="1" fillId="6" borderId="74" xfId="0" applyFont="1" applyFill="1" applyBorder="1" applyAlignment="1">
      <alignment horizontal="center" vertical="center"/>
    </xf>
    <xf numFmtId="0" fontId="1" fillId="9" borderId="74" xfId="0" applyFont="1" applyFill="1" applyBorder="1" applyAlignment="1">
      <alignment horizontal="center" vertical="center"/>
    </xf>
    <xf numFmtId="3" fontId="1" fillId="10" borderId="74" xfId="0" applyNumberFormat="1" applyFont="1" applyFill="1" applyBorder="1" applyAlignment="1">
      <alignment horizontal="center"/>
    </xf>
    <xf numFmtId="1" fontId="0" fillId="10" borderId="74" xfId="0" applyNumberFormat="1" applyFill="1" applyBorder="1" applyAlignment="1">
      <alignment horizontal="center"/>
    </xf>
    <xf numFmtId="0" fontId="0" fillId="10" borderId="74" xfId="0" applyFill="1" applyBorder="1" applyAlignment="1">
      <alignment horizontal="center"/>
    </xf>
    <xf numFmtId="0" fontId="1" fillId="6" borderId="74" xfId="0" applyFont="1" applyFill="1" applyBorder="1" applyAlignment="1">
      <alignment horizontal="center"/>
    </xf>
    <xf numFmtId="0" fontId="1" fillId="9" borderId="74" xfId="0" applyFont="1" applyFill="1" applyBorder="1" applyAlignment="1">
      <alignment horizontal="center"/>
    </xf>
    <xf numFmtId="1" fontId="1" fillId="9" borderId="74" xfId="0" applyNumberFormat="1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2" fillId="10" borderId="74" xfId="0" applyFont="1" applyFill="1" applyBorder="1" applyAlignment="1">
      <alignment horizontal="center" vertical="center"/>
    </xf>
    <xf numFmtId="0" fontId="2" fillId="10" borderId="74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1" xfId="0" applyFill="1" applyBorder="1"/>
    <xf numFmtId="0" fontId="0" fillId="0" borderId="1" xfId="0" applyFill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80" xfId="0" applyFill="1" applyBorder="1"/>
    <xf numFmtId="1" fontId="1" fillId="6" borderId="74" xfId="0" applyNumberFormat="1" applyFont="1" applyFill="1" applyBorder="1" applyAlignment="1">
      <alignment horizontal="center"/>
    </xf>
    <xf numFmtId="0" fontId="2" fillId="6" borderId="74" xfId="0" applyFont="1" applyFill="1" applyBorder="1" applyAlignment="1">
      <alignment horizontal="center"/>
    </xf>
    <xf numFmtId="1" fontId="2" fillId="9" borderId="74" xfId="0" applyNumberFormat="1" applyFont="1" applyFill="1" applyBorder="1" applyAlignment="1">
      <alignment horizontal="center"/>
    </xf>
    <xf numFmtId="0" fontId="2" fillId="6" borderId="74" xfId="0" applyFont="1" applyFill="1" applyBorder="1" applyAlignment="1">
      <alignment horizontal="center" vertical="center"/>
    </xf>
    <xf numFmtId="0" fontId="25" fillId="0" borderId="0" xfId="0" applyFont="1" applyBorder="1"/>
    <xf numFmtId="0" fontId="25" fillId="0" borderId="0" xfId="0" applyFont="1" applyBorder="1" applyAlignment="1">
      <alignment horizontal="justify"/>
    </xf>
    <xf numFmtId="4" fontId="25" fillId="0" borderId="74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5" fillId="0" borderId="0" xfId="0" applyFont="1" applyBorder="1" applyProtection="1">
      <protection locked="0"/>
    </xf>
    <xf numFmtId="0" fontId="25" fillId="0" borderId="1" xfId="0" applyFont="1"/>
    <xf numFmtId="0" fontId="15" fillId="0" borderId="53" xfId="0" applyFont="1" applyFill="1" applyBorder="1" applyAlignment="1">
      <alignment horizontal="center"/>
    </xf>
    <xf numFmtId="14" fontId="15" fillId="0" borderId="53" xfId="0" applyNumberFormat="1" applyFont="1" applyFill="1" applyBorder="1" applyAlignment="1">
      <alignment horizontal="center"/>
    </xf>
    <xf numFmtId="4" fontId="15" fillId="0" borderId="53" xfId="0" applyNumberFormat="1" applyFont="1" applyFill="1" applyBorder="1" applyAlignment="1">
      <alignment horizontal="center"/>
    </xf>
    <xf numFmtId="3" fontId="15" fillId="0" borderId="53" xfId="0" applyNumberFormat="1" applyFont="1" applyFill="1" applyBorder="1" applyAlignment="1">
      <alignment horizontal="center" vertical="center"/>
    </xf>
    <xf numFmtId="164" fontId="15" fillId="0" borderId="67" xfId="0" applyNumberFormat="1" applyFont="1" applyFill="1" applyBorder="1" applyAlignment="1">
      <alignment horizontal="center"/>
    </xf>
    <xf numFmtId="164" fontId="11" fillId="6" borderId="53" xfId="0" applyNumberFormat="1" applyFont="1" applyFill="1" applyBorder="1" applyAlignment="1">
      <alignment horizontal="center" vertical="top" wrapText="1"/>
    </xf>
    <xf numFmtId="164" fontId="15" fillId="0" borderId="53" xfId="0" applyNumberFormat="1" applyFont="1" applyBorder="1" applyAlignment="1">
      <alignment horizontal="center"/>
    </xf>
    <xf numFmtId="165" fontId="15" fillId="0" borderId="53" xfId="0" applyNumberFormat="1" applyFont="1" applyFill="1" applyBorder="1" applyAlignment="1">
      <alignment horizontal="center" vertical="top" wrapText="1"/>
    </xf>
    <xf numFmtId="165" fontId="15" fillId="0" borderId="53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14" fontId="17" fillId="0" borderId="65" xfId="0" applyNumberFormat="1" applyFont="1" applyBorder="1" applyAlignment="1">
      <alignment horizontal="center"/>
    </xf>
    <xf numFmtId="164" fontId="15" fillId="0" borderId="67" xfId="0" applyNumberFormat="1" applyFont="1" applyBorder="1" applyAlignment="1">
      <alignment horizontal="center"/>
    </xf>
    <xf numFmtId="164" fontId="22" fillId="6" borderId="53" xfId="0" applyNumberFormat="1" applyFont="1" applyFill="1" applyBorder="1" applyAlignment="1">
      <alignment horizontal="center" vertical="top" wrapText="1"/>
    </xf>
    <xf numFmtId="3" fontId="15" fillId="0" borderId="65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7" fontId="15" fillId="0" borderId="2" xfId="0" quotePrefix="1" applyNumberFormat="1" applyFont="1" applyFill="1" applyBorder="1" applyAlignment="1">
      <alignment horizontal="center" vertical="top" wrapText="1"/>
    </xf>
    <xf numFmtId="164" fontId="11" fillId="0" borderId="53" xfId="0" applyNumberFormat="1" applyFont="1" applyFill="1" applyBorder="1" applyAlignment="1">
      <alignment horizontal="center" vertical="top" wrapText="1"/>
    </xf>
    <xf numFmtId="0" fontId="15" fillId="0" borderId="1" xfId="0" applyFont="1" applyFill="1" applyAlignment="1">
      <alignment horizontal="center"/>
    </xf>
    <xf numFmtId="164" fontId="31" fillId="0" borderId="2" xfId="0" applyNumberFormat="1" applyFont="1" applyFill="1" applyBorder="1" applyAlignment="1">
      <alignment horizontal="center" vertical="top" wrapText="1"/>
    </xf>
    <xf numFmtId="164" fontId="19" fillId="0" borderId="2" xfId="0" applyNumberFormat="1" applyFont="1" applyFill="1" applyBorder="1" applyAlignment="1">
      <alignment horizontal="center" vertical="top" wrapText="1"/>
    </xf>
    <xf numFmtId="164" fontId="31" fillId="0" borderId="53" xfId="0" applyNumberFormat="1" applyFont="1" applyFill="1" applyBorder="1" applyAlignment="1">
      <alignment horizontal="center" vertical="top" wrapText="1"/>
    </xf>
    <xf numFmtId="0" fontId="1" fillId="0" borderId="40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1" fillId="7" borderId="36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5" fillId="0" borderId="36" xfId="0" applyFont="1" applyBorder="1" applyAlignment="1">
      <alignment horizontal="left" vertical="center"/>
    </xf>
    <xf numFmtId="0" fontId="15" fillId="0" borderId="43" xfId="0" applyFont="1" applyBorder="1" applyAlignment="1">
      <alignment horizontal="left" vertical="center"/>
    </xf>
    <xf numFmtId="0" fontId="15" fillId="0" borderId="44" xfId="0" applyFont="1" applyBorder="1" applyAlignment="1">
      <alignment horizontal="left" vertical="center"/>
    </xf>
    <xf numFmtId="0" fontId="5" fillId="0" borderId="26" xfId="0" applyFont="1" applyBorder="1" applyAlignment="1">
      <alignment horizontal="center"/>
    </xf>
    <xf numFmtId="0" fontId="3" fillId="7" borderId="22" xfId="0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165" fontId="5" fillId="6" borderId="40" xfId="0" applyNumberFormat="1" applyFont="1" applyFill="1" applyBorder="1" applyAlignment="1">
      <alignment horizontal="center" vertical="center"/>
    </xf>
    <xf numFmtId="165" fontId="5" fillId="6" borderId="41" xfId="0" applyNumberFormat="1" applyFont="1" applyFill="1" applyBorder="1" applyAlignment="1">
      <alignment horizontal="center" vertical="center"/>
    </xf>
    <xf numFmtId="165" fontId="5" fillId="6" borderId="23" xfId="0" applyNumberFormat="1" applyFont="1" applyFill="1" applyBorder="1" applyAlignment="1">
      <alignment horizontal="center" vertical="center"/>
    </xf>
    <xf numFmtId="165" fontId="5" fillId="6" borderId="20" xfId="0" applyNumberFormat="1" applyFont="1" applyFill="1" applyBorder="1" applyAlignment="1">
      <alignment horizontal="center" vertical="center"/>
    </xf>
    <xf numFmtId="165" fontId="5" fillId="6" borderId="42" xfId="0" applyNumberFormat="1" applyFont="1" applyFill="1" applyBorder="1" applyAlignment="1">
      <alignment horizontal="center" vertical="center"/>
    </xf>
    <xf numFmtId="165" fontId="5" fillId="6" borderId="35" xfId="0" applyNumberFormat="1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3" fillId="8" borderId="36" xfId="0" applyFont="1" applyFill="1" applyBorder="1" applyAlignment="1">
      <alignment horizontal="center" vertical="center"/>
    </xf>
    <xf numFmtId="0" fontId="3" fillId="8" borderId="43" xfId="0" applyFont="1" applyFill="1" applyBorder="1" applyAlignment="1">
      <alignment horizontal="center" vertical="center"/>
    </xf>
    <xf numFmtId="0" fontId="3" fillId="8" borderId="44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11" fillId="9" borderId="67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left" vertical="justify"/>
    </xf>
    <xf numFmtId="0" fontId="1" fillId="0" borderId="66" xfId="0" applyFont="1" applyFill="1" applyBorder="1" applyAlignment="1">
      <alignment horizontal="left" vertical="justify"/>
    </xf>
    <xf numFmtId="0" fontId="1" fillId="0" borderId="67" xfId="0" applyFont="1" applyFill="1" applyBorder="1" applyAlignment="1">
      <alignment horizontal="left" vertical="justify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1" fillId="5" borderId="36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0" fontId="11" fillId="10" borderId="60" xfId="0" applyFont="1" applyFill="1" applyBorder="1" applyAlignment="1">
      <alignment horizontal="center" vertical="center"/>
    </xf>
    <xf numFmtId="0" fontId="11" fillId="10" borderId="61" xfId="0" applyFont="1" applyFill="1" applyBorder="1" applyAlignment="1">
      <alignment horizontal="center" vertical="center"/>
    </xf>
    <xf numFmtId="0" fontId="11" fillId="10" borderId="62" xfId="0" applyFont="1" applyFill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5" fillId="0" borderId="63" xfId="0" applyFont="1" applyBorder="1" applyAlignment="1">
      <alignment horizontal="justify" vertical="center"/>
    </xf>
    <xf numFmtId="0" fontId="15" fillId="0" borderId="55" xfId="0" applyFont="1" applyBorder="1" applyAlignment="1">
      <alignment horizontal="justify" vertical="center"/>
    </xf>
    <xf numFmtId="0" fontId="15" fillId="0" borderId="26" xfId="0" applyFont="1" applyBorder="1" applyAlignment="1">
      <alignment horizontal="justify" vertical="center"/>
    </xf>
    <xf numFmtId="0" fontId="15" fillId="0" borderId="35" xfId="0" applyFont="1" applyBorder="1" applyAlignment="1">
      <alignment horizontal="justify" vertical="center"/>
    </xf>
    <xf numFmtId="0" fontId="11" fillId="7" borderId="54" xfId="0" applyFont="1" applyFill="1" applyBorder="1" applyAlignment="1">
      <alignment horizontal="center" vertical="center"/>
    </xf>
    <xf numFmtId="0" fontId="11" fillId="7" borderId="55" xfId="0" applyFont="1" applyFill="1" applyBorder="1" applyAlignment="1">
      <alignment horizontal="center" vertical="center"/>
    </xf>
    <xf numFmtId="0" fontId="11" fillId="7" borderId="34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52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" fillId="0" borderId="47" xfId="0" applyFont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4" fontId="11" fillId="10" borderId="2" xfId="0" applyNumberFormat="1" applyFont="1" applyFill="1" applyBorder="1" applyAlignment="1">
      <alignment horizontal="center" vertical="center"/>
    </xf>
    <xf numFmtId="164" fontId="11" fillId="3" borderId="38" xfId="0" applyNumberFormat="1" applyFont="1" applyFill="1" applyBorder="1" applyAlignment="1">
      <alignment horizontal="center" vertical="center"/>
    </xf>
    <xf numFmtId="164" fontId="11" fillId="3" borderId="5" xfId="0" applyNumberFormat="1" applyFont="1" applyFill="1" applyBorder="1" applyAlignment="1">
      <alignment horizontal="center" vertical="center"/>
    </xf>
    <xf numFmtId="164" fontId="11" fillId="3" borderId="38" xfId="0" applyNumberFormat="1" applyFont="1" applyFill="1" applyBorder="1" applyAlignment="1">
      <alignment horizontal="center" vertical="justify"/>
    </xf>
    <xf numFmtId="164" fontId="11" fillId="3" borderId="5" xfId="0" applyNumberFormat="1" applyFont="1" applyFill="1" applyBorder="1" applyAlignment="1">
      <alignment horizontal="center" vertical="justify"/>
    </xf>
    <xf numFmtId="0" fontId="15" fillId="4" borderId="22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9" fontId="15" fillId="0" borderId="2" xfId="0" applyNumberFormat="1" applyFont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1" fillId="4" borderId="27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" fillId="11" borderId="78" xfId="0" applyFont="1" applyFill="1" applyBorder="1" applyAlignment="1">
      <alignment horizontal="center" vertical="center"/>
    </xf>
    <xf numFmtId="0" fontId="2" fillId="11" borderId="79" xfId="0" applyFont="1" applyFill="1" applyBorder="1" applyAlignment="1">
      <alignment horizontal="center" vertical="center"/>
    </xf>
    <xf numFmtId="0" fontId="1" fillId="0" borderId="74" xfId="0" applyFont="1" applyBorder="1" applyAlignment="1">
      <alignment horizontal="justify"/>
    </xf>
    <xf numFmtId="0" fontId="1" fillId="0" borderId="76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69" xfId="0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69" xfId="0" applyFont="1" applyBorder="1" applyAlignment="1">
      <alignment horizontal="center"/>
    </xf>
    <xf numFmtId="0" fontId="1" fillId="0" borderId="76" xfId="0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9" fontId="6" fillId="5" borderId="2" xfId="0" applyNumberFormat="1" applyFont="1" applyFill="1" applyBorder="1" applyAlignment="1">
      <alignment horizontal="center" vertical="top" wrapText="1"/>
    </xf>
    <xf numFmtId="0" fontId="2" fillId="11" borderId="76" xfId="0" applyFont="1" applyFill="1" applyBorder="1" applyAlignment="1">
      <alignment horizontal="center"/>
    </xf>
    <xf numFmtId="0" fontId="2" fillId="11" borderId="77" xfId="0" applyFont="1" applyFill="1" applyBorder="1" applyAlignment="1">
      <alignment horizontal="center"/>
    </xf>
    <xf numFmtId="0" fontId="2" fillId="10" borderId="74" xfId="0" applyFont="1" applyFill="1" applyBorder="1" applyAlignment="1">
      <alignment horizontal="center"/>
    </xf>
    <xf numFmtId="0" fontId="2" fillId="6" borderId="7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top" wrapText="1"/>
    </xf>
    <xf numFmtId="0" fontId="36" fillId="11" borderId="17" xfId="0" applyFont="1" applyFill="1" applyBorder="1" applyAlignment="1">
      <alignment horizontal="center" wrapText="1"/>
    </xf>
    <xf numFmtId="0" fontId="1" fillId="11" borderId="33" xfId="0" applyFont="1" applyFill="1" applyBorder="1" applyAlignment="1">
      <alignment horizontal="center" vertical="top" wrapText="1"/>
    </xf>
    <xf numFmtId="0" fontId="1" fillId="10" borderId="74" xfId="0" applyFont="1" applyFill="1" applyBorder="1" applyAlignment="1">
      <alignment horizontal="center" vertical="top" wrapText="1"/>
    </xf>
    <xf numFmtId="0" fontId="1" fillId="6" borderId="74" xfId="0" applyFont="1" applyFill="1" applyBorder="1" applyAlignment="1">
      <alignment horizontal="center" vertical="top" wrapText="1"/>
    </xf>
    <xf numFmtId="0" fontId="1" fillId="11" borderId="53" xfId="0" applyFont="1" applyFill="1" applyBorder="1" applyAlignment="1">
      <alignment horizontal="center"/>
    </xf>
    <xf numFmtId="0" fontId="2" fillId="9" borderId="76" xfId="0" applyFont="1" applyFill="1" applyBorder="1" applyAlignment="1">
      <alignment horizontal="center" vertical="center"/>
    </xf>
    <xf numFmtId="0" fontId="2" fillId="9" borderId="7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top" wrapText="1"/>
    </xf>
    <xf numFmtId="0" fontId="3" fillId="0" borderId="78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40" fillId="11" borderId="17" xfId="0" applyFont="1" applyFill="1" applyBorder="1" applyAlignment="1">
      <alignment horizontal="center" wrapText="1"/>
    </xf>
    <xf numFmtId="0" fontId="14" fillId="11" borderId="78" xfId="0" applyFont="1" applyFill="1" applyBorder="1" applyAlignment="1">
      <alignment horizontal="center"/>
    </xf>
    <xf numFmtId="0" fontId="14" fillId="11" borderId="95" xfId="0" applyFont="1" applyFill="1" applyBorder="1" applyAlignment="1">
      <alignment horizontal="center"/>
    </xf>
    <xf numFmtId="9" fontId="6" fillId="3" borderId="2" xfId="0" applyNumberFormat="1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2" fillId="9" borderId="74" xfId="0" applyFont="1" applyFill="1" applyBorder="1" applyAlignment="1">
      <alignment horizontal="center"/>
    </xf>
    <xf numFmtId="0" fontId="1" fillId="9" borderId="76" xfId="0" applyFont="1" applyFill="1" applyBorder="1" applyAlignment="1">
      <alignment horizontal="center" vertical="top" wrapText="1"/>
    </xf>
    <xf numFmtId="0" fontId="1" fillId="9" borderId="77" xfId="0" applyFont="1" applyFill="1" applyBorder="1" applyAlignment="1">
      <alignment horizontal="center" vertical="top" wrapText="1"/>
    </xf>
    <xf numFmtId="0" fontId="1" fillId="9" borderId="69" xfId="0" applyFont="1" applyFill="1" applyBorder="1" applyAlignment="1">
      <alignment horizontal="center" vertical="top" wrapText="1"/>
    </xf>
    <xf numFmtId="0" fontId="2" fillId="10" borderId="76" xfId="0" applyFont="1" applyFill="1" applyBorder="1" applyAlignment="1">
      <alignment horizontal="center" vertical="center" wrapText="1"/>
    </xf>
    <xf numFmtId="0" fontId="2" fillId="10" borderId="77" xfId="0" applyFont="1" applyFill="1" applyBorder="1" applyAlignment="1">
      <alignment horizontal="center" vertical="center" wrapText="1"/>
    </xf>
    <xf numFmtId="0" fontId="2" fillId="10" borderId="69" xfId="0" applyFont="1" applyFill="1" applyBorder="1" applyAlignment="1">
      <alignment horizontal="center" vertical="center" wrapText="1"/>
    </xf>
    <xf numFmtId="0" fontId="2" fillId="6" borderId="76" xfId="0" applyFont="1" applyFill="1" applyBorder="1" applyAlignment="1">
      <alignment horizontal="center" vertical="center"/>
    </xf>
    <xf numFmtId="0" fontId="2" fillId="6" borderId="77" xfId="0" applyFont="1" applyFill="1" applyBorder="1" applyAlignment="1">
      <alignment horizontal="center" vertical="center"/>
    </xf>
    <xf numFmtId="0" fontId="2" fillId="6" borderId="69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/>
    </xf>
    <xf numFmtId="0" fontId="7" fillId="3" borderId="2" xfId="0" applyFont="1" applyFill="1" applyBorder="1" applyAlignment="1">
      <alignment horizontal="center" vertical="top" wrapText="1"/>
    </xf>
    <xf numFmtId="164" fontId="43" fillId="0" borderId="12" xfId="0" applyNumberFormat="1" applyFont="1" applyFill="1" applyBorder="1" applyAlignment="1">
      <alignment horizontal="center" vertical="top" wrapText="1"/>
    </xf>
    <xf numFmtId="164" fontId="43" fillId="0" borderId="2" xfId="0" applyNumberFormat="1" applyFont="1" applyFill="1" applyBorder="1" applyAlignment="1">
      <alignment horizontal="center" vertical="top" wrapText="1"/>
    </xf>
    <xf numFmtId="2" fontId="43" fillId="0" borderId="2" xfId="0" applyNumberFormat="1" applyFont="1" applyFill="1" applyBorder="1" applyAlignment="1">
      <alignment horizontal="center" vertical="top" wrapText="1"/>
    </xf>
    <xf numFmtId="164" fontId="43" fillId="0" borderId="12" xfId="0" applyNumberFormat="1" applyFont="1" applyFill="1" applyBorder="1" applyAlignment="1">
      <alignment horizontal="center"/>
    </xf>
    <xf numFmtId="164" fontId="43" fillId="0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2"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/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269875</xdr:colOff>
      <xdr:row>1</xdr:row>
      <xdr:rowOff>66675</xdr:rowOff>
    </xdr:from>
    <xdr:to>
      <xdr:col>19</xdr:col>
      <xdr:colOff>107950</xdr:colOff>
      <xdr:row>4</xdr:row>
      <xdr:rowOff>190500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3475" y="228600"/>
          <a:ext cx="533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1</xdr:row>
      <xdr:rowOff>152400</xdr:rowOff>
    </xdr:from>
    <xdr:to>
      <xdr:col>3</xdr:col>
      <xdr:colOff>774700</xdr:colOff>
      <xdr:row>4</xdr:row>
      <xdr:rowOff>38100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25" y="317500"/>
          <a:ext cx="17557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85724</xdr:rowOff>
    </xdr:from>
    <xdr:to>
      <xdr:col>2</xdr:col>
      <xdr:colOff>994785</xdr:colOff>
      <xdr:row>2</xdr:row>
      <xdr:rowOff>57149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85724"/>
          <a:ext cx="135673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361951</xdr:colOff>
      <xdr:row>0</xdr:row>
      <xdr:rowOff>19051</xdr:rowOff>
    </xdr:from>
    <xdr:to>
      <xdr:col>8</xdr:col>
      <xdr:colOff>819151</xdr:colOff>
      <xdr:row>2</xdr:row>
      <xdr:rowOff>140903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1" y="19051"/>
          <a:ext cx="457200" cy="5600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161925</xdr:colOff>
      <xdr:row>132</xdr:row>
      <xdr:rowOff>123825</xdr:rowOff>
    </xdr:from>
    <xdr:to>
      <xdr:col>5</xdr:col>
      <xdr:colOff>619125</xdr:colOff>
      <xdr:row>133</xdr:row>
      <xdr:rowOff>133350</xdr:rowOff>
    </xdr:to>
    <xdr:sp macro="" textlink="">
      <xdr:nvSpPr>
        <xdr:cNvPr id="7" name="6 Flecha derecha"/>
        <xdr:cNvSpPr/>
      </xdr:nvSpPr>
      <xdr:spPr>
        <a:xfrm>
          <a:off x="3695700" y="19783425"/>
          <a:ext cx="45720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161925</xdr:colOff>
      <xdr:row>135</xdr:row>
      <xdr:rowOff>123825</xdr:rowOff>
    </xdr:from>
    <xdr:to>
      <xdr:col>5</xdr:col>
      <xdr:colOff>619125</xdr:colOff>
      <xdr:row>136</xdr:row>
      <xdr:rowOff>133350</xdr:rowOff>
    </xdr:to>
    <xdr:sp macro="" textlink="">
      <xdr:nvSpPr>
        <xdr:cNvPr id="8" name="7 Flecha derecha"/>
        <xdr:cNvSpPr/>
      </xdr:nvSpPr>
      <xdr:spPr>
        <a:xfrm>
          <a:off x="3695700" y="20526375"/>
          <a:ext cx="457200" cy="266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180975</xdr:rowOff>
    </xdr:from>
    <xdr:to>
      <xdr:col>2</xdr:col>
      <xdr:colOff>623815</xdr:colOff>
      <xdr:row>2</xdr:row>
      <xdr:rowOff>57150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80975"/>
          <a:ext cx="115721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323850</xdr:colOff>
      <xdr:row>0</xdr:row>
      <xdr:rowOff>85725</xdr:rowOff>
    </xdr:from>
    <xdr:to>
      <xdr:col>9</xdr:col>
      <xdr:colOff>689342</xdr:colOff>
      <xdr:row>2</xdr:row>
      <xdr:rowOff>142876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85725"/>
          <a:ext cx="365492" cy="523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theme="3" tint="0.39997558519241921"/>
  </sheetPr>
  <dimension ref="A1:T174"/>
  <sheetViews>
    <sheetView tabSelected="1" zoomScale="86" zoomScaleNormal="86" zoomScaleSheetLayoutView="75" workbookViewId="0">
      <selection activeCell="H16" sqref="H16"/>
    </sheetView>
  </sheetViews>
  <sheetFormatPr baseColWidth="10" defaultRowHeight="12.75" x14ac:dyDescent="0.2"/>
  <cols>
    <col min="1" max="1" width="1.5703125" style="29" customWidth="1"/>
    <col min="2" max="2" width="5.140625" style="98" customWidth="1"/>
    <col min="3" max="3" width="10.28515625" style="4" customWidth="1"/>
    <col min="4" max="4" width="12.28515625" style="4" customWidth="1"/>
    <col min="5" max="5" width="12" style="4" customWidth="1"/>
    <col min="6" max="6" width="11.140625" style="4" customWidth="1"/>
    <col min="7" max="7" width="11.85546875" style="4" customWidth="1"/>
    <col min="8" max="8" width="11.7109375" style="4" customWidth="1"/>
    <col min="9" max="9" width="14" style="4" customWidth="1"/>
    <col min="10" max="12" width="6.7109375" style="4" customWidth="1"/>
    <col min="13" max="13" width="7.28515625" style="4" customWidth="1"/>
    <col min="14" max="16" width="6.7109375" style="4" customWidth="1"/>
    <col min="17" max="17" width="7.28515625" style="4" customWidth="1"/>
    <col min="18" max="18" width="1.42578125" style="4" customWidth="1"/>
    <col min="19" max="19" width="10.42578125" style="4" customWidth="1"/>
    <col min="20" max="20" width="12.28515625" style="4" customWidth="1"/>
    <col min="21" max="16384" width="11.42578125" style="4"/>
  </cols>
  <sheetData>
    <row r="1" spans="1:20" x14ac:dyDescent="0.2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ht="16.5" customHeight="1" x14ac:dyDescent="0.2">
      <c r="B2" s="321"/>
      <c r="C2" s="322"/>
      <c r="D2" s="323"/>
      <c r="E2" s="330" t="s">
        <v>38</v>
      </c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2"/>
      <c r="Q2" s="333"/>
      <c r="R2" s="334"/>
      <c r="S2" s="334"/>
      <c r="T2" s="335"/>
    </row>
    <row r="3" spans="1:20" ht="15.75" customHeight="1" x14ac:dyDescent="0.2">
      <c r="B3" s="324"/>
      <c r="C3" s="325"/>
      <c r="D3" s="326"/>
      <c r="E3" s="342" t="s">
        <v>63</v>
      </c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4"/>
      <c r="Q3" s="336"/>
      <c r="R3" s="337"/>
      <c r="S3" s="337"/>
      <c r="T3" s="338"/>
    </row>
    <row r="4" spans="1:20" ht="9" customHeight="1" x14ac:dyDescent="0.2">
      <c r="B4" s="324"/>
      <c r="C4" s="325"/>
      <c r="D4" s="326"/>
      <c r="E4" s="345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7"/>
      <c r="Q4" s="336"/>
      <c r="R4" s="337"/>
      <c r="S4" s="337"/>
      <c r="T4" s="338"/>
    </row>
    <row r="5" spans="1:20" ht="18" customHeight="1" x14ac:dyDescent="0.2">
      <c r="B5" s="327"/>
      <c r="C5" s="328"/>
      <c r="D5" s="329"/>
      <c r="E5" s="348" t="s">
        <v>40</v>
      </c>
      <c r="F5" s="349"/>
      <c r="G5" s="350"/>
      <c r="H5" s="351" t="s">
        <v>41</v>
      </c>
      <c r="I5" s="351"/>
      <c r="J5" s="351"/>
      <c r="K5" s="351"/>
      <c r="L5" s="352" t="s">
        <v>39</v>
      </c>
      <c r="M5" s="352"/>
      <c r="N5" s="352"/>
      <c r="O5" s="352"/>
      <c r="P5" s="352"/>
      <c r="Q5" s="339"/>
      <c r="R5" s="340"/>
      <c r="S5" s="340"/>
      <c r="T5" s="341"/>
    </row>
    <row r="6" spans="1:20" ht="18.75" customHeight="1" x14ac:dyDescent="0.25">
      <c r="B6" s="29"/>
      <c r="C6" s="29"/>
      <c r="D6" s="29"/>
      <c r="E6" s="29"/>
      <c r="F6" s="148"/>
      <c r="G6" s="29"/>
      <c r="H6" s="29"/>
      <c r="I6" s="29"/>
      <c r="J6" s="29"/>
      <c r="K6" s="29"/>
      <c r="L6" s="29"/>
      <c r="M6" s="19"/>
      <c r="N6" s="29"/>
      <c r="O6" s="29"/>
      <c r="P6" s="29"/>
      <c r="Q6" s="29"/>
      <c r="R6" s="29"/>
      <c r="S6" s="29"/>
      <c r="T6" s="29"/>
    </row>
    <row r="7" spans="1:20" s="97" customFormat="1" ht="20.100000000000001" customHeight="1" x14ac:dyDescent="0.2">
      <c r="A7" s="104"/>
      <c r="B7" s="353" t="s">
        <v>69</v>
      </c>
      <c r="C7" s="354"/>
      <c r="D7" s="355"/>
      <c r="E7" s="356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7"/>
    </row>
    <row r="8" spans="1:20" ht="12.75" customHeight="1" x14ac:dyDescent="0.25">
      <c r="B8" s="103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9"/>
      <c r="S8" s="32"/>
      <c r="T8" s="32"/>
    </row>
    <row r="9" spans="1:20" ht="15.75" x14ac:dyDescent="0.2">
      <c r="B9" s="359" t="s">
        <v>66</v>
      </c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0"/>
      <c r="O9" s="360"/>
      <c r="P9" s="360"/>
      <c r="Q9" s="361"/>
      <c r="R9" s="96"/>
      <c r="S9" s="362" t="s">
        <v>67</v>
      </c>
      <c r="T9" s="363"/>
    </row>
    <row r="10" spans="1:20" s="33" customFormat="1" ht="15.75" customHeight="1" x14ac:dyDescent="0.2">
      <c r="A10" s="105"/>
      <c r="B10" s="106"/>
      <c r="C10" s="368" t="s">
        <v>42</v>
      </c>
      <c r="D10" s="369"/>
      <c r="E10" s="369"/>
      <c r="F10" s="369"/>
      <c r="G10" s="369"/>
      <c r="H10" s="369"/>
      <c r="I10" s="370"/>
      <c r="J10" s="374" t="s">
        <v>43</v>
      </c>
      <c r="K10" s="375"/>
      <c r="L10" s="375"/>
      <c r="M10" s="375"/>
      <c r="N10" s="375"/>
      <c r="O10" s="375"/>
      <c r="P10" s="375"/>
      <c r="Q10" s="375"/>
      <c r="R10" s="85"/>
      <c r="S10" s="364"/>
      <c r="T10" s="365"/>
    </row>
    <row r="11" spans="1:20" s="33" customFormat="1" ht="21" customHeight="1" x14ac:dyDescent="0.2">
      <c r="A11" s="105"/>
      <c r="B11" s="83" t="s">
        <v>1</v>
      </c>
      <c r="C11" s="371"/>
      <c r="D11" s="372"/>
      <c r="E11" s="372"/>
      <c r="F11" s="372"/>
      <c r="G11" s="372"/>
      <c r="H11" s="372"/>
      <c r="I11" s="373"/>
      <c r="J11" s="376" t="s">
        <v>34</v>
      </c>
      <c r="K11" s="376"/>
      <c r="L11" s="376"/>
      <c r="M11" s="377"/>
      <c r="N11" s="374" t="s">
        <v>146</v>
      </c>
      <c r="O11" s="375"/>
      <c r="P11" s="375"/>
      <c r="Q11" s="375"/>
      <c r="R11" s="85"/>
      <c r="S11" s="366"/>
      <c r="T11" s="367"/>
    </row>
    <row r="12" spans="1:20" s="33" customFormat="1" ht="17.25" customHeight="1" x14ac:dyDescent="0.2">
      <c r="A12" s="105"/>
      <c r="B12" s="83"/>
      <c r="C12" s="83" t="s">
        <v>52</v>
      </c>
      <c r="D12" s="83" t="s">
        <v>61</v>
      </c>
      <c r="E12" s="83" t="s">
        <v>37</v>
      </c>
      <c r="F12" s="379" t="s">
        <v>54</v>
      </c>
      <c r="G12" s="374"/>
      <c r="H12" s="81" t="s">
        <v>22</v>
      </c>
      <c r="I12" s="84" t="s">
        <v>56</v>
      </c>
      <c r="J12" s="63" t="s">
        <v>58</v>
      </c>
      <c r="K12" s="64" t="s">
        <v>59</v>
      </c>
      <c r="L12" s="64" t="s">
        <v>60</v>
      </c>
      <c r="M12" s="78" t="s">
        <v>50</v>
      </c>
      <c r="N12" s="65" t="s">
        <v>58</v>
      </c>
      <c r="O12" s="64" t="s">
        <v>59</v>
      </c>
      <c r="P12" s="64" t="s">
        <v>60</v>
      </c>
      <c r="Q12" s="89" t="s">
        <v>51</v>
      </c>
      <c r="R12" s="85"/>
      <c r="S12" s="380" t="s">
        <v>0</v>
      </c>
      <c r="T12" s="380"/>
    </row>
    <row r="13" spans="1:20" s="33" customFormat="1" ht="19.5" customHeight="1" x14ac:dyDescent="0.2">
      <c r="A13" s="105"/>
      <c r="B13" s="86"/>
      <c r="C13" s="83" t="s">
        <v>1</v>
      </c>
      <c r="D13" s="83" t="s">
        <v>62</v>
      </c>
      <c r="E13" s="87" t="s">
        <v>36</v>
      </c>
      <c r="F13" s="87" t="s">
        <v>53</v>
      </c>
      <c r="G13" s="83" t="s">
        <v>55</v>
      </c>
      <c r="H13" s="83" t="s">
        <v>36</v>
      </c>
      <c r="I13" s="88" t="s">
        <v>57</v>
      </c>
      <c r="J13" s="66">
        <v>90</v>
      </c>
      <c r="K13" s="67">
        <v>90</v>
      </c>
      <c r="L13" s="67">
        <v>90</v>
      </c>
      <c r="M13" s="79">
        <v>90</v>
      </c>
      <c r="N13" s="68">
        <v>90</v>
      </c>
      <c r="O13" s="67">
        <v>90</v>
      </c>
      <c r="P13" s="67">
        <v>90</v>
      </c>
      <c r="Q13" s="80">
        <v>90</v>
      </c>
      <c r="R13" s="82"/>
      <c r="S13" s="62" t="s">
        <v>35</v>
      </c>
      <c r="T13" s="62" t="s">
        <v>33</v>
      </c>
    </row>
    <row r="14" spans="1:20" ht="17.100000000000001" customHeight="1" x14ac:dyDescent="0.25">
      <c r="B14" s="50">
        <v>1</v>
      </c>
      <c r="C14" s="51"/>
      <c r="D14" s="51"/>
      <c r="E14" s="58"/>
      <c r="F14" s="59"/>
      <c r="G14" s="59"/>
      <c r="H14" s="93"/>
      <c r="I14" s="71"/>
      <c r="J14" s="73"/>
      <c r="K14" s="53"/>
      <c r="L14" s="53"/>
      <c r="M14" s="74" t="e">
        <f t="shared" ref="M14:M124" si="0">ROUND(AVERAGE(J14:L14),1)</f>
        <v>#DIV/0!</v>
      </c>
      <c r="N14" s="494"/>
      <c r="O14" s="495"/>
      <c r="P14" s="495"/>
      <c r="Q14" s="69" t="e">
        <f t="shared" ref="Q14:Q124" si="1">ROUND(AVERAGE(N14:P14),1)</f>
        <v>#DIV/0!</v>
      </c>
      <c r="R14" s="56"/>
      <c r="S14" s="47" t="e">
        <f>+ROUND(M14/Q14,1)</f>
        <v>#DIV/0!</v>
      </c>
      <c r="T14" s="47" t="e">
        <f>IF($S14&lt;$G$174,"Eliminada",IF($S14&gt;$G$173,"Eliminada",$S14))</f>
        <v>#DIV/0!</v>
      </c>
    </row>
    <row r="15" spans="1:20" ht="17.100000000000001" customHeight="1" x14ac:dyDescent="0.25">
      <c r="B15" s="50">
        <v>2</v>
      </c>
      <c r="C15" s="51"/>
      <c r="D15" s="51"/>
      <c r="E15" s="58"/>
      <c r="F15" s="59"/>
      <c r="G15" s="59"/>
      <c r="H15" s="93"/>
      <c r="I15" s="71"/>
      <c r="J15" s="73"/>
      <c r="K15" s="53"/>
      <c r="L15" s="53"/>
      <c r="M15" s="74" t="e">
        <f t="shared" si="0"/>
        <v>#DIV/0!</v>
      </c>
      <c r="N15" s="494"/>
      <c r="O15" s="495"/>
      <c r="P15" s="495"/>
      <c r="Q15" s="69" t="e">
        <f t="shared" si="1"/>
        <v>#DIV/0!</v>
      </c>
      <c r="R15" s="57"/>
      <c r="S15" s="47" t="e">
        <f t="shared" ref="S15:S124" si="2">+ROUND(M15/Q15,1)</f>
        <v>#DIV/0!</v>
      </c>
      <c r="T15" s="47" t="e">
        <f t="shared" ref="T15:T46" si="3">+IF($S15&lt;$G$174,"Eliminada",IF($S15&gt;$G$173,"Eliminada",$S15))</f>
        <v>#DIV/0!</v>
      </c>
    </row>
    <row r="16" spans="1:20" ht="17.100000000000001" customHeight="1" x14ac:dyDescent="0.25">
      <c r="B16" s="50">
        <v>3</v>
      </c>
      <c r="C16" s="51"/>
      <c r="D16" s="51"/>
      <c r="E16" s="58"/>
      <c r="F16" s="59"/>
      <c r="G16" s="59"/>
      <c r="H16" s="93"/>
      <c r="I16" s="71"/>
      <c r="J16" s="73"/>
      <c r="K16" s="53"/>
      <c r="L16" s="53"/>
      <c r="M16" s="74" t="e">
        <f t="shared" si="0"/>
        <v>#DIV/0!</v>
      </c>
      <c r="N16" s="494"/>
      <c r="O16" s="495"/>
      <c r="P16" s="496"/>
      <c r="Q16" s="69" t="e">
        <f t="shared" si="1"/>
        <v>#DIV/0!</v>
      </c>
      <c r="R16" s="56"/>
      <c r="S16" s="47" t="e">
        <f t="shared" si="2"/>
        <v>#DIV/0!</v>
      </c>
      <c r="T16" s="47" t="e">
        <f t="shared" si="3"/>
        <v>#DIV/0!</v>
      </c>
    </row>
    <row r="17" spans="2:20" ht="17.100000000000001" customHeight="1" x14ac:dyDescent="0.25">
      <c r="B17" s="50">
        <v>4</v>
      </c>
      <c r="C17" s="51"/>
      <c r="D17" s="51"/>
      <c r="E17" s="58"/>
      <c r="F17" s="59"/>
      <c r="G17" s="59"/>
      <c r="H17" s="93"/>
      <c r="I17" s="71"/>
      <c r="J17" s="73"/>
      <c r="K17" s="53"/>
      <c r="L17" s="53"/>
      <c r="M17" s="74" t="e">
        <f t="shared" si="0"/>
        <v>#DIV/0!</v>
      </c>
      <c r="N17" s="494"/>
      <c r="O17" s="495"/>
      <c r="P17" s="495"/>
      <c r="Q17" s="69" t="e">
        <f t="shared" si="1"/>
        <v>#DIV/0!</v>
      </c>
      <c r="R17" s="57"/>
      <c r="S17" s="47" t="e">
        <f t="shared" si="2"/>
        <v>#DIV/0!</v>
      </c>
      <c r="T17" s="47" t="e">
        <f t="shared" si="3"/>
        <v>#DIV/0!</v>
      </c>
    </row>
    <row r="18" spans="2:20" ht="17.100000000000001" customHeight="1" x14ac:dyDescent="0.25">
      <c r="B18" s="50">
        <v>5</v>
      </c>
      <c r="C18" s="51"/>
      <c r="D18" s="51"/>
      <c r="E18" s="58"/>
      <c r="F18" s="59"/>
      <c r="G18" s="59"/>
      <c r="H18" s="93"/>
      <c r="I18" s="71"/>
      <c r="J18" s="75"/>
      <c r="K18" s="55"/>
      <c r="L18" s="55"/>
      <c r="M18" s="76" t="e">
        <f t="shared" si="0"/>
        <v>#DIV/0!</v>
      </c>
      <c r="N18" s="497"/>
      <c r="O18" s="498"/>
      <c r="P18" s="498"/>
      <c r="Q18" s="69" t="e">
        <f t="shared" si="1"/>
        <v>#DIV/0!</v>
      </c>
      <c r="R18" s="56"/>
      <c r="S18" s="47" t="e">
        <f t="shared" si="2"/>
        <v>#DIV/0!</v>
      </c>
      <c r="T18" s="47" t="e">
        <f t="shared" si="3"/>
        <v>#DIV/0!</v>
      </c>
    </row>
    <row r="19" spans="2:20" ht="17.100000000000001" customHeight="1" x14ac:dyDescent="0.25">
      <c r="B19" s="50">
        <v>6</v>
      </c>
      <c r="C19" s="51"/>
      <c r="D19" s="51"/>
      <c r="E19" s="58"/>
      <c r="F19" s="59"/>
      <c r="G19" s="59"/>
      <c r="H19" s="93"/>
      <c r="I19" s="71"/>
      <c r="J19" s="75"/>
      <c r="K19" s="55"/>
      <c r="L19" s="55"/>
      <c r="M19" s="76" t="e">
        <f t="shared" si="0"/>
        <v>#DIV/0!</v>
      </c>
      <c r="N19" s="497"/>
      <c r="O19" s="498"/>
      <c r="P19" s="498"/>
      <c r="Q19" s="69" t="e">
        <f t="shared" si="1"/>
        <v>#DIV/0!</v>
      </c>
      <c r="R19" s="56"/>
      <c r="S19" s="47" t="e">
        <f t="shared" si="2"/>
        <v>#DIV/0!</v>
      </c>
      <c r="T19" s="47" t="e">
        <f t="shared" si="3"/>
        <v>#DIV/0!</v>
      </c>
    </row>
    <row r="20" spans="2:20" ht="17.100000000000001" customHeight="1" x14ac:dyDescent="0.25">
      <c r="B20" s="50">
        <v>7</v>
      </c>
      <c r="C20" s="51"/>
      <c r="D20" s="51"/>
      <c r="E20" s="58"/>
      <c r="F20" s="59"/>
      <c r="G20" s="59"/>
      <c r="H20" s="93"/>
      <c r="I20" s="71"/>
      <c r="J20" s="75"/>
      <c r="K20" s="55"/>
      <c r="L20" s="55"/>
      <c r="M20" s="74" t="e">
        <f t="shared" si="0"/>
        <v>#DIV/0!</v>
      </c>
      <c r="N20" s="497"/>
      <c r="O20" s="498"/>
      <c r="P20" s="498"/>
      <c r="Q20" s="69" t="e">
        <f t="shared" si="1"/>
        <v>#DIV/0!</v>
      </c>
      <c r="R20" s="56"/>
      <c r="S20" s="47" t="e">
        <f t="shared" si="2"/>
        <v>#DIV/0!</v>
      </c>
      <c r="T20" s="47" t="e">
        <f t="shared" si="3"/>
        <v>#DIV/0!</v>
      </c>
    </row>
    <row r="21" spans="2:20" ht="17.100000000000001" customHeight="1" x14ac:dyDescent="0.25">
      <c r="B21" s="50">
        <v>8</v>
      </c>
      <c r="C21" s="51"/>
      <c r="D21" s="51"/>
      <c r="E21" s="58"/>
      <c r="F21" s="59"/>
      <c r="G21" s="59"/>
      <c r="H21" s="93"/>
      <c r="I21" s="71"/>
      <c r="J21" s="75"/>
      <c r="K21" s="55"/>
      <c r="L21" s="55"/>
      <c r="M21" s="74" t="e">
        <f t="shared" si="0"/>
        <v>#DIV/0!</v>
      </c>
      <c r="N21" s="497"/>
      <c r="O21" s="498"/>
      <c r="P21" s="498"/>
      <c r="Q21" s="69" t="e">
        <f t="shared" si="1"/>
        <v>#DIV/0!</v>
      </c>
      <c r="R21" s="56"/>
      <c r="S21" s="47" t="e">
        <f t="shared" si="2"/>
        <v>#DIV/0!</v>
      </c>
      <c r="T21" s="47" t="e">
        <f t="shared" si="3"/>
        <v>#DIV/0!</v>
      </c>
    </row>
    <row r="22" spans="2:20" ht="17.100000000000001" customHeight="1" x14ac:dyDescent="0.25">
      <c r="B22" s="50">
        <v>9</v>
      </c>
      <c r="C22" s="51"/>
      <c r="D22" s="51"/>
      <c r="E22" s="60"/>
      <c r="F22" s="59"/>
      <c r="G22" s="59"/>
      <c r="H22" s="93"/>
      <c r="I22" s="71"/>
      <c r="J22" s="75"/>
      <c r="K22" s="55"/>
      <c r="L22" s="55"/>
      <c r="M22" s="74" t="e">
        <f t="shared" si="0"/>
        <v>#DIV/0!</v>
      </c>
      <c r="N22" s="497"/>
      <c r="O22" s="498"/>
      <c r="P22" s="498"/>
      <c r="Q22" s="69" t="e">
        <f t="shared" si="1"/>
        <v>#DIV/0!</v>
      </c>
      <c r="R22" s="56"/>
      <c r="S22" s="47" t="e">
        <f t="shared" si="2"/>
        <v>#DIV/0!</v>
      </c>
      <c r="T22" s="47" t="e">
        <f t="shared" si="3"/>
        <v>#DIV/0!</v>
      </c>
    </row>
    <row r="23" spans="2:20" ht="17.100000000000001" customHeight="1" x14ac:dyDescent="0.25">
      <c r="B23" s="50">
        <v>10</v>
      </c>
      <c r="C23" s="51"/>
      <c r="D23" s="51"/>
      <c r="E23" s="60"/>
      <c r="F23" s="59"/>
      <c r="G23" s="59"/>
      <c r="H23" s="93"/>
      <c r="I23" s="71"/>
      <c r="J23" s="75"/>
      <c r="K23" s="55"/>
      <c r="L23" s="55"/>
      <c r="M23" s="74" t="e">
        <f t="shared" si="0"/>
        <v>#DIV/0!</v>
      </c>
      <c r="N23" s="497"/>
      <c r="O23" s="498"/>
      <c r="P23" s="498"/>
      <c r="Q23" s="69" t="e">
        <f t="shared" si="1"/>
        <v>#DIV/0!</v>
      </c>
      <c r="R23" s="56"/>
      <c r="S23" s="47" t="e">
        <f t="shared" si="2"/>
        <v>#DIV/0!</v>
      </c>
      <c r="T23" s="47" t="e">
        <f t="shared" si="3"/>
        <v>#DIV/0!</v>
      </c>
    </row>
    <row r="24" spans="2:20" ht="17.100000000000001" customHeight="1" x14ac:dyDescent="0.25">
      <c r="B24" s="50">
        <v>11</v>
      </c>
      <c r="C24" s="51"/>
      <c r="D24" s="51"/>
      <c r="E24" s="60"/>
      <c r="F24" s="59"/>
      <c r="G24" s="59"/>
      <c r="H24" s="93"/>
      <c r="I24" s="71"/>
      <c r="J24" s="75"/>
      <c r="K24" s="55"/>
      <c r="L24" s="55"/>
      <c r="M24" s="74" t="e">
        <f t="shared" si="0"/>
        <v>#DIV/0!</v>
      </c>
      <c r="N24" s="497"/>
      <c r="O24" s="498"/>
      <c r="P24" s="498"/>
      <c r="Q24" s="69" t="e">
        <f t="shared" si="1"/>
        <v>#DIV/0!</v>
      </c>
      <c r="R24" s="57"/>
      <c r="S24" s="47" t="e">
        <f t="shared" si="2"/>
        <v>#DIV/0!</v>
      </c>
      <c r="T24" s="47" t="e">
        <f t="shared" si="3"/>
        <v>#DIV/0!</v>
      </c>
    </row>
    <row r="25" spans="2:20" ht="17.100000000000001" customHeight="1" x14ac:dyDescent="0.25">
      <c r="B25" s="50">
        <v>12</v>
      </c>
      <c r="C25" s="51"/>
      <c r="D25" s="51"/>
      <c r="E25" s="60"/>
      <c r="F25" s="59"/>
      <c r="G25" s="59"/>
      <c r="H25" s="93"/>
      <c r="I25" s="71"/>
      <c r="J25" s="75"/>
      <c r="K25" s="55"/>
      <c r="L25" s="55"/>
      <c r="M25" s="74" t="e">
        <f t="shared" si="0"/>
        <v>#DIV/0!</v>
      </c>
      <c r="N25" s="497"/>
      <c r="O25" s="498"/>
      <c r="P25" s="498"/>
      <c r="Q25" s="69" t="e">
        <f t="shared" si="1"/>
        <v>#DIV/0!</v>
      </c>
      <c r="R25" s="56"/>
      <c r="S25" s="47" t="e">
        <f t="shared" si="2"/>
        <v>#DIV/0!</v>
      </c>
      <c r="T25" s="47" t="e">
        <f t="shared" si="3"/>
        <v>#DIV/0!</v>
      </c>
    </row>
    <row r="26" spans="2:20" ht="17.100000000000001" customHeight="1" x14ac:dyDescent="0.25">
      <c r="B26" s="50">
        <v>13</v>
      </c>
      <c r="C26" s="51"/>
      <c r="D26" s="51"/>
      <c r="E26" s="60"/>
      <c r="F26" s="59"/>
      <c r="G26" s="59"/>
      <c r="H26" s="93"/>
      <c r="I26" s="71"/>
      <c r="J26" s="75"/>
      <c r="K26" s="55"/>
      <c r="L26" s="55"/>
      <c r="M26" s="74" t="e">
        <f t="shared" si="0"/>
        <v>#DIV/0!</v>
      </c>
      <c r="N26" s="497"/>
      <c r="O26" s="498"/>
      <c r="P26" s="498"/>
      <c r="Q26" s="69" t="e">
        <f t="shared" si="1"/>
        <v>#DIV/0!</v>
      </c>
      <c r="R26" s="56"/>
      <c r="S26" s="47" t="e">
        <f t="shared" si="2"/>
        <v>#DIV/0!</v>
      </c>
      <c r="T26" s="47" t="e">
        <f t="shared" si="3"/>
        <v>#DIV/0!</v>
      </c>
    </row>
    <row r="27" spans="2:20" ht="17.100000000000001" customHeight="1" x14ac:dyDescent="0.25">
      <c r="B27" s="50">
        <v>14</v>
      </c>
      <c r="C27" s="51"/>
      <c r="D27" s="51"/>
      <c r="E27" s="60"/>
      <c r="F27" s="59"/>
      <c r="G27" s="59"/>
      <c r="H27" s="93"/>
      <c r="I27" s="71"/>
      <c r="J27" s="75"/>
      <c r="K27" s="55"/>
      <c r="L27" s="55"/>
      <c r="M27" s="74" t="e">
        <f t="shared" si="0"/>
        <v>#DIV/0!</v>
      </c>
      <c r="N27" s="497"/>
      <c r="O27" s="498"/>
      <c r="P27" s="498"/>
      <c r="Q27" s="69" t="e">
        <f t="shared" si="1"/>
        <v>#DIV/0!</v>
      </c>
      <c r="R27" s="56"/>
      <c r="S27" s="47" t="e">
        <f t="shared" si="2"/>
        <v>#DIV/0!</v>
      </c>
      <c r="T27" s="47" t="e">
        <f t="shared" si="3"/>
        <v>#DIV/0!</v>
      </c>
    </row>
    <row r="28" spans="2:20" ht="17.100000000000001" customHeight="1" x14ac:dyDescent="0.25">
      <c r="B28" s="50">
        <v>15</v>
      </c>
      <c r="C28" s="51"/>
      <c r="D28" s="51"/>
      <c r="E28" s="60"/>
      <c r="F28" s="59"/>
      <c r="G28" s="59"/>
      <c r="H28" s="93"/>
      <c r="I28" s="71"/>
      <c r="J28" s="75"/>
      <c r="K28" s="55"/>
      <c r="L28" s="55"/>
      <c r="M28" s="74" t="e">
        <f t="shared" si="0"/>
        <v>#DIV/0!</v>
      </c>
      <c r="N28" s="497"/>
      <c r="O28" s="498"/>
      <c r="P28" s="498"/>
      <c r="Q28" s="69" t="e">
        <f t="shared" si="1"/>
        <v>#DIV/0!</v>
      </c>
      <c r="R28" s="56"/>
      <c r="S28" s="47" t="e">
        <f t="shared" si="2"/>
        <v>#DIV/0!</v>
      </c>
      <c r="T28" s="47" t="e">
        <f t="shared" si="3"/>
        <v>#DIV/0!</v>
      </c>
    </row>
    <row r="29" spans="2:20" ht="17.100000000000001" customHeight="1" x14ac:dyDescent="0.25">
      <c r="B29" s="50">
        <v>16</v>
      </c>
      <c r="C29" s="51"/>
      <c r="D29" s="51"/>
      <c r="E29" s="60"/>
      <c r="F29" s="59"/>
      <c r="G29" s="59"/>
      <c r="H29" s="93"/>
      <c r="I29" s="71"/>
      <c r="J29" s="75"/>
      <c r="K29" s="55"/>
      <c r="L29" s="55"/>
      <c r="M29" s="74" t="e">
        <f t="shared" si="0"/>
        <v>#DIV/0!</v>
      </c>
      <c r="N29" s="497"/>
      <c r="O29" s="498"/>
      <c r="P29" s="498"/>
      <c r="Q29" s="69" t="e">
        <f t="shared" si="1"/>
        <v>#DIV/0!</v>
      </c>
      <c r="R29" s="56"/>
      <c r="S29" s="47" t="e">
        <f t="shared" si="2"/>
        <v>#DIV/0!</v>
      </c>
      <c r="T29" s="47" t="e">
        <f t="shared" si="3"/>
        <v>#DIV/0!</v>
      </c>
    </row>
    <row r="30" spans="2:20" ht="17.100000000000001" customHeight="1" x14ac:dyDescent="0.25">
      <c r="B30" s="50">
        <v>17</v>
      </c>
      <c r="C30" s="51"/>
      <c r="D30" s="51"/>
      <c r="E30" s="60"/>
      <c r="F30" s="59"/>
      <c r="G30" s="59"/>
      <c r="H30" s="93"/>
      <c r="I30" s="71"/>
      <c r="J30" s="75"/>
      <c r="K30" s="55"/>
      <c r="L30" s="55"/>
      <c r="M30" s="74" t="e">
        <f t="shared" si="0"/>
        <v>#DIV/0!</v>
      </c>
      <c r="N30" s="497"/>
      <c r="O30" s="498"/>
      <c r="P30" s="498"/>
      <c r="Q30" s="69" t="e">
        <f t="shared" si="1"/>
        <v>#DIV/0!</v>
      </c>
      <c r="R30" s="56"/>
      <c r="S30" s="47" t="e">
        <f t="shared" si="2"/>
        <v>#DIV/0!</v>
      </c>
      <c r="T30" s="47" t="e">
        <f t="shared" si="3"/>
        <v>#DIV/0!</v>
      </c>
    </row>
    <row r="31" spans="2:20" ht="17.100000000000001" customHeight="1" x14ac:dyDescent="0.25">
      <c r="B31" s="50">
        <v>18</v>
      </c>
      <c r="C31" s="51"/>
      <c r="D31" s="51"/>
      <c r="E31" s="60"/>
      <c r="F31" s="59"/>
      <c r="G31" s="59"/>
      <c r="H31" s="93"/>
      <c r="I31" s="71"/>
      <c r="J31" s="75"/>
      <c r="K31" s="55"/>
      <c r="L31" s="55"/>
      <c r="M31" s="74" t="e">
        <f t="shared" si="0"/>
        <v>#DIV/0!</v>
      </c>
      <c r="N31" s="497"/>
      <c r="O31" s="498"/>
      <c r="P31" s="498"/>
      <c r="Q31" s="69" t="e">
        <f t="shared" si="1"/>
        <v>#DIV/0!</v>
      </c>
      <c r="R31" s="56"/>
      <c r="S31" s="47" t="e">
        <f t="shared" si="2"/>
        <v>#DIV/0!</v>
      </c>
      <c r="T31" s="47" t="e">
        <f t="shared" si="3"/>
        <v>#DIV/0!</v>
      </c>
    </row>
    <row r="32" spans="2:20" ht="17.100000000000001" customHeight="1" x14ac:dyDescent="0.25">
      <c r="B32" s="50">
        <v>19</v>
      </c>
      <c r="C32" s="51"/>
      <c r="D32" s="51"/>
      <c r="E32" s="60"/>
      <c r="F32" s="59"/>
      <c r="G32" s="59"/>
      <c r="H32" s="93"/>
      <c r="I32" s="71"/>
      <c r="J32" s="75"/>
      <c r="K32" s="55"/>
      <c r="L32" s="55"/>
      <c r="M32" s="74" t="e">
        <f t="shared" si="0"/>
        <v>#DIV/0!</v>
      </c>
      <c r="N32" s="497"/>
      <c r="O32" s="498"/>
      <c r="P32" s="498"/>
      <c r="Q32" s="69" t="e">
        <f t="shared" si="1"/>
        <v>#DIV/0!</v>
      </c>
      <c r="R32" s="56"/>
      <c r="S32" s="47" t="e">
        <f t="shared" si="2"/>
        <v>#DIV/0!</v>
      </c>
      <c r="T32" s="47" t="e">
        <f t="shared" si="3"/>
        <v>#DIV/0!</v>
      </c>
    </row>
    <row r="33" spans="2:20" ht="17.100000000000001" customHeight="1" x14ac:dyDescent="0.25">
      <c r="B33" s="50">
        <v>20</v>
      </c>
      <c r="C33" s="51"/>
      <c r="D33" s="51"/>
      <c r="E33" s="60"/>
      <c r="F33" s="59"/>
      <c r="G33" s="59"/>
      <c r="H33" s="93"/>
      <c r="I33" s="71"/>
      <c r="J33" s="75"/>
      <c r="K33" s="55"/>
      <c r="L33" s="55"/>
      <c r="M33" s="74" t="e">
        <f t="shared" si="0"/>
        <v>#DIV/0!</v>
      </c>
      <c r="N33" s="497"/>
      <c r="O33" s="498"/>
      <c r="P33" s="498"/>
      <c r="Q33" s="69" t="e">
        <f t="shared" si="1"/>
        <v>#DIV/0!</v>
      </c>
      <c r="R33" s="56"/>
      <c r="S33" s="47" t="e">
        <f t="shared" si="2"/>
        <v>#DIV/0!</v>
      </c>
      <c r="T33" s="47" t="e">
        <f t="shared" si="3"/>
        <v>#DIV/0!</v>
      </c>
    </row>
    <row r="34" spans="2:20" ht="17.100000000000001" customHeight="1" x14ac:dyDescent="0.25">
      <c r="B34" s="50">
        <v>21</v>
      </c>
      <c r="C34" s="51"/>
      <c r="D34" s="51"/>
      <c r="E34" s="60"/>
      <c r="F34" s="59"/>
      <c r="G34" s="59"/>
      <c r="H34" s="93"/>
      <c r="I34" s="71"/>
      <c r="J34" s="75"/>
      <c r="K34" s="55"/>
      <c r="L34" s="55"/>
      <c r="M34" s="74" t="e">
        <f t="shared" si="0"/>
        <v>#DIV/0!</v>
      </c>
      <c r="N34" s="497"/>
      <c r="O34" s="498"/>
      <c r="P34" s="498"/>
      <c r="Q34" s="69" t="e">
        <f t="shared" si="1"/>
        <v>#DIV/0!</v>
      </c>
      <c r="R34" s="56"/>
      <c r="S34" s="47" t="e">
        <f t="shared" si="2"/>
        <v>#DIV/0!</v>
      </c>
      <c r="T34" s="47" t="e">
        <f t="shared" si="3"/>
        <v>#DIV/0!</v>
      </c>
    </row>
    <row r="35" spans="2:20" ht="17.100000000000001" customHeight="1" x14ac:dyDescent="0.25">
      <c r="B35" s="50">
        <v>22</v>
      </c>
      <c r="C35" s="51"/>
      <c r="D35" s="51"/>
      <c r="E35" s="60"/>
      <c r="F35" s="59"/>
      <c r="G35" s="59"/>
      <c r="H35" s="93"/>
      <c r="I35" s="71"/>
      <c r="J35" s="75"/>
      <c r="K35" s="55"/>
      <c r="L35" s="55"/>
      <c r="M35" s="74" t="e">
        <f t="shared" si="0"/>
        <v>#DIV/0!</v>
      </c>
      <c r="N35" s="497"/>
      <c r="O35" s="498"/>
      <c r="P35" s="498"/>
      <c r="Q35" s="69" t="e">
        <f t="shared" si="1"/>
        <v>#DIV/0!</v>
      </c>
      <c r="R35" s="56"/>
      <c r="S35" s="47" t="e">
        <f t="shared" si="2"/>
        <v>#DIV/0!</v>
      </c>
      <c r="T35" s="47" t="e">
        <f t="shared" si="3"/>
        <v>#DIV/0!</v>
      </c>
    </row>
    <row r="36" spans="2:20" ht="17.100000000000001" customHeight="1" x14ac:dyDescent="0.25">
      <c r="B36" s="50">
        <v>23</v>
      </c>
      <c r="C36" s="51"/>
      <c r="D36" s="51"/>
      <c r="E36" s="60"/>
      <c r="F36" s="59"/>
      <c r="G36" s="59"/>
      <c r="H36" s="93"/>
      <c r="I36" s="71"/>
      <c r="J36" s="75"/>
      <c r="K36" s="55"/>
      <c r="L36" s="55"/>
      <c r="M36" s="74" t="e">
        <f t="shared" si="0"/>
        <v>#DIV/0!</v>
      </c>
      <c r="N36" s="497"/>
      <c r="O36" s="498"/>
      <c r="P36" s="498"/>
      <c r="Q36" s="69" t="e">
        <f t="shared" si="1"/>
        <v>#DIV/0!</v>
      </c>
      <c r="R36" s="56"/>
      <c r="S36" s="47" t="e">
        <f t="shared" si="2"/>
        <v>#DIV/0!</v>
      </c>
      <c r="T36" s="47" t="e">
        <f t="shared" si="3"/>
        <v>#DIV/0!</v>
      </c>
    </row>
    <row r="37" spans="2:20" ht="17.100000000000001" customHeight="1" x14ac:dyDescent="0.25">
      <c r="B37" s="50">
        <v>24</v>
      </c>
      <c r="C37" s="51"/>
      <c r="D37" s="51"/>
      <c r="E37" s="60"/>
      <c r="F37" s="59"/>
      <c r="G37" s="59"/>
      <c r="H37" s="93"/>
      <c r="I37" s="71"/>
      <c r="J37" s="75"/>
      <c r="K37" s="55"/>
      <c r="L37" s="55"/>
      <c r="M37" s="74" t="e">
        <f t="shared" si="0"/>
        <v>#DIV/0!</v>
      </c>
      <c r="N37" s="497"/>
      <c r="O37" s="498"/>
      <c r="P37" s="498"/>
      <c r="Q37" s="69" t="e">
        <f t="shared" si="1"/>
        <v>#DIV/0!</v>
      </c>
      <c r="R37" s="56"/>
      <c r="S37" s="47" t="e">
        <f t="shared" si="2"/>
        <v>#DIV/0!</v>
      </c>
      <c r="T37" s="47" t="e">
        <f t="shared" si="3"/>
        <v>#DIV/0!</v>
      </c>
    </row>
    <row r="38" spans="2:20" ht="17.100000000000001" customHeight="1" x14ac:dyDescent="0.25">
      <c r="B38" s="50">
        <v>25</v>
      </c>
      <c r="C38" s="51"/>
      <c r="D38" s="51"/>
      <c r="E38" s="60"/>
      <c r="F38" s="59"/>
      <c r="G38" s="59"/>
      <c r="H38" s="93"/>
      <c r="I38" s="71"/>
      <c r="J38" s="75"/>
      <c r="K38" s="55"/>
      <c r="L38" s="55"/>
      <c r="M38" s="74" t="e">
        <f t="shared" si="0"/>
        <v>#DIV/0!</v>
      </c>
      <c r="N38" s="497"/>
      <c r="O38" s="498"/>
      <c r="P38" s="498"/>
      <c r="Q38" s="69" t="e">
        <f t="shared" si="1"/>
        <v>#DIV/0!</v>
      </c>
      <c r="R38" s="56"/>
      <c r="S38" s="47" t="e">
        <f t="shared" si="2"/>
        <v>#DIV/0!</v>
      </c>
      <c r="T38" s="47" t="e">
        <f t="shared" si="3"/>
        <v>#DIV/0!</v>
      </c>
    </row>
    <row r="39" spans="2:20" ht="17.100000000000001" customHeight="1" x14ac:dyDescent="0.25">
      <c r="B39" s="50">
        <v>26</v>
      </c>
      <c r="C39" s="51"/>
      <c r="D39" s="51"/>
      <c r="E39" s="60"/>
      <c r="F39" s="59"/>
      <c r="G39" s="59"/>
      <c r="H39" s="93"/>
      <c r="I39" s="71"/>
      <c r="J39" s="75"/>
      <c r="K39" s="55"/>
      <c r="L39" s="55"/>
      <c r="M39" s="74" t="e">
        <f t="shared" si="0"/>
        <v>#DIV/0!</v>
      </c>
      <c r="N39" s="497"/>
      <c r="O39" s="498"/>
      <c r="P39" s="498"/>
      <c r="Q39" s="69" t="e">
        <f t="shared" si="1"/>
        <v>#DIV/0!</v>
      </c>
      <c r="R39" s="56"/>
      <c r="S39" s="47" t="e">
        <f t="shared" si="2"/>
        <v>#DIV/0!</v>
      </c>
      <c r="T39" s="47" t="e">
        <f t="shared" si="3"/>
        <v>#DIV/0!</v>
      </c>
    </row>
    <row r="40" spans="2:20" ht="17.100000000000001" customHeight="1" x14ac:dyDescent="0.25">
      <c r="B40" s="50">
        <v>27</v>
      </c>
      <c r="C40" s="51"/>
      <c r="D40" s="51"/>
      <c r="E40" s="60"/>
      <c r="F40" s="59"/>
      <c r="G40" s="59"/>
      <c r="H40" s="93"/>
      <c r="I40" s="71"/>
      <c r="J40" s="75"/>
      <c r="K40" s="55"/>
      <c r="L40" s="55"/>
      <c r="M40" s="74" t="e">
        <f t="shared" si="0"/>
        <v>#DIV/0!</v>
      </c>
      <c r="N40" s="497"/>
      <c r="O40" s="498"/>
      <c r="P40" s="498"/>
      <c r="Q40" s="69" t="e">
        <f t="shared" si="1"/>
        <v>#DIV/0!</v>
      </c>
      <c r="R40" s="56"/>
      <c r="S40" s="47" t="e">
        <f t="shared" si="2"/>
        <v>#DIV/0!</v>
      </c>
      <c r="T40" s="47" t="e">
        <f t="shared" si="3"/>
        <v>#DIV/0!</v>
      </c>
    </row>
    <row r="41" spans="2:20" ht="17.100000000000001" customHeight="1" x14ac:dyDescent="0.25">
      <c r="B41" s="50">
        <v>28</v>
      </c>
      <c r="C41" s="51"/>
      <c r="D41" s="51"/>
      <c r="E41" s="60"/>
      <c r="F41" s="59"/>
      <c r="G41" s="59"/>
      <c r="H41" s="93"/>
      <c r="I41" s="71"/>
      <c r="J41" s="75"/>
      <c r="K41" s="55"/>
      <c r="L41" s="55"/>
      <c r="M41" s="74" t="e">
        <f t="shared" si="0"/>
        <v>#DIV/0!</v>
      </c>
      <c r="N41" s="497"/>
      <c r="O41" s="498"/>
      <c r="P41" s="498"/>
      <c r="Q41" s="69" t="e">
        <f t="shared" si="1"/>
        <v>#DIV/0!</v>
      </c>
      <c r="R41" s="56"/>
      <c r="S41" s="47" t="e">
        <f t="shared" si="2"/>
        <v>#DIV/0!</v>
      </c>
      <c r="T41" s="47" t="e">
        <f t="shared" si="3"/>
        <v>#DIV/0!</v>
      </c>
    </row>
    <row r="42" spans="2:20" ht="17.100000000000001" customHeight="1" x14ac:dyDescent="0.25">
      <c r="B42" s="50">
        <v>29</v>
      </c>
      <c r="C42" s="51"/>
      <c r="D42" s="51"/>
      <c r="E42" s="60"/>
      <c r="F42" s="59"/>
      <c r="G42" s="59"/>
      <c r="H42" s="93"/>
      <c r="I42" s="71"/>
      <c r="J42" s="75"/>
      <c r="K42" s="55"/>
      <c r="L42" s="55"/>
      <c r="M42" s="74" t="e">
        <f t="shared" si="0"/>
        <v>#DIV/0!</v>
      </c>
      <c r="N42" s="497"/>
      <c r="O42" s="498"/>
      <c r="P42" s="498"/>
      <c r="Q42" s="69" t="e">
        <f t="shared" si="1"/>
        <v>#DIV/0!</v>
      </c>
      <c r="R42" s="56"/>
      <c r="S42" s="47" t="e">
        <f t="shared" si="2"/>
        <v>#DIV/0!</v>
      </c>
      <c r="T42" s="47" t="e">
        <f t="shared" si="3"/>
        <v>#DIV/0!</v>
      </c>
    </row>
    <row r="43" spans="2:20" ht="17.100000000000001" customHeight="1" x14ac:dyDescent="0.25">
      <c r="B43" s="50">
        <v>30</v>
      </c>
      <c r="C43" s="51"/>
      <c r="D43" s="51"/>
      <c r="E43" s="60"/>
      <c r="F43" s="59"/>
      <c r="G43" s="59"/>
      <c r="H43" s="93"/>
      <c r="I43" s="71"/>
      <c r="J43" s="75"/>
      <c r="K43" s="55"/>
      <c r="L43" s="55"/>
      <c r="M43" s="74" t="e">
        <f t="shared" si="0"/>
        <v>#DIV/0!</v>
      </c>
      <c r="N43" s="497"/>
      <c r="O43" s="498"/>
      <c r="P43" s="498"/>
      <c r="Q43" s="69" t="e">
        <f t="shared" si="1"/>
        <v>#DIV/0!</v>
      </c>
      <c r="R43" s="56"/>
      <c r="S43" s="47" t="e">
        <f t="shared" si="2"/>
        <v>#DIV/0!</v>
      </c>
      <c r="T43" s="47" t="e">
        <f t="shared" si="3"/>
        <v>#DIV/0!</v>
      </c>
    </row>
    <row r="44" spans="2:20" ht="17.100000000000001" customHeight="1" x14ac:dyDescent="0.25">
      <c r="B44" s="50">
        <v>31</v>
      </c>
      <c r="C44" s="51"/>
      <c r="D44" s="51"/>
      <c r="E44" s="60"/>
      <c r="F44" s="59"/>
      <c r="G44" s="59"/>
      <c r="H44" s="93"/>
      <c r="I44" s="71"/>
      <c r="J44" s="75"/>
      <c r="K44" s="55"/>
      <c r="L44" s="55"/>
      <c r="M44" s="74" t="e">
        <f t="shared" si="0"/>
        <v>#DIV/0!</v>
      </c>
      <c r="N44" s="497"/>
      <c r="O44" s="498"/>
      <c r="P44" s="498"/>
      <c r="Q44" s="69" t="e">
        <f t="shared" si="1"/>
        <v>#DIV/0!</v>
      </c>
      <c r="R44" s="56"/>
      <c r="S44" s="47" t="e">
        <f t="shared" si="2"/>
        <v>#DIV/0!</v>
      </c>
      <c r="T44" s="47" t="e">
        <f t="shared" si="3"/>
        <v>#DIV/0!</v>
      </c>
    </row>
    <row r="45" spans="2:20" ht="17.100000000000001" customHeight="1" x14ac:dyDescent="0.25">
      <c r="B45" s="50">
        <v>32</v>
      </c>
      <c r="C45" s="51"/>
      <c r="D45" s="51"/>
      <c r="E45" s="60"/>
      <c r="F45" s="59"/>
      <c r="G45" s="59"/>
      <c r="H45" s="93"/>
      <c r="I45" s="71"/>
      <c r="J45" s="75"/>
      <c r="K45" s="55"/>
      <c r="L45" s="55"/>
      <c r="M45" s="74" t="e">
        <f t="shared" si="0"/>
        <v>#DIV/0!</v>
      </c>
      <c r="N45" s="497"/>
      <c r="O45" s="498"/>
      <c r="P45" s="498"/>
      <c r="Q45" s="69" t="e">
        <f t="shared" si="1"/>
        <v>#DIV/0!</v>
      </c>
      <c r="R45" s="56"/>
      <c r="S45" s="47" t="e">
        <f t="shared" si="2"/>
        <v>#DIV/0!</v>
      </c>
      <c r="T45" s="47" t="e">
        <f t="shared" si="3"/>
        <v>#DIV/0!</v>
      </c>
    </row>
    <row r="46" spans="2:20" ht="17.100000000000001" customHeight="1" x14ac:dyDescent="0.25">
      <c r="B46" s="50">
        <v>33</v>
      </c>
      <c r="C46" s="51"/>
      <c r="D46" s="51"/>
      <c r="E46" s="60"/>
      <c r="F46" s="59"/>
      <c r="G46" s="59"/>
      <c r="H46" s="93"/>
      <c r="I46" s="71"/>
      <c r="J46" s="75"/>
      <c r="K46" s="55"/>
      <c r="L46" s="55"/>
      <c r="M46" s="74" t="e">
        <f t="shared" si="0"/>
        <v>#DIV/0!</v>
      </c>
      <c r="N46" s="497"/>
      <c r="O46" s="498"/>
      <c r="P46" s="498"/>
      <c r="Q46" s="69" t="e">
        <f t="shared" si="1"/>
        <v>#DIV/0!</v>
      </c>
      <c r="R46" s="56"/>
      <c r="S46" s="47" t="e">
        <f t="shared" si="2"/>
        <v>#DIV/0!</v>
      </c>
      <c r="T46" s="47" t="e">
        <f t="shared" si="3"/>
        <v>#DIV/0!</v>
      </c>
    </row>
    <row r="47" spans="2:20" ht="17.100000000000001" customHeight="1" x14ac:dyDescent="0.25">
      <c r="B47" s="50">
        <v>34</v>
      </c>
      <c r="C47" s="51"/>
      <c r="D47" s="51"/>
      <c r="E47" s="60"/>
      <c r="F47" s="59"/>
      <c r="G47" s="59"/>
      <c r="H47" s="93"/>
      <c r="I47" s="71"/>
      <c r="J47" s="75"/>
      <c r="K47" s="55"/>
      <c r="L47" s="55"/>
      <c r="M47" s="74" t="e">
        <f t="shared" si="0"/>
        <v>#DIV/0!</v>
      </c>
      <c r="N47" s="497"/>
      <c r="O47" s="498"/>
      <c r="P47" s="498"/>
      <c r="Q47" s="69" t="e">
        <f t="shared" si="1"/>
        <v>#DIV/0!</v>
      </c>
      <c r="R47" s="56"/>
      <c r="S47" s="47" t="e">
        <f t="shared" si="2"/>
        <v>#DIV/0!</v>
      </c>
      <c r="T47" s="47" t="e">
        <f t="shared" ref="T47:T78" si="4">+IF($S47&lt;$G$174,"Eliminada",IF($S47&gt;$G$173,"Eliminada",$S47))</f>
        <v>#DIV/0!</v>
      </c>
    </row>
    <row r="48" spans="2:20" ht="17.100000000000001" customHeight="1" x14ac:dyDescent="0.25">
      <c r="B48" s="50">
        <v>35</v>
      </c>
      <c r="C48" s="51"/>
      <c r="D48" s="51"/>
      <c r="E48" s="60"/>
      <c r="F48" s="59"/>
      <c r="G48" s="59"/>
      <c r="H48" s="93"/>
      <c r="I48" s="71"/>
      <c r="J48" s="75"/>
      <c r="K48" s="55"/>
      <c r="L48" s="55"/>
      <c r="M48" s="74" t="e">
        <f t="shared" si="0"/>
        <v>#DIV/0!</v>
      </c>
      <c r="N48" s="497"/>
      <c r="O48" s="498"/>
      <c r="P48" s="498"/>
      <c r="Q48" s="69" t="e">
        <f t="shared" si="1"/>
        <v>#DIV/0!</v>
      </c>
      <c r="R48" s="56"/>
      <c r="S48" s="47" t="e">
        <f t="shared" si="2"/>
        <v>#DIV/0!</v>
      </c>
      <c r="T48" s="47" t="e">
        <f t="shared" si="4"/>
        <v>#DIV/0!</v>
      </c>
    </row>
    <row r="49" spans="2:20" ht="17.100000000000001" customHeight="1" x14ac:dyDescent="0.25">
      <c r="B49" s="50">
        <v>36</v>
      </c>
      <c r="C49" s="51"/>
      <c r="D49" s="51"/>
      <c r="E49" s="60"/>
      <c r="F49" s="59"/>
      <c r="G49" s="59"/>
      <c r="H49" s="93"/>
      <c r="I49" s="71"/>
      <c r="J49" s="75"/>
      <c r="K49" s="55"/>
      <c r="L49" s="55"/>
      <c r="M49" s="74" t="e">
        <f t="shared" si="0"/>
        <v>#DIV/0!</v>
      </c>
      <c r="N49" s="497"/>
      <c r="O49" s="498"/>
      <c r="P49" s="498"/>
      <c r="Q49" s="69" t="e">
        <f t="shared" si="1"/>
        <v>#DIV/0!</v>
      </c>
      <c r="R49" s="56"/>
      <c r="S49" s="47" t="e">
        <f t="shared" si="2"/>
        <v>#DIV/0!</v>
      </c>
      <c r="T49" s="47" t="e">
        <f t="shared" si="4"/>
        <v>#DIV/0!</v>
      </c>
    </row>
    <row r="50" spans="2:20" ht="17.100000000000001" customHeight="1" x14ac:dyDescent="0.25">
      <c r="B50" s="50">
        <v>37</v>
      </c>
      <c r="C50" s="51"/>
      <c r="D50" s="51"/>
      <c r="E50" s="60"/>
      <c r="F50" s="59"/>
      <c r="G50" s="59"/>
      <c r="H50" s="93"/>
      <c r="I50" s="71"/>
      <c r="J50" s="75"/>
      <c r="K50" s="55"/>
      <c r="L50" s="55"/>
      <c r="M50" s="74" t="e">
        <f t="shared" si="0"/>
        <v>#DIV/0!</v>
      </c>
      <c r="N50" s="497"/>
      <c r="O50" s="498"/>
      <c r="P50" s="498"/>
      <c r="Q50" s="69" t="e">
        <f t="shared" si="1"/>
        <v>#DIV/0!</v>
      </c>
      <c r="R50" s="56"/>
      <c r="S50" s="47" t="e">
        <f t="shared" si="2"/>
        <v>#DIV/0!</v>
      </c>
      <c r="T50" s="47" t="e">
        <f t="shared" si="4"/>
        <v>#DIV/0!</v>
      </c>
    </row>
    <row r="51" spans="2:20" ht="17.100000000000001" customHeight="1" x14ac:dyDescent="0.25">
      <c r="B51" s="50">
        <v>38</v>
      </c>
      <c r="C51" s="51"/>
      <c r="D51" s="51"/>
      <c r="E51" s="60"/>
      <c r="F51" s="59"/>
      <c r="G51" s="59"/>
      <c r="H51" s="93"/>
      <c r="I51" s="71"/>
      <c r="J51" s="75"/>
      <c r="K51" s="55"/>
      <c r="L51" s="55"/>
      <c r="M51" s="74" t="e">
        <f t="shared" si="0"/>
        <v>#DIV/0!</v>
      </c>
      <c r="N51" s="497"/>
      <c r="O51" s="498"/>
      <c r="P51" s="498"/>
      <c r="Q51" s="69" t="e">
        <f t="shared" si="1"/>
        <v>#DIV/0!</v>
      </c>
      <c r="R51" s="56"/>
      <c r="S51" s="47" t="e">
        <f t="shared" si="2"/>
        <v>#DIV/0!</v>
      </c>
      <c r="T51" s="47" t="e">
        <f t="shared" si="4"/>
        <v>#DIV/0!</v>
      </c>
    </row>
    <row r="52" spans="2:20" ht="17.100000000000001" customHeight="1" x14ac:dyDescent="0.25">
      <c r="B52" s="50">
        <v>39</v>
      </c>
      <c r="C52" s="51"/>
      <c r="D52" s="51"/>
      <c r="E52" s="60"/>
      <c r="F52" s="59"/>
      <c r="G52" s="59"/>
      <c r="H52" s="93"/>
      <c r="I52" s="71"/>
      <c r="J52" s="75"/>
      <c r="K52" s="55"/>
      <c r="L52" s="55"/>
      <c r="M52" s="74" t="e">
        <f t="shared" si="0"/>
        <v>#DIV/0!</v>
      </c>
      <c r="N52" s="497"/>
      <c r="O52" s="498"/>
      <c r="P52" s="498"/>
      <c r="Q52" s="69" t="e">
        <f t="shared" si="1"/>
        <v>#DIV/0!</v>
      </c>
      <c r="R52" s="56"/>
      <c r="S52" s="47" t="e">
        <f t="shared" si="2"/>
        <v>#DIV/0!</v>
      </c>
      <c r="T52" s="47" t="e">
        <f t="shared" si="4"/>
        <v>#DIV/0!</v>
      </c>
    </row>
    <row r="53" spans="2:20" ht="17.100000000000001" customHeight="1" x14ac:dyDescent="0.25">
      <c r="B53" s="50">
        <v>40</v>
      </c>
      <c r="C53" s="51"/>
      <c r="D53" s="51"/>
      <c r="E53" s="60"/>
      <c r="F53" s="59"/>
      <c r="G53" s="59"/>
      <c r="H53" s="93"/>
      <c r="I53" s="71"/>
      <c r="J53" s="75"/>
      <c r="K53" s="55"/>
      <c r="L53" s="55"/>
      <c r="M53" s="74" t="e">
        <f t="shared" si="0"/>
        <v>#DIV/0!</v>
      </c>
      <c r="N53" s="497"/>
      <c r="O53" s="498"/>
      <c r="P53" s="498"/>
      <c r="Q53" s="69" t="e">
        <f t="shared" si="1"/>
        <v>#DIV/0!</v>
      </c>
      <c r="R53" s="56"/>
      <c r="S53" s="47" t="e">
        <f t="shared" si="2"/>
        <v>#DIV/0!</v>
      </c>
      <c r="T53" s="47" t="e">
        <f t="shared" si="4"/>
        <v>#DIV/0!</v>
      </c>
    </row>
    <row r="54" spans="2:20" ht="17.100000000000001" customHeight="1" x14ac:dyDescent="0.25">
      <c r="B54" s="50">
        <v>41</v>
      </c>
      <c r="C54" s="51"/>
      <c r="D54" s="51"/>
      <c r="E54" s="60"/>
      <c r="F54" s="59"/>
      <c r="G54" s="59"/>
      <c r="H54" s="93"/>
      <c r="I54" s="71"/>
      <c r="J54" s="75"/>
      <c r="K54" s="55"/>
      <c r="L54" s="55"/>
      <c r="M54" s="74" t="e">
        <f t="shared" si="0"/>
        <v>#DIV/0!</v>
      </c>
      <c r="N54" s="497"/>
      <c r="O54" s="498"/>
      <c r="P54" s="498"/>
      <c r="Q54" s="69" t="e">
        <f t="shared" si="1"/>
        <v>#DIV/0!</v>
      </c>
      <c r="R54" s="56"/>
      <c r="S54" s="47" t="e">
        <f t="shared" si="2"/>
        <v>#DIV/0!</v>
      </c>
      <c r="T54" s="47" t="e">
        <f t="shared" si="4"/>
        <v>#DIV/0!</v>
      </c>
    </row>
    <row r="55" spans="2:20" ht="17.100000000000001" customHeight="1" x14ac:dyDescent="0.25">
      <c r="B55" s="50">
        <v>42</v>
      </c>
      <c r="C55" s="51"/>
      <c r="D55" s="51"/>
      <c r="E55" s="60"/>
      <c r="F55" s="59"/>
      <c r="G55" s="59"/>
      <c r="H55" s="93"/>
      <c r="I55" s="71"/>
      <c r="J55" s="75"/>
      <c r="K55" s="55"/>
      <c r="L55" s="55"/>
      <c r="M55" s="74" t="e">
        <f t="shared" si="0"/>
        <v>#DIV/0!</v>
      </c>
      <c r="N55" s="497"/>
      <c r="O55" s="498"/>
      <c r="P55" s="498"/>
      <c r="Q55" s="69" t="e">
        <f t="shared" si="1"/>
        <v>#DIV/0!</v>
      </c>
      <c r="R55" s="56"/>
      <c r="S55" s="47" t="e">
        <f t="shared" si="2"/>
        <v>#DIV/0!</v>
      </c>
      <c r="T55" s="47" t="e">
        <f t="shared" si="4"/>
        <v>#DIV/0!</v>
      </c>
    </row>
    <row r="56" spans="2:20" ht="17.100000000000001" customHeight="1" x14ac:dyDescent="0.25">
      <c r="B56" s="50">
        <v>43</v>
      </c>
      <c r="C56" s="51"/>
      <c r="D56" s="51"/>
      <c r="E56" s="60"/>
      <c r="F56" s="59"/>
      <c r="G56" s="59"/>
      <c r="H56" s="93"/>
      <c r="I56" s="71"/>
      <c r="J56" s="75"/>
      <c r="K56" s="55"/>
      <c r="L56" s="55"/>
      <c r="M56" s="74" t="e">
        <f t="shared" si="0"/>
        <v>#DIV/0!</v>
      </c>
      <c r="N56" s="497"/>
      <c r="O56" s="498"/>
      <c r="P56" s="498"/>
      <c r="Q56" s="69" t="e">
        <f t="shared" si="1"/>
        <v>#DIV/0!</v>
      </c>
      <c r="R56" s="56"/>
      <c r="S56" s="47" t="e">
        <f t="shared" si="2"/>
        <v>#DIV/0!</v>
      </c>
      <c r="T56" s="47" t="e">
        <f t="shared" si="4"/>
        <v>#DIV/0!</v>
      </c>
    </row>
    <row r="57" spans="2:20" ht="17.100000000000001" customHeight="1" x14ac:dyDescent="0.25">
      <c r="B57" s="50">
        <v>44</v>
      </c>
      <c r="C57" s="51"/>
      <c r="D57" s="51"/>
      <c r="E57" s="60"/>
      <c r="F57" s="59"/>
      <c r="G57" s="59"/>
      <c r="H57" s="93"/>
      <c r="I57" s="71"/>
      <c r="J57" s="75"/>
      <c r="K57" s="55"/>
      <c r="L57" s="55"/>
      <c r="M57" s="74" t="e">
        <f t="shared" si="0"/>
        <v>#DIV/0!</v>
      </c>
      <c r="N57" s="497"/>
      <c r="O57" s="498"/>
      <c r="P57" s="498"/>
      <c r="Q57" s="69" t="e">
        <f t="shared" si="1"/>
        <v>#DIV/0!</v>
      </c>
      <c r="R57" s="56"/>
      <c r="S57" s="47" t="e">
        <f t="shared" si="2"/>
        <v>#DIV/0!</v>
      </c>
      <c r="T57" s="47" t="e">
        <f t="shared" si="4"/>
        <v>#DIV/0!</v>
      </c>
    </row>
    <row r="58" spans="2:20" ht="17.100000000000001" customHeight="1" x14ac:dyDescent="0.25">
      <c r="B58" s="50">
        <v>45</v>
      </c>
      <c r="C58" s="51"/>
      <c r="D58" s="51"/>
      <c r="E58" s="60"/>
      <c r="F58" s="59"/>
      <c r="G58" s="59"/>
      <c r="H58" s="93"/>
      <c r="I58" s="71"/>
      <c r="J58" s="75"/>
      <c r="K58" s="55"/>
      <c r="L58" s="55"/>
      <c r="M58" s="74" t="e">
        <f t="shared" si="0"/>
        <v>#DIV/0!</v>
      </c>
      <c r="N58" s="497"/>
      <c r="O58" s="498"/>
      <c r="P58" s="498"/>
      <c r="Q58" s="69" t="e">
        <f t="shared" si="1"/>
        <v>#DIV/0!</v>
      </c>
      <c r="R58" s="56"/>
      <c r="S58" s="47" t="e">
        <f t="shared" si="2"/>
        <v>#DIV/0!</v>
      </c>
      <c r="T58" s="47" t="e">
        <f t="shared" si="4"/>
        <v>#DIV/0!</v>
      </c>
    </row>
    <row r="59" spans="2:20" ht="17.100000000000001" customHeight="1" x14ac:dyDescent="0.25">
      <c r="B59" s="50">
        <v>46</v>
      </c>
      <c r="C59" s="51"/>
      <c r="D59" s="51"/>
      <c r="E59" s="60"/>
      <c r="F59" s="59"/>
      <c r="G59" s="59"/>
      <c r="H59" s="93"/>
      <c r="I59" s="71"/>
      <c r="J59" s="75"/>
      <c r="K59" s="55"/>
      <c r="L59" s="55"/>
      <c r="M59" s="74" t="e">
        <f t="shared" si="0"/>
        <v>#DIV/0!</v>
      </c>
      <c r="N59" s="497"/>
      <c r="O59" s="498"/>
      <c r="P59" s="498"/>
      <c r="Q59" s="69" t="e">
        <f t="shared" si="1"/>
        <v>#DIV/0!</v>
      </c>
      <c r="R59" s="56"/>
      <c r="S59" s="47" t="e">
        <f t="shared" si="2"/>
        <v>#DIV/0!</v>
      </c>
      <c r="T59" s="47" t="e">
        <f t="shared" si="4"/>
        <v>#DIV/0!</v>
      </c>
    </row>
    <row r="60" spans="2:20" ht="17.100000000000001" customHeight="1" x14ac:dyDescent="0.25">
      <c r="B60" s="50">
        <v>47</v>
      </c>
      <c r="C60" s="51"/>
      <c r="D60" s="51"/>
      <c r="E60" s="60"/>
      <c r="F60" s="59"/>
      <c r="G60" s="59"/>
      <c r="H60" s="93"/>
      <c r="I60" s="71"/>
      <c r="J60" s="75"/>
      <c r="K60" s="55"/>
      <c r="L60" s="55"/>
      <c r="M60" s="74" t="e">
        <f t="shared" si="0"/>
        <v>#DIV/0!</v>
      </c>
      <c r="N60" s="497"/>
      <c r="O60" s="498"/>
      <c r="P60" s="498"/>
      <c r="Q60" s="69" t="e">
        <f t="shared" si="1"/>
        <v>#DIV/0!</v>
      </c>
      <c r="R60" s="56"/>
      <c r="S60" s="47" t="e">
        <f t="shared" si="2"/>
        <v>#DIV/0!</v>
      </c>
      <c r="T60" s="47" t="e">
        <f t="shared" si="4"/>
        <v>#DIV/0!</v>
      </c>
    </row>
    <row r="61" spans="2:20" ht="17.100000000000001" customHeight="1" x14ac:dyDescent="0.25">
      <c r="B61" s="50">
        <v>48</v>
      </c>
      <c r="C61" s="51"/>
      <c r="D61" s="51"/>
      <c r="E61" s="60"/>
      <c r="F61" s="59"/>
      <c r="G61" s="59"/>
      <c r="H61" s="93"/>
      <c r="I61" s="71"/>
      <c r="J61" s="75"/>
      <c r="K61" s="55"/>
      <c r="L61" s="55"/>
      <c r="M61" s="74" t="e">
        <f t="shared" si="0"/>
        <v>#DIV/0!</v>
      </c>
      <c r="N61" s="497"/>
      <c r="O61" s="498"/>
      <c r="P61" s="498"/>
      <c r="Q61" s="69" t="e">
        <f t="shared" si="1"/>
        <v>#DIV/0!</v>
      </c>
      <c r="R61" s="56"/>
      <c r="S61" s="47" t="e">
        <f t="shared" si="2"/>
        <v>#DIV/0!</v>
      </c>
      <c r="T61" s="47" t="e">
        <f t="shared" si="4"/>
        <v>#DIV/0!</v>
      </c>
    </row>
    <row r="62" spans="2:20" ht="17.100000000000001" customHeight="1" x14ac:dyDescent="0.25">
      <c r="B62" s="50">
        <v>49</v>
      </c>
      <c r="C62" s="51"/>
      <c r="D62" s="51"/>
      <c r="E62" s="60"/>
      <c r="F62" s="59"/>
      <c r="G62" s="59"/>
      <c r="H62" s="93"/>
      <c r="I62" s="71"/>
      <c r="J62" s="75"/>
      <c r="K62" s="55"/>
      <c r="L62" s="55"/>
      <c r="M62" s="74" t="e">
        <f t="shared" si="0"/>
        <v>#DIV/0!</v>
      </c>
      <c r="N62" s="497"/>
      <c r="O62" s="498"/>
      <c r="P62" s="498"/>
      <c r="Q62" s="69" t="e">
        <f t="shared" si="1"/>
        <v>#DIV/0!</v>
      </c>
      <c r="R62" s="56"/>
      <c r="S62" s="47" t="e">
        <f t="shared" si="2"/>
        <v>#DIV/0!</v>
      </c>
      <c r="T62" s="47" t="e">
        <f t="shared" si="4"/>
        <v>#DIV/0!</v>
      </c>
    </row>
    <row r="63" spans="2:20" ht="17.100000000000001" customHeight="1" x14ac:dyDescent="0.25">
      <c r="B63" s="50">
        <v>50</v>
      </c>
      <c r="C63" s="51"/>
      <c r="D63" s="51"/>
      <c r="E63" s="60"/>
      <c r="F63" s="59"/>
      <c r="G63" s="59"/>
      <c r="H63" s="93"/>
      <c r="I63" s="71"/>
      <c r="J63" s="75"/>
      <c r="K63" s="55"/>
      <c r="L63" s="55"/>
      <c r="M63" s="74" t="e">
        <f t="shared" si="0"/>
        <v>#DIV/0!</v>
      </c>
      <c r="N63" s="497"/>
      <c r="O63" s="498"/>
      <c r="P63" s="498"/>
      <c r="Q63" s="69" t="e">
        <f t="shared" si="1"/>
        <v>#DIV/0!</v>
      </c>
      <c r="R63" s="56"/>
      <c r="S63" s="47" t="e">
        <f t="shared" si="2"/>
        <v>#DIV/0!</v>
      </c>
      <c r="T63" s="47" t="e">
        <f t="shared" si="4"/>
        <v>#DIV/0!</v>
      </c>
    </row>
    <row r="64" spans="2:20" ht="17.100000000000001" customHeight="1" x14ac:dyDescent="0.25">
      <c r="B64" s="50">
        <v>51</v>
      </c>
      <c r="C64" s="51"/>
      <c r="D64" s="51"/>
      <c r="E64" s="60"/>
      <c r="F64" s="59"/>
      <c r="G64" s="59"/>
      <c r="H64" s="93"/>
      <c r="I64" s="71"/>
      <c r="J64" s="75"/>
      <c r="K64" s="55"/>
      <c r="L64" s="55"/>
      <c r="M64" s="74" t="e">
        <f t="shared" si="0"/>
        <v>#DIV/0!</v>
      </c>
      <c r="N64" s="497"/>
      <c r="O64" s="498"/>
      <c r="P64" s="498"/>
      <c r="Q64" s="69" t="e">
        <f t="shared" si="1"/>
        <v>#DIV/0!</v>
      </c>
      <c r="R64" s="56"/>
      <c r="S64" s="47" t="e">
        <f t="shared" si="2"/>
        <v>#DIV/0!</v>
      </c>
      <c r="T64" s="47" t="e">
        <f t="shared" si="4"/>
        <v>#DIV/0!</v>
      </c>
    </row>
    <row r="65" spans="2:20" ht="17.100000000000001" customHeight="1" x14ac:dyDescent="0.25">
      <c r="B65" s="50">
        <v>52</v>
      </c>
      <c r="C65" s="51"/>
      <c r="D65" s="51"/>
      <c r="E65" s="60"/>
      <c r="F65" s="59"/>
      <c r="G65" s="59"/>
      <c r="H65" s="93"/>
      <c r="I65" s="71"/>
      <c r="J65" s="75"/>
      <c r="K65" s="55"/>
      <c r="L65" s="55"/>
      <c r="M65" s="74" t="e">
        <f t="shared" si="0"/>
        <v>#DIV/0!</v>
      </c>
      <c r="N65" s="497"/>
      <c r="O65" s="498"/>
      <c r="P65" s="498"/>
      <c r="Q65" s="69" t="e">
        <f t="shared" si="1"/>
        <v>#DIV/0!</v>
      </c>
      <c r="R65" s="56"/>
      <c r="S65" s="47" t="e">
        <f t="shared" si="2"/>
        <v>#DIV/0!</v>
      </c>
      <c r="T65" s="47" t="e">
        <f t="shared" si="4"/>
        <v>#DIV/0!</v>
      </c>
    </row>
    <row r="66" spans="2:20" ht="17.100000000000001" customHeight="1" x14ac:dyDescent="0.25">
      <c r="B66" s="50">
        <v>53</v>
      </c>
      <c r="C66" s="51"/>
      <c r="D66" s="51"/>
      <c r="E66" s="60"/>
      <c r="F66" s="59"/>
      <c r="G66" s="59"/>
      <c r="H66" s="93"/>
      <c r="I66" s="71"/>
      <c r="J66" s="75"/>
      <c r="K66" s="55"/>
      <c r="L66" s="55"/>
      <c r="M66" s="74" t="e">
        <f t="shared" si="0"/>
        <v>#DIV/0!</v>
      </c>
      <c r="N66" s="497"/>
      <c r="O66" s="498"/>
      <c r="P66" s="498"/>
      <c r="Q66" s="69" t="e">
        <f t="shared" si="1"/>
        <v>#DIV/0!</v>
      </c>
      <c r="R66" s="56"/>
      <c r="S66" s="47" t="e">
        <f t="shared" si="2"/>
        <v>#DIV/0!</v>
      </c>
      <c r="T66" s="47" t="e">
        <f t="shared" si="4"/>
        <v>#DIV/0!</v>
      </c>
    </row>
    <row r="67" spans="2:20" ht="17.100000000000001" customHeight="1" x14ac:dyDescent="0.25">
      <c r="B67" s="50">
        <v>54</v>
      </c>
      <c r="C67" s="51"/>
      <c r="D67" s="51"/>
      <c r="E67" s="60"/>
      <c r="F67" s="59"/>
      <c r="G67" s="59"/>
      <c r="H67" s="93"/>
      <c r="I67" s="71"/>
      <c r="J67" s="75"/>
      <c r="K67" s="55"/>
      <c r="L67" s="55"/>
      <c r="M67" s="74" t="e">
        <f t="shared" si="0"/>
        <v>#DIV/0!</v>
      </c>
      <c r="N67" s="497"/>
      <c r="O67" s="498"/>
      <c r="P67" s="498"/>
      <c r="Q67" s="69" t="e">
        <f t="shared" si="1"/>
        <v>#DIV/0!</v>
      </c>
      <c r="R67" s="56"/>
      <c r="S67" s="47" t="e">
        <f t="shared" si="2"/>
        <v>#DIV/0!</v>
      </c>
      <c r="T67" s="47" t="e">
        <f t="shared" si="4"/>
        <v>#DIV/0!</v>
      </c>
    </row>
    <row r="68" spans="2:20" ht="17.100000000000001" customHeight="1" x14ac:dyDescent="0.25">
      <c r="B68" s="50">
        <v>55</v>
      </c>
      <c r="C68" s="51"/>
      <c r="D68" s="51"/>
      <c r="E68" s="60"/>
      <c r="F68" s="59"/>
      <c r="G68" s="59"/>
      <c r="H68" s="93"/>
      <c r="I68" s="71"/>
      <c r="J68" s="75"/>
      <c r="K68" s="55"/>
      <c r="L68" s="55"/>
      <c r="M68" s="74" t="e">
        <f t="shared" si="0"/>
        <v>#DIV/0!</v>
      </c>
      <c r="N68" s="497"/>
      <c r="O68" s="498"/>
      <c r="P68" s="498"/>
      <c r="Q68" s="69" t="e">
        <f t="shared" si="1"/>
        <v>#DIV/0!</v>
      </c>
      <c r="R68" s="56"/>
      <c r="S68" s="47" t="e">
        <f t="shared" si="2"/>
        <v>#DIV/0!</v>
      </c>
      <c r="T68" s="47" t="e">
        <f t="shared" si="4"/>
        <v>#DIV/0!</v>
      </c>
    </row>
    <row r="69" spans="2:20" ht="17.100000000000001" customHeight="1" x14ac:dyDescent="0.25">
      <c r="B69" s="50">
        <v>56</v>
      </c>
      <c r="C69" s="51"/>
      <c r="D69" s="51"/>
      <c r="E69" s="60"/>
      <c r="F69" s="59"/>
      <c r="G69" s="59"/>
      <c r="H69" s="93"/>
      <c r="I69" s="71"/>
      <c r="J69" s="75"/>
      <c r="K69" s="55"/>
      <c r="L69" s="55"/>
      <c r="M69" s="74" t="e">
        <f t="shared" si="0"/>
        <v>#DIV/0!</v>
      </c>
      <c r="N69" s="497"/>
      <c r="O69" s="498"/>
      <c r="P69" s="498"/>
      <c r="Q69" s="69" t="e">
        <f t="shared" si="1"/>
        <v>#DIV/0!</v>
      </c>
      <c r="R69" s="56"/>
      <c r="S69" s="47" t="e">
        <f t="shared" si="2"/>
        <v>#DIV/0!</v>
      </c>
      <c r="T69" s="47" t="e">
        <f t="shared" si="4"/>
        <v>#DIV/0!</v>
      </c>
    </row>
    <row r="70" spans="2:20" ht="17.100000000000001" customHeight="1" x14ac:dyDescent="0.25">
      <c r="B70" s="50">
        <v>57</v>
      </c>
      <c r="C70" s="51"/>
      <c r="D70" s="51"/>
      <c r="E70" s="60"/>
      <c r="F70" s="59"/>
      <c r="G70" s="59"/>
      <c r="H70" s="93"/>
      <c r="I70" s="71"/>
      <c r="J70" s="75"/>
      <c r="K70" s="55"/>
      <c r="L70" s="55"/>
      <c r="M70" s="74" t="e">
        <f t="shared" si="0"/>
        <v>#DIV/0!</v>
      </c>
      <c r="N70" s="497"/>
      <c r="O70" s="498"/>
      <c r="P70" s="498"/>
      <c r="Q70" s="69" t="e">
        <f t="shared" si="1"/>
        <v>#DIV/0!</v>
      </c>
      <c r="R70" s="56"/>
      <c r="S70" s="47" t="e">
        <f t="shared" si="2"/>
        <v>#DIV/0!</v>
      </c>
      <c r="T70" s="47" t="e">
        <f t="shared" si="4"/>
        <v>#DIV/0!</v>
      </c>
    </row>
    <row r="71" spans="2:20" ht="17.100000000000001" customHeight="1" x14ac:dyDescent="0.25">
      <c r="B71" s="50">
        <v>58</v>
      </c>
      <c r="C71" s="51"/>
      <c r="D71" s="51"/>
      <c r="E71" s="60"/>
      <c r="F71" s="59"/>
      <c r="G71" s="59"/>
      <c r="H71" s="93"/>
      <c r="I71" s="71"/>
      <c r="J71" s="75"/>
      <c r="K71" s="55"/>
      <c r="L71" s="55"/>
      <c r="M71" s="74" t="e">
        <f t="shared" si="0"/>
        <v>#DIV/0!</v>
      </c>
      <c r="N71" s="497"/>
      <c r="O71" s="498"/>
      <c r="P71" s="498"/>
      <c r="Q71" s="69" t="e">
        <f t="shared" si="1"/>
        <v>#DIV/0!</v>
      </c>
      <c r="R71" s="56"/>
      <c r="S71" s="47" t="e">
        <f t="shared" si="2"/>
        <v>#DIV/0!</v>
      </c>
      <c r="T71" s="47" t="e">
        <f t="shared" si="4"/>
        <v>#DIV/0!</v>
      </c>
    </row>
    <row r="72" spans="2:20" ht="17.100000000000001" customHeight="1" x14ac:dyDescent="0.25">
      <c r="B72" s="50">
        <v>59</v>
      </c>
      <c r="C72" s="51"/>
      <c r="D72" s="51"/>
      <c r="E72" s="60"/>
      <c r="F72" s="59"/>
      <c r="G72" s="59"/>
      <c r="H72" s="93"/>
      <c r="I72" s="71"/>
      <c r="J72" s="75"/>
      <c r="K72" s="55"/>
      <c r="L72" s="55"/>
      <c r="M72" s="74" t="e">
        <f t="shared" si="0"/>
        <v>#DIV/0!</v>
      </c>
      <c r="N72" s="497"/>
      <c r="O72" s="498"/>
      <c r="P72" s="498"/>
      <c r="Q72" s="69" t="e">
        <f t="shared" si="1"/>
        <v>#DIV/0!</v>
      </c>
      <c r="R72" s="56"/>
      <c r="S72" s="47" t="e">
        <f t="shared" si="2"/>
        <v>#DIV/0!</v>
      </c>
      <c r="T72" s="47" t="e">
        <f t="shared" si="4"/>
        <v>#DIV/0!</v>
      </c>
    </row>
    <row r="73" spans="2:20" ht="17.100000000000001" customHeight="1" x14ac:dyDescent="0.25">
      <c r="B73" s="50">
        <v>60</v>
      </c>
      <c r="C73" s="51"/>
      <c r="D73" s="51"/>
      <c r="E73" s="60"/>
      <c r="F73" s="59"/>
      <c r="G73" s="59"/>
      <c r="H73" s="93"/>
      <c r="I73" s="71"/>
      <c r="J73" s="75"/>
      <c r="K73" s="55"/>
      <c r="L73" s="55"/>
      <c r="M73" s="74" t="e">
        <f t="shared" si="0"/>
        <v>#DIV/0!</v>
      </c>
      <c r="N73" s="497"/>
      <c r="O73" s="498"/>
      <c r="P73" s="498"/>
      <c r="Q73" s="69" t="e">
        <f t="shared" si="1"/>
        <v>#DIV/0!</v>
      </c>
      <c r="R73" s="56"/>
      <c r="S73" s="47" t="e">
        <f t="shared" si="2"/>
        <v>#DIV/0!</v>
      </c>
      <c r="T73" s="47" t="e">
        <f t="shared" si="4"/>
        <v>#DIV/0!</v>
      </c>
    </row>
    <row r="74" spans="2:20" ht="17.100000000000001" customHeight="1" x14ac:dyDescent="0.25">
      <c r="B74" s="50">
        <v>61</v>
      </c>
      <c r="C74" s="51"/>
      <c r="D74" s="51"/>
      <c r="E74" s="60"/>
      <c r="F74" s="59"/>
      <c r="G74" s="59"/>
      <c r="H74" s="93"/>
      <c r="I74" s="71"/>
      <c r="J74" s="75"/>
      <c r="K74" s="55"/>
      <c r="L74" s="55"/>
      <c r="M74" s="74" t="e">
        <f t="shared" si="0"/>
        <v>#DIV/0!</v>
      </c>
      <c r="N74" s="497"/>
      <c r="O74" s="498"/>
      <c r="P74" s="498"/>
      <c r="Q74" s="69" t="e">
        <f t="shared" si="1"/>
        <v>#DIV/0!</v>
      </c>
      <c r="R74" s="56"/>
      <c r="S74" s="47" t="e">
        <f t="shared" si="2"/>
        <v>#DIV/0!</v>
      </c>
      <c r="T74" s="47" t="e">
        <f t="shared" si="4"/>
        <v>#DIV/0!</v>
      </c>
    </row>
    <row r="75" spans="2:20" ht="17.100000000000001" customHeight="1" x14ac:dyDescent="0.25">
      <c r="B75" s="50">
        <v>62</v>
      </c>
      <c r="C75" s="51"/>
      <c r="D75" s="51"/>
      <c r="E75" s="60"/>
      <c r="F75" s="59"/>
      <c r="G75" s="59"/>
      <c r="H75" s="93"/>
      <c r="I75" s="71"/>
      <c r="J75" s="75"/>
      <c r="K75" s="55"/>
      <c r="L75" s="55"/>
      <c r="M75" s="74" t="e">
        <f t="shared" si="0"/>
        <v>#DIV/0!</v>
      </c>
      <c r="N75" s="497"/>
      <c r="O75" s="498"/>
      <c r="P75" s="498"/>
      <c r="Q75" s="69" t="e">
        <f t="shared" si="1"/>
        <v>#DIV/0!</v>
      </c>
      <c r="R75" s="56"/>
      <c r="S75" s="47" t="e">
        <f t="shared" si="2"/>
        <v>#DIV/0!</v>
      </c>
      <c r="T75" s="47" t="e">
        <f t="shared" si="4"/>
        <v>#DIV/0!</v>
      </c>
    </row>
    <row r="76" spans="2:20" ht="17.100000000000001" customHeight="1" x14ac:dyDescent="0.25">
      <c r="B76" s="50">
        <v>63</v>
      </c>
      <c r="C76" s="51"/>
      <c r="D76" s="51"/>
      <c r="E76" s="60"/>
      <c r="F76" s="59"/>
      <c r="G76" s="59"/>
      <c r="H76" s="93"/>
      <c r="I76" s="71"/>
      <c r="J76" s="75"/>
      <c r="K76" s="55"/>
      <c r="L76" s="55"/>
      <c r="M76" s="74" t="e">
        <f t="shared" si="0"/>
        <v>#DIV/0!</v>
      </c>
      <c r="N76" s="497"/>
      <c r="O76" s="498"/>
      <c r="P76" s="498"/>
      <c r="Q76" s="69" t="e">
        <f t="shared" si="1"/>
        <v>#DIV/0!</v>
      </c>
      <c r="R76" s="56"/>
      <c r="S76" s="47" t="e">
        <f t="shared" si="2"/>
        <v>#DIV/0!</v>
      </c>
      <c r="T76" s="47" t="e">
        <f t="shared" si="4"/>
        <v>#DIV/0!</v>
      </c>
    </row>
    <row r="77" spans="2:20" ht="17.100000000000001" customHeight="1" x14ac:dyDescent="0.25">
      <c r="B77" s="50">
        <v>64</v>
      </c>
      <c r="C77" s="51"/>
      <c r="D77" s="51"/>
      <c r="E77" s="60"/>
      <c r="F77" s="59"/>
      <c r="G77" s="59"/>
      <c r="H77" s="93"/>
      <c r="I77" s="71"/>
      <c r="J77" s="75"/>
      <c r="K77" s="55"/>
      <c r="L77" s="55"/>
      <c r="M77" s="74" t="e">
        <f t="shared" si="0"/>
        <v>#DIV/0!</v>
      </c>
      <c r="N77" s="497"/>
      <c r="O77" s="498"/>
      <c r="P77" s="498"/>
      <c r="Q77" s="69" t="e">
        <f t="shared" si="1"/>
        <v>#DIV/0!</v>
      </c>
      <c r="R77" s="56"/>
      <c r="S77" s="47" t="e">
        <f t="shared" si="2"/>
        <v>#DIV/0!</v>
      </c>
      <c r="T77" s="47" t="e">
        <f t="shared" si="4"/>
        <v>#DIV/0!</v>
      </c>
    </row>
    <row r="78" spans="2:20" ht="17.100000000000001" customHeight="1" x14ac:dyDescent="0.25">
      <c r="B78" s="50">
        <v>65</v>
      </c>
      <c r="C78" s="51"/>
      <c r="D78" s="51"/>
      <c r="E78" s="60"/>
      <c r="F78" s="59"/>
      <c r="G78" s="59"/>
      <c r="H78" s="93"/>
      <c r="I78" s="71"/>
      <c r="J78" s="75"/>
      <c r="K78" s="55"/>
      <c r="L78" s="55"/>
      <c r="M78" s="74" t="e">
        <f t="shared" si="0"/>
        <v>#DIV/0!</v>
      </c>
      <c r="N78" s="497"/>
      <c r="O78" s="498"/>
      <c r="P78" s="498"/>
      <c r="Q78" s="69" t="e">
        <f t="shared" si="1"/>
        <v>#DIV/0!</v>
      </c>
      <c r="R78" s="56"/>
      <c r="S78" s="47" t="e">
        <f t="shared" si="2"/>
        <v>#DIV/0!</v>
      </c>
      <c r="T78" s="47" t="e">
        <f t="shared" si="4"/>
        <v>#DIV/0!</v>
      </c>
    </row>
    <row r="79" spans="2:20" ht="17.100000000000001" customHeight="1" x14ac:dyDescent="0.25">
      <c r="B79" s="50">
        <v>66</v>
      </c>
      <c r="C79" s="51"/>
      <c r="D79" s="51"/>
      <c r="E79" s="60"/>
      <c r="F79" s="59"/>
      <c r="G79" s="59"/>
      <c r="H79" s="93"/>
      <c r="I79" s="71"/>
      <c r="J79" s="75"/>
      <c r="K79" s="55"/>
      <c r="L79" s="55"/>
      <c r="M79" s="74" t="e">
        <f t="shared" si="0"/>
        <v>#DIV/0!</v>
      </c>
      <c r="N79" s="497"/>
      <c r="O79" s="498"/>
      <c r="P79" s="498"/>
      <c r="Q79" s="69" t="e">
        <f t="shared" si="1"/>
        <v>#DIV/0!</v>
      </c>
      <c r="R79" s="56"/>
      <c r="S79" s="47" t="e">
        <f t="shared" si="2"/>
        <v>#DIV/0!</v>
      </c>
      <c r="T79" s="47" t="e">
        <f t="shared" ref="T79:T110" si="5">+IF($S79&lt;$G$174,"Eliminada",IF($S79&gt;$G$173,"Eliminada",$S79))</f>
        <v>#DIV/0!</v>
      </c>
    </row>
    <row r="80" spans="2:20" ht="17.100000000000001" customHeight="1" x14ac:dyDescent="0.25">
      <c r="B80" s="50">
        <v>67</v>
      </c>
      <c r="C80" s="51"/>
      <c r="D80" s="51"/>
      <c r="E80" s="60"/>
      <c r="F80" s="59"/>
      <c r="G80" s="59"/>
      <c r="H80" s="93"/>
      <c r="I80" s="71"/>
      <c r="J80" s="75"/>
      <c r="K80" s="55"/>
      <c r="L80" s="55"/>
      <c r="M80" s="74" t="e">
        <f t="shared" si="0"/>
        <v>#DIV/0!</v>
      </c>
      <c r="N80" s="497"/>
      <c r="O80" s="498"/>
      <c r="P80" s="498"/>
      <c r="Q80" s="69" t="e">
        <f t="shared" si="1"/>
        <v>#DIV/0!</v>
      </c>
      <c r="R80" s="56"/>
      <c r="S80" s="47" t="e">
        <f t="shared" si="2"/>
        <v>#DIV/0!</v>
      </c>
      <c r="T80" s="47" t="e">
        <f t="shared" si="5"/>
        <v>#DIV/0!</v>
      </c>
    </row>
    <row r="81" spans="2:20" ht="17.100000000000001" customHeight="1" x14ac:dyDescent="0.25">
      <c r="B81" s="50">
        <v>68</v>
      </c>
      <c r="C81" s="51"/>
      <c r="D81" s="51"/>
      <c r="E81" s="60"/>
      <c r="F81" s="59"/>
      <c r="G81" s="59"/>
      <c r="H81" s="93"/>
      <c r="I81" s="71"/>
      <c r="J81" s="75"/>
      <c r="K81" s="55"/>
      <c r="L81" s="55"/>
      <c r="M81" s="74" t="e">
        <f t="shared" si="0"/>
        <v>#DIV/0!</v>
      </c>
      <c r="N81" s="497"/>
      <c r="O81" s="498"/>
      <c r="P81" s="498"/>
      <c r="Q81" s="69" t="e">
        <f t="shared" si="1"/>
        <v>#DIV/0!</v>
      </c>
      <c r="R81" s="56"/>
      <c r="S81" s="47" t="e">
        <f t="shared" si="2"/>
        <v>#DIV/0!</v>
      </c>
      <c r="T81" s="47" t="e">
        <f t="shared" si="5"/>
        <v>#DIV/0!</v>
      </c>
    </row>
    <row r="82" spans="2:20" ht="17.100000000000001" customHeight="1" x14ac:dyDescent="0.25">
      <c r="B82" s="50">
        <v>69</v>
      </c>
      <c r="C82" s="51"/>
      <c r="D82" s="51"/>
      <c r="E82" s="60"/>
      <c r="F82" s="59"/>
      <c r="G82" s="59"/>
      <c r="H82" s="93"/>
      <c r="I82" s="71"/>
      <c r="J82" s="75"/>
      <c r="K82" s="55"/>
      <c r="L82" s="55"/>
      <c r="M82" s="74" t="e">
        <f t="shared" si="0"/>
        <v>#DIV/0!</v>
      </c>
      <c r="N82" s="497"/>
      <c r="O82" s="498"/>
      <c r="P82" s="498"/>
      <c r="Q82" s="69" t="e">
        <f t="shared" si="1"/>
        <v>#DIV/0!</v>
      </c>
      <c r="R82" s="56"/>
      <c r="S82" s="47" t="e">
        <f t="shared" si="2"/>
        <v>#DIV/0!</v>
      </c>
      <c r="T82" s="47" t="e">
        <f t="shared" si="5"/>
        <v>#DIV/0!</v>
      </c>
    </row>
    <row r="83" spans="2:20" ht="17.100000000000001" customHeight="1" x14ac:dyDescent="0.25">
      <c r="B83" s="50">
        <v>70</v>
      </c>
      <c r="C83" s="51"/>
      <c r="D83" s="51"/>
      <c r="E83" s="60"/>
      <c r="F83" s="59"/>
      <c r="G83" s="59"/>
      <c r="H83" s="93"/>
      <c r="I83" s="71"/>
      <c r="J83" s="75"/>
      <c r="K83" s="55"/>
      <c r="L83" s="55"/>
      <c r="M83" s="74" t="e">
        <f t="shared" si="0"/>
        <v>#DIV/0!</v>
      </c>
      <c r="N83" s="497"/>
      <c r="O83" s="498"/>
      <c r="P83" s="498"/>
      <c r="Q83" s="69" t="e">
        <f t="shared" si="1"/>
        <v>#DIV/0!</v>
      </c>
      <c r="R83" s="56"/>
      <c r="S83" s="47" t="e">
        <f t="shared" si="2"/>
        <v>#DIV/0!</v>
      </c>
      <c r="T83" s="47" t="e">
        <f t="shared" si="5"/>
        <v>#DIV/0!</v>
      </c>
    </row>
    <row r="84" spans="2:20" ht="17.100000000000001" customHeight="1" x14ac:dyDescent="0.25">
      <c r="B84" s="50">
        <v>71</v>
      </c>
      <c r="C84" s="51"/>
      <c r="D84" s="51"/>
      <c r="E84" s="60"/>
      <c r="F84" s="59"/>
      <c r="G84" s="59"/>
      <c r="H84" s="93"/>
      <c r="I84" s="71"/>
      <c r="J84" s="75"/>
      <c r="K84" s="55"/>
      <c r="L84" s="55"/>
      <c r="M84" s="74" t="e">
        <f t="shared" si="0"/>
        <v>#DIV/0!</v>
      </c>
      <c r="N84" s="497"/>
      <c r="O84" s="498"/>
      <c r="P84" s="498"/>
      <c r="Q84" s="69" t="e">
        <f t="shared" si="1"/>
        <v>#DIV/0!</v>
      </c>
      <c r="R84" s="56"/>
      <c r="S84" s="47" t="e">
        <f t="shared" si="2"/>
        <v>#DIV/0!</v>
      </c>
      <c r="T84" s="47" t="e">
        <f t="shared" si="5"/>
        <v>#DIV/0!</v>
      </c>
    </row>
    <row r="85" spans="2:20" ht="17.100000000000001" customHeight="1" x14ac:dyDescent="0.25">
      <c r="B85" s="50">
        <v>72</v>
      </c>
      <c r="C85" s="51"/>
      <c r="D85" s="51"/>
      <c r="E85" s="60"/>
      <c r="F85" s="59"/>
      <c r="G85" s="59"/>
      <c r="H85" s="93"/>
      <c r="I85" s="71"/>
      <c r="J85" s="75"/>
      <c r="K85" s="55"/>
      <c r="L85" s="55"/>
      <c r="M85" s="74" t="e">
        <f t="shared" si="0"/>
        <v>#DIV/0!</v>
      </c>
      <c r="N85" s="497"/>
      <c r="O85" s="498"/>
      <c r="P85" s="498"/>
      <c r="Q85" s="69" t="e">
        <f t="shared" si="1"/>
        <v>#DIV/0!</v>
      </c>
      <c r="R85" s="56"/>
      <c r="S85" s="47" t="e">
        <f t="shared" si="2"/>
        <v>#DIV/0!</v>
      </c>
      <c r="T85" s="47" t="e">
        <f t="shared" si="5"/>
        <v>#DIV/0!</v>
      </c>
    </row>
    <row r="86" spans="2:20" ht="17.100000000000001" customHeight="1" x14ac:dyDescent="0.25">
      <c r="B86" s="50">
        <v>73</v>
      </c>
      <c r="C86" s="51"/>
      <c r="D86" s="51"/>
      <c r="E86" s="58"/>
      <c r="F86" s="59"/>
      <c r="G86" s="59"/>
      <c r="H86" s="93"/>
      <c r="I86" s="71"/>
      <c r="J86" s="75"/>
      <c r="K86" s="55"/>
      <c r="L86" s="55"/>
      <c r="M86" s="74" t="e">
        <f t="shared" si="0"/>
        <v>#DIV/0!</v>
      </c>
      <c r="N86" s="497"/>
      <c r="O86" s="498"/>
      <c r="P86" s="498"/>
      <c r="Q86" s="69" t="e">
        <f t="shared" si="1"/>
        <v>#DIV/0!</v>
      </c>
      <c r="R86" s="56"/>
      <c r="S86" s="47" t="e">
        <f t="shared" si="2"/>
        <v>#DIV/0!</v>
      </c>
      <c r="T86" s="47" t="e">
        <f t="shared" si="5"/>
        <v>#DIV/0!</v>
      </c>
    </row>
    <row r="87" spans="2:20" ht="17.100000000000001" customHeight="1" x14ac:dyDescent="0.25">
      <c r="B87" s="50">
        <v>74</v>
      </c>
      <c r="C87" s="51"/>
      <c r="D87" s="51"/>
      <c r="E87" s="58"/>
      <c r="F87" s="59"/>
      <c r="G87" s="59"/>
      <c r="H87" s="93"/>
      <c r="I87" s="71"/>
      <c r="J87" s="75"/>
      <c r="K87" s="55"/>
      <c r="L87" s="55"/>
      <c r="M87" s="74" t="e">
        <f t="shared" si="0"/>
        <v>#DIV/0!</v>
      </c>
      <c r="N87" s="497"/>
      <c r="O87" s="498"/>
      <c r="P87" s="498"/>
      <c r="Q87" s="69" t="e">
        <f t="shared" si="1"/>
        <v>#DIV/0!</v>
      </c>
      <c r="R87" s="56"/>
      <c r="S87" s="47" t="e">
        <f t="shared" si="2"/>
        <v>#DIV/0!</v>
      </c>
      <c r="T87" s="47" t="e">
        <f t="shared" si="5"/>
        <v>#DIV/0!</v>
      </c>
    </row>
    <row r="88" spans="2:20" ht="17.100000000000001" customHeight="1" x14ac:dyDescent="0.25">
      <c r="B88" s="50">
        <v>75</v>
      </c>
      <c r="C88" s="51"/>
      <c r="D88" s="51"/>
      <c r="E88" s="58"/>
      <c r="F88" s="59"/>
      <c r="G88" s="59"/>
      <c r="H88" s="93"/>
      <c r="I88" s="71"/>
      <c r="J88" s="75"/>
      <c r="K88" s="55"/>
      <c r="L88" s="55"/>
      <c r="M88" s="74" t="e">
        <f t="shared" si="0"/>
        <v>#DIV/0!</v>
      </c>
      <c r="N88" s="497"/>
      <c r="O88" s="498"/>
      <c r="P88" s="498"/>
      <c r="Q88" s="69" t="e">
        <f t="shared" si="1"/>
        <v>#DIV/0!</v>
      </c>
      <c r="R88" s="56"/>
      <c r="S88" s="47" t="e">
        <f t="shared" si="2"/>
        <v>#DIV/0!</v>
      </c>
      <c r="T88" s="47" t="e">
        <f t="shared" si="5"/>
        <v>#DIV/0!</v>
      </c>
    </row>
    <row r="89" spans="2:20" ht="17.100000000000001" customHeight="1" x14ac:dyDescent="0.25">
      <c r="B89" s="50">
        <v>76</v>
      </c>
      <c r="C89" s="51"/>
      <c r="D89" s="51"/>
      <c r="E89" s="58"/>
      <c r="F89" s="59"/>
      <c r="G89" s="59"/>
      <c r="H89" s="93"/>
      <c r="I89" s="71"/>
      <c r="J89" s="75"/>
      <c r="K89" s="55"/>
      <c r="L89" s="55"/>
      <c r="M89" s="74" t="e">
        <f t="shared" si="0"/>
        <v>#DIV/0!</v>
      </c>
      <c r="N89" s="497"/>
      <c r="O89" s="498"/>
      <c r="P89" s="498"/>
      <c r="Q89" s="69" t="e">
        <f t="shared" si="1"/>
        <v>#DIV/0!</v>
      </c>
      <c r="R89" s="56"/>
      <c r="S89" s="47" t="e">
        <f t="shared" si="2"/>
        <v>#DIV/0!</v>
      </c>
      <c r="T89" s="47" t="e">
        <f t="shared" si="5"/>
        <v>#DIV/0!</v>
      </c>
    </row>
    <row r="90" spans="2:20" ht="17.100000000000001" customHeight="1" x14ac:dyDescent="0.25">
      <c r="B90" s="50">
        <v>77</v>
      </c>
      <c r="C90" s="51"/>
      <c r="D90" s="51"/>
      <c r="E90" s="58"/>
      <c r="F90" s="59"/>
      <c r="G90" s="59"/>
      <c r="H90" s="93"/>
      <c r="I90" s="71"/>
      <c r="J90" s="75"/>
      <c r="K90" s="55"/>
      <c r="L90" s="55"/>
      <c r="M90" s="74" t="e">
        <f t="shared" si="0"/>
        <v>#DIV/0!</v>
      </c>
      <c r="N90" s="497"/>
      <c r="O90" s="498"/>
      <c r="P90" s="498"/>
      <c r="Q90" s="69" t="e">
        <f t="shared" si="1"/>
        <v>#DIV/0!</v>
      </c>
      <c r="R90" s="56"/>
      <c r="S90" s="47" t="e">
        <f t="shared" si="2"/>
        <v>#DIV/0!</v>
      </c>
      <c r="T90" s="47" t="e">
        <f t="shared" si="5"/>
        <v>#DIV/0!</v>
      </c>
    </row>
    <row r="91" spans="2:20" ht="17.100000000000001" customHeight="1" x14ac:dyDescent="0.25">
      <c r="B91" s="50">
        <v>78</v>
      </c>
      <c r="C91" s="51"/>
      <c r="D91" s="51"/>
      <c r="E91" s="58"/>
      <c r="F91" s="59"/>
      <c r="G91" s="59"/>
      <c r="H91" s="93"/>
      <c r="I91" s="71"/>
      <c r="J91" s="75"/>
      <c r="K91" s="55"/>
      <c r="L91" s="55"/>
      <c r="M91" s="74" t="e">
        <f t="shared" si="0"/>
        <v>#DIV/0!</v>
      </c>
      <c r="N91" s="497"/>
      <c r="O91" s="498"/>
      <c r="P91" s="498"/>
      <c r="Q91" s="69" t="e">
        <f t="shared" si="1"/>
        <v>#DIV/0!</v>
      </c>
      <c r="R91" s="56"/>
      <c r="S91" s="47" t="e">
        <f t="shared" si="2"/>
        <v>#DIV/0!</v>
      </c>
      <c r="T91" s="47" t="e">
        <f t="shared" si="5"/>
        <v>#DIV/0!</v>
      </c>
    </row>
    <row r="92" spans="2:20" ht="17.100000000000001" customHeight="1" x14ac:dyDescent="0.25">
      <c r="B92" s="50">
        <v>79</v>
      </c>
      <c r="C92" s="51"/>
      <c r="D92" s="51"/>
      <c r="E92" s="58"/>
      <c r="F92" s="59"/>
      <c r="G92" s="59"/>
      <c r="H92" s="93"/>
      <c r="I92" s="71"/>
      <c r="J92" s="75"/>
      <c r="K92" s="55"/>
      <c r="L92" s="55"/>
      <c r="M92" s="74" t="e">
        <f t="shared" si="0"/>
        <v>#DIV/0!</v>
      </c>
      <c r="N92" s="497"/>
      <c r="O92" s="498"/>
      <c r="P92" s="498"/>
      <c r="Q92" s="69" t="e">
        <f t="shared" si="1"/>
        <v>#DIV/0!</v>
      </c>
      <c r="R92" s="56"/>
      <c r="S92" s="47" t="e">
        <f t="shared" si="2"/>
        <v>#DIV/0!</v>
      </c>
      <c r="T92" s="47" t="e">
        <f t="shared" si="5"/>
        <v>#DIV/0!</v>
      </c>
    </row>
    <row r="93" spans="2:20" ht="17.100000000000001" customHeight="1" x14ac:dyDescent="0.25">
      <c r="B93" s="50">
        <v>80</v>
      </c>
      <c r="C93" s="51"/>
      <c r="D93" s="51"/>
      <c r="E93" s="58"/>
      <c r="F93" s="59"/>
      <c r="G93" s="59"/>
      <c r="H93" s="93"/>
      <c r="I93" s="71"/>
      <c r="J93" s="75"/>
      <c r="K93" s="55"/>
      <c r="L93" s="55"/>
      <c r="M93" s="74" t="e">
        <f t="shared" si="0"/>
        <v>#DIV/0!</v>
      </c>
      <c r="N93" s="497"/>
      <c r="O93" s="498"/>
      <c r="P93" s="498"/>
      <c r="Q93" s="69" t="e">
        <f t="shared" si="1"/>
        <v>#DIV/0!</v>
      </c>
      <c r="R93" s="56"/>
      <c r="S93" s="47" t="e">
        <f t="shared" si="2"/>
        <v>#DIV/0!</v>
      </c>
      <c r="T93" s="47" t="e">
        <f t="shared" si="5"/>
        <v>#DIV/0!</v>
      </c>
    </row>
    <row r="94" spans="2:20" ht="17.100000000000001" customHeight="1" x14ac:dyDescent="0.25">
      <c r="B94" s="50">
        <v>81</v>
      </c>
      <c r="C94" s="51"/>
      <c r="D94" s="51"/>
      <c r="E94" s="58"/>
      <c r="F94" s="59"/>
      <c r="G94" s="59"/>
      <c r="H94" s="93"/>
      <c r="I94" s="71"/>
      <c r="J94" s="75"/>
      <c r="K94" s="55"/>
      <c r="L94" s="55"/>
      <c r="M94" s="74" t="e">
        <f t="shared" si="0"/>
        <v>#DIV/0!</v>
      </c>
      <c r="N94" s="497"/>
      <c r="O94" s="498"/>
      <c r="P94" s="498"/>
      <c r="Q94" s="69" t="e">
        <f t="shared" si="1"/>
        <v>#DIV/0!</v>
      </c>
      <c r="R94" s="56"/>
      <c r="S94" s="47" t="e">
        <f t="shared" si="2"/>
        <v>#DIV/0!</v>
      </c>
      <c r="T94" s="47" t="e">
        <f t="shared" si="5"/>
        <v>#DIV/0!</v>
      </c>
    </row>
    <row r="95" spans="2:20" ht="17.100000000000001" customHeight="1" x14ac:dyDescent="0.25">
      <c r="B95" s="50">
        <v>82</v>
      </c>
      <c r="C95" s="51"/>
      <c r="D95" s="51"/>
      <c r="E95" s="58"/>
      <c r="F95" s="59"/>
      <c r="G95" s="59"/>
      <c r="H95" s="93"/>
      <c r="I95" s="71"/>
      <c r="J95" s="75"/>
      <c r="K95" s="55"/>
      <c r="L95" s="55"/>
      <c r="M95" s="74" t="e">
        <f t="shared" si="0"/>
        <v>#DIV/0!</v>
      </c>
      <c r="N95" s="497"/>
      <c r="O95" s="498"/>
      <c r="P95" s="498"/>
      <c r="Q95" s="69" t="e">
        <f t="shared" si="1"/>
        <v>#DIV/0!</v>
      </c>
      <c r="R95" s="56"/>
      <c r="S95" s="47" t="e">
        <f t="shared" si="2"/>
        <v>#DIV/0!</v>
      </c>
      <c r="T95" s="47" t="e">
        <f t="shared" si="5"/>
        <v>#DIV/0!</v>
      </c>
    </row>
    <row r="96" spans="2:20" ht="17.100000000000001" customHeight="1" x14ac:dyDescent="0.25">
      <c r="B96" s="50">
        <v>83</v>
      </c>
      <c r="C96" s="51"/>
      <c r="D96" s="51"/>
      <c r="E96" s="58"/>
      <c r="F96" s="59"/>
      <c r="G96" s="59"/>
      <c r="H96" s="93"/>
      <c r="I96" s="71"/>
      <c r="J96" s="75"/>
      <c r="K96" s="55"/>
      <c r="L96" s="55"/>
      <c r="M96" s="74" t="e">
        <f t="shared" si="0"/>
        <v>#DIV/0!</v>
      </c>
      <c r="N96" s="497"/>
      <c r="O96" s="498"/>
      <c r="P96" s="498"/>
      <c r="Q96" s="69" t="e">
        <f t="shared" si="1"/>
        <v>#DIV/0!</v>
      </c>
      <c r="R96" s="56"/>
      <c r="S96" s="47" t="e">
        <f t="shared" si="2"/>
        <v>#DIV/0!</v>
      </c>
      <c r="T96" s="47" t="e">
        <f t="shared" si="5"/>
        <v>#DIV/0!</v>
      </c>
    </row>
    <row r="97" spans="2:20" ht="17.100000000000001" customHeight="1" x14ac:dyDescent="0.25">
      <c r="B97" s="50">
        <v>84</v>
      </c>
      <c r="C97" s="51"/>
      <c r="D97" s="51"/>
      <c r="E97" s="58"/>
      <c r="F97" s="59"/>
      <c r="G97" s="59"/>
      <c r="H97" s="93"/>
      <c r="I97" s="71"/>
      <c r="J97" s="75"/>
      <c r="K97" s="55"/>
      <c r="L97" s="55"/>
      <c r="M97" s="74" t="e">
        <f t="shared" si="0"/>
        <v>#DIV/0!</v>
      </c>
      <c r="N97" s="497"/>
      <c r="O97" s="498"/>
      <c r="P97" s="498"/>
      <c r="Q97" s="69" t="e">
        <f t="shared" si="1"/>
        <v>#DIV/0!</v>
      </c>
      <c r="R97" s="56"/>
      <c r="S97" s="47" t="e">
        <f t="shared" si="2"/>
        <v>#DIV/0!</v>
      </c>
      <c r="T97" s="47" t="e">
        <f t="shared" si="5"/>
        <v>#DIV/0!</v>
      </c>
    </row>
    <row r="98" spans="2:20" ht="17.100000000000001" customHeight="1" x14ac:dyDescent="0.25">
      <c r="B98" s="50">
        <v>85</v>
      </c>
      <c r="C98" s="51"/>
      <c r="D98" s="51"/>
      <c r="E98" s="58"/>
      <c r="F98" s="59"/>
      <c r="G98" s="59"/>
      <c r="H98" s="93"/>
      <c r="I98" s="71"/>
      <c r="J98" s="75"/>
      <c r="K98" s="55"/>
      <c r="L98" s="55"/>
      <c r="M98" s="74" t="e">
        <f t="shared" si="0"/>
        <v>#DIV/0!</v>
      </c>
      <c r="N98" s="497"/>
      <c r="O98" s="498"/>
      <c r="P98" s="498"/>
      <c r="Q98" s="69" t="e">
        <f t="shared" si="1"/>
        <v>#DIV/0!</v>
      </c>
      <c r="R98" s="56"/>
      <c r="S98" s="47" t="e">
        <f t="shared" si="2"/>
        <v>#DIV/0!</v>
      </c>
      <c r="T98" s="47" t="e">
        <f t="shared" si="5"/>
        <v>#DIV/0!</v>
      </c>
    </row>
    <row r="99" spans="2:20" ht="17.100000000000001" customHeight="1" x14ac:dyDescent="0.25">
      <c r="B99" s="50">
        <v>86</v>
      </c>
      <c r="C99" s="51"/>
      <c r="D99" s="51"/>
      <c r="E99" s="58"/>
      <c r="F99" s="59"/>
      <c r="G99" s="59"/>
      <c r="H99" s="93"/>
      <c r="I99" s="71"/>
      <c r="J99" s="75"/>
      <c r="K99" s="55"/>
      <c r="L99" s="55"/>
      <c r="M99" s="74" t="e">
        <f t="shared" si="0"/>
        <v>#DIV/0!</v>
      </c>
      <c r="N99" s="497"/>
      <c r="O99" s="498"/>
      <c r="P99" s="498"/>
      <c r="Q99" s="69" t="e">
        <f t="shared" si="1"/>
        <v>#DIV/0!</v>
      </c>
      <c r="R99" s="56"/>
      <c r="S99" s="47" t="e">
        <f t="shared" si="2"/>
        <v>#DIV/0!</v>
      </c>
      <c r="T99" s="47" t="e">
        <f t="shared" si="5"/>
        <v>#DIV/0!</v>
      </c>
    </row>
    <row r="100" spans="2:20" ht="17.100000000000001" customHeight="1" x14ac:dyDescent="0.25">
      <c r="B100" s="50">
        <v>87</v>
      </c>
      <c r="C100" s="51"/>
      <c r="D100" s="51"/>
      <c r="E100" s="58"/>
      <c r="F100" s="59"/>
      <c r="G100" s="59"/>
      <c r="H100" s="93"/>
      <c r="I100" s="71"/>
      <c r="J100" s="75"/>
      <c r="K100" s="55"/>
      <c r="L100" s="55"/>
      <c r="M100" s="74" t="e">
        <f t="shared" si="0"/>
        <v>#DIV/0!</v>
      </c>
      <c r="N100" s="497"/>
      <c r="O100" s="498"/>
      <c r="P100" s="498"/>
      <c r="Q100" s="69" t="e">
        <f t="shared" si="1"/>
        <v>#DIV/0!</v>
      </c>
      <c r="R100" s="56"/>
      <c r="S100" s="47" t="e">
        <f t="shared" si="2"/>
        <v>#DIV/0!</v>
      </c>
      <c r="T100" s="47" t="e">
        <f t="shared" si="5"/>
        <v>#DIV/0!</v>
      </c>
    </row>
    <row r="101" spans="2:20" ht="17.100000000000001" customHeight="1" x14ac:dyDescent="0.25">
      <c r="B101" s="50">
        <v>88</v>
      </c>
      <c r="C101" s="51"/>
      <c r="D101" s="51"/>
      <c r="E101" s="58"/>
      <c r="F101" s="59"/>
      <c r="G101" s="59"/>
      <c r="H101" s="93"/>
      <c r="I101" s="71"/>
      <c r="J101" s="75"/>
      <c r="K101" s="55"/>
      <c r="L101" s="55"/>
      <c r="M101" s="74" t="e">
        <f t="shared" si="0"/>
        <v>#DIV/0!</v>
      </c>
      <c r="N101" s="497"/>
      <c r="O101" s="498"/>
      <c r="P101" s="498"/>
      <c r="Q101" s="69" t="e">
        <f t="shared" si="1"/>
        <v>#DIV/0!</v>
      </c>
      <c r="R101" s="56"/>
      <c r="S101" s="47" t="e">
        <f t="shared" si="2"/>
        <v>#DIV/0!</v>
      </c>
      <c r="T101" s="47" t="e">
        <f t="shared" si="5"/>
        <v>#DIV/0!</v>
      </c>
    </row>
    <row r="102" spans="2:20" ht="17.100000000000001" customHeight="1" x14ac:dyDescent="0.25">
      <c r="B102" s="50">
        <v>89</v>
      </c>
      <c r="C102" s="51"/>
      <c r="D102" s="51"/>
      <c r="E102" s="58"/>
      <c r="F102" s="61"/>
      <c r="G102" s="61"/>
      <c r="H102" s="93"/>
      <c r="I102" s="71"/>
      <c r="J102" s="75"/>
      <c r="K102" s="55"/>
      <c r="L102" s="55"/>
      <c r="M102" s="74" t="e">
        <f t="shared" si="0"/>
        <v>#DIV/0!</v>
      </c>
      <c r="N102" s="497"/>
      <c r="O102" s="498"/>
      <c r="P102" s="498"/>
      <c r="Q102" s="69" t="e">
        <f t="shared" si="1"/>
        <v>#DIV/0!</v>
      </c>
      <c r="R102" s="56"/>
      <c r="S102" s="47" t="e">
        <f t="shared" si="2"/>
        <v>#DIV/0!</v>
      </c>
      <c r="T102" s="47" t="e">
        <f t="shared" si="5"/>
        <v>#DIV/0!</v>
      </c>
    </row>
    <row r="103" spans="2:20" ht="17.100000000000001" customHeight="1" x14ac:dyDescent="0.25">
      <c r="B103" s="50">
        <v>90</v>
      </c>
      <c r="C103" s="51"/>
      <c r="D103" s="51"/>
      <c r="E103" s="58"/>
      <c r="F103" s="61"/>
      <c r="G103" s="61"/>
      <c r="H103" s="93"/>
      <c r="I103" s="71"/>
      <c r="J103" s="75"/>
      <c r="K103" s="55"/>
      <c r="L103" s="55"/>
      <c r="M103" s="74" t="e">
        <f t="shared" si="0"/>
        <v>#DIV/0!</v>
      </c>
      <c r="N103" s="497"/>
      <c r="O103" s="498"/>
      <c r="P103" s="498"/>
      <c r="Q103" s="69" t="e">
        <f t="shared" si="1"/>
        <v>#DIV/0!</v>
      </c>
      <c r="R103" s="56"/>
      <c r="S103" s="47" t="e">
        <f t="shared" si="2"/>
        <v>#DIV/0!</v>
      </c>
      <c r="T103" s="47" t="e">
        <f t="shared" si="5"/>
        <v>#DIV/0!</v>
      </c>
    </row>
    <row r="104" spans="2:20" ht="17.100000000000001" customHeight="1" x14ac:dyDescent="0.25">
      <c r="B104" s="50">
        <v>91</v>
      </c>
      <c r="C104" s="51"/>
      <c r="D104" s="51"/>
      <c r="E104" s="58"/>
      <c r="F104" s="61"/>
      <c r="G104" s="61"/>
      <c r="H104" s="93"/>
      <c r="I104" s="71"/>
      <c r="J104" s="75"/>
      <c r="K104" s="55"/>
      <c r="L104" s="55"/>
      <c r="M104" s="74" t="e">
        <f t="shared" si="0"/>
        <v>#DIV/0!</v>
      </c>
      <c r="N104" s="497"/>
      <c r="O104" s="498"/>
      <c r="P104" s="498"/>
      <c r="Q104" s="69" t="e">
        <f t="shared" si="1"/>
        <v>#DIV/0!</v>
      </c>
      <c r="R104" s="56"/>
      <c r="S104" s="47" t="e">
        <f t="shared" si="2"/>
        <v>#DIV/0!</v>
      </c>
      <c r="T104" s="47" t="e">
        <f t="shared" si="5"/>
        <v>#DIV/0!</v>
      </c>
    </row>
    <row r="105" spans="2:20" ht="17.100000000000001" customHeight="1" x14ac:dyDescent="0.25">
      <c r="B105" s="50">
        <v>92</v>
      </c>
      <c r="C105" s="51"/>
      <c r="D105" s="51"/>
      <c r="E105" s="58"/>
      <c r="F105" s="61"/>
      <c r="G105" s="61"/>
      <c r="H105" s="93"/>
      <c r="I105" s="71"/>
      <c r="J105" s="75"/>
      <c r="K105" s="55"/>
      <c r="L105" s="55"/>
      <c r="M105" s="74" t="e">
        <f t="shared" si="0"/>
        <v>#DIV/0!</v>
      </c>
      <c r="N105" s="497"/>
      <c r="O105" s="498"/>
      <c r="P105" s="498"/>
      <c r="Q105" s="69" t="e">
        <f t="shared" si="1"/>
        <v>#DIV/0!</v>
      </c>
      <c r="R105" s="56"/>
      <c r="S105" s="47" t="e">
        <f t="shared" si="2"/>
        <v>#DIV/0!</v>
      </c>
      <c r="T105" s="47" t="e">
        <f t="shared" si="5"/>
        <v>#DIV/0!</v>
      </c>
    </row>
    <row r="106" spans="2:20" ht="17.100000000000001" customHeight="1" x14ac:dyDescent="0.25">
      <c r="B106" s="50">
        <v>93</v>
      </c>
      <c r="C106" s="51"/>
      <c r="D106" s="51"/>
      <c r="E106" s="58"/>
      <c r="F106" s="61"/>
      <c r="G106" s="61"/>
      <c r="H106" s="93"/>
      <c r="I106" s="71"/>
      <c r="J106" s="75"/>
      <c r="K106" s="55"/>
      <c r="L106" s="55"/>
      <c r="M106" s="74" t="e">
        <f t="shared" si="0"/>
        <v>#DIV/0!</v>
      </c>
      <c r="N106" s="497"/>
      <c r="O106" s="498"/>
      <c r="P106" s="498"/>
      <c r="Q106" s="69" t="e">
        <f t="shared" si="1"/>
        <v>#DIV/0!</v>
      </c>
      <c r="R106" s="56"/>
      <c r="S106" s="47" t="e">
        <f t="shared" si="2"/>
        <v>#DIV/0!</v>
      </c>
      <c r="T106" s="47" t="e">
        <f t="shared" si="5"/>
        <v>#DIV/0!</v>
      </c>
    </row>
    <row r="107" spans="2:20" ht="17.100000000000001" customHeight="1" x14ac:dyDescent="0.25">
      <c r="B107" s="50">
        <v>94</v>
      </c>
      <c r="C107" s="51"/>
      <c r="D107" s="51"/>
      <c r="E107" s="58"/>
      <c r="F107" s="61"/>
      <c r="G107" s="61"/>
      <c r="H107" s="93"/>
      <c r="I107" s="71"/>
      <c r="J107" s="75"/>
      <c r="K107" s="55"/>
      <c r="L107" s="55"/>
      <c r="M107" s="74" t="e">
        <f t="shared" si="0"/>
        <v>#DIV/0!</v>
      </c>
      <c r="N107" s="497"/>
      <c r="O107" s="498"/>
      <c r="P107" s="498"/>
      <c r="Q107" s="69" t="e">
        <f t="shared" si="1"/>
        <v>#DIV/0!</v>
      </c>
      <c r="R107" s="56"/>
      <c r="S107" s="47" t="e">
        <f t="shared" si="2"/>
        <v>#DIV/0!</v>
      </c>
      <c r="T107" s="47" t="e">
        <f t="shared" si="5"/>
        <v>#DIV/0!</v>
      </c>
    </row>
    <row r="108" spans="2:20" ht="17.100000000000001" customHeight="1" x14ac:dyDescent="0.25">
      <c r="B108" s="50">
        <v>95</v>
      </c>
      <c r="C108" s="51"/>
      <c r="D108" s="51"/>
      <c r="E108" s="58"/>
      <c r="F108" s="61"/>
      <c r="G108" s="61"/>
      <c r="H108" s="93"/>
      <c r="I108" s="71"/>
      <c r="J108" s="75"/>
      <c r="K108" s="55"/>
      <c r="L108" s="55"/>
      <c r="M108" s="74" t="e">
        <f t="shared" si="0"/>
        <v>#DIV/0!</v>
      </c>
      <c r="N108" s="497"/>
      <c r="O108" s="498"/>
      <c r="P108" s="498"/>
      <c r="Q108" s="69" t="e">
        <f t="shared" si="1"/>
        <v>#DIV/0!</v>
      </c>
      <c r="R108" s="56"/>
      <c r="S108" s="47" t="e">
        <f t="shared" si="2"/>
        <v>#DIV/0!</v>
      </c>
      <c r="T108" s="47" t="e">
        <f t="shared" si="5"/>
        <v>#DIV/0!</v>
      </c>
    </row>
    <row r="109" spans="2:20" ht="17.100000000000001" customHeight="1" x14ac:dyDescent="0.25">
      <c r="B109" s="50">
        <v>96</v>
      </c>
      <c r="C109" s="51"/>
      <c r="D109" s="51"/>
      <c r="E109" s="58"/>
      <c r="F109" s="61"/>
      <c r="G109" s="61"/>
      <c r="H109" s="93"/>
      <c r="I109" s="71"/>
      <c r="J109" s="75"/>
      <c r="K109" s="55"/>
      <c r="L109" s="55"/>
      <c r="M109" s="74" t="e">
        <f t="shared" si="0"/>
        <v>#DIV/0!</v>
      </c>
      <c r="N109" s="497"/>
      <c r="O109" s="498"/>
      <c r="P109" s="498"/>
      <c r="Q109" s="69" t="e">
        <f t="shared" si="1"/>
        <v>#DIV/0!</v>
      </c>
      <c r="R109" s="56"/>
      <c r="S109" s="47" t="e">
        <f t="shared" si="2"/>
        <v>#DIV/0!</v>
      </c>
      <c r="T109" s="47" t="e">
        <f t="shared" si="5"/>
        <v>#DIV/0!</v>
      </c>
    </row>
    <row r="110" spans="2:20" ht="17.100000000000001" customHeight="1" x14ac:dyDescent="0.25">
      <c r="B110" s="50">
        <v>97</v>
      </c>
      <c r="C110" s="51"/>
      <c r="D110" s="51"/>
      <c r="E110" s="58"/>
      <c r="F110" s="61"/>
      <c r="G110" s="61"/>
      <c r="H110" s="93"/>
      <c r="I110" s="71"/>
      <c r="J110" s="75"/>
      <c r="K110" s="55"/>
      <c r="L110" s="55"/>
      <c r="M110" s="74" t="e">
        <f t="shared" si="0"/>
        <v>#DIV/0!</v>
      </c>
      <c r="N110" s="497"/>
      <c r="O110" s="498"/>
      <c r="P110" s="498"/>
      <c r="Q110" s="69" t="e">
        <f t="shared" si="1"/>
        <v>#DIV/0!</v>
      </c>
      <c r="R110" s="56"/>
      <c r="S110" s="47" t="e">
        <f t="shared" si="2"/>
        <v>#DIV/0!</v>
      </c>
      <c r="T110" s="47" t="e">
        <f t="shared" si="5"/>
        <v>#DIV/0!</v>
      </c>
    </row>
    <row r="111" spans="2:20" ht="17.100000000000001" customHeight="1" x14ac:dyDescent="0.25">
      <c r="B111" s="50">
        <v>98</v>
      </c>
      <c r="C111" s="51"/>
      <c r="D111" s="51"/>
      <c r="E111" s="58"/>
      <c r="F111" s="61"/>
      <c r="G111" s="61"/>
      <c r="H111" s="93"/>
      <c r="I111" s="71"/>
      <c r="J111" s="75"/>
      <c r="K111" s="55"/>
      <c r="L111" s="55"/>
      <c r="M111" s="74" t="e">
        <f t="shared" si="0"/>
        <v>#DIV/0!</v>
      </c>
      <c r="N111" s="497"/>
      <c r="O111" s="498"/>
      <c r="P111" s="498"/>
      <c r="Q111" s="69" t="e">
        <f t="shared" si="1"/>
        <v>#DIV/0!</v>
      </c>
      <c r="R111" s="56"/>
      <c r="S111" s="47" t="e">
        <f t="shared" si="2"/>
        <v>#DIV/0!</v>
      </c>
      <c r="T111" s="47" t="e">
        <f t="shared" ref="T111:T124" si="6">+IF($S111&lt;$G$174,"Eliminada",IF($S111&gt;$G$173,"Eliminada",$S111))</f>
        <v>#DIV/0!</v>
      </c>
    </row>
    <row r="112" spans="2:20" ht="17.100000000000001" customHeight="1" x14ac:dyDescent="0.25">
      <c r="B112" s="50">
        <v>99</v>
      </c>
      <c r="C112" s="51"/>
      <c r="D112" s="51"/>
      <c r="E112" s="58"/>
      <c r="F112" s="61"/>
      <c r="G112" s="61"/>
      <c r="H112" s="93"/>
      <c r="I112" s="71"/>
      <c r="J112" s="75"/>
      <c r="K112" s="55"/>
      <c r="L112" s="55"/>
      <c r="M112" s="74" t="e">
        <f t="shared" si="0"/>
        <v>#DIV/0!</v>
      </c>
      <c r="N112" s="497"/>
      <c r="O112" s="498"/>
      <c r="P112" s="498"/>
      <c r="Q112" s="69" t="e">
        <f t="shared" si="1"/>
        <v>#DIV/0!</v>
      </c>
      <c r="R112" s="56"/>
      <c r="S112" s="47" t="e">
        <f t="shared" si="2"/>
        <v>#DIV/0!</v>
      </c>
      <c r="T112" s="47" t="e">
        <f t="shared" si="6"/>
        <v>#DIV/0!</v>
      </c>
    </row>
    <row r="113" spans="2:20" ht="17.100000000000001" customHeight="1" x14ac:dyDescent="0.25">
      <c r="B113" s="50">
        <v>100</v>
      </c>
      <c r="C113" s="51"/>
      <c r="D113" s="51"/>
      <c r="E113" s="58"/>
      <c r="F113" s="61"/>
      <c r="G113" s="61"/>
      <c r="H113" s="93"/>
      <c r="I113" s="71"/>
      <c r="J113" s="75"/>
      <c r="K113" s="55"/>
      <c r="L113" s="55"/>
      <c r="M113" s="74" t="e">
        <f t="shared" si="0"/>
        <v>#DIV/0!</v>
      </c>
      <c r="N113" s="497"/>
      <c r="O113" s="498"/>
      <c r="P113" s="498"/>
      <c r="Q113" s="69" t="e">
        <f t="shared" si="1"/>
        <v>#DIV/0!</v>
      </c>
      <c r="R113" s="56"/>
      <c r="S113" s="47" t="e">
        <f t="shared" si="2"/>
        <v>#DIV/0!</v>
      </c>
      <c r="T113" s="47" t="e">
        <f t="shared" si="6"/>
        <v>#DIV/0!</v>
      </c>
    </row>
    <row r="114" spans="2:20" ht="17.100000000000001" customHeight="1" x14ac:dyDescent="0.25">
      <c r="B114" s="50">
        <v>101</v>
      </c>
      <c r="C114" s="51"/>
      <c r="D114" s="51"/>
      <c r="E114" s="58"/>
      <c r="F114" s="61"/>
      <c r="G114" s="61"/>
      <c r="H114" s="93"/>
      <c r="I114" s="71"/>
      <c r="J114" s="75"/>
      <c r="K114" s="55"/>
      <c r="L114" s="55"/>
      <c r="M114" s="74" t="e">
        <f t="shared" si="0"/>
        <v>#DIV/0!</v>
      </c>
      <c r="N114" s="497"/>
      <c r="O114" s="498"/>
      <c r="P114" s="498"/>
      <c r="Q114" s="69" t="e">
        <f t="shared" si="1"/>
        <v>#DIV/0!</v>
      </c>
      <c r="R114" s="56"/>
      <c r="S114" s="47" t="e">
        <f t="shared" si="2"/>
        <v>#DIV/0!</v>
      </c>
      <c r="T114" s="47" t="e">
        <f t="shared" si="6"/>
        <v>#DIV/0!</v>
      </c>
    </row>
    <row r="115" spans="2:20" ht="17.100000000000001" customHeight="1" x14ac:dyDescent="0.25">
      <c r="B115" s="50">
        <v>102</v>
      </c>
      <c r="C115" s="51"/>
      <c r="D115" s="51"/>
      <c r="E115" s="58"/>
      <c r="F115" s="61"/>
      <c r="G115" s="61"/>
      <c r="H115" s="93"/>
      <c r="I115" s="71"/>
      <c r="J115" s="75"/>
      <c r="K115" s="55"/>
      <c r="L115" s="55"/>
      <c r="M115" s="74" t="e">
        <f t="shared" si="0"/>
        <v>#DIV/0!</v>
      </c>
      <c r="N115" s="497"/>
      <c r="O115" s="498"/>
      <c r="P115" s="498"/>
      <c r="Q115" s="69" t="e">
        <f t="shared" si="1"/>
        <v>#DIV/0!</v>
      </c>
      <c r="R115" s="56"/>
      <c r="S115" s="47" t="e">
        <f t="shared" si="2"/>
        <v>#DIV/0!</v>
      </c>
      <c r="T115" s="47" t="e">
        <f t="shared" si="6"/>
        <v>#DIV/0!</v>
      </c>
    </row>
    <row r="116" spans="2:20" ht="17.100000000000001" customHeight="1" x14ac:dyDescent="0.25">
      <c r="B116" s="50">
        <v>103</v>
      </c>
      <c r="C116" s="51"/>
      <c r="D116" s="51"/>
      <c r="E116" s="58"/>
      <c r="F116" s="61"/>
      <c r="G116" s="61"/>
      <c r="H116" s="93"/>
      <c r="I116" s="71"/>
      <c r="J116" s="75"/>
      <c r="K116" s="55"/>
      <c r="L116" s="55"/>
      <c r="M116" s="74" t="e">
        <f t="shared" si="0"/>
        <v>#DIV/0!</v>
      </c>
      <c r="N116" s="497"/>
      <c r="O116" s="498"/>
      <c r="P116" s="498"/>
      <c r="Q116" s="69" t="e">
        <f t="shared" si="1"/>
        <v>#DIV/0!</v>
      </c>
      <c r="R116" s="56"/>
      <c r="S116" s="47" t="e">
        <f t="shared" si="2"/>
        <v>#DIV/0!</v>
      </c>
      <c r="T116" s="47" t="e">
        <f t="shared" si="6"/>
        <v>#DIV/0!</v>
      </c>
    </row>
    <row r="117" spans="2:20" ht="17.100000000000001" customHeight="1" x14ac:dyDescent="0.25">
      <c r="B117" s="50">
        <v>104</v>
      </c>
      <c r="C117" s="51"/>
      <c r="D117" s="51"/>
      <c r="E117" s="58"/>
      <c r="F117" s="59"/>
      <c r="G117" s="59"/>
      <c r="H117" s="93"/>
      <c r="I117" s="71"/>
      <c r="J117" s="75"/>
      <c r="K117" s="55"/>
      <c r="L117" s="55"/>
      <c r="M117" s="74" t="e">
        <f t="shared" si="0"/>
        <v>#DIV/0!</v>
      </c>
      <c r="N117" s="497"/>
      <c r="O117" s="498"/>
      <c r="P117" s="498"/>
      <c r="Q117" s="69" t="e">
        <f t="shared" si="1"/>
        <v>#DIV/0!</v>
      </c>
      <c r="R117" s="56"/>
      <c r="S117" s="47" t="e">
        <f t="shared" si="2"/>
        <v>#DIV/0!</v>
      </c>
      <c r="T117" s="47" t="e">
        <f t="shared" si="6"/>
        <v>#DIV/0!</v>
      </c>
    </row>
    <row r="118" spans="2:20" ht="17.100000000000001" customHeight="1" x14ac:dyDescent="0.25">
      <c r="B118" s="50">
        <v>105</v>
      </c>
      <c r="C118" s="51"/>
      <c r="D118" s="51"/>
      <c r="E118" s="58"/>
      <c r="F118" s="59"/>
      <c r="G118" s="59"/>
      <c r="H118" s="93"/>
      <c r="I118" s="71"/>
      <c r="J118" s="75"/>
      <c r="K118" s="55"/>
      <c r="L118" s="55"/>
      <c r="M118" s="74" t="e">
        <f t="shared" si="0"/>
        <v>#DIV/0!</v>
      </c>
      <c r="N118" s="497"/>
      <c r="O118" s="498"/>
      <c r="P118" s="498"/>
      <c r="Q118" s="69" t="e">
        <f t="shared" si="1"/>
        <v>#DIV/0!</v>
      </c>
      <c r="R118" s="56"/>
      <c r="S118" s="47" t="e">
        <f t="shared" si="2"/>
        <v>#DIV/0!</v>
      </c>
      <c r="T118" s="47" t="e">
        <f t="shared" si="6"/>
        <v>#DIV/0!</v>
      </c>
    </row>
    <row r="119" spans="2:20" ht="17.100000000000001" customHeight="1" x14ac:dyDescent="0.25">
      <c r="B119" s="50">
        <v>106</v>
      </c>
      <c r="C119" s="51"/>
      <c r="D119" s="51"/>
      <c r="E119" s="58"/>
      <c r="F119" s="59"/>
      <c r="G119" s="59"/>
      <c r="H119" s="93"/>
      <c r="I119" s="71"/>
      <c r="J119" s="75"/>
      <c r="K119" s="55"/>
      <c r="L119" s="55"/>
      <c r="M119" s="74" t="e">
        <f t="shared" si="0"/>
        <v>#DIV/0!</v>
      </c>
      <c r="N119" s="497"/>
      <c r="O119" s="498"/>
      <c r="P119" s="498"/>
      <c r="Q119" s="69" t="e">
        <f t="shared" si="1"/>
        <v>#DIV/0!</v>
      </c>
      <c r="R119" s="56"/>
      <c r="S119" s="47" t="e">
        <f t="shared" si="2"/>
        <v>#DIV/0!</v>
      </c>
      <c r="T119" s="47" t="e">
        <f t="shared" si="6"/>
        <v>#DIV/0!</v>
      </c>
    </row>
    <row r="120" spans="2:20" ht="17.100000000000001" customHeight="1" x14ac:dyDescent="0.25">
      <c r="B120" s="50">
        <v>107</v>
      </c>
      <c r="C120" s="51"/>
      <c r="D120" s="51"/>
      <c r="E120" s="58"/>
      <c r="F120" s="59"/>
      <c r="G120" s="59"/>
      <c r="H120" s="93"/>
      <c r="I120" s="71"/>
      <c r="J120" s="75"/>
      <c r="K120" s="55"/>
      <c r="L120" s="55"/>
      <c r="M120" s="74" t="e">
        <f t="shared" si="0"/>
        <v>#DIV/0!</v>
      </c>
      <c r="N120" s="497"/>
      <c r="O120" s="498"/>
      <c r="P120" s="498"/>
      <c r="Q120" s="69" t="e">
        <f t="shared" si="1"/>
        <v>#DIV/0!</v>
      </c>
      <c r="R120" s="56"/>
      <c r="S120" s="47" t="e">
        <f t="shared" si="2"/>
        <v>#DIV/0!</v>
      </c>
      <c r="T120" s="47" t="e">
        <f t="shared" si="6"/>
        <v>#DIV/0!</v>
      </c>
    </row>
    <row r="121" spans="2:20" ht="17.100000000000001" customHeight="1" x14ac:dyDescent="0.25">
      <c r="B121" s="50">
        <v>108</v>
      </c>
      <c r="C121" s="51"/>
      <c r="D121" s="51"/>
      <c r="E121" s="58"/>
      <c r="F121" s="59"/>
      <c r="G121" s="59"/>
      <c r="H121" s="93"/>
      <c r="I121" s="71"/>
      <c r="J121" s="75"/>
      <c r="K121" s="55"/>
      <c r="L121" s="55"/>
      <c r="M121" s="74" t="e">
        <f t="shared" si="0"/>
        <v>#DIV/0!</v>
      </c>
      <c r="N121" s="497"/>
      <c r="O121" s="498"/>
      <c r="P121" s="498"/>
      <c r="Q121" s="69" t="e">
        <f t="shared" si="1"/>
        <v>#DIV/0!</v>
      </c>
      <c r="R121" s="56"/>
      <c r="S121" s="47" t="e">
        <f t="shared" si="2"/>
        <v>#DIV/0!</v>
      </c>
      <c r="T121" s="47" t="e">
        <f t="shared" si="6"/>
        <v>#DIV/0!</v>
      </c>
    </row>
    <row r="122" spans="2:20" ht="17.100000000000001" customHeight="1" x14ac:dyDescent="0.25">
      <c r="B122" s="50">
        <v>109</v>
      </c>
      <c r="C122" s="51"/>
      <c r="D122" s="51"/>
      <c r="E122" s="58"/>
      <c r="F122" s="59"/>
      <c r="G122" s="59"/>
      <c r="H122" s="93"/>
      <c r="I122" s="71"/>
      <c r="J122" s="75"/>
      <c r="K122" s="55"/>
      <c r="L122" s="55"/>
      <c r="M122" s="74" t="e">
        <f t="shared" si="0"/>
        <v>#DIV/0!</v>
      </c>
      <c r="N122" s="497"/>
      <c r="O122" s="498"/>
      <c r="P122" s="498"/>
      <c r="Q122" s="69" t="e">
        <f t="shared" si="1"/>
        <v>#DIV/0!</v>
      </c>
      <c r="R122" s="56"/>
      <c r="S122" s="47" t="e">
        <f t="shared" si="2"/>
        <v>#DIV/0!</v>
      </c>
      <c r="T122" s="47" t="e">
        <f t="shared" si="6"/>
        <v>#DIV/0!</v>
      </c>
    </row>
    <row r="123" spans="2:20" ht="17.100000000000001" customHeight="1" x14ac:dyDescent="0.25">
      <c r="B123" s="50">
        <v>110</v>
      </c>
      <c r="C123" s="51"/>
      <c r="D123" s="51"/>
      <c r="E123" s="58"/>
      <c r="F123" s="59"/>
      <c r="G123" s="59"/>
      <c r="H123" s="93"/>
      <c r="I123" s="71"/>
      <c r="J123" s="75"/>
      <c r="K123" s="55"/>
      <c r="L123" s="55"/>
      <c r="M123" s="74" t="e">
        <f t="shared" si="0"/>
        <v>#DIV/0!</v>
      </c>
      <c r="N123" s="497"/>
      <c r="O123" s="498"/>
      <c r="P123" s="498"/>
      <c r="Q123" s="69" t="e">
        <f t="shared" si="1"/>
        <v>#DIV/0!</v>
      </c>
      <c r="R123" s="56"/>
      <c r="S123" s="47" t="e">
        <f t="shared" si="2"/>
        <v>#DIV/0!</v>
      </c>
      <c r="T123" s="47" t="e">
        <f t="shared" si="6"/>
        <v>#DIV/0!</v>
      </c>
    </row>
    <row r="124" spans="2:20" ht="17.100000000000001" customHeight="1" x14ac:dyDescent="0.25">
      <c r="B124" s="50">
        <v>111</v>
      </c>
      <c r="C124" s="51"/>
      <c r="D124" s="51"/>
      <c r="E124" s="58"/>
      <c r="F124" s="59"/>
      <c r="G124" s="59"/>
      <c r="H124" s="93"/>
      <c r="I124" s="71"/>
      <c r="J124" s="75"/>
      <c r="K124" s="55"/>
      <c r="L124" s="55"/>
      <c r="M124" s="74" t="e">
        <f t="shared" si="0"/>
        <v>#DIV/0!</v>
      </c>
      <c r="N124" s="497"/>
      <c r="O124" s="498"/>
      <c r="P124" s="498"/>
      <c r="Q124" s="69" t="e">
        <f t="shared" si="1"/>
        <v>#DIV/0!</v>
      </c>
      <c r="R124" s="56"/>
      <c r="S124" s="47" t="e">
        <f t="shared" si="2"/>
        <v>#DIV/0!</v>
      </c>
      <c r="T124" s="47" t="e">
        <f t="shared" si="6"/>
        <v>#DIV/0!</v>
      </c>
    </row>
    <row r="125" spans="2:20" ht="17.100000000000001" customHeight="1" x14ac:dyDescent="0.25">
      <c r="B125" s="50">
        <v>112</v>
      </c>
      <c r="C125" s="51"/>
      <c r="D125" s="51"/>
      <c r="E125" s="58"/>
      <c r="F125" s="59"/>
      <c r="G125" s="59"/>
      <c r="H125" s="93"/>
      <c r="I125" s="71"/>
      <c r="J125" s="75"/>
      <c r="K125" s="55"/>
      <c r="L125" s="55"/>
      <c r="M125" s="74"/>
      <c r="N125" s="497"/>
      <c r="O125" s="498"/>
      <c r="P125" s="498"/>
      <c r="Q125" s="69"/>
      <c r="R125" s="56"/>
      <c r="S125" s="47"/>
      <c r="T125" s="47"/>
    </row>
    <row r="126" spans="2:20" ht="17.100000000000001" customHeight="1" x14ac:dyDescent="0.25">
      <c r="B126" s="50">
        <v>113</v>
      </c>
      <c r="C126" s="51"/>
      <c r="D126" s="51"/>
      <c r="E126" s="58"/>
      <c r="F126" s="59"/>
      <c r="G126" s="59"/>
      <c r="H126" s="93"/>
      <c r="I126" s="71"/>
      <c r="J126" s="75"/>
      <c r="K126" s="55"/>
      <c r="L126" s="55"/>
      <c r="M126" s="74"/>
      <c r="N126" s="497"/>
      <c r="O126" s="498"/>
      <c r="P126" s="498"/>
      <c r="Q126" s="69"/>
      <c r="R126" s="56"/>
      <c r="S126" s="47"/>
      <c r="T126" s="47"/>
    </row>
    <row r="127" spans="2:20" ht="17.100000000000001" customHeight="1" x14ac:dyDescent="0.25">
      <c r="B127" s="50">
        <v>114</v>
      </c>
      <c r="C127" s="51"/>
      <c r="D127" s="51"/>
      <c r="E127" s="58"/>
      <c r="F127" s="59"/>
      <c r="G127" s="59"/>
      <c r="H127" s="93"/>
      <c r="I127" s="71"/>
      <c r="J127" s="75"/>
      <c r="K127" s="55"/>
      <c r="L127" s="55"/>
      <c r="M127" s="74"/>
      <c r="N127" s="497"/>
      <c r="O127" s="498"/>
      <c r="P127" s="498"/>
      <c r="Q127" s="69"/>
      <c r="R127" s="56"/>
      <c r="S127" s="47"/>
      <c r="T127" s="47"/>
    </row>
    <row r="128" spans="2:20" ht="17.100000000000001" customHeight="1" x14ac:dyDescent="0.25">
      <c r="B128" s="50">
        <v>115</v>
      </c>
      <c r="C128" s="51"/>
      <c r="D128" s="51"/>
      <c r="E128" s="58"/>
      <c r="F128" s="59"/>
      <c r="G128" s="59"/>
      <c r="H128" s="93"/>
      <c r="I128" s="71"/>
      <c r="J128" s="75"/>
      <c r="K128" s="55"/>
      <c r="L128" s="55"/>
      <c r="M128" s="74"/>
      <c r="N128" s="497"/>
      <c r="O128" s="498"/>
      <c r="P128" s="498"/>
      <c r="Q128" s="69"/>
      <c r="R128" s="56"/>
      <c r="S128" s="47"/>
      <c r="T128" s="47"/>
    </row>
    <row r="129" spans="2:20" ht="17.100000000000001" customHeight="1" x14ac:dyDescent="0.25">
      <c r="B129" s="50">
        <v>116</v>
      </c>
      <c r="C129" s="51"/>
      <c r="D129" s="51"/>
      <c r="E129" s="58"/>
      <c r="F129" s="59"/>
      <c r="G129" s="59"/>
      <c r="H129" s="93"/>
      <c r="I129" s="71"/>
      <c r="J129" s="75"/>
      <c r="K129" s="55"/>
      <c r="L129" s="55"/>
      <c r="M129" s="74"/>
      <c r="N129" s="497"/>
      <c r="O129" s="498"/>
      <c r="P129" s="498"/>
      <c r="Q129" s="69"/>
      <c r="R129" s="56"/>
      <c r="S129" s="47"/>
      <c r="T129" s="47"/>
    </row>
    <row r="130" spans="2:20" ht="17.100000000000001" customHeight="1" x14ac:dyDescent="0.25">
      <c r="B130" s="50">
        <v>117</v>
      </c>
      <c r="C130" s="51"/>
      <c r="D130" s="51"/>
      <c r="E130" s="58"/>
      <c r="F130" s="59"/>
      <c r="G130" s="59"/>
      <c r="H130" s="93"/>
      <c r="I130" s="71"/>
      <c r="J130" s="75"/>
      <c r="K130" s="55"/>
      <c r="L130" s="55"/>
      <c r="M130" s="74"/>
      <c r="N130" s="54"/>
      <c r="O130" s="55"/>
      <c r="P130" s="55"/>
      <c r="Q130" s="69"/>
      <c r="R130" s="56"/>
      <c r="S130" s="47"/>
      <c r="T130" s="47"/>
    </row>
    <row r="131" spans="2:20" ht="17.100000000000001" customHeight="1" x14ac:dyDescent="0.25">
      <c r="B131" s="50">
        <v>118</v>
      </c>
      <c r="C131" s="51"/>
      <c r="D131" s="51"/>
      <c r="E131" s="58"/>
      <c r="F131" s="59"/>
      <c r="G131" s="59"/>
      <c r="H131" s="93"/>
      <c r="I131" s="71"/>
      <c r="J131" s="75"/>
      <c r="K131" s="55"/>
      <c r="L131" s="55"/>
      <c r="M131" s="74"/>
      <c r="N131" s="54"/>
      <c r="O131" s="55"/>
      <c r="P131" s="55"/>
      <c r="Q131" s="69"/>
      <c r="R131" s="56"/>
      <c r="S131" s="47"/>
      <c r="T131" s="47"/>
    </row>
    <row r="132" spans="2:20" ht="17.100000000000001" customHeight="1" x14ac:dyDescent="0.25">
      <c r="B132" s="50">
        <v>119</v>
      </c>
      <c r="C132" s="51"/>
      <c r="D132" s="300"/>
      <c r="E132" s="301"/>
      <c r="F132" s="302"/>
      <c r="G132" s="302"/>
      <c r="H132" s="303"/>
      <c r="I132" s="71"/>
      <c r="J132" s="75"/>
      <c r="K132" s="256"/>
      <c r="L132" s="256"/>
      <c r="M132" s="74"/>
      <c r="N132" s="304"/>
      <c r="O132" s="256"/>
      <c r="P132" s="256"/>
      <c r="Q132" s="305"/>
      <c r="R132" s="171"/>
      <c r="S132" s="306"/>
      <c r="T132" s="306"/>
    </row>
    <row r="133" spans="2:20" ht="17.100000000000001" customHeight="1" x14ac:dyDescent="0.25">
      <c r="B133" s="50">
        <v>120</v>
      </c>
      <c r="C133" s="51"/>
      <c r="D133" s="300"/>
      <c r="E133" s="301"/>
      <c r="F133" s="302"/>
      <c r="G133" s="302"/>
      <c r="H133" s="303"/>
      <c r="I133" s="71"/>
      <c r="J133" s="75"/>
      <c r="K133" s="256"/>
      <c r="L133" s="256"/>
      <c r="M133" s="74"/>
      <c r="N133" s="304"/>
      <c r="O133" s="256"/>
      <c r="P133" s="256"/>
      <c r="Q133" s="305"/>
      <c r="R133" s="171"/>
      <c r="S133" s="306"/>
      <c r="T133" s="306"/>
    </row>
    <row r="134" spans="2:20" ht="17.100000000000001" customHeight="1" x14ac:dyDescent="0.25">
      <c r="B134" s="50">
        <v>121</v>
      </c>
      <c r="C134" s="51"/>
      <c r="D134" s="300"/>
      <c r="E134" s="301"/>
      <c r="F134" s="302"/>
      <c r="G134" s="302"/>
      <c r="H134" s="303"/>
      <c r="I134" s="71"/>
      <c r="J134" s="75"/>
      <c r="K134" s="256"/>
      <c r="L134" s="256"/>
      <c r="M134" s="74"/>
      <c r="N134" s="304"/>
      <c r="O134" s="256"/>
      <c r="P134" s="256"/>
      <c r="Q134" s="305"/>
      <c r="R134" s="171"/>
      <c r="S134" s="306"/>
      <c r="T134" s="306"/>
    </row>
    <row r="135" spans="2:20" ht="17.100000000000001" customHeight="1" x14ac:dyDescent="0.25">
      <c r="B135" s="50">
        <v>122</v>
      </c>
      <c r="C135" s="51"/>
      <c r="D135" s="300"/>
      <c r="E135" s="301"/>
      <c r="F135" s="302"/>
      <c r="G135" s="302"/>
      <c r="H135" s="303"/>
      <c r="I135" s="71"/>
      <c r="J135" s="75"/>
      <c r="K135" s="256"/>
      <c r="L135" s="256"/>
      <c r="M135" s="74"/>
      <c r="N135" s="304"/>
      <c r="O135" s="256"/>
      <c r="P135" s="256"/>
      <c r="Q135" s="305"/>
      <c r="R135" s="171"/>
      <c r="S135" s="306"/>
      <c r="T135" s="306"/>
    </row>
    <row r="136" spans="2:20" ht="17.100000000000001" customHeight="1" x14ac:dyDescent="0.25">
      <c r="B136" s="50">
        <v>123</v>
      </c>
      <c r="C136" s="51"/>
      <c r="D136" s="300"/>
      <c r="E136" s="301"/>
      <c r="F136" s="302"/>
      <c r="G136" s="302"/>
      <c r="H136" s="303"/>
      <c r="I136" s="71"/>
      <c r="J136" s="75"/>
      <c r="K136" s="256"/>
      <c r="L136" s="256"/>
      <c r="M136" s="74"/>
      <c r="N136" s="304"/>
      <c r="O136" s="256"/>
      <c r="P136" s="256"/>
      <c r="Q136" s="305"/>
      <c r="R136" s="171"/>
      <c r="S136" s="306"/>
      <c r="T136" s="306"/>
    </row>
    <row r="137" spans="2:20" ht="17.100000000000001" customHeight="1" x14ac:dyDescent="0.25">
      <c r="B137" s="50">
        <v>124</v>
      </c>
      <c r="C137" s="51"/>
      <c r="D137" s="300"/>
      <c r="E137" s="301"/>
      <c r="F137" s="302"/>
      <c r="G137" s="302"/>
      <c r="H137" s="303"/>
      <c r="I137" s="71"/>
      <c r="J137" s="75"/>
      <c r="K137" s="256"/>
      <c r="L137" s="256"/>
      <c r="M137" s="74"/>
      <c r="N137" s="304"/>
      <c r="O137" s="256"/>
      <c r="P137" s="256"/>
      <c r="Q137" s="305"/>
      <c r="R137" s="171"/>
      <c r="S137" s="306"/>
      <c r="T137" s="306"/>
    </row>
    <row r="138" spans="2:20" ht="17.100000000000001" customHeight="1" x14ac:dyDescent="0.25">
      <c r="B138" s="50">
        <v>125</v>
      </c>
      <c r="C138" s="51"/>
      <c r="D138" s="300"/>
      <c r="E138" s="301"/>
      <c r="F138" s="302"/>
      <c r="G138" s="302"/>
      <c r="H138" s="303"/>
      <c r="I138" s="71"/>
      <c r="J138" s="75"/>
      <c r="K138" s="256"/>
      <c r="L138" s="256"/>
      <c r="M138" s="74"/>
      <c r="N138" s="304"/>
      <c r="O138" s="256"/>
      <c r="P138" s="256"/>
      <c r="Q138" s="305"/>
      <c r="R138" s="171"/>
      <c r="S138" s="306"/>
      <c r="T138" s="306"/>
    </row>
    <row r="139" spans="2:20" ht="17.100000000000001" customHeight="1" x14ac:dyDescent="0.25">
      <c r="B139" s="50">
        <v>126</v>
      </c>
      <c r="C139" s="51"/>
      <c r="D139" s="300"/>
      <c r="E139" s="301"/>
      <c r="F139" s="302"/>
      <c r="G139" s="302"/>
      <c r="H139" s="303"/>
      <c r="I139" s="71"/>
      <c r="J139" s="75"/>
      <c r="K139" s="256"/>
      <c r="L139" s="256"/>
      <c r="M139" s="74"/>
      <c r="N139" s="304"/>
      <c r="O139" s="256"/>
      <c r="P139" s="256"/>
      <c r="Q139" s="305"/>
      <c r="R139" s="171"/>
      <c r="S139" s="306"/>
      <c r="T139" s="306"/>
    </row>
    <row r="140" spans="2:20" ht="17.100000000000001" customHeight="1" x14ac:dyDescent="0.25">
      <c r="B140" s="50">
        <v>127</v>
      </c>
      <c r="C140" s="51"/>
      <c r="D140" s="44"/>
      <c r="E140" s="301"/>
      <c r="F140" s="44"/>
      <c r="G140" s="44"/>
      <c r="H140" s="94"/>
      <c r="I140" s="71"/>
      <c r="J140" s="46"/>
      <c r="K140" s="47"/>
      <c r="L140" s="47"/>
      <c r="M140" s="77"/>
      <c r="N140" s="48"/>
      <c r="O140" s="47"/>
      <c r="P140" s="47"/>
      <c r="Q140" s="70"/>
      <c r="R140" s="56"/>
      <c r="S140" s="47"/>
      <c r="T140" s="47"/>
    </row>
    <row r="141" spans="2:20" ht="17.100000000000001" customHeight="1" x14ac:dyDescent="0.25">
      <c r="B141" s="50">
        <v>128</v>
      </c>
      <c r="C141" s="51"/>
      <c r="D141" s="308"/>
      <c r="E141" s="301"/>
      <c r="F141" s="308"/>
      <c r="G141" s="308"/>
      <c r="H141" s="309"/>
      <c r="I141" s="71"/>
      <c r="J141" s="46"/>
      <c r="K141" s="306"/>
      <c r="L141" s="306"/>
      <c r="M141" s="77"/>
      <c r="N141" s="311"/>
      <c r="O141" s="306"/>
      <c r="P141" s="306"/>
      <c r="Q141" s="312"/>
      <c r="R141" s="171"/>
      <c r="S141" s="306"/>
      <c r="T141" s="306"/>
    </row>
    <row r="142" spans="2:20" ht="17.100000000000001" customHeight="1" x14ac:dyDescent="0.25">
      <c r="B142" s="50">
        <v>129</v>
      </c>
      <c r="C142" s="51"/>
      <c r="D142" s="308"/>
      <c r="E142" s="301"/>
      <c r="F142" s="308"/>
      <c r="G142" s="308"/>
      <c r="H142" s="309"/>
      <c r="I142" s="71"/>
      <c r="J142" s="46"/>
      <c r="K142" s="306"/>
      <c r="L142" s="306"/>
      <c r="M142" s="77"/>
      <c r="N142" s="311"/>
      <c r="O142" s="306"/>
      <c r="P142" s="306"/>
      <c r="Q142" s="312"/>
      <c r="R142" s="171"/>
      <c r="S142" s="306"/>
      <c r="T142" s="306"/>
    </row>
    <row r="143" spans="2:20" ht="17.100000000000001" customHeight="1" x14ac:dyDescent="0.25">
      <c r="B143" s="50">
        <v>130</v>
      </c>
      <c r="C143" s="51"/>
      <c r="D143" s="308"/>
      <c r="E143" s="301"/>
      <c r="F143" s="308"/>
      <c r="G143" s="308"/>
      <c r="H143" s="309"/>
      <c r="I143" s="71"/>
      <c r="J143" s="46"/>
      <c r="K143" s="306"/>
      <c r="L143" s="306"/>
      <c r="M143" s="77"/>
      <c r="N143" s="311"/>
      <c r="O143" s="306"/>
      <c r="P143" s="306"/>
      <c r="Q143" s="312"/>
      <c r="R143" s="171"/>
      <c r="S143" s="306"/>
      <c r="T143" s="306"/>
    </row>
    <row r="144" spans="2:20" ht="17.100000000000001" customHeight="1" x14ac:dyDescent="0.25">
      <c r="B144" s="50">
        <v>131</v>
      </c>
      <c r="C144" s="51"/>
      <c r="D144" s="308"/>
      <c r="E144" s="301"/>
      <c r="F144" s="308"/>
      <c r="G144" s="308"/>
      <c r="H144" s="309"/>
      <c r="I144" s="71"/>
      <c r="J144" s="46"/>
      <c r="K144" s="306"/>
      <c r="L144" s="306"/>
      <c r="M144" s="77"/>
      <c r="N144" s="311"/>
      <c r="O144" s="306"/>
      <c r="P144" s="306"/>
      <c r="Q144" s="312"/>
      <c r="R144" s="171"/>
      <c r="S144" s="306"/>
      <c r="T144" s="306"/>
    </row>
    <row r="145" spans="2:20" ht="17.100000000000001" customHeight="1" x14ac:dyDescent="0.25">
      <c r="B145" s="50">
        <v>132</v>
      </c>
      <c r="C145" s="51"/>
      <c r="D145" s="308"/>
      <c r="E145" s="301"/>
      <c r="F145" s="308"/>
      <c r="G145" s="308"/>
      <c r="H145" s="309"/>
      <c r="I145" s="71"/>
      <c r="J145" s="46"/>
      <c r="K145" s="306"/>
      <c r="L145" s="306"/>
      <c r="M145" s="77"/>
      <c r="N145" s="311"/>
      <c r="O145" s="306"/>
      <c r="P145" s="306"/>
      <c r="Q145" s="312"/>
      <c r="R145" s="171"/>
      <c r="S145" s="306"/>
      <c r="T145" s="306"/>
    </row>
    <row r="146" spans="2:20" ht="17.100000000000001" customHeight="1" x14ac:dyDescent="0.25">
      <c r="B146" s="50">
        <v>133</v>
      </c>
      <c r="C146" s="51"/>
      <c r="D146" s="308"/>
      <c r="E146" s="301"/>
      <c r="F146" s="308"/>
      <c r="G146" s="308"/>
      <c r="H146" s="309"/>
      <c r="I146" s="71"/>
      <c r="J146" s="46"/>
      <c r="K146" s="306"/>
      <c r="L146" s="306"/>
      <c r="M146" s="77"/>
      <c r="N146" s="311"/>
      <c r="O146" s="306"/>
      <c r="P146" s="306"/>
      <c r="Q146" s="312"/>
      <c r="R146" s="171"/>
      <c r="S146" s="306"/>
      <c r="T146" s="306"/>
    </row>
    <row r="147" spans="2:20" ht="17.100000000000001" customHeight="1" x14ac:dyDescent="0.25">
      <c r="B147" s="50">
        <v>134</v>
      </c>
      <c r="C147" s="51"/>
      <c r="D147" s="308"/>
      <c r="E147" s="301"/>
      <c r="F147" s="308"/>
      <c r="G147" s="308"/>
      <c r="H147" s="309"/>
      <c r="I147" s="71"/>
      <c r="J147" s="46"/>
      <c r="K147" s="306"/>
      <c r="L147" s="306"/>
      <c r="M147" s="77"/>
      <c r="N147" s="311"/>
      <c r="O147" s="306"/>
      <c r="P147" s="306"/>
      <c r="Q147" s="312"/>
      <c r="R147" s="171"/>
      <c r="S147" s="306"/>
      <c r="T147" s="306"/>
    </row>
    <row r="148" spans="2:20" ht="17.100000000000001" customHeight="1" x14ac:dyDescent="0.25">
      <c r="B148" s="50">
        <v>135</v>
      </c>
      <c r="C148" s="51"/>
      <c r="D148" s="308"/>
      <c r="E148" s="301"/>
      <c r="F148" s="308"/>
      <c r="G148" s="308"/>
      <c r="H148" s="309"/>
      <c r="I148" s="71"/>
      <c r="J148" s="46"/>
      <c r="K148" s="306"/>
      <c r="L148" s="306"/>
      <c r="M148" s="77"/>
      <c r="N148" s="311"/>
      <c r="O148" s="306"/>
      <c r="P148" s="306"/>
      <c r="Q148" s="312"/>
      <c r="R148" s="171"/>
      <c r="S148" s="306"/>
      <c r="T148" s="306"/>
    </row>
    <row r="149" spans="2:20" ht="17.100000000000001" customHeight="1" x14ac:dyDescent="0.25">
      <c r="B149" s="50">
        <v>136</v>
      </c>
      <c r="C149" s="51"/>
      <c r="D149" s="308"/>
      <c r="E149" s="301"/>
      <c r="F149" s="308"/>
      <c r="G149" s="308"/>
      <c r="H149" s="309"/>
      <c r="I149" s="71"/>
      <c r="J149" s="46"/>
      <c r="K149" s="306"/>
      <c r="L149" s="306"/>
      <c r="M149" s="77"/>
      <c r="N149" s="311"/>
      <c r="O149" s="306"/>
      <c r="P149" s="306"/>
      <c r="Q149" s="312"/>
      <c r="R149" s="171"/>
      <c r="S149" s="306"/>
      <c r="T149" s="306"/>
    </row>
    <row r="150" spans="2:20" ht="17.100000000000001" customHeight="1" x14ac:dyDescent="0.25">
      <c r="B150" s="50">
        <v>137</v>
      </c>
      <c r="C150" s="51"/>
      <c r="D150" s="308"/>
      <c r="E150" s="301"/>
      <c r="F150" s="308"/>
      <c r="G150" s="308"/>
      <c r="H150" s="309"/>
      <c r="I150" s="71"/>
      <c r="J150" s="46"/>
      <c r="K150" s="306"/>
      <c r="L150" s="306"/>
      <c r="M150" s="77"/>
      <c r="N150" s="311"/>
      <c r="O150" s="306"/>
      <c r="P150" s="306"/>
      <c r="Q150" s="312"/>
      <c r="R150" s="171"/>
      <c r="S150" s="306"/>
      <c r="T150" s="306"/>
    </row>
    <row r="151" spans="2:20" ht="17.100000000000001" customHeight="1" x14ac:dyDescent="0.25">
      <c r="B151" s="50">
        <v>138</v>
      </c>
      <c r="C151" s="51"/>
      <c r="D151" s="308"/>
      <c r="E151" s="301"/>
      <c r="F151" s="308"/>
      <c r="G151" s="308"/>
      <c r="H151" s="309"/>
      <c r="I151" s="71"/>
      <c r="J151" s="46"/>
      <c r="K151" s="306"/>
      <c r="L151" s="306"/>
      <c r="M151" s="77"/>
      <c r="N151" s="311"/>
      <c r="O151" s="306"/>
      <c r="P151" s="306"/>
      <c r="Q151" s="312"/>
      <c r="R151" s="171"/>
      <c r="S151" s="306"/>
      <c r="T151" s="306"/>
    </row>
    <row r="152" spans="2:20" ht="17.100000000000001" customHeight="1" x14ac:dyDescent="0.25">
      <c r="B152" s="50">
        <v>139</v>
      </c>
      <c r="C152" s="51"/>
      <c r="D152" s="44"/>
      <c r="E152" s="301"/>
      <c r="F152" s="51"/>
      <c r="G152" s="51"/>
      <c r="H152" s="95"/>
      <c r="I152" s="71"/>
      <c r="J152" s="46"/>
      <c r="K152" s="47"/>
      <c r="L152" s="47"/>
      <c r="M152" s="77"/>
      <c r="N152" s="48"/>
      <c r="O152" s="47"/>
      <c r="P152" s="47"/>
      <c r="Q152" s="70"/>
      <c r="R152" s="56"/>
      <c r="S152" s="47"/>
      <c r="T152" s="47"/>
    </row>
    <row r="153" spans="2:20" ht="17.100000000000001" customHeight="1" x14ac:dyDescent="0.25">
      <c r="B153" s="50">
        <v>140</v>
      </c>
      <c r="C153" s="51"/>
      <c r="D153" s="308"/>
      <c r="E153" s="301"/>
      <c r="F153" s="300"/>
      <c r="G153" s="300"/>
      <c r="H153" s="313"/>
      <c r="I153" s="71"/>
      <c r="J153" s="46"/>
      <c r="K153" s="306"/>
      <c r="L153" s="306"/>
      <c r="M153" s="77"/>
      <c r="N153" s="311"/>
      <c r="O153" s="306"/>
      <c r="P153" s="306"/>
      <c r="Q153" s="312"/>
      <c r="R153" s="171"/>
      <c r="S153" s="306"/>
      <c r="T153" s="306"/>
    </row>
    <row r="154" spans="2:20" ht="17.100000000000001" customHeight="1" x14ac:dyDescent="0.25">
      <c r="B154" s="50">
        <v>141</v>
      </c>
      <c r="C154" s="51"/>
      <c r="D154" s="308"/>
      <c r="E154" s="301"/>
      <c r="F154" s="300"/>
      <c r="G154" s="300"/>
      <c r="H154" s="313"/>
      <c r="I154" s="71"/>
      <c r="J154" s="46"/>
      <c r="K154" s="306"/>
      <c r="L154" s="306"/>
      <c r="M154" s="77"/>
      <c r="N154" s="311"/>
      <c r="O154" s="306"/>
      <c r="P154" s="306"/>
      <c r="Q154" s="312"/>
      <c r="R154" s="171"/>
      <c r="S154" s="306"/>
      <c r="T154" s="306"/>
    </row>
    <row r="155" spans="2:20" ht="17.100000000000001" customHeight="1" x14ac:dyDescent="0.25">
      <c r="B155" s="50">
        <v>142</v>
      </c>
      <c r="C155" s="51"/>
      <c r="D155" s="308"/>
      <c r="E155" s="301"/>
      <c r="F155" s="300"/>
      <c r="G155" s="300"/>
      <c r="H155" s="313"/>
      <c r="I155" s="71"/>
      <c r="J155" s="46"/>
      <c r="K155" s="306"/>
      <c r="L155" s="306"/>
      <c r="M155" s="77"/>
      <c r="N155" s="311"/>
      <c r="O155" s="306"/>
      <c r="P155" s="306"/>
      <c r="Q155" s="312"/>
      <c r="R155" s="171"/>
      <c r="S155" s="306"/>
      <c r="T155" s="306"/>
    </row>
    <row r="156" spans="2:20" ht="17.100000000000001" customHeight="1" x14ac:dyDescent="0.25">
      <c r="B156" s="50">
        <v>143</v>
      </c>
      <c r="C156" s="51"/>
      <c r="D156" s="308"/>
      <c r="E156" s="301"/>
      <c r="F156" s="300"/>
      <c r="G156" s="300"/>
      <c r="H156" s="313"/>
      <c r="I156" s="71"/>
      <c r="J156" s="46"/>
      <c r="K156" s="306"/>
      <c r="L156" s="306"/>
      <c r="M156" s="77"/>
      <c r="N156" s="311"/>
      <c r="O156" s="306"/>
      <c r="P156" s="306"/>
      <c r="Q156" s="312"/>
      <c r="R156" s="171"/>
      <c r="S156" s="306"/>
      <c r="T156" s="306"/>
    </row>
    <row r="157" spans="2:20" ht="17.100000000000001" customHeight="1" x14ac:dyDescent="0.25">
      <c r="B157" s="50">
        <v>144</v>
      </c>
      <c r="C157" s="51"/>
      <c r="D157" s="308"/>
      <c r="E157" s="301"/>
      <c r="F157" s="300"/>
      <c r="G157" s="300"/>
      <c r="H157" s="313"/>
      <c r="I157" s="310"/>
      <c r="J157" s="46"/>
      <c r="K157" s="306"/>
      <c r="L157" s="306"/>
      <c r="M157" s="77"/>
      <c r="N157" s="311"/>
      <c r="O157" s="306"/>
      <c r="P157" s="306"/>
      <c r="Q157" s="312"/>
      <c r="R157" s="171"/>
      <c r="S157" s="306"/>
      <c r="T157" s="306"/>
    </row>
    <row r="158" spans="2:20" ht="17.100000000000001" customHeight="1" x14ac:dyDescent="0.25">
      <c r="B158" s="50">
        <v>145</v>
      </c>
      <c r="C158" s="51"/>
      <c r="D158" s="308"/>
      <c r="E158" s="301"/>
      <c r="F158" s="300"/>
      <c r="G158" s="300"/>
      <c r="H158" s="313"/>
      <c r="I158" s="310"/>
      <c r="J158" s="46"/>
      <c r="K158" s="306"/>
      <c r="L158" s="306"/>
      <c r="M158" s="77"/>
      <c r="N158" s="311"/>
      <c r="O158" s="306"/>
      <c r="P158" s="306"/>
      <c r="Q158" s="312"/>
      <c r="R158" s="171"/>
      <c r="S158" s="306"/>
      <c r="T158" s="306"/>
    </row>
    <row r="159" spans="2:20" ht="17.100000000000001" customHeight="1" x14ac:dyDescent="0.25">
      <c r="B159" s="50">
        <v>146</v>
      </c>
      <c r="C159" s="51"/>
      <c r="D159" s="308"/>
      <c r="E159" s="301"/>
      <c r="F159" s="300"/>
      <c r="G159" s="300"/>
      <c r="H159" s="313"/>
      <c r="I159" s="310"/>
      <c r="J159" s="46"/>
      <c r="K159" s="306"/>
      <c r="L159" s="306"/>
      <c r="M159" s="77"/>
      <c r="N159" s="311"/>
      <c r="O159" s="306"/>
      <c r="P159" s="306"/>
      <c r="Q159" s="312"/>
      <c r="R159" s="171"/>
      <c r="S159" s="306"/>
      <c r="T159" s="306"/>
    </row>
    <row r="160" spans="2:20" ht="17.100000000000001" customHeight="1" x14ac:dyDescent="0.25">
      <c r="B160" s="50">
        <v>147</v>
      </c>
      <c r="C160" s="51"/>
      <c r="D160" s="308"/>
      <c r="E160" s="301"/>
      <c r="F160" s="300"/>
      <c r="G160" s="300"/>
      <c r="H160" s="313"/>
      <c r="I160" s="310"/>
      <c r="J160" s="46"/>
      <c r="K160" s="306"/>
      <c r="L160" s="306"/>
      <c r="M160" s="77"/>
      <c r="N160" s="311"/>
      <c r="O160" s="306"/>
      <c r="P160" s="306"/>
      <c r="Q160" s="312"/>
      <c r="R160" s="171"/>
      <c r="S160" s="306"/>
      <c r="T160" s="306"/>
    </row>
    <row r="161" spans="2:20" ht="17.100000000000001" customHeight="1" x14ac:dyDescent="0.25">
      <c r="B161" s="50">
        <v>148</v>
      </c>
      <c r="C161" s="51"/>
      <c r="D161" s="308"/>
      <c r="E161" s="301"/>
      <c r="F161" s="300"/>
      <c r="G161" s="300"/>
      <c r="H161" s="313"/>
      <c r="I161" s="310"/>
      <c r="J161" s="46"/>
      <c r="K161" s="306"/>
      <c r="L161" s="306"/>
      <c r="M161" s="77"/>
      <c r="N161" s="311"/>
      <c r="O161" s="306"/>
      <c r="P161" s="306"/>
      <c r="Q161" s="312"/>
      <c r="R161" s="171"/>
      <c r="S161" s="306"/>
      <c r="T161" s="306"/>
    </row>
    <row r="162" spans="2:20" ht="17.100000000000001" customHeight="1" x14ac:dyDescent="0.25">
      <c r="B162" s="50">
        <v>149</v>
      </c>
      <c r="C162" s="51"/>
      <c r="D162" s="308"/>
      <c r="E162" s="301"/>
      <c r="F162" s="300"/>
      <c r="G162" s="300"/>
      <c r="H162" s="313"/>
      <c r="I162" s="310"/>
      <c r="J162" s="46"/>
      <c r="K162" s="306"/>
      <c r="L162" s="306"/>
      <c r="M162" s="77"/>
      <c r="N162" s="311"/>
      <c r="O162" s="306"/>
      <c r="P162" s="306"/>
      <c r="Q162" s="312"/>
      <c r="R162" s="171"/>
      <c r="S162" s="306"/>
      <c r="T162" s="306"/>
    </row>
    <row r="163" spans="2:20" ht="17.100000000000001" customHeight="1" x14ac:dyDescent="0.25">
      <c r="B163" s="50">
        <v>150</v>
      </c>
      <c r="C163" s="51"/>
      <c r="D163" s="308"/>
      <c r="E163" s="301"/>
      <c r="F163" s="300"/>
      <c r="G163" s="300"/>
      <c r="H163" s="313"/>
      <c r="I163" s="310"/>
      <c r="J163" s="46"/>
      <c r="K163" s="306"/>
      <c r="L163" s="306"/>
      <c r="M163" s="77"/>
      <c r="N163" s="311"/>
      <c r="O163" s="306"/>
      <c r="P163" s="306"/>
      <c r="Q163" s="312"/>
      <c r="R163" s="171"/>
      <c r="S163" s="306"/>
      <c r="T163" s="306"/>
    </row>
    <row r="164" spans="2:20" ht="17.100000000000001" customHeight="1" x14ac:dyDescent="0.25">
      <c r="B164" s="50">
        <v>151</v>
      </c>
      <c r="C164" s="51"/>
      <c r="D164" s="308"/>
      <c r="E164" s="301"/>
      <c r="F164" s="300"/>
      <c r="G164" s="300"/>
      <c r="H164" s="313"/>
      <c r="I164" s="310"/>
      <c r="J164" s="46"/>
      <c r="K164" s="306"/>
      <c r="L164" s="306"/>
      <c r="M164" s="77"/>
      <c r="N164" s="311"/>
      <c r="O164" s="306"/>
      <c r="P164" s="306"/>
      <c r="Q164" s="312"/>
      <c r="R164" s="171"/>
      <c r="S164" s="306"/>
      <c r="T164" s="306"/>
    </row>
    <row r="165" spans="2:20" ht="17.100000000000001" customHeight="1" x14ac:dyDescent="0.25">
      <c r="B165" s="50"/>
      <c r="C165" s="49"/>
      <c r="D165" s="44"/>
      <c r="E165" s="301"/>
      <c r="F165" s="45"/>
      <c r="G165" s="51"/>
      <c r="H165" s="52"/>
      <c r="I165" s="72"/>
      <c r="J165" s="46"/>
      <c r="K165" s="47"/>
      <c r="L165" s="47"/>
      <c r="M165" s="77"/>
      <c r="N165" s="48"/>
      <c r="O165" s="47"/>
      <c r="P165" s="47"/>
      <c r="Q165" s="70"/>
      <c r="R165" s="43"/>
      <c r="S165" s="47"/>
      <c r="T165" s="47"/>
    </row>
    <row r="166" spans="2:20" ht="17.100000000000001" customHeight="1" x14ac:dyDescent="0.25">
      <c r="B166" s="5"/>
      <c r="C166" s="6"/>
      <c r="D166" s="24"/>
      <c r="E166" s="20"/>
      <c r="F166" s="20"/>
      <c r="G166" s="25"/>
      <c r="H166" s="107"/>
      <c r="I166" s="108"/>
      <c r="J166" s="46"/>
      <c r="K166" s="47"/>
      <c r="L166" s="47"/>
      <c r="M166" s="77"/>
      <c r="N166" s="109"/>
      <c r="O166" s="47"/>
      <c r="P166" s="47"/>
      <c r="Q166" s="70"/>
      <c r="S166" s="47"/>
      <c r="T166" s="47"/>
    </row>
    <row r="167" spans="2:20" ht="18" customHeight="1" x14ac:dyDescent="0.25">
      <c r="B167" s="21"/>
      <c r="C167" s="21"/>
      <c r="D167" s="21"/>
      <c r="E167" s="22"/>
      <c r="F167" s="22"/>
      <c r="G167" s="22"/>
      <c r="H167" s="22"/>
      <c r="I167" s="23"/>
      <c r="J167" s="27"/>
      <c r="K167" s="27"/>
      <c r="L167" s="29"/>
      <c r="M167" s="29"/>
      <c r="N167" s="27"/>
      <c r="O167" s="27"/>
      <c r="P167" s="101"/>
      <c r="Q167" s="102"/>
      <c r="R167" s="100"/>
      <c r="S167" s="26" t="e">
        <f>ROUND(AVERAGE($S14:$S166),1)</f>
        <v>#DIV/0!</v>
      </c>
      <c r="T167" s="36" t="e">
        <f>AVERAGE(T14:T166)</f>
        <v>#DIV/0!</v>
      </c>
    </row>
    <row r="168" spans="2:20" ht="15.75" x14ac:dyDescent="0.25">
      <c r="B168" s="21"/>
      <c r="C168" s="21"/>
      <c r="D168" s="21"/>
      <c r="E168" s="22"/>
      <c r="F168" s="22"/>
      <c r="G168" s="22"/>
      <c r="H168" s="22"/>
      <c r="I168" s="23"/>
      <c r="J168" s="27"/>
      <c r="K168" s="27"/>
      <c r="L168" s="29"/>
      <c r="M168" s="29"/>
      <c r="N168" s="27"/>
      <c r="O168" s="27"/>
      <c r="P168" s="27"/>
      <c r="Q168" s="28"/>
      <c r="R168" s="29"/>
      <c r="S168" s="7"/>
      <c r="T168" s="19"/>
    </row>
    <row r="169" spans="2:20" x14ac:dyDescent="0.2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2:20" ht="30" customHeight="1" x14ac:dyDescent="0.25">
      <c r="B170" s="29"/>
      <c r="C170" s="381" t="s">
        <v>28</v>
      </c>
      <c r="D170" s="382"/>
      <c r="E170" s="382"/>
      <c r="F170" s="383"/>
      <c r="G170" s="91" t="e">
        <f>INT((AVERAGE(M14:M166))*10+0.5)/10</f>
        <v>#DIV/0!</v>
      </c>
      <c r="H170" s="38"/>
      <c r="I170" s="29"/>
      <c r="J170" s="29"/>
      <c r="K170" s="30"/>
      <c r="L170" s="99"/>
      <c r="M170" s="29"/>
      <c r="N170" s="29"/>
      <c r="O170" s="19"/>
      <c r="P170" s="29"/>
      <c r="Q170" s="29"/>
      <c r="R170" s="29"/>
      <c r="S170" s="29"/>
      <c r="T170" s="29"/>
    </row>
    <row r="171" spans="2:20" ht="30" customHeight="1" x14ac:dyDescent="0.25">
      <c r="B171" s="29"/>
      <c r="C171" s="381" t="s">
        <v>65</v>
      </c>
      <c r="D171" s="382"/>
      <c r="E171" s="382"/>
      <c r="F171" s="383"/>
      <c r="G171" s="31" t="e">
        <f>+S167</f>
        <v>#DIV/0!</v>
      </c>
      <c r="H171" s="38"/>
      <c r="I171" s="29"/>
      <c r="J171" s="29"/>
      <c r="K171" s="29"/>
      <c r="L171" s="29"/>
      <c r="M171" s="29"/>
      <c r="N171" s="29"/>
      <c r="O171" s="19"/>
      <c r="P171" s="29"/>
      <c r="Q171" s="29"/>
      <c r="R171" s="29"/>
      <c r="S171" s="29"/>
      <c r="T171" s="29"/>
    </row>
    <row r="172" spans="2:20" ht="30" customHeight="1" x14ac:dyDescent="0.25">
      <c r="B172" s="29"/>
      <c r="C172" s="381" t="s">
        <v>21</v>
      </c>
      <c r="D172" s="382"/>
      <c r="E172" s="382"/>
      <c r="F172" s="383"/>
      <c r="G172" s="37" t="e">
        <f>+ROUND(STDEV(S14:S166),3)</f>
        <v>#DIV/0!</v>
      </c>
      <c r="H172" s="38"/>
      <c r="I172" s="29"/>
      <c r="J172" s="29"/>
      <c r="K172" s="29"/>
      <c r="L172" s="29"/>
      <c r="M172" s="29"/>
      <c r="N172" s="29"/>
      <c r="O172" s="19"/>
      <c r="P172" s="29"/>
      <c r="Q172" s="29"/>
      <c r="R172" s="29"/>
      <c r="S172" s="29"/>
      <c r="T172" s="29"/>
    </row>
    <row r="173" spans="2:20" ht="30" customHeight="1" x14ac:dyDescent="0.25">
      <c r="B173" s="29"/>
      <c r="C173" s="381" t="s">
        <v>29</v>
      </c>
      <c r="D173" s="382"/>
      <c r="E173" s="382"/>
      <c r="F173" s="383"/>
      <c r="G173" s="91" t="e">
        <f>+ROUND($G$171+(2*$G$172),2)</f>
        <v>#DIV/0!</v>
      </c>
      <c r="H173" s="35"/>
      <c r="I173" s="29"/>
      <c r="J173" s="29"/>
      <c r="K173" s="29"/>
      <c r="L173" s="29"/>
      <c r="M173" s="90"/>
      <c r="N173" s="90"/>
      <c r="O173" s="35"/>
      <c r="P173" s="29"/>
      <c r="Q173" s="29"/>
      <c r="R173" s="29"/>
      <c r="S173" s="29"/>
      <c r="T173" s="29"/>
    </row>
    <row r="174" spans="2:20" ht="30" customHeight="1" x14ac:dyDescent="0.25">
      <c r="B174" s="29"/>
      <c r="C174" s="378" t="s">
        <v>64</v>
      </c>
      <c r="D174" s="378"/>
      <c r="E174" s="378"/>
      <c r="F174" s="378"/>
      <c r="G174" s="91" t="e">
        <f>+ROUND($G$171-(2*$G$172),2)</f>
        <v>#DIV/0!</v>
      </c>
      <c r="H174" s="35"/>
      <c r="I174" s="29"/>
      <c r="J174" s="29"/>
      <c r="K174" s="29"/>
      <c r="L174" s="29"/>
      <c r="M174" s="90"/>
      <c r="N174" s="90"/>
      <c r="O174" s="35"/>
      <c r="P174" s="29"/>
      <c r="Q174" s="29"/>
      <c r="R174" s="29"/>
      <c r="S174" s="29"/>
      <c r="T174" s="29"/>
    </row>
  </sheetData>
  <autoFilter ref="C13:Q164"/>
  <mergeCells count="23">
    <mergeCell ref="C174:F174"/>
    <mergeCell ref="F12:G12"/>
    <mergeCell ref="S12:T12"/>
    <mergeCell ref="C170:F170"/>
    <mergeCell ref="C171:F171"/>
    <mergeCell ref="C172:F172"/>
    <mergeCell ref="C173:F173"/>
    <mergeCell ref="B7:C7"/>
    <mergeCell ref="D7:T7"/>
    <mergeCell ref="C8:Q8"/>
    <mergeCell ref="B9:Q9"/>
    <mergeCell ref="S9:T11"/>
    <mergeCell ref="C10:I11"/>
    <mergeCell ref="J10:Q10"/>
    <mergeCell ref="J11:M11"/>
    <mergeCell ref="N11:Q11"/>
    <mergeCell ref="B2:D5"/>
    <mergeCell ref="E2:P2"/>
    <mergeCell ref="Q2:T5"/>
    <mergeCell ref="E3:P4"/>
    <mergeCell ref="E5:G5"/>
    <mergeCell ref="H5:K5"/>
    <mergeCell ref="L5:P5"/>
  </mergeCells>
  <conditionalFormatting sqref="S14:T166">
    <cfRule type="cellIs" dxfId="11" priority="1" stopIfTrue="1" operator="notBetween">
      <formula>1.6</formula>
      <formula>0.4</formula>
    </cfRule>
  </conditionalFormatting>
  <pageMargins left="0.11811023622047245" right="0" top="0.11811023622047245" bottom="0.19685039370078741" header="0" footer="0"/>
  <pageSetup scale="80" orientation="landscape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Z228"/>
  <sheetViews>
    <sheetView showGridLines="0" topLeftCell="A4" zoomScaleNormal="100" workbookViewId="0">
      <selection activeCell="J18" sqref="J18"/>
    </sheetView>
  </sheetViews>
  <sheetFormatPr baseColWidth="10" defaultRowHeight="14.25" x14ac:dyDescent="0.2"/>
  <cols>
    <col min="1" max="1" width="1.28515625" style="43" customWidth="1"/>
    <col min="2" max="2" width="5.7109375" style="43" customWidth="1"/>
    <col min="3" max="3" width="15.140625" style="43" customWidth="1"/>
    <col min="4" max="4" width="13.140625" style="43" customWidth="1"/>
    <col min="5" max="5" width="18.28515625" style="43" customWidth="1"/>
    <col min="6" max="6" width="17.42578125" style="43" customWidth="1"/>
    <col min="7" max="7" width="17.5703125" style="43" customWidth="1"/>
    <col min="8" max="8" width="16.28515625" style="43" customWidth="1"/>
    <col min="9" max="9" width="17" style="43" customWidth="1"/>
    <col min="10" max="16384" width="11.42578125" style="43"/>
  </cols>
  <sheetData>
    <row r="1" spans="1:10" x14ac:dyDescent="0.2">
      <c r="A1" s="41"/>
      <c r="B1" s="418"/>
      <c r="C1" s="419"/>
      <c r="D1" s="393" t="s">
        <v>38</v>
      </c>
      <c r="E1" s="394"/>
      <c r="F1" s="394"/>
      <c r="G1" s="394"/>
      <c r="H1" s="395"/>
      <c r="I1" s="165"/>
    </row>
    <row r="2" spans="1:10" ht="20.25" x14ac:dyDescent="0.2">
      <c r="A2" s="41"/>
      <c r="B2" s="420"/>
      <c r="C2" s="421"/>
      <c r="D2" s="402" t="s">
        <v>63</v>
      </c>
      <c r="E2" s="403"/>
      <c r="F2" s="403"/>
      <c r="G2" s="403"/>
      <c r="H2" s="404"/>
      <c r="I2" s="166"/>
    </row>
    <row r="3" spans="1:10" x14ac:dyDescent="0.2">
      <c r="A3" s="41"/>
      <c r="B3" s="422"/>
      <c r="C3" s="423"/>
      <c r="D3" s="424" t="s">
        <v>40</v>
      </c>
      <c r="E3" s="424"/>
      <c r="F3" s="168" t="s">
        <v>74</v>
      </c>
      <c r="G3" s="405" t="s">
        <v>39</v>
      </c>
      <c r="H3" s="406"/>
      <c r="I3" s="167"/>
    </row>
    <row r="4" spans="1:10" x14ac:dyDescent="0.2">
      <c r="A4" s="41"/>
      <c r="B4" s="249"/>
      <c r="C4" s="249"/>
      <c r="D4" s="249"/>
      <c r="E4" s="249"/>
      <c r="F4" s="249"/>
      <c r="G4" s="249"/>
      <c r="H4" s="250"/>
      <c r="I4" s="250"/>
      <c r="J4" s="171"/>
    </row>
    <row r="5" spans="1:10" ht="15" customHeight="1" x14ac:dyDescent="0.2">
      <c r="A5" s="41"/>
      <c r="B5" s="411" t="s">
        <v>69</v>
      </c>
      <c r="C5" s="412"/>
      <c r="D5" s="407">
        <f>+'Factor "C"'!D7:T7</f>
        <v>0</v>
      </c>
      <c r="E5" s="407"/>
      <c r="F5" s="407"/>
      <c r="G5" s="407"/>
      <c r="H5" s="407"/>
      <c r="I5" s="408"/>
    </row>
    <row r="6" spans="1:10" x14ac:dyDescent="0.2">
      <c r="A6" s="41"/>
      <c r="B6" s="413"/>
      <c r="C6" s="414"/>
      <c r="D6" s="409"/>
      <c r="E6" s="409"/>
      <c r="F6" s="409"/>
      <c r="G6" s="409"/>
      <c r="H6" s="409"/>
      <c r="I6" s="410"/>
    </row>
    <row r="7" spans="1:10" x14ac:dyDescent="0.2">
      <c r="A7" s="41"/>
      <c r="B7" s="247"/>
      <c r="C7" s="247"/>
      <c r="D7" s="247"/>
      <c r="E7" s="247"/>
      <c r="F7" s="248"/>
      <c r="G7" s="247"/>
      <c r="H7" s="243"/>
      <c r="I7" s="243"/>
      <c r="J7" s="171"/>
    </row>
    <row r="8" spans="1:10" ht="18.75" customHeight="1" x14ac:dyDescent="0.2">
      <c r="A8" s="41"/>
      <c r="B8" s="399" t="s">
        <v>97</v>
      </c>
      <c r="C8" s="400"/>
      <c r="D8" s="400"/>
      <c r="E8" s="401"/>
      <c r="F8" s="170" t="e">
        <f>+'Factor "C"'!$T$167</f>
        <v>#DIV/0!</v>
      </c>
      <c r="G8" s="41"/>
      <c r="H8" s="41"/>
      <c r="I8" s="41"/>
      <c r="J8" s="171"/>
    </row>
    <row r="9" spans="1:10" x14ac:dyDescent="0.2">
      <c r="A9" s="186"/>
      <c r="B9" s="41"/>
      <c r="C9" s="41"/>
      <c r="D9" s="149"/>
      <c r="E9" s="41"/>
      <c r="F9" s="41"/>
      <c r="G9" s="245"/>
      <c r="H9" s="246"/>
      <c r="I9" s="246"/>
      <c r="J9" s="171"/>
    </row>
    <row r="10" spans="1:10" ht="15" x14ac:dyDescent="0.2">
      <c r="A10" s="41"/>
      <c r="B10" s="415" t="s">
        <v>75</v>
      </c>
      <c r="C10" s="416"/>
      <c r="D10" s="416"/>
      <c r="E10" s="416"/>
      <c r="F10" s="416"/>
      <c r="G10" s="416"/>
      <c r="H10" s="416"/>
      <c r="I10" s="417"/>
    </row>
    <row r="11" spans="1:10" ht="20.25" customHeight="1" x14ac:dyDescent="0.2">
      <c r="A11" s="186"/>
      <c r="B11" s="425" t="s">
        <v>76</v>
      </c>
      <c r="C11" s="425"/>
      <c r="D11" s="425"/>
      <c r="E11" s="425"/>
      <c r="F11" s="425"/>
      <c r="G11" s="426" t="s">
        <v>72</v>
      </c>
      <c r="H11" s="426"/>
      <c r="I11" s="426"/>
    </row>
    <row r="12" spans="1:10" ht="15.75" customHeight="1" x14ac:dyDescent="0.2">
      <c r="A12" s="186"/>
      <c r="B12" s="427" t="s">
        <v>1</v>
      </c>
      <c r="C12" s="429" t="s">
        <v>23</v>
      </c>
      <c r="D12" s="427" t="s">
        <v>3</v>
      </c>
      <c r="E12" s="427" t="s">
        <v>70</v>
      </c>
      <c r="F12" s="427" t="s">
        <v>73</v>
      </c>
      <c r="G12" s="183" t="s">
        <v>71</v>
      </c>
      <c r="H12" s="183" t="s">
        <v>80</v>
      </c>
      <c r="I12" s="183" t="s">
        <v>77</v>
      </c>
    </row>
    <row r="13" spans="1:10" ht="18" customHeight="1" x14ac:dyDescent="0.2">
      <c r="A13" s="186"/>
      <c r="B13" s="428"/>
      <c r="C13" s="430"/>
      <c r="D13" s="428"/>
      <c r="E13" s="428"/>
      <c r="F13" s="428"/>
      <c r="G13" s="184" t="s">
        <v>79</v>
      </c>
      <c r="H13" s="184" t="s">
        <v>24</v>
      </c>
      <c r="I13" s="185" t="s">
        <v>99</v>
      </c>
    </row>
    <row r="14" spans="1:10" ht="15" x14ac:dyDescent="0.25">
      <c r="A14" s="186"/>
      <c r="B14" s="147">
        <v>1</v>
      </c>
      <c r="C14" s="315">
        <v>41388</v>
      </c>
      <c r="D14" s="111">
        <v>0.125</v>
      </c>
      <c r="E14" s="154" t="s">
        <v>142</v>
      </c>
      <c r="F14" s="112">
        <v>225</v>
      </c>
      <c r="G14" s="53">
        <v>4.7</v>
      </c>
      <c r="H14" s="192" t="e">
        <f>+IF($G14="","-",ROUND(((G14*$F$8)/0.85),1))</f>
        <v>#DIV/0!</v>
      </c>
      <c r="I14" s="55" t="e">
        <f t="shared" ref="I14:I21" si="0">+IF(H14="-","-",IF(H14&lt;$H$124,"No Cumple",H14))</f>
        <v>#DIV/0!</v>
      </c>
    </row>
    <row r="15" spans="1:10" ht="15" x14ac:dyDescent="0.25">
      <c r="A15" s="186"/>
      <c r="B15" s="147">
        <v>2</v>
      </c>
      <c r="C15" s="315"/>
      <c r="D15" s="111"/>
      <c r="E15" s="154"/>
      <c r="F15" s="112"/>
      <c r="G15" s="53"/>
      <c r="H15" s="192" t="str">
        <f t="shared" ref="H15:H60" si="1">+IF($G15="","-",ROUND(((G15*$F$8)/0.85),1))</f>
        <v>-</v>
      </c>
      <c r="I15" s="55" t="str">
        <f t="shared" si="0"/>
        <v>-</v>
      </c>
    </row>
    <row r="16" spans="1:10" ht="15" x14ac:dyDescent="0.25">
      <c r="A16" s="186"/>
      <c r="B16" s="147">
        <v>3</v>
      </c>
      <c r="C16" s="315"/>
      <c r="D16" s="111"/>
      <c r="E16" s="154"/>
      <c r="F16" s="112"/>
      <c r="G16" s="53"/>
      <c r="H16" s="192" t="str">
        <f t="shared" si="1"/>
        <v>-</v>
      </c>
      <c r="I16" s="55" t="str">
        <f t="shared" si="0"/>
        <v>-</v>
      </c>
    </row>
    <row r="17" spans="1:11" ht="15" x14ac:dyDescent="0.25">
      <c r="A17" s="186"/>
      <c r="B17" s="147">
        <v>4</v>
      </c>
      <c r="C17" s="315">
        <v>41387</v>
      </c>
      <c r="D17" s="111">
        <v>0.875</v>
      </c>
      <c r="E17" s="154" t="s">
        <v>143</v>
      </c>
      <c r="F17" s="112">
        <v>218</v>
      </c>
      <c r="G17" s="53">
        <v>4.2</v>
      </c>
      <c r="H17" s="192" t="e">
        <f>+IF($G17="","-",ROUND(((G17*$F$8)/0.85),1))</f>
        <v>#DIV/0!</v>
      </c>
      <c r="I17" s="55" t="e">
        <f t="shared" si="0"/>
        <v>#DIV/0!</v>
      </c>
      <c r="J17" s="110"/>
      <c r="K17" s="110"/>
    </row>
    <row r="18" spans="1:11" ht="15" x14ac:dyDescent="0.25">
      <c r="A18" s="186"/>
      <c r="B18" s="147">
        <v>5</v>
      </c>
      <c r="C18" s="315">
        <v>41387</v>
      </c>
      <c r="D18" s="111">
        <v>1.125</v>
      </c>
      <c r="E18" s="154" t="s">
        <v>142</v>
      </c>
      <c r="F18" s="112">
        <v>219</v>
      </c>
      <c r="G18" s="53">
        <v>4.9000000000000004</v>
      </c>
      <c r="H18" s="192" t="e">
        <f t="shared" si="1"/>
        <v>#DIV/0!</v>
      </c>
      <c r="I18" s="55" t="e">
        <f t="shared" si="0"/>
        <v>#DIV/0!</v>
      </c>
      <c r="J18" s="110"/>
      <c r="K18" s="110"/>
    </row>
    <row r="19" spans="1:11" ht="15" x14ac:dyDescent="0.25">
      <c r="A19" s="186"/>
      <c r="B19" s="147">
        <v>6</v>
      </c>
      <c r="C19" s="315">
        <v>41386</v>
      </c>
      <c r="D19" s="111">
        <v>1.375</v>
      </c>
      <c r="E19" s="154" t="s">
        <v>144</v>
      </c>
      <c r="F19" s="112">
        <v>255</v>
      </c>
      <c r="G19" s="53">
        <v>3.8</v>
      </c>
      <c r="H19" s="192" t="e">
        <f t="shared" si="1"/>
        <v>#DIV/0!</v>
      </c>
      <c r="I19" s="55" t="e">
        <f t="shared" si="0"/>
        <v>#DIV/0!</v>
      </c>
      <c r="J19" s="110"/>
      <c r="K19" s="110"/>
    </row>
    <row r="20" spans="1:11" ht="15" x14ac:dyDescent="0.25">
      <c r="A20" s="186"/>
      <c r="B20" s="147">
        <v>7</v>
      </c>
      <c r="C20" s="315">
        <v>41384</v>
      </c>
      <c r="D20" s="111">
        <v>1.625</v>
      </c>
      <c r="E20" s="154" t="s">
        <v>145</v>
      </c>
      <c r="F20" s="112">
        <v>245</v>
      </c>
      <c r="G20" s="53">
        <v>4.5</v>
      </c>
      <c r="H20" s="192" t="e">
        <f t="shared" si="1"/>
        <v>#DIV/0!</v>
      </c>
      <c r="I20" s="55" t="e">
        <f t="shared" si="0"/>
        <v>#DIV/0!</v>
      </c>
      <c r="J20" s="110"/>
      <c r="K20" s="110"/>
    </row>
    <row r="21" spans="1:11" ht="15" x14ac:dyDescent="0.25">
      <c r="A21" s="244"/>
      <c r="B21" s="147">
        <v>8</v>
      </c>
      <c r="C21" s="315">
        <v>41384</v>
      </c>
      <c r="D21" s="307">
        <v>1.875</v>
      </c>
      <c r="E21" s="154" t="s">
        <v>143</v>
      </c>
      <c r="F21" s="253">
        <v>215</v>
      </c>
      <c r="G21" s="254">
        <v>4.2</v>
      </c>
      <c r="H21" s="255" t="e">
        <f t="shared" si="1"/>
        <v>#DIV/0!</v>
      </c>
      <c r="I21" s="256" t="e">
        <f t="shared" si="0"/>
        <v>#DIV/0!</v>
      </c>
      <c r="J21" s="110"/>
      <c r="K21" s="110"/>
    </row>
    <row r="22" spans="1:11" ht="15" x14ac:dyDescent="0.25">
      <c r="A22" s="244"/>
      <c r="B22" s="147">
        <v>9</v>
      </c>
      <c r="C22" s="315">
        <v>41382</v>
      </c>
      <c r="D22" s="307">
        <v>2.125</v>
      </c>
      <c r="E22" s="154" t="s">
        <v>142</v>
      </c>
      <c r="F22" s="253">
        <v>216</v>
      </c>
      <c r="G22" s="316">
        <v>4</v>
      </c>
      <c r="H22" s="255" t="e">
        <f t="shared" ref="H22:H35" si="2">+IF($G22="","-",ROUND(((G22*$F$8)/0.85),1))</f>
        <v>#DIV/0!</v>
      </c>
      <c r="I22" s="256" t="e">
        <f t="shared" ref="I22:I35" si="3">+IF(H22="-","-",IF(H22&lt;$H$124,"No Cumple",H22))</f>
        <v>#DIV/0!</v>
      </c>
      <c r="J22" s="110"/>
      <c r="K22" s="110"/>
    </row>
    <row r="23" spans="1:11" ht="15" x14ac:dyDescent="0.25">
      <c r="A23" s="244"/>
      <c r="B23" s="147">
        <v>10</v>
      </c>
      <c r="C23" s="315">
        <v>41381</v>
      </c>
      <c r="D23" s="307">
        <v>2.375</v>
      </c>
      <c r="E23" s="154" t="s">
        <v>144</v>
      </c>
      <c r="F23" s="253">
        <v>205</v>
      </c>
      <c r="G23" s="254">
        <v>4.7</v>
      </c>
      <c r="H23" s="255" t="e">
        <f t="shared" si="2"/>
        <v>#DIV/0!</v>
      </c>
      <c r="I23" s="256" t="e">
        <f t="shared" si="3"/>
        <v>#DIV/0!</v>
      </c>
      <c r="J23" s="110"/>
      <c r="K23" s="110"/>
    </row>
    <row r="24" spans="1:11" ht="15" x14ac:dyDescent="0.25">
      <c r="A24" s="244"/>
      <c r="B24" s="147">
        <v>11</v>
      </c>
      <c r="C24" s="315">
        <v>41380</v>
      </c>
      <c r="D24" s="307">
        <v>2.625</v>
      </c>
      <c r="E24" s="154" t="s">
        <v>145</v>
      </c>
      <c r="F24" s="253">
        <v>204</v>
      </c>
      <c r="G24" s="254">
        <v>4.5</v>
      </c>
      <c r="H24" s="255" t="e">
        <f t="shared" si="2"/>
        <v>#DIV/0!</v>
      </c>
      <c r="I24" s="256" t="e">
        <f t="shared" si="3"/>
        <v>#DIV/0!</v>
      </c>
      <c r="J24" s="110"/>
      <c r="K24" s="110"/>
    </row>
    <row r="25" spans="1:11" ht="15" x14ac:dyDescent="0.25">
      <c r="A25" s="244"/>
      <c r="B25" s="147">
        <v>12</v>
      </c>
      <c r="C25" s="315">
        <v>41380</v>
      </c>
      <c r="D25" s="307">
        <v>2.875</v>
      </c>
      <c r="E25" s="154" t="s">
        <v>143</v>
      </c>
      <c r="F25" s="253">
        <v>210</v>
      </c>
      <c r="G25" s="316">
        <v>4.2</v>
      </c>
      <c r="H25" s="255" t="e">
        <f t="shared" si="2"/>
        <v>#DIV/0!</v>
      </c>
      <c r="I25" s="256" t="e">
        <f t="shared" si="3"/>
        <v>#DIV/0!</v>
      </c>
      <c r="J25" s="110"/>
      <c r="K25" s="110"/>
    </row>
    <row r="26" spans="1:11" ht="15" x14ac:dyDescent="0.25">
      <c r="A26" s="244"/>
      <c r="B26" s="147">
        <v>13</v>
      </c>
      <c r="C26" s="315">
        <v>41378</v>
      </c>
      <c r="D26" s="307">
        <v>3.125</v>
      </c>
      <c r="E26" s="154" t="s">
        <v>142</v>
      </c>
      <c r="F26" s="253">
        <v>209</v>
      </c>
      <c r="G26" s="254">
        <v>5.2</v>
      </c>
      <c r="H26" s="255" t="e">
        <f t="shared" si="2"/>
        <v>#DIV/0!</v>
      </c>
      <c r="I26" s="256" t="e">
        <f t="shared" si="3"/>
        <v>#DIV/0!</v>
      </c>
      <c r="J26" s="110"/>
      <c r="K26" s="110"/>
    </row>
    <row r="27" spans="1:11" ht="15" x14ac:dyDescent="0.25">
      <c r="A27" s="244"/>
      <c r="B27" s="147">
        <v>14</v>
      </c>
      <c r="C27" s="315">
        <v>41378</v>
      </c>
      <c r="D27" s="307">
        <v>3.375</v>
      </c>
      <c r="E27" s="154" t="s">
        <v>144</v>
      </c>
      <c r="F27" s="253">
        <v>228</v>
      </c>
      <c r="G27" s="254">
        <v>4.0999999999999996</v>
      </c>
      <c r="H27" s="255" t="e">
        <f t="shared" si="2"/>
        <v>#DIV/0!</v>
      </c>
      <c r="I27" s="256" t="e">
        <f t="shared" si="3"/>
        <v>#DIV/0!</v>
      </c>
      <c r="J27" s="110"/>
      <c r="K27" s="110"/>
    </row>
    <row r="28" spans="1:11" ht="15" x14ac:dyDescent="0.25">
      <c r="A28" s="244"/>
      <c r="B28" s="147">
        <v>15</v>
      </c>
      <c r="C28" s="315">
        <v>41377</v>
      </c>
      <c r="D28" s="307">
        <v>3.625</v>
      </c>
      <c r="E28" s="154" t="s">
        <v>145</v>
      </c>
      <c r="F28" s="253">
        <v>221</v>
      </c>
      <c r="G28" s="254">
        <v>4.7</v>
      </c>
      <c r="H28" s="255" t="e">
        <f t="shared" si="2"/>
        <v>#DIV/0!</v>
      </c>
      <c r="I28" s="256" t="e">
        <f t="shared" si="3"/>
        <v>#DIV/0!</v>
      </c>
      <c r="J28" s="110"/>
      <c r="K28" s="110"/>
    </row>
    <row r="29" spans="1:11" ht="15" x14ac:dyDescent="0.25">
      <c r="A29" s="244"/>
      <c r="B29" s="147">
        <v>16</v>
      </c>
      <c r="C29" s="315">
        <v>41376</v>
      </c>
      <c r="D29" s="307">
        <v>3.875</v>
      </c>
      <c r="E29" s="154" t="s">
        <v>144</v>
      </c>
      <c r="F29" s="253">
        <v>217</v>
      </c>
      <c r="G29" s="254">
        <v>4.4000000000000004</v>
      </c>
      <c r="H29" s="255" t="e">
        <f t="shared" si="2"/>
        <v>#DIV/0!</v>
      </c>
      <c r="I29" s="256" t="e">
        <f t="shared" si="3"/>
        <v>#DIV/0!</v>
      </c>
      <c r="J29" s="110"/>
      <c r="K29" s="110"/>
    </row>
    <row r="30" spans="1:11" ht="15" x14ac:dyDescent="0.25">
      <c r="A30" s="244"/>
      <c r="B30" s="147">
        <v>17</v>
      </c>
      <c r="C30" s="315">
        <v>41376</v>
      </c>
      <c r="D30" s="307">
        <v>4.125</v>
      </c>
      <c r="E30" s="154" t="s">
        <v>142</v>
      </c>
      <c r="F30" s="253">
        <v>225</v>
      </c>
      <c r="G30" s="254">
        <v>4.5</v>
      </c>
      <c r="H30" s="255" t="e">
        <f t="shared" si="2"/>
        <v>#DIV/0!</v>
      </c>
      <c r="I30" s="256" t="e">
        <f t="shared" si="3"/>
        <v>#DIV/0!</v>
      </c>
      <c r="J30" s="110"/>
      <c r="K30" s="110"/>
    </row>
    <row r="31" spans="1:11" ht="15" x14ac:dyDescent="0.25">
      <c r="A31" s="244"/>
      <c r="B31" s="147">
        <v>18</v>
      </c>
      <c r="C31" s="315">
        <v>41375</v>
      </c>
      <c r="D31" s="307">
        <v>4.375</v>
      </c>
      <c r="E31" s="154" t="s">
        <v>144</v>
      </c>
      <c r="F31" s="253">
        <v>235</v>
      </c>
      <c r="G31" s="254">
        <v>4.0999999999999996</v>
      </c>
      <c r="H31" s="255" t="e">
        <f t="shared" si="2"/>
        <v>#DIV/0!</v>
      </c>
      <c r="I31" s="256" t="e">
        <f t="shared" si="3"/>
        <v>#DIV/0!</v>
      </c>
      <c r="J31" s="110"/>
      <c r="K31" s="110"/>
    </row>
    <row r="32" spans="1:11" ht="15" x14ac:dyDescent="0.25">
      <c r="A32" s="244"/>
      <c r="B32" s="147">
        <v>19</v>
      </c>
      <c r="C32" s="315"/>
      <c r="D32" s="307"/>
      <c r="E32" s="154"/>
      <c r="F32" s="253"/>
      <c r="G32" s="254"/>
      <c r="H32" s="255" t="str">
        <f t="shared" si="2"/>
        <v>-</v>
      </c>
      <c r="I32" s="256" t="str">
        <f t="shared" si="3"/>
        <v>-</v>
      </c>
      <c r="J32" s="110"/>
      <c r="K32" s="110"/>
    </row>
    <row r="33" spans="1:11" ht="15" x14ac:dyDescent="0.25">
      <c r="A33" s="244"/>
      <c r="B33" s="147">
        <v>20</v>
      </c>
      <c r="C33" s="315"/>
      <c r="D33" s="307"/>
      <c r="E33" s="154"/>
      <c r="F33" s="253"/>
      <c r="G33" s="254"/>
      <c r="H33" s="255" t="str">
        <f t="shared" si="2"/>
        <v>-</v>
      </c>
      <c r="I33" s="256" t="str">
        <f t="shared" si="3"/>
        <v>-</v>
      </c>
      <c r="J33" s="110"/>
      <c r="K33" s="110"/>
    </row>
    <row r="34" spans="1:11" ht="15" x14ac:dyDescent="0.25">
      <c r="A34" s="244"/>
      <c r="B34" s="147">
        <v>21</v>
      </c>
      <c r="C34" s="315"/>
      <c r="D34" s="307"/>
      <c r="E34" s="154"/>
      <c r="F34" s="253"/>
      <c r="G34" s="254"/>
      <c r="H34" s="255" t="str">
        <f t="shared" si="2"/>
        <v>-</v>
      </c>
      <c r="I34" s="256" t="str">
        <f t="shared" si="3"/>
        <v>-</v>
      </c>
      <c r="J34" s="110"/>
      <c r="K34" s="110"/>
    </row>
    <row r="35" spans="1:11" ht="15" x14ac:dyDescent="0.25">
      <c r="A35" s="244"/>
      <c r="B35" s="147">
        <v>22</v>
      </c>
      <c r="C35" s="315"/>
      <c r="D35" s="307"/>
      <c r="E35" s="154"/>
      <c r="F35" s="253"/>
      <c r="G35" s="254"/>
      <c r="H35" s="255" t="str">
        <f t="shared" si="2"/>
        <v>-</v>
      </c>
      <c r="I35" s="256" t="str">
        <f t="shared" si="3"/>
        <v>-</v>
      </c>
      <c r="J35" s="110"/>
      <c r="K35" s="110"/>
    </row>
    <row r="36" spans="1:11" ht="15" x14ac:dyDescent="0.25">
      <c r="A36" s="186"/>
      <c r="B36" s="147">
        <v>23</v>
      </c>
      <c r="C36" s="315"/>
      <c r="D36" s="111"/>
      <c r="E36" s="154"/>
      <c r="F36" s="112"/>
      <c r="G36" s="53"/>
      <c r="H36" s="192" t="str">
        <f t="shared" si="1"/>
        <v>-</v>
      </c>
      <c r="I36" s="55" t="str">
        <f t="shared" ref="I36:I60" si="4">+IF(H36="-","-",IF(H36&lt;$H$124,"No Cumple",H36))</f>
        <v>-</v>
      </c>
      <c r="J36" s="110"/>
      <c r="K36" s="110"/>
    </row>
    <row r="37" spans="1:11" ht="15" x14ac:dyDescent="0.25">
      <c r="A37" s="186"/>
      <c r="B37" s="147">
        <v>24</v>
      </c>
      <c r="C37" s="315"/>
      <c r="D37" s="111"/>
      <c r="E37" s="154"/>
      <c r="F37" s="112"/>
      <c r="G37" s="53"/>
      <c r="H37" s="192" t="str">
        <f t="shared" si="1"/>
        <v>-</v>
      </c>
      <c r="I37" s="55" t="str">
        <f t="shared" si="4"/>
        <v>-</v>
      </c>
      <c r="J37" s="110"/>
      <c r="K37" s="110"/>
    </row>
    <row r="38" spans="1:11" ht="15" x14ac:dyDescent="0.25">
      <c r="A38" s="186"/>
      <c r="B38" s="147">
        <v>25</v>
      </c>
      <c r="C38" s="315"/>
      <c r="D38" s="111"/>
      <c r="E38" s="154"/>
      <c r="F38" s="112"/>
      <c r="G38" s="53"/>
      <c r="H38" s="192" t="str">
        <f t="shared" si="1"/>
        <v>-</v>
      </c>
      <c r="I38" s="55" t="str">
        <f t="shared" si="4"/>
        <v>-</v>
      </c>
      <c r="J38" s="110"/>
      <c r="K38" s="110"/>
    </row>
    <row r="39" spans="1:11" ht="15" x14ac:dyDescent="0.25">
      <c r="A39" s="186"/>
      <c r="B39" s="147">
        <v>26</v>
      </c>
      <c r="C39" s="315"/>
      <c r="D39" s="111"/>
      <c r="E39" s="154"/>
      <c r="F39" s="112"/>
      <c r="G39" s="53"/>
      <c r="H39" s="192" t="str">
        <f t="shared" si="1"/>
        <v>-</v>
      </c>
      <c r="I39" s="55" t="str">
        <f t="shared" si="4"/>
        <v>-</v>
      </c>
      <c r="J39" s="110"/>
      <c r="K39" s="110"/>
    </row>
    <row r="40" spans="1:11" ht="15" x14ac:dyDescent="0.25">
      <c r="A40" s="186"/>
      <c r="B40" s="147">
        <v>27</v>
      </c>
      <c r="C40" s="315"/>
      <c r="D40" s="111"/>
      <c r="E40" s="154"/>
      <c r="F40" s="112"/>
      <c r="G40" s="53"/>
      <c r="H40" s="192" t="str">
        <f t="shared" si="1"/>
        <v>-</v>
      </c>
      <c r="I40" s="55" t="str">
        <f t="shared" si="4"/>
        <v>-</v>
      </c>
      <c r="J40" s="110"/>
      <c r="K40" s="110"/>
    </row>
    <row r="41" spans="1:11" ht="15" x14ac:dyDescent="0.25">
      <c r="A41" s="186"/>
      <c r="B41" s="147">
        <v>28</v>
      </c>
      <c r="C41" s="315"/>
      <c r="D41" s="111"/>
      <c r="E41" s="154"/>
      <c r="F41" s="112"/>
      <c r="G41" s="53"/>
      <c r="H41" s="192" t="str">
        <f t="shared" si="1"/>
        <v>-</v>
      </c>
      <c r="I41" s="55" t="str">
        <f t="shared" si="4"/>
        <v>-</v>
      </c>
      <c r="J41" s="110"/>
      <c r="K41" s="110"/>
    </row>
    <row r="42" spans="1:11" ht="15" x14ac:dyDescent="0.25">
      <c r="A42" s="186"/>
      <c r="B42" s="147">
        <v>29</v>
      </c>
      <c r="C42" s="315"/>
      <c r="D42" s="111"/>
      <c r="E42" s="154"/>
      <c r="F42" s="112"/>
      <c r="G42" s="53"/>
      <c r="H42" s="192" t="str">
        <f t="shared" si="1"/>
        <v>-</v>
      </c>
      <c r="I42" s="55" t="str">
        <f t="shared" si="4"/>
        <v>-</v>
      </c>
      <c r="J42" s="110"/>
      <c r="K42" s="110"/>
    </row>
    <row r="43" spans="1:11" ht="15" x14ac:dyDescent="0.25">
      <c r="A43" s="186"/>
      <c r="B43" s="147">
        <v>30</v>
      </c>
      <c r="C43" s="315"/>
      <c r="D43" s="111"/>
      <c r="E43" s="154"/>
      <c r="F43" s="112"/>
      <c r="G43" s="53"/>
      <c r="H43" s="192" t="str">
        <f t="shared" si="1"/>
        <v>-</v>
      </c>
      <c r="I43" s="55" t="str">
        <f t="shared" si="4"/>
        <v>-</v>
      </c>
      <c r="J43" s="110"/>
      <c r="K43" s="110"/>
    </row>
    <row r="44" spans="1:11" ht="15" x14ac:dyDescent="0.25">
      <c r="A44" s="186"/>
      <c r="B44" s="147">
        <v>31</v>
      </c>
      <c r="C44" s="315"/>
      <c r="D44" s="111"/>
      <c r="E44" s="154"/>
      <c r="F44" s="112"/>
      <c r="G44" s="53"/>
      <c r="H44" s="192" t="str">
        <f t="shared" si="1"/>
        <v>-</v>
      </c>
      <c r="I44" s="55" t="str">
        <f t="shared" si="4"/>
        <v>-</v>
      </c>
      <c r="J44" s="110"/>
      <c r="K44" s="110"/>
    </row>
    <row r="45" spans="1:11" ht="15" x14ac:dyDescent="0.25">
      <c r="A45" s="186"/>
      <c r="B45" s="147">
        <v>32</v>
      </c>
      <c r="C45" s="315"/>
      <c r="D45" s="111"/>
      <c r="E45" s="154"/>
      <c r="F45" s="112"/>
      <c r="G45" s="53"/>
      <c r="H45" s="192" t="str">
        <f t="shared" si="1"/>
        <v>-</v>
      </c>
      <c r="I45" s="55" t="str">
        <f t="shared" si="4"/>
        <v>-</v>
      </c>
      <c r="J45" s="110"/>
      <c r="K45" s="110"/>
    </row>
    <row r="46" spans="1:11" ht="15" x14ac:dyDescent="0.25">
      <c r="A46" s="186"/>
      <c r="B46" s="147">
        <v>33</v>
      </c>
      <c r="C46" s="315"/>
      <c r="D46" s="111"/>
      <c r="E46" s="154"/>
      <c r="F46" s="113"/>
      <c r="G46" s="116"/>
      <c r="H46" s="192" t="str">
        <f t="shared" si="1"/>
        <v>-</v>
      </c>
      <c r="I46" s="55" t="str">
        <f t="shared" si="4"/>
        <v>-</v>
      </c>
      <c r="J46" s="110"/>
      <c r="K46" s="110"/>
    </row>
    <row r="47" spans="1:11" ht="15" x14ac:dyDescent="0.25">
      <c r="A47" s="186"/>
      <c r="B47" s="147">
        <v>34</v>
      </c>
      <c r="C47" s="315"/>
      <c r="D47" s="111"/>
      <c r="E47" s="154"/>
      <c r="F47" s="113"/>
      <c r="G47" s="116"/>
      <c r="H47" s="192" t="str">
        <f t="shared" si="1"/>
        <v>-</v>
      </c>
      <c r="I47" s="55" t="str">
        <f t="shared" si="4"/>
        <v>-</v>
      </c>
      <c r="J47" s="110"/>
      <c r="K47" s="110"/>
    </row>
    <row r="48" spans="1:11" ht="15" x14ac:dyDescent="0.25">
      <c r="A48" s="186"/>
      <c r="B48" s="147">
        <v>35</v>
      </c>
      <c r="C48" s="315"/>
      <c r="D48" s="111"/>
      <c r="E48" s="154"/>
      <c r="F48" s="113"/>
      <c r="G48" s="116"/>
      <c r="H48" s="192" t="str">
        <f t="shared" si="1"/>
        <v>-</v>
      </c>
      <c r="I48" s="55" t="str">
        <f t="shared" si="4"/>
        <v>-</v>
      </c>
      <c r="J48" s="110"/>
      <c r="K48" s="110"/>
    </row>
    <row r="49" spans="1:11" ht="15" x14ac:dyDescent="0.25">
      <c r="A49" s="186"/>
      <c r="B49" s="147">
        <v>36</v>
      </c>
      <c r="C49" s="315"/>
      <c r="D49" s="111"/>
      <c r="E49" s="154"/>
      <c r="F49" s="113"/>
      <c r="G49" s="116"/>
      <c r="H49" s="192" t="str">
        <f t="shared" si="1"/>
        <v>-</v>
      </c>
      <c r="I49" s="55" t="str">
        <f t="shared" si="4"/>
        <v>-</v>
      </c>
      <c r="J49" s="110"/>
      <c r="K49" s="110"/>
    </row>
    <row r="50" spans="1:11" ht="15" x14ac:dyDescent="0.25">
      <c r="A50" s="186"/>
      <c r="B50" s="147">
        <v>37</v>
      </c>
      <c r="C50" s="315"/>
      <c r="D50" s="114"/>
      <c r="E50" s="154"/>
      <c r="F50" s="113"/>
      <c r="G50" s="116"/>
      <c r="H50" s="192" t="str">
        <f t="shared" si="1"/>
        <v>-</v>
      </c>
      <c r="I50" s="55" t="str">
        <f t="shared" si="4"/>
        <v>-</v>
      </c>
      <c r="J50" s="110"/>
      <c r="K50" s="110"/>
    </row>
    <row r="51" spans="1:11" ht="15" x14ac:dyDescent="0.25">
      <c r="A51" s="186"/>
      <c r="B51" s="147">
        <v>38</v>
      </c>
      <c r="C51" s="315"/>
      <c r="D51" s="114"/>
      <c r="E51" s="154"/>
      <c r="F51" s="113"/>
      <c r="G51" s="116"/>
      <c r="H51" s="192" t="str">
        <f t="shared" si="1"/>
        <v>-</v>
      </c>
      <c r="I51" s="55" t="str">
        <f t="shared" si="4"/>
        <v>-</v>
      </c>
      <c r="J51" s="110"/>
      <c r="K51" s="110"/>
    </row>
    <row r="52" spans="1:11" ht="15" x14ac:dyDescent="0.25">
      <c r="A52" s="186"/>
      <c r="B52" s="147">
        <v>39</v>
      </c>
      <c r="C52" s="315"/>
      <c r="D52" s="114"/>
      <c r="E52" s="154"/>
      <c r="F52" s="113"/>
      <c r="G52" s="116"/>
      <c r="H52" s="192" t="str">
        <f t="shared" si="1"/>
        <v>-</v>
      </c>
      <c r="I52" s="55" t="str">
        <f t="shared" si="4"/>
        <v>-</v>
      </c>
      <c r="J52" s="110"/>
      <c r="K52" s="110"/>
    </row>
    <row r="53" spans="1:11" ht="15" x14ac:dyDescent="0.25">
      <c r="A53" s="186"/>
      <c r="B53" s="147">
        <v>40</v>
      </c>
      <c r="C53" s="315"/>
      <c r="D53" s="114"/>
      <c r="E53" s="154"/>
      <c r="F53" s="113"/>
      <c r="G53" s="116"/>
      <c r="H53" s="192" t="str">
        <f t="shared" si="1"/>
        <v>-</v>
      </c>
      <c r="I53" s="55" t="str">
        <f t="shared" si="4"/>
        <v>-</v>
      </c>
      <c r="J53" s="110"/>
      <c r="K53" s="110"/>
    </row>
    <row r="54" spans="1:11" ht="15" x14ac:dyDescent="0.25">
      <c r="A54" s="186"/>
      <c r="B54" s="147">
        <v>41</v>
      </c>
      <c r="C54" s="315"/>
      <c r="D54" s="114"/>
      <c r="E54" s="154"/>
      <c r="F54" s="113"/>
      <c r="G54" s="116"/>
      <c r="H54" s="192" t="str">
        <f t="shared" si="1"/>
        <v>-</v>
      </c>
      <c r="I54" s="55" t="str">
        <f t="shared" si="4"/>
        <v>-</v>
      </c>
      <c r="J54" s="110"/>
      <c r="K54" s="110"/>
    </row>
    <row r="55" spans="1:11" ht="15" x14ac:dyDescent="0.25">
      <c r="A55" s="186"/>
      <c r="B55" s="147">
        <v>42</v>
      </c>
      <c r="C55" s="315"/>
      <c r="D55" s="114"/>
      <c r="E55" s="154"/>
      <c r="F55" s="113"/>
      <c r="G55" s="116"/>
      <c r="H55" s="192" t="str">
        <f t="shared" si="1"/>
        <v>-</v>
      </c>
      <c r="I55" s="55" t="str">
        <f t="shared" si="4"/>
        <v>-</v>
      </c>
      <c r="J55" s="110"/>
      <c r="K55" s="110"/>
    </row>
    <row r="56" spans="1:11" ht="15" x14ac:dyDescent="0.25">
      <c r="A56" s="186"/>
      <c r="B56" s="147">
        <v>43</v>
      </c>
      <c r="C56" s="315"/>
      <c r="D56" s="114"/>
      <c r="E56" s="154"/>
      <c r="F56" s="113"/>
      <c r="G56" s="116"/>
      <c r="H56" s="192" t="str">
        <f t="shared" si="1"/>
        <v>-</v>
      </c>
      <c r="I56" s="55" t="str">
        <f t="shared" si="4"/>
        <v>-</v>
      </c>
      <c r="J56" s="110"/>
      <c r="K56" s="110"/>
    </row>
    <row r="57" spans="1:11" ht="15" x14ac:dyDescent="0.25">
      <c r="A57" s="186"/>
      <c r="B57" s="147">
        <v>44</v>
      </c>
      <c r="C57" s="315"/>
      <c r="D57" s="114"/>
      <c r="E57" s="154"/>
      <c r="F57" s="113"/>
      <c r="G57" s="116"/>
      <c r="H57" s="192" t="str">
        <f t="shared" si="1"/>
        <v>-</v>
      </c>
      <c r="I57" s="55" t="str">
        <f t="shared" si="4"/>
        <v>-</v>
      </c>
      <c r="J57" s="110"/>
      <c r="K57" s="110"/>
    </row>
    <row r="58" spans="1:11" ht="15" x14ac:dyDescent="0.25">
      <c r="A58" s="186"/>
      <c r="B58" s="147">
        <v>45</v>
      </c>
      <c r="C58" s="315"/>
      <c r="D58" s="114"/>
      <c r="E58" s="154"/>
      <c r="F58" s="113"/>
      <c r="G58" s="116"/>
      <c r="H58" s="192" t="str">
        <f t="shared" si="1"/>
        <v>-</v>
      </c>
      <c r="I58" s="55" t="str">
        <f t="shared" si="4"/>
        <v>-</v>
      </c>
      <c r="J58" s="110"/>
      <c r="K58" s="110"/>
    </row>
    <row r="59" spans="1:11" ht="15" x14ac:dyDescent="0.25">
      <c r="A59" s="186"/>
      <c r="B59" s="147">
        <v>46</v>
      </c>
      <c r="C59" s="315"/>
      <c r="D59" s="114"/>
      <c r="E59" s="154"/>
      <c r="F59" s="113"/>
      <c r="G59" s="116"/>
      <c r="H59" s="192" t="str">
        <f t="shared" si="1"/>
        <v>-</v>
      </c>
      <c r="I59" s="55" t="str">
        <f t="shared" si="4"/>
        <v>-</v>
      </c>
      <c r="J59" s="110"/>
      <c r="K59" s="110"/>
    </row>
    <row r="60" spans="1:11" ht="15" x14ac:dyDescent="0.25">
      <c r="A60" s="186"/>
      <c r="B60" s="147">
        <v>47</v>
      </c>
      <c r="C60" s="315"/>
      <c r="D60" s="114"/>
      <c r="E60" s="154"/>
      <c r="F60" s="113"/>
      <c r="G60" s="116"/>
      <c r="H60" s="192" t="str">
        <f t="shared" si="1"/>
        <v>-</v>
      </c>
      <c r="I60" s="55" t="str">
        <f t="shared" si="4"/>
        <v>-</v>
      </c>
      <c r="J60" s="317"/>
      <c r="K60" s="110"/>
    </row>
    <row r="61" spans="1:11" ht="15" x14ac:dyDescent="0.25">
      <c r="A61" s="186"/>
      <c r="B61" s="147">
        <v>48</v>
      </c>
      <c r="C61" s="315"/>
      <c r="D61" s="114"/>
      <c r="E61" s="154"/>
      <c r="F61" s="113"/>
      <c r="G61" s="116"/>
      <c r="H61" s="192" t="str">
        <f t="shared" ref="H61:H91" si="5">+IF($G61="","-",ROUND(((G61*$F$8)/0.85),1))</f>
        <v>-</v>
      </c>
      <c r="I61" s="55" t="str">
        <f t="shared" ref="I61:I91" si="6">+IF(H61="-","-",IF(H61&lt;$H$124,"No Cumple",H61))</f>
        <v>-</v>
      </c>
      <c r="J61" s="317"/>
      <c r="K61" s="317"/>
    </row>
    <row r="62" spans="1:11" ht="15" x14ac:dyDescent="0.25">
      <c r="A62" s="186"/>
      <c r="B62" s="147">
        <v>49</v>
      </c>
      <c r="C62" s="315"/>
      <c r="D62" s="114"/>
      <c r="E62" s="154"/>
      <c r="F62" s="113"/>
      <c r="G62" s="116"/>
      <c r="H62" s="192" t="str">
        <f t="shared" si="5"/>
        <v>-</v>
      </c>
      <c r="I62" s="55" t="str">
        <f t="shared" si="6"/>
        <v>-</v>
      </c>
      <c r="J62" s="317"/>
      <c r="K62" s="317"/>
    </row>
    <row r="63" spans="1:11" ht="15" x14ac:dyDescent="0.25">
      <c r="A63" s="186"/>
      <c r="B63" s="147">
        <v>50</v>
      </c>
      <c r="C63" s="315"/>
      <c r="D63" s="114"/>
      <c r="E63" s="154"/>
      <c r="F63" s="113"/>
      <c r="G63" s="116"/>
      <c r="H63" s="192" t="str">
        <f t="shared" si="5"/>
        <v>-</v>
      </c>
      <c r="I63" s="55" t="str">
        <f t="shared" si="6"/>
        <v>-</v>
      </c>
      <c r="J63" s="317"/>
      <c r="K63" s="317"/>
    </row>
    <row r="64" spans="1:11" ht="15" x14ac:dyDescent="0.25">
      <c r="A64" s="186"/>
      <c r="B64" s="147">
        <v>51</v>
      </c>
      <c r="C64" s="315"/>
      <c r="D64" s="114"/>
      <c r="E64" s="154"/>
      <c r="F64" s="113"/>
      <c r="G64" s="116"/>
      <c r="H64" s="192" t="str">
        <f t="shared" si="5"/>
        <v>-</v>
      </c>
      <c r="I64" s="55" t="str">
        <f t="shared" si="6"/>
        <v>-</v>
      </c>
      <c r="J64" s="317"/>
      <c r="K64" s="317"/>
    </row>
    <row r="65" spans="1:11" ht="15" x14ac:dyDescent="0.25">
      <c r="A65" s="186"/>
      <c r="B65" s="147">
        <v>52</v>
      </c>
      <c r="C65" s="315"/>
      <c r="D65" s="114"/>
      <c r="E65" s="154"/>
      <c r="F65" s="113"/>
      <c r="G65" s="116"/>
      <c r="H65" s="192" t="str">
        <f t="shared" si="5"/>
        <v>-</v>
      </c>
      <c r="I65" s="55" t="str">
        <f t="shared" si="6"/>
        <v>-</v>
      </c>
      <c r="J65" s="317"/>
      <c r="K65" s="317"/>
    </row>
    <row r="66" spans="1:11" ht="15" x14ac:dyDescent="0.25">
      <c r="A66" s="186"/>
      <c r="B66" s="147">
        <v>53</v>
      </c>
      <c r="C66" s="315"/>
      <c r="D66" s="114"/>
      <c r="E66" s="154"/>
      <c r="F66" s="113"/>
      <c r="G66" s="116"/>
      <c r="H66" s="192" t="str">
        <f t="shared" si="5"/>
        <v>-</v>
      </c>
      <c r="I66" s="55" t="str">
        <f t="shared" si="6"/>
        <v>-</v>
      </c>
      <c r="J66" s="317"/>
      <c r="K66" s="317"/>
    </row>
    <row r="67" spans="1:11" ht="15" x14ac:dyDescent="0.25">
      <c r="A67" s="186"/>
      <c r="B67" s="147">
        <v>54</v>
      </c>
      <c r="C67" s="315"/>
      <c r="D67" s="114"/>
      <c r="E67" s="154"/>
      <c r="F67" s="113"/>
      <c r="G67" s="116"/>
      <c r="H67" s="192" t="str">
        <f t="shared" si="5"/>
        <v>-</v>
      </c>
      <c r="I67" s="55" t="str">
        <f t="shared" si="6"/>
        <v>-</v>
      </c>
      <c r="J67" s="317"/>
      <c r="K67" s="317"/>
    </row>
    <row r="68" spans="1:11" ht="15" x14ac:dyDescent="0.25">
      <c r="A68" s="186"/>
      <c r="B68" s="147">
        <v>55</v>
      </c>
      <c r="C68" s="315"/>
      <c r="D68" s="114"/>
      <c r="E68" s="154"/>
      <c r="F68" s="113"/>
      <c r="G68" s="116"/>
      <c r="H68" s="192" t="str">
        <f t="shared" si="5"/>
        <v>-</v>
      </c>
      <c r="I68" s="55" t="str">
        <f t="shared" si="6"/>
        <v>-</v>
      </c>
      <c r="J68" s="317"/>
      <c r="K68" s="317"/>
    </row>
    <row r="69" spans="1:11" ht="15" x14ac:dyDescent="0.25">
      <c r="A69" s="186"/>
      <c r="B69" s="147">
        <v>56</v>
      </c>
      <c r="C69" s="315"/>
      <c r="D69" s="114"/>
      <c r="E69" s="154"/>
      <c r="F69" s="113"/>
      <c r="G69" s="116"/>
      <c r="H69" s="192" t="str">
        <f t="shared" si="5"/>
        <v>-</v>
      </c>
      <c r="I69" s="55" t="str">
        <f t="shared" si="6"/>
        <v>-</v>
      </c>
      <c r="J69" s="317"/>
      <c r="K69" s="317"/>
    </row>
    <row r="70" spans="1:11" ht="15" x14ac:dyDescent="0.25">
      <c r="A70" s="186"/>
      <c r="B70" s="147">
        <v>57</v>
      </c>
      <c r="C70" s="315"/>
      <c r="D70" s="114"/>
      <c r="E70" s="154"/>
      <c r="F70" s="113"/>
      <c r="G70" s="116"/>
      <c r="H70" s="192" t="str">
        <f t="shared" si="5"/>
        <v>-</v>
      </c>
      <c r="I70" s="55" t="str">
        <f t="shared" si="6"/>
        <v>-</v>
      </c>
      <c r="J70" s="317"/>
      <c r="K70" s="317"/>
    </row>
    <row r="71" spans="1:11" ht="15" x14ac:dyDescent="0.25">
      <c r="A71" s="186"/>
      <c r="B71" s="147">
        <v>58</v>
      </c>
      <c r="C71" s="315"/>
      <c r="D71" s="114"/>
      <c r="E71" s="154"/>
      <c r="F71" s="113"/>
      <c r="G71" s="116"/>
      <c r="H71" s="192" t="str">
        <f t="shared" si="5"/>
        <v>-</v>
      </c>
      <c r="I71" s="55" t="str">
        <f t="shared" si="6"/>
        <v>-</v>
      </c>
      <c r="J71" s="317"/>
      <c r="K71" s="317"/>
    </row>
    <row r="72" spans="1:11" ht="15" x14ac:dyDescent="0.25">
      <c r="A72" s="186"/>
      <c r="B72" s="147">
        <v>59</v>
      </c>
      <c r="C72" s="315"/>
      <c r="D72" s="114"/>
      <c r="E72" s="154"/>
      <c r="F72" s="113"/>
      <c r="G72" s="116"/>
      <c r="H72" s="192" t="str">
        <f t="shared" si="5"/>
        <v>-</v>
      </c>
      <c r="I72" s="55" t="str">
        <f t="shared" si="6"/>
        <v>-</v>
      </c>
      <c r="J72" s="317"/>
      <c r="K72" s="317"/>
    </row>
    <row r="73" spans="1:11" ht="15" x14ac:dyDescent="0.25">
      <c r="A73" s="186"/>
      <c r="B73" s="147">
        <v>60</v>
      </c>
      <c r="C73" s="315"/>
      <c r="D73" s="114"/>
      <c r="E73" s="154"/>
      <c r="F73" s="113"/>
      <c r="G73" s="116"/>
      <c r="H73" s="192" t="str">
        <f t="shared" si="5"/>
        <v>-</v>
      </c>
      <c r="I73" s="55" t="str">
        <f t="shared" si="6"/>
        <v>-</v>
      </c>
      <c r="J73" s="317"/>
      <c r="K73" s="317"/>
    </row>
    <row r="74" spans="1:11" ht="15" x14ac:dyDescent="0.25">
      <c r="A74" s="186"/>
      <c r="B74" s="147">
        <v>61</v>
      </c>
      <c r="C74" s="315"/>
      <c r="D74" s="114"/>
      <c r="E74" s="154"/>
      <c r="F74" s="113"/>
      <c r="G74" s="116"/>
      <c r="H74" s="192" t="str">
        <f t="shared" si="5"/>
        <v>-</v>
      </c>
      <c r="I74" s="55" t="str">
        <f t="shared" si="6"/>
        <v>-</v>
      </c>
      <c r="J74" s="317"/>
      <c r="K74" s="317"/>
    </row>
    <row r="75" spans="1:11" ht="15" x14ac:dyDescent="0.25">
      <c r="A75" s="186"/>
      <c r="B75" s="147">
        <v>62</v>
      </c>
      <c r="C75" s="315"/>
      <c r="D75" s="114"/>
      <c r="E75" s="154"/>
      <c r="F75" s="113"/>
      <c r="G75" s="116"/>
      <c r="H75" s="192" t="str">
        <f t="shared" si="5"/>
        <v>-</v>
      </c>
      <c r="I75" s="55" t="str">
        <f t="shared" si="6"/>
        <v>-</v>
      </c>
      <c r="J75" s="317"/>
      <c r="K75" s="317"/>
    </row>
    <row r="76" spans="1:11" ht="15" x14ac:dyDescent="0.25">
      <c r="A76" s="186"/>
      <c r="B76" s="147">
        <v>63</v>
      </c>
      <c r="C76" s="315"/>
      <c r="D76" s="114"/>
      <c r="E76" s="154"/>
      <c r="F76" s="113"/>
      <c r="G76" s="116"/>
      <c r="H76" s="192" t="str">
        <f t="shared" si="5"/>
        <v>-</v>
      </c>
      <c r="I76" s="55" t="str">
        <f t="shared" si="6"/>
        <v>-</v>
      </c>
      <c r="J76" s="317"/>
      <c r="K76" s="317"/>
    </row>
    <row r="77" spans="1:11" ht="15" x14ac:dyDescent="0.25">
      <c r="A77" s="186"/>
      <c r="B77" s="147">
        <v>64</v>
      </c>
      <c r="C77" s="315"/>
      <c r="D77" s="114"/>
      <c r="E77" s="154"/>
      <c r="F77" s="113"/>
      <c r="G77" s="116"/>
      <c r="H77" s="192" t="str">
        <f t="shared" si="5"/>
        <v>-</v>
      </c>
      <c r="I77" s="55" t="str">
        <f t="shared" si="6"/>
        <v>-</v>
      </c>
      <c r="J77" s="317"/>
      <c r="K77" s="317"/>
    </row>
    <row r="78" spans="1:11" ht="15" x14ac:dyDescent="0.25">
      <c r="A78" s="186"/>
      <c r="B78" s="147">
        <v>65</v>
      </c>
      <c r="C78" s="315"/>
      <c r="D78" s="114"/>
      <c r="E78" s="154"/>
      <c r="F78" s="113"/>
      <c r="G78" s="116"/>
      <c r="H78" s="192" t="str">
        <f t="shared" si="5"/>
        <v>-</v>
      </c>
      <c r="I78" s="55" t="str">
        <f t="shared" si="6"/>
        <v>-</v>
      </c>
      <c r="J78" s="317"/>
      <c r="K78" s="317"/>
    </row>
    <row r="79" spans="1:11" ht="15" x14ac:dyDescent="0.25">
      <c r="A79" s="186"/>
      <c r="B79" s="147">
        <v>66</v>
      </c>
      <c r="C79" s="315"/>
      <c r="D79" s="114"/>
      <c r="E79" s="154"/>
      <c r="F79" s="113"/>
      <c r="G79" s="116"/>
      <c r="H79" s="192" t="str">
        <f t="shared" si="5"/>
        <v>-</v>
      </c>
      <c r="I79" s="55" t="str">
        <f t="shared" si="6"/>
        <v>-</v>
      </c>
      <c r="J79" s="317"/>
      <c r="K79" s="317"/>
    </row>
    <row r="80" spans="1:11" ht="15" x14ac:dyDescent="0.25">
      <c r="A80" s="186"/>
      <c r="B80" s="147">
        <v>67</v>
      </c>
      <c r="C80" s="315"/>
      <c r="D80" s="114"/>
      <c r="E80" s="154"/>
      <c r="F80" s="113"/>
      <c r="G80" s="318"/>
      <c r="H80" s="192" t="str">
        <f t="shared" si="5"/>
        <v>-</v>
      </c>
      <c r="I80" s="55" t="str">
        <f t="shared" si="6"/>
        <v>-</v>
      </c>
      <c r="J80" s="317"/>
      <c r="K80" s="317"/>
    </row>
    <row r="81" spans="1:11" ht="15" x14ac:dyDescent="0.25">
      <c r="A81" s="186"/>
      <c r="B81" s="147">
        <v>68</v>
      </c>
      <c r="C81" s="315"/>
      <c r="D81" s="114"/>
      <c r="E81" s="154"/>
      <c r="F81" s="113"/>
      <c r="G81" s="318"/>
      <c r="H81" s="192" t="str">
        <f t="shared" si="5"/>
        <v>-</v>
      </c>
      <c r="I81" s="55" t="str">
        <f t="shared" si="6"/>
        <v>-</v>
      </c>
      <c r="J81" s="317"/>
      <c r="K81" s="317"/>
    </row>
    <row r="82" spans="1:11" ht="15" x14ac:dyDescent="0.25">
      <c r="A82" s="186"/>
      <c r="B82" s="147">
        <v>69</v>
      </c>
      <c r="C82" s="315"/>
      <c r="D82" s="114"/>
      <c r="E82" s="154"/>
      <c r="F82" s="113"/>
      <c r="G82" s="319"/>
      <c r="H82" s="192" t="str">
        <f t="shared" si="5"/>
        <v>-</v>
      </c>
      <c r="I82" s="55" t="str">
        <f t="shared" si="6"/>
        <v>-</v>
      </c>
      <c r="J82" s="317"/>
      <c r="K82" s="317"/>
    </row>
    <row r="83" spans="1:11" ht="15" x14ac:dyDescent="0.25">
      <c r="A83" s="186"/>
      <c r="B83" s="147">
        <v>70</v>
      </c>
      <c r="C83" s="315"/>
      <c r="D83" s="114"/>
      <c r="E83" s="154"/>
      <c r="F83" s="112"/>
      <c r="G83" s="318"/>
      <c r="H83" s="192" t="str">
        <f t="shared" si="5"/>
        <v>-</v>
      </c>
      <c r="I83" s="55" t="str">
        <f t="shared" si="6"/>
        <v>-</v>
      </c>
      <c r="J83" s="317"/>
      <c r="K83" s="317"/>
    </row>
    <row r="84" spans="1:11" ht="15" x14ac:dyDescent="0.25">
      <c r="A84" s="186"/>
      <c r="B84" s="147">
        <v>71</v>
      </c>
      <c r="C84" s="315"/>
      <c r="D84" s="114"/>
      <c r="E84" s="154"/>
      <c r="F84" s="112"/>
      <c r="G84" s="318"/>
      <c r="H84" s="192" t="str">
        <f t="shared" si="5"/>
        <v>-</v>
      </c>
      <c r="I84" s="55" t="str">
        <f t="shared" si="6"/>
        <v>-</v>
      </c>
      <c r="J84" s="317"/>
      <c r="K84" s="317"/>
    </row>
    <row r="85" spans="1:11" ht="15" x14ac:dyDescent="0.25">
      <c r="A85" s="186"/>
      <c r="B85" s="147">
        <v>72</v>
      </c>
      <c r="C85" s="315"/>
      <c r="D85" s="114"/>
      <c r="E85" s="154"/>
      <c r="F85" s="112"/>
      <c r="G85" s="319"/>
      <c r="H85" s="192" t="str">
        <f t="shared" si="5"/>
        <v>-</v>
      </c>
      <c r="I85" s="55" t="str">
        <f t="shared" si="6"/>
        <v>-</v>
      </c>
      <c r="J85" s="317"/>
      <c r="K85" s="317"/>
    </row>
    <row r="86" spans="1:11" ht="15" x14ac:dyDescent="0.25">
      <c r="A86" s="186"/>
      <c r="B86" s="147">
        <v>73</v>
      </c>
      <c r="C86" s="315"/>
      <c r="D86" s="114"/>
      <c r="E86" s="154"/>
      <c r="F86" s="112"/>
      <c r="G86" s="319"/>
      <c r="H86" s="192" t="str">
        <f t="shared" si="5"/>
        <v>-</v>
      </c>
      <c r="I86" s="55" t="str">
        <f t="shared" si="6"/>
        <v>-</v>
      </c>
      <c r="J86" s="317"/>
      <c r="K86" s="317"/>
    </row>
    <row r="87" spans="1:11" ht="15" x14ac:dyDescent="0.25">
      <c r="A87" s="186"/>
      <c r="B87" s="147">
        <v>74</v>
      </c>
      <c r="C87" s="315"/>
      <c r="D87" s="114"/>
      <c r="E87" s="154"/>
      <c r="F87" s="112"/>
      <c r="G87" s="318"/>
      <c r="H87" s="192" t="str">
        <f t="shared" si="5"/>
        <v>-</v>
      </c>
      <c r="I87" s="55" t="str">
        <f t="shared" si="6"/>
        <v>-</v>
      </c>
      <c r="J87" s="317"/>
      <c r="K87" s="317"/>
    </row>
    <row r="88" spans="1:11" ht="15" x14ac:dyDescent="0.25">
      <c r="A88" s="186"/>
      <c r="B88" s="147">
        <v>75</v>
      </c>
      <c r="C88" s="315"/>
      <c r="D88" s="114"/>
      <c r="E88" s="154"/>
      <c r="F88" s="112"/>
      <c r="G88" s="319"/>
      <c r="H88" s="192" t="str">
        <f t="shared" si="5"/>
        <v>-</v>
      </c>
      <c r="I88" s="55" t="str">
        <f t="shared" si="6"/>
        <v>-</v>
      </c>
      <c r="J88" s="317"/>
      <c r="K88" s="317"/>
    </row>
    <row r="89" spans="1:11" ht="15" x14ac:dyDescent="0.25">
      <c r="A89" s="186"/>
      <c r="B89" s="147">
        <v>76</v>
      </c>
      <c r="C89" s="315"/>
      <c r="D89" s="114"/>
      <c r="E89" s="154"/>
      <c r="F89" s="112"/>
      <c r="G89" s="319"/>
      <c r="H89" s="192" t="str">
        <f t="shared" si="5"/>
        <v>-</v>
      </c>
      <c r="I89" s="55" t="str">
        <f t="shared" si="6"/>
        <v>-</v>
      </c>
      <c r="J89" s="317"/>
      <c r="K89" s="317"/>
    </row>
    <row r="90" spans="1:11" ht="15" x14ac:dyDescent="0.25">
      <c r="A90" s="244"/>
      <c r="B90" s="147">
        <v>77</v>
      </c>
      <c r="C90" s="315"/>
      <c r="D90" s="252"/>
      <c r="E90" s="251"/>
      <c r="F90" s="253"/>
      <c r="G90" s="320"/>
      <c r="H90" s="255" t="str">
        <f t="shared" si="5"/>
        <v>-</v>
      </c>
      <c r="I90" s="256" t="str">
        <f t="shared" si="6"/>
        <v>-</v>
      </c>
      <c r="J90" s="110"/>
      <c r="K90" s="110"/>
    </row>
    <row r="91" spans="1:11" ht="15" x14ac:dyDescent="0.25">
      <c r="A91" s="244"/>
      <c r="B91" s="147">
        <v>78</v>
      </c>
      <c r="C91" s="315"/>
      <c r="D91" s="252"/>
      <c r="E91" s="251"/>
      <c r="F91" s="253"/>
      <c r="G91" s="254"/>
      <c r="H91" s="255" t="str">
        <f t="shared" si="5"/>
        <v>-</v>
      </c>
      <c r="I91" s="256" t="str">
        <f t="shared" si="6"/>
        <v>-</v>
      </c>
      <c r="J91" s="110"/>
      <c r="K91" s="110"/>
    </row>
    <row r="92" spans="1:11" ht="15" x14ac:dyDescent="0.25">
      <c r="A92" s="244"/>
      <c r="B92" s="147">
        <v>79</v>
      </c>
      <c r="C92" s="315"/>
      <c r="D92" s="252"/>
      <c r="E92" s="251"/>
      <c r="F92" s="253"/>
      <c r="G92" s="254"/>
      <c r="H92" s="255" t="str">
        <f t="shared" ref="H92" si="7">+IF($G92="","-",ROUND(((G92*$F$8)/0.85),1))</f>
        <v>-</v>
      </c>
      <c r="I92" s="256" t="str">
        <f t="shared" ref="I92" si="8">+IF(H92="-","-",IF(H92&lt;$H$124,"No Cumple",H92))</f>
        <v>-</v>
      </c>
      <c r="J92" s="110"/>
      <c r="K92" s="110"/>
    </row>
    <row r="93" spans="1:11" ht="15" x14ac:dyDescent="0.25">
      <c r="A93" s="244"/>
      <c r="B93" s="147">
        <v>80</v>
      </c>
      <c r="C93" s="315"/>
      <c r="D93" s="252"/>
      <c r="E93" s="251"/>
      <c r="F93" s="253"/>
      <c r="G93" s="254"/>
      <c r="H93" s="255"/>
      <c r="I93" s="256"/>
      <c r="J93" s="110"/>
      <c r="K93" s="110"/>
    </row>
    <row r="94" spans="1:11" ht="15" x14ac:dyDescent="0.25">
      <c r="A94" s="244"/>
      <c r="B94" s="147">
        <v>81</v>
      </c>
      <c r="C94" s="315"/>
      <c r="D94" s="252"/>
      <c r="E94" s="251"/>
      <c r="F94" s="253"/>
      <c r="G94" s="254"/>
      <c r="H94" s="255"/>
      <c r="I94" s="256"/>
      <c r="J94" s="110"/>
      <c r="K94" s="110"/>
    </row>
    <row r="95" spans="1:11" ht="15" x14ac:dyDescent="0.25">
      <c r="A95" s="244"/>
      <c r="B95" s="147">
        <v>82</v>
      </c>
      <c r="C95" s="315"/>
      <c r="D95" s="252"/>
      <c r="E95" s="251"/>
      <c r="F95" s="253"/>
      <c r="G95" s="254"/>
      <c r="H95" s="255"/>
      <c r="I95" s="256"/>
      <c r="J95" s="110"/>
      <c r="K95" s="110"/>
    </row>
    <row r="96" spans="1:11" ht="15" x14ac:dyDescent="0.25">
      <c r="A96" s="244"/>
      <c r="B96" s="147">
        <v>83</v>
      </c>
      <c r="C96" s="315"/>
      <c r="D96" s="252"/>
      <c r="E96" s="251"/>
      <c r="F96" s="253"/>
      <c r="G96" s="254"/>
      <c r="H96" s="255"/>
      <c r="I96" s="256"/>
      <c r="J96" s="110"/>
      <c r="K96" s="110"/>
    </row>
    <row r="97" spans="1:11" ht="15" x14ac:dyDescent="0.25">
      <c r="A97" s="244"/>
      <c r="B97" s="147">
        <v>84</v>
      </c>
      <c r="C97" s="315"/>
      <c r="D97" s="252"/>
      <c r="E97" s="251"/>
      <c r="F97" s="253"/>
      <c r="G97" s="254"/>
      <c r="H97" s="255"/>
      <c r="I97" s="256"/>
      <c r="J97" s="110"/>
      <c r="K97" s="110"/>
    </row>
    <row r="98" spans="1:11" ht="15" x14ac:dyDescent="0.25">
      <c r="A98" s="244"/>
      <c r="B98" s="147">
        <v>85</v>
      </c>
      <c r="C98" s="315"/>
      <c r="D98" s="252"/>
      <c r="E98" s="251"/>
      <c r="F98" s="253"/>
      <c r="G98" s="254"/>
      <c r="H98" s="255"/>
      <c r="I98" s="256"/>
      <c r="J98" s="110"/>
      <c r="K98" s="110"/>
    </row>
    <row r="99" spans="1:11" ht="15" x14ac:dyDescent="0.25">
      <c r="A99" s="244"/>
      <c r="B99" s="147">
        <v>86</v>
      </c>
      <c r="C99" s="315"/>
      <c r="D99" s="252"/>
      <c r="E99" s="251"/>
      <c r="F99" s="253"/>
      <c r="G99" s="254"/>
      <c r="H99" s="255"/>
      <c r="I99" s="256"/>
      <c r="J99" s="110"/>
      <c r="K99" s="110"/>
    </row>
    <row r="100" spans="1:11" ht="15" x14ac:dyDescent="0.25">
      <c r="A100" s="244"/>
      <c r="B100" s="147">
        <v>87</v>
      </c>
      <c r="C100" s="315"/>
      <c r="D100" s="252"/>
      <c r="E100" s="251"/>
      <c r="F100" s="253"/>
      <c r="G100" s="254"/>
      <c r="H100" s="255"/>
      <c r="I100" s="256"/>
      <c r="J100" s="110"/>
      <c r="K100" s="110"/>
    </row>
    <row r="101" spans="1:11" ht="15" x14ac:dyDescent="0.25">
      <c r="A101" s="244"/>
      <c r="B101" s="147">
        <v>88</v>
      </c>
      <c r="C101" s="315"/>
      <c r="D101" s="252"/>
      <c r="E101" s="251"/>
      <c r="F101" s="253"/>
      <c r="G101" s="254"/>
      <c r="H101" s="255"/>
      <c r="I101" s="256"/>
      <c r="J101" s="110"/>
      <c r="K101" s="110"/>
    </row>
    <row r="102" spans="1:11" ht="15" x14ac:dyDescent="0.25">
      <c r="A102" s="244"/>
      <c r="B102" s="147">
        <v>89</v>
      </c>
      <c r="C102" s="251"/>
      <c r="D102" s="252"/>
      <c r="E102" s="251"/>
      <c r="F102" s="253"/>
      <c r="G102" s="254"/>
      <c r="H102" s="255"/>
      <c r="I102" s="256"/>
      <c r="J102" s="110"/>
      <c r="K102" s="110"/>
    </row>
    <row r="103" spans="1:11" ht="15" x14ac:dyDescent="0.25">
      <c r="A103" s="244"/>
      <c r="B103" s="147">
        <v>90</v>
      </c>
      <c r="C103" s="251"/>
      <c r="D103" s="252"/>
      <c r="E103" s="251"/>
      <c r="F103" s="253"/>
      <c r="G103" s="254"/>
      <c r="H103" s="255"/>
      <c r="I103" s="256"/>
      <c r="J103" s="110"/>
      <c r="K103" s="110"/>
    </row>
    <row r="104" spans="1:11" ht="15" x14ac:dyDescent="0.25">
      <c r="A104" s="244"/>
      <c r="B104" s="147">
        <v>91</v>
      </c>
      <c r="C104" s="251"/>
      <c r="D104" s="252"/>
      <c r="E104" s="251"/>
      <c r="F104" s="253"/>
      <c r="G104" s="254"/>
      <c r="H104" s="255"/>
      <c r="I104" s="256"/>
      <c r="J104" s="110"/>
      <c r="K104" s="110"/>
    </row>
    <row r="105" spans="1:11" ht="15" x14ac:dyDescent="0.25">
      <c r="A105" s="244"/>
      <c r="B105" s="147">
        <v>92</v>
      </c>
      <c r="C105" s="251"/>
      <c r="D105" s="252"/>
      <c r="E105" s="251"/>
      <c r="F105" s="253"/>
      <c r="G105" s="254"/>
      <c r="H105" s="255"/>
      <c r="I105" s="256"/>
      <c r="J105" s="110"/>
      <c r="K105" s="110"/>
    </row>
    <row r="106" spans="1:11" ht="15" x14ac:dyDescent="0.25">
      <c r="A106" s="244"/>
      <c r="B106" s="147">
        <v>93</v>
      </c>
      <c r="C106" s="251"/>
      <c r="D106" s="252"/>
      <c r="E106" s="251"/>
      <c r="F106" s="253"/>
      <c r="G106" s="254"/>
      <c r="H106" s="255"/>
      <c r="I106" s="256"/>
      <c r="J106" s="110"/>
      <c r="K106" s="110"/>
    </row>
    <row r="107" spans="1:11" ht="15" x14ac:dyDescent="0.25">
      <c r="A107" s="244"/>
      <c r="B107" s="147">
        <v>94</v>
      </c>
      <c r="C107" s="251"/>
      <c r="D107" s="252"/>
      <c r="E107" s="251"/>
      <c r="F107" s="253"/>
      <c r="G107" s="254"/>
      <c r="H107" s="255"/>
      <c r="I107" s="256"/>
      <c r="J107" s="110"/>
      <c r="K107" s="110"/>
    </row>
    <row r="108" spans="1:11" ht="15" x14ac:dyDescent="0.25">
      <c r="A108" s="244"/>
      <c r="B108" s="147">
        <v>95</v>
      </c>
      <c r="C108" s="251"/>
      <c r="D108" s="252"/>
      <c r="E108" s="251"/>
      <c r="F108" s="253"/>
      <c r="G108" s="254"/>
      <c r="H108" s="255"/>
      <c r="I108" s="256"/>
      <c r="J108" s="110"/>
      <c r="K108" s="110"/>
    </row>
    <row r="109" spans="1:11" ht="15" x14ac:dyDescent="0.25">
      <c r="A109" s="244"/>
      <c r="B109" s="147">
        <v>96</v>
      </c>
      <c r="C109" s="251"/>
      <c r="D109" s="252"/>
      <c r="E109" s="251"/>
      <c r="F109" s="253"/>
      <c r="G109" s="254"/>
      <c r="H109" s="255"/>
      <c r="I109" s="256"/>
      <c r="J109" s="110"/>
      <c r="K109" s="110"/>
    </row>
    <row r="110" spans="1:11" ht="15" x14ac:dyDescent="0.25">
      <c r="A110" s="244"/>
      <c r="B110" s="147">
        <v>97</v>
      </c>
      <c r="C110" s="251"/>
      <c r="D110" s="252"/>
      <c r="E110" s="251"/>
      <c r="F110" s="253"/>
      <c r="G110" s="254"/>
      <c r="H110" s="255"/>
      <c r="I110" s="256"/>
      <c r="J110" s="110"/>
      <c r="K110" s="110"/>
    </row>
    <row r="111" spans="1:11" ht="15" x14ac:dyDescent="0.25">
      <c r="A111" s="244"/>
      <c r="B111" s="147">
        <v>98</v>
      </c>
      <c r="C111" s="251"/>
      <c r="D111" s="252"/>
      <c r="E111" s="251"/>
      <c r="F111" s="253"/>
      <c r="G111" s="254"/>
      <c r="H111" s="255"/>
      <c r="I111" s="256"/>
      <c r="J111" s="110"/>
      <c r="K111" s="110"/>
    </row>
    <row r="112" spans="1:11" ht="15" x14ac:dyDescent="0.25">
      <c r="A112" s="244"/>
      <c r="B112" s="147">
        <v>99</v>
      </c>
      <c r="C112" s="251"/>
      <c r="D112" s="252"/>
      <c r="E112" s="251"/>
      <c r="F112" s="253"/>
      <c r="G112" s="254"/>
      <c r="H112" s="255"/>
      <c r="I112" s="256"/>
      <c r="J112" s="110"/>
      <c r="K112" s="110"/>
    </row>
    <row r="113" spans="1:25" ht="15" x14ac:dyDescent="0.25">
      <c r="A113" s="244"/>
      <c r="B113" s="147">
        <v>100</v>
      </c>
      <c r="C113" s="251"/>
      <c r="D113" s="252"/>
      <c r="E113" s="251"/>
      <c r="F113" s="253"/>
      <c r="G113" s="254"/>
      <c r="H113" s="255"/>
      <c r="I113" s="256"/>
      <c r="J113" s="110"/>
      <c r="K113" s="110"/>
    </row>
    <row r="114" spans="1:25" ht="15" x14ac:dyDescent="0.25">
      <c r="A114" s="244"/>
      <c r="B114" s="147"/>
      <c r="C114" s="251"/>
      <c r="D114" s="252"/>
      <c r="E114" s="251"/>
      <c r="F114" s="253"/>
      <c r="G114" s="254"/>
      <c r="H114" s="255"/>
      <c r="I114" s="256"/>
    </row>
    <row r="115" spans="1:25" ht="15" x14ac:dyDescent="0.25">
      <c r="A115" s="186"/>
      <c r="B115" s="147"/>
      <c r="C115" s="114"/>
      <c r="D115" s="114"/>
      <c r="E115" s="115"/>
      <c r="F115" s="112"/>
      <c r="G115" s="112"/>
      <c r="H115" s="192"/>
      <c r="I115" s="55"/>
    </row>
    <row r="116" spans="1:25" ht="20.100000000000001" customHeight="1" x14ac:dyDescent="0.2">
      <c r="A116" s="41"/>
      <c r="B116" s="118"/>
      <c r="C116" s="119"/>
      <c r="D116" s="120"/>
      <c r="E116" s="396" t="s">
        <v>81</v>
      </c>
      <c r="F116" s="397"/>
      <c r="G116" s="398"/>
      <c r="H116" s="153" t="e">
        <f>ROUND(AVERAGE(H14:H115),1)</f>
        <v>#DIV/0!</v>
      </c>
      <c r="I116" s="153" t="e">
        <f>ROUND(AVERAGE(I14:I115),1)</f>
        <v>#DIV/0!</v>
      </c>
      <c r="M116" s="169"/>
    </row>
    <row r="117" spans="1:25" ht="20.100000000000001" customHeight="1" x14ac:dyDescent="0.2">
      <c r="A117" s="41"/>
      <c r="B117" s="121"/>
      <c r="C117" s="121"/>
      <c r="D117" s="122"/>
      <c r="E117" s="440" t="s">
        <v>31</v>
      </c>
      <c r="F117" s="440"/>
      <c r="G117" s="440"/>
      <c r="H117" s="182" t="e">
        <f>ROUND(STDEV(H14:H115),3)</f>
        <v>#DIV/0!</v>
      </c>
      <c r="I117" s="182" t="e">
        <f>ROUND(STDEV(I14:I115),3)</f>
        <v>#DIV/0!</v>
      </c>
      <c r="J117" s="169"/>
      <c r="K117" s="169"/>
      <c r="L117" s="169"/>
      <c r="M117" s="41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</row>
    <row r="118" spans="1:25" ht="20.100000000000001" customHeight="1" x14ac:dyDescent="0.2">
      <c r="A118" s="41"/>
      <c r="B118" s="121"/>
      <c r="C118" s="121"/>
      <c r="D118" s="156"/>
      <c r="E118" s="258"/>
      <c r="F118" s="258"/>
      <c r="G118" s="258"/>
      <c r="H118" s="257"/>
      <c r="I118" s="257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 ht="20.100000000000001" customHeight="1" x14ac:dyDescent="0.2">
      <c r="A119" s="41"/>
      <c r="B119" s="121"/>
      <c r="C119" s="121"/>
      <c r="D119" s="156"/>
      <c r="E119" s="258"/>
      <c r="F119" s="258"/>
      <c r="G119" s="258"/>
      <c r="H119" s="257"/>
      <c r="I119" s="257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 ht="29.25" customHeight="1" x14ac:dyDescent="0.25">
      <c r="A120" s="41"/>
      <c r="B120" s="172"/>
      <c r="C120" s="172"/>
      <c r="D120" s="172"/>
      <c r="E120" s="41"/>
      <c r="F120" s="41"/>
      <c r="G120" s="150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 ht="20.100000000000001" customHeight="1" x14ac:dyDescent="0.2">
      <c r="A121" s="41"/>
      <c r="B121" s="387" t="s">
        <v>100</v>
      </c>
      <c r="C121" s="388"/>
      <c r="D121" s="388"/>
      <c r="E121" s="388"/>
      <c r="F121" s="388"/>
      <c r="G121" s="388"/>
      <c r="H121" s="389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spans="1:25" ht="20.100000000000001" customHeight="1" x14ac:dyDescent="0.2">
      <c r="A122" s="41"/>
      <c r="B122" s="187" t="s">
        <v>87</v>
      </c>
      <c r="C122" s="188"/>
      <c r="D122" s="188"/>
      <c r="E122" s="188"/>
      <c r="F122" s="189"/>
      <c r="G122" s="190" t="s">
        <v>46</v>
      </c>
      <c r="H122" s="190" t="s">
        <v>82</v>
      </c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spans="1:25" ht="24.95" customHeight="1" x14ac:dyDescent="0.2">
      <c r="A123" s="41"/>
      <c r="B123" s="390" t="s">
        <v>88</v>
      </c>
      <c r="C123" s="391"/>
      <c r="D123" s="391"/>
      <c r="E123" s="391"/>
      <c r="F123" s="392"/>
      <c r="G123" s="191" t="s">
        <v>101</v>
      </c>
      <c r="H123" s="174">
        <v>4.5999999999999996</v>
      </c>
      <c r="I123" s="173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spans="1:25" ht="24.95" customHeight="1" x14ac:dyDescent="0.2">
      <c r="A124" s="41"/>
      <c r="B124" s="178" t="s">
        <v>89</v>
      </c>
      <c r="C124" s="179"/>
      <c r="D124" s="179"/>
      <c r="E124" s="179"/>
      <c r="F124" s="180"/>
      <c r="G124" s="191" t="s">
        <v>102</v>
      </c>
      <c r="H124" s="175">
        <f>H123-0.7</f>
        <v>3.9</v>
      </c>
      <c r="I124" s="173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spans="1:25" ht="24.95" customHeight="1" x14ac:dyDescent="0.2">
      <c r="A125" s="41"/>
      <c r="B125" s="178" t="s">
        <v>90</v>
      </c>
      <c r="C125" s="179"/>
      <c r="D125" s="179"/>
      <c r="E125" s="179"/>
      <c r="F125" s="180"/>
      <c r="G125" s="191" t="s">
        <v>103</v>
      </c>
      <c r="H125" s="176" t="e">
        <f>+H116</f>
        <v>#DIV/0!</v>
      </c>
      <c r="I125" s="173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5" ht="24.95" customHeight="1" x14ac:dyDescent="0.2">
      <c r="A126" s="41"/>
      <c r="B126" s="178" t="s">
        <v>91</v>
      </c>
      <c r="C126" s="179"/>
      <c r="D126" s="179"/>
      <c r="E126" s="179"/>
      <c r="F126" s="180"/>
      <c r="G126" s="191" t="s">
        <v>84</v>
      </c>
      <c r="H126" s="177" t="e">
        <f>+I117</f>
        <v>#DIV/0!</v>
      </c>
      <c r="I126" s="173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spans="1:25" ht="24.95" customHeight="1" x14ac:dyDescent="0.2">
      <c r="A127" s="41"/>
      <c r="B127" s="390" t="s">
        <v>92</v>
      </c>
      <c r="C127" s="391"/>
      <c r="D127" s="391"/>
      <c r="E127" s="391"/>
      <c r="F127" s="392"/>
      <c r="G127" s="191" t="s">
        <v>83</v>
      </c>
      <c r="H127" s="174" t="e">
        <f>+E184</f>
        <v>#N/A</v>
      </c>
      <c r="I127" s="173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spans="1:25" ht="24.95" customHeight="1" x14ac:dyDescent="0.2">
      <c r="A128" s="41"/>
      <c r="B128" s="178" t="s">
        <v>98</v>
      </c>
      <c r="C128" s="179"/>
      <c r="D128" s="179"/>
      <c r="E128" s="179"/>
      <c r="F128" s="180"/>
      <c r="G128" s="191" t="s">
        <v>104</v>
      </c>
      <c r="H128" s="176" t="e">
        <f>H123+(H126*H127)</f>
        <v>#DIV/0!</v>
      </c>
      <c r="I128" s="173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spans="1:26" ht="20.100000000000001" customHeight="1" x14ac:dyDescent="0.25">
      <c r="A129" s="41"/>
      <c r="B129" s="41"/>
      <c r="C129" s="156"/>
      <c r="D129" s="157"/>
      <c r="E129" s="158"/>
      <c r="F129" s="159"/>
      <c r="G129" s="160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spans="1:26" ht="20.100000000000001" customHeight="1" x14ac:dyDescent="0.25">
      <c r="A130" s="41"/>
      <c r="B130" s="41"/>
      <c r="C130" s="156"/>
      <c r="D130" s="157"/>
      <c r="E130" s="158"/>
      <c r="F130" s="159"/>
      <c r="G130" s="160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spans="1:26" ht="20.100000000000001" customHeight="1" x14ac:dyDescent="0.25">
      <c r="A131" s="41"/>
      <c r="B131" s="41"/>
      <c r="C131" s="34" t="s">
        <v>93</v>
      </c>
      <c r="D131" s="161"/>
      <c r="E131" s="162"/>
      <c r="F131" s="163"/>
      <c r="G131" s="155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spans="1:26" ht="20.100000000000001" customHeight="1" x14ac:dyDescent="0.25">
      <c r="A132" s="41"/>
      <c r="B132" s="41"/>
      <c r="C132" s="156"/>
      <c r="D132" s="157"/>
      <c r="E132" s="158"/>
      <c r="F132" s="159"/>
      <c r="G132" s="160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spans="1:26" ht="20.100000000000001" customHeight="1" x14ac:dyDescent="0.2">
      <c r="A133" s="41"/>
      <c r="B133" s="41"/>
      <c r="C133" s="384" t="s">
        <v>94</v>
      </c>
      <c r="D133" s="385" t="s">
        <v>85</v>
      </c>
      <c r="E133" s="385"/>
      <c r="F133" s="159"/>
      <c r="G133" s="385" t="e">
        <f>+IF($H$116&gt;=$H$124,"Si Cumple con la Resistencia","No Cumple")</f>
        <v>#DIV/0!</v>
      </c>
      <c r="H133" s="385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spans="1:26" ht="20.100000000000001" customHeight="1" x14ac:dyDescent="0.2">
      <c r="A134" s="41"/>
      <c r="B134" s="41"/>
      <c r="C134" s="384"/>
      <c r="D134" s="386" t="e">
        <f>+$H$116&amp;"  ≥  "&amp;$H$124</f>
        <v>#DIV/0!</v>
      </c>
      <c r="E134" s="386"/>
      <c r="F134" s="159"/>
      <c r="G134" s="385"/>
      <c r="H134" s="385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spans="1:26" ht="20.100000000000001" customHeight="1" x14ac:dyDescent="0.2">
      <c r="A135" s="41"/>
      <c r="B135" s="41"/>
      <c r="C135" s="164"/>
      <c r="D135" s="385"/>
      <c r="E135" s="385"/>
      <c r="F135" s="159"/>
      <c r="G135" s="160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spans="1:26" ht="20.100000000000001" customHeight="1" x14ac:dyDescent="0.2">
      <c r="A136" s="41"/>
      <c r="B136" s="41"/>
      <c r="C136" s="384" t="s">
        <v>95</v>
      </c>
      <c r="D136" s="385" t="s">
        <v>86</v>
      </c>
      <c r="E136" s="385"/>
      <c r="F136" s="159"/>
      <c r="G136" s="385" t="e">
        <f>+IF($H$116&gt;=$H$128,"Si Cumple con la Resistencia","No Cumple")</f>
        <v>#DIV/0!</v>
      </c>
      <c r="H136" s="385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spans="1:26" ht="20.100000000000001" customHeight="1" x14ac:dyDescent="0.2">
      <c r="A137" s="41"/>
      <c r="B137" s="41"/>
      <c r="C137" s="384"/>
      <c r="D137" s="386" t="e">
        <f>+$H$116&amp;"  ≥  "&amp;$H$128</f>
        <v>#DIV/0!</v>
      </c>
      <c r="E137" s="386"/>
      <c r="F137" s="159"/>
      <c r="G137" s="385"/>
      <c r="H137" s="385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spans="1:26" ht="20.100000000000001" customHeight="1" x14ac:dyDescent="0.25">
      <c r="A138" s="41"/>
      <c r="B138" s="41"/>
      <c r="C138" s="156"/>
      <c r="D138" s="157"/>
      <c r="E138" s="158"/>
      <c r="F138" s="159"/>
      <c r="G138" s="160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spans="1:26" ht="20.100000000000001" customHeight="1" x14ac:dyDescent="0.25">
      <c r="A139" s="41"/>
      <c r="B139" s="41"/>
      <c r="C139" s="156"/>
      <c r="D139" s="157"/>
      <c r="E139" s="158"/>
      <c r="F139" s="159"/>
      <c r="G139" s="160"/>
      <c r="H139" s="41"/>
      <c r="I139" s="41"/>
      <c r="J139" s="41"/>
      <c r="K139" s="41"/>
      <c r="L139" s="41"/>
      <c r="M139" s="18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spans="1:26" ht="20.100000000000001" customHeight="1" x14ac:dyDescent="0.2">
      <c r="A140" s="41"/>
      <c r="B140" s="41"/>
      <c r="C140" s="384"/>
      <c r="D140" s="385"/>
      <c r="E140" s="385"/>
      <c r="F140" s="159"/>
      <c r="G140" s="385"/>
      <c r="H140" s="385"/>
      <c r="I140" s="4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71"/>
    </row>
    <row r="141" spans="1:26" ht="20.100000000000001" customHeight="1" x14ac:dyDescent="0.2">
      <c r="A141" s="41"/>
      <c r="B141" s="41"/>
      <c r="C141" s="384"/>
      <c r="D141" s="386"/>
      <c r="E141" s="386"/>
      <c r="F141" s="159"/>
      <c r="G141" s="385"/>
      <c r="H141" s="385"/>
      <c r="I141" s="41"/>
      <c r="J141" s="181"/>
      <c r="K141" s="181"/>
      <c r="L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71"/>
    </row>
    <row r="142" spans="1:26" ht="24.9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171"/>
    </row>
    <row r="143" spans="1:26" ht="24.9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171"/>
    </row>
    <row r="144" spans="1:26" ht="20.100000000000001" customHeight="1" x14ac:dyDescent="0.25">
      <c r="A144" s="41"/>
      <c r="B144" s="41"/>
      <c r="C144" s="156"/>
      <c r="D144" s="157"/>
      <c r="E144" s="158"/>
      <c r="F144" s="159"/>
      <c r="G144" s="160"/>
      <c r="H144" s="41"/>
      <c r="I144" s="41"/>
      <c r="J144" s="171"/>
    </row>
    <row r="145" spans="1:10" ht="20.100000000000001" customHeight="1" x14ac:dyDescent="0.25">
      <c r="A145" s="41"/>
      <c r="B145" s="41"/>
      <c r="C145" s="156"/>
      <c r="D145" s="157"/>
      <c r="E145" s="158"/>
      <c r="F145" s="159"/>
      <c r="G145" s="160"/>
      <c r="H145" s="41"/>
      <c r="I145" s="41"/>
      <c r="J145" s="171"/>
    </row>
    <row r="146" spans="1:10" ht="20.100000000000001" customHeight="1" x14ac:dyDescent="0.25">
      <c r="A146" s="40"/>
      <c r="B146" s="41"/>
      <c r="C146" s="156"/>
      <c r="D146" s="157"/>
      <c r="E146" s="158"/>
      <c r="F146" s="159"/>
      <c r="G146" s="160"/>
      <c r="H146" s="123"/>
      <c r="I146" s="123"/>
    </row>
    <row r="147" spans="1:10" ht="20.100000000000001" customHeight="1" x14ac:dyDescent="0.2">
      <c r="A147" s="117"/>
      <c r="B147" s="41"/>
      <c r="C147" s="438" t="s">
        <v>18</v>
      </c>
      <c r="D147" s="439"/>
      <c r="E147" s="438" t="s">
        <v>45</v>
      </c>
      <c r="F147" s="443"/>
      <c r="G147" s="439"/>
      <c r="H147" s="56"/>
      <c r="I147" s="125"/>
    </row>
    <row r="148" spans="1:10" ht="20.100000000000001" customHeight="1" x14ac:dyDescent="0.2">
      <c r="A148" s="117"/>
      <c r="B148" s="41"/>
      <c r="C148" s="435" t="s">
        <v>19</v>
      </c>
      <c r="D148" s="436"/>
      <c r="E148" s="444" t="s">
        <v>20</v>
      </c>
      <c r="F148" s="444"/>
      <c r="G148" s="444"/>
      <c r="H148" s="56"/>
      <c r="I148" s="125"/>
    </row>
    <row r="149" spans="1:10" ht="20.100000000000001" customHeight="1" x14ac:dyDescent="0.2">
      <c r="A149" s="117"/>
      <c r="B149" s="41"/>
      <c r="C149" s="433" t="s">
        <v>14</v>
      </c>
      <c r="D149" s="434"/>
      <c r="E149" s="437">
        <v>0.2</v>
      </c>
      <c r="F149" s="437"/>
      <c r="G149" s="437"/>
      <c r="H149" s="56"/>
      <c r="I149" s="125"/>
    </row>
    <row r="150" spans="1:10" ht="20.100000000000001" customHeight="1" x14ac:dyDescent="0.2">
      <c r="A150" s="117"/>
      <c r="B150" s="41"/>
      <c r="C150" s="433" t="s">
        <v>15</v>
      </c>
      <c r="D150" s="434"/>
      <c r="E150" s="437">
        <v>0.3</v>
      </c>
      <c r="F150" s="437"/>
      <c r="G150" s="437"/>
      <c r="H150" s="56"/>
      <c r="I150" s="125"/>
    </row>
    <row r="151" spans="1:10" ht="20.100000000000001" customHeight="1" x14ac:dyDescent="0.2">
      <c r="A151" s="117"/>
      <c r="B151" s="41"/>
      <c r="C151" s="433" t="s">
        <v>12</v>
      </c>
      <c r="D151" s="434"/>
      <c r="E151" s="444" t="s">
        <v>13</v>
      </c>
      <c r="F151" s="444"/>
      <c r="G151" s="444"/>
      <c r="H151" s="56"/>
      <c r="I151" s="125"/>
    </row>
    <row r="152" spans="1:10" ht="20.100000000000001" customHeight="1" x14ac:dyDescent="0.25">
      <c r="A152" s="117"/>
      <c r="B152" s="41"/>
      <c r="C152" s="127"/>
      <c r="D152" s="128"/>
      <c r="E152" s="129"/>
      <c r="F152" s="127"/>
      <c r="G152" s="130"/>
    </row>
    <row r="153" spans="1:10" ht="20.100000000000001" customHeight="1" x14ac:dyDescent="0.25">
      <c r="A153" s="117"/>
      <c r="B153" s="41"/>
      <c r="C153" s="131"/>
      <c r="E153" s="132"/>
      <c r="F153" s="131"/>
      <c r="G153" s="56"/>
    </row>
    <row r="154" spans="1:10" ht="20.100000000000001" customHeight="1" x14ac:dyDescent="0.2">
      <c r="A154" s="117"/>
      <c r="B154" s="40"/>
      <c r="C154" s="123"/>
      <c r="D154" s="133"/>
      <c r="E154" s="130"/>
      <c r="F154" s="123"/>
      <c r="G154" s="134"/>
    </row>
    <row r="155" spans="1:10" ht="20.100000000000001" customHeight="1" x14ac:dyDescent="0.2">
      <c r="A155" s="117"/>
      <c r="B155" s="117"/>
      <c r="G155" s="134"/>
    </row>
    <row r="156" spans="1:10" ht="20.100000000000001" customHeight="1" x14ac:dyDescent="0.2">
      <c r="G156" s="135"/>
    </row>
    <row r="157" spans="1:10" ht="20.100000000000001" customHeight="1" x14ac:dyDescent="0.2"/>
    <row r="158" spans="1:10" ht="20.100000000000001" customHeight="1" x14ac:dyDescent="0.2">
      <c r="I158" s="124"/>
    </row>
    <row r="159" spans="1:10" ht="24.95" customHeight="1" x14ac:dyDescent="0.2">
      <c r="B159" s="431" t="s">
        <v>19</v>
      </c>
      <c r="C159" s="432"/>
      <c r="D159" s="136" t="e">
        <f>+$H$128</f>
        <v>#DIV/0!</v>
      </c>
      <c r="E159" s="92" t="s">
        <v>47</v>
      </c>
      <c r="F159" s="136" t="e">
        <f>+$H$125</f>
        <v>#DIV/0!</v>
      </c>
      <c r="G159" s="137" t="s">
        <v>48</v>
      </c>
      <c r="H159" s="138" t="e">
        <f>0.9*$H$128</f>
        <v>#DIV/0!</v>
      </c>
      <c r="I159" s="139" t="s">
        <v>49</v>
      </c>
    </row>
    <row r="160" spans="1:10" ht="24.95" customHeight="1" x14ac:dyDescent="0.2">
      <c r="B160" s="431" t="s">
        <v>14</v>
      </c>
      <c r="C160" s="432"/>
      <c r="D160" s="136" t="e">
        <f>0.9*$H$128</f>
        <v>#DIV/0!</v>
      </c>
      <c r="E160" s="140" t="s">
        <v>47</v>
      </c>
      <c r="F160" s="136" t="e">
        <f>+$H$125</f>
        <v>#DIV/0!</v>
      </c>
      <c r="G160" s="137" t="s">
        <v>48</v>
      </c>
      <c r="H160" s="138" t="e">
        <f>0.85*$H$128</f>
        <v>#DIV/0!</v>
      </c>
      <c r="I160" s="141">
        <v>0.2</v>
      </c>
    </row>
    <row r="161" spans="2:9" ht="24.95" customHeight="1" x14ac:dyDescent="0.2">
      <c r="B161" s="431" t="s">
        <v>15</v>
      </c>
      <c r="C161" s="432"/>
      <c r="D161" s="136" t="e">
        <f>0.85*$H$128</f>
        <v>#DIV/0!</v>
      </c>
      <c r="E161" s="140" t="s">
        <v>47</v>
      </c>
      <c r="F161" s="136" t="e">
        <f>+$H$125</f>
        <v>#DIV/0!</v>
      </c>
      <c r="G161" s="137" t="s">
        <v>48</v>
      </c>
      <c r="H161" s="138" t="e">
        <f>0.8*$H$128</f>
        <v>#DIV/0!</v>
      </c>
      <c r="I161" s="141">
        <v>0.3</v>
      </c>
    </row>
    <row r="162" spans="2:9" ht="24.95" customHeight="1" x14ac:dyDescent="0.2">
      <c r="B162" s="431" t="s">
        <v>12</v>
      </c>
      <c r="C162" s="432"/>
      <c r="D162" s="136" t="e">
        <f>0.8*$H$128</f>
        <v>#DIV/0!</v>
      </c>
      <c r="E162" s="140" t="s">
        <v>47</v>
      </c>
      <c r="F162" s="136" t="e">
        <f>+$H$125</f>
        <v>#DIV/0!</v>
      </c>
      <c r="G162" s="142"/>
      <c r="H162" s="138"/>
      <c r="I162" s="141">
        <v>1</v>
      </c>
    </row>
    <row r="163" spans="2:9" x14ac:dyDescent="0.2">
      <c r="I163" s="123"/>
    </row>
    <row r="170" spans="2:9" x14ac:dyDescent="0.2">
      <c r="D170" s="133"/>
    </row>
    <row r="181" spans="5:7" x14ac:dyDescent="0.2">
      <c r="E181" s="151" t="s">
        <v>30</v>
      </c>
      <c r="F181" s="441" t="s">
        <v>96</v>
      </c>
      <c r="G181" s="442"/>
    </row>
    <row r="182" spans="5:7" x14ac:dyDescent="0.2">
      <c r="E182" s="152">
        <f>+(COUNT(H14:H115))</f>
        <v>0</v>
      </c>
      <c r="F182" s="152" t="s">
        <v>30</v>
      </c>
      <c r="G182" s="152" t="s">
        <v>44</v>
      </c>
    </row>
    <row r="183" spans="5:7" x14ac:dyDescent="0.2">
      <c r="E183" s="151" t="s">
        <v>78</v>
      </c>
      <c r="F183" s="49">
        <v>3</v>
      </c>
      <c r="G183" s="49">
        <v>1.0609999999999999</v>
      </c>
    </row>
    <row r="184" spans="5:7" x14ac:dyDescent="0.2">
      <c r="E184" s="152" t="e">
        <f>LOOKUP(E182,F183:G207,G183:G207)</f>
        <v>#N/A</v>
      </c>
      <c r="F184" s="49">
        <v>5</v>
      </c>
      <c r="G184" s="49">
        <v>0.94099999999999995</v>
      </c>
    </row>
    <row r="185" spans="5:7" x14ac:dyDescent="0.2">
      <c r="E185" s="117"/>
      <c r="F185" s="49">
        <v>7</v>
      </c>
      <c r="G185" s="49">
        <v>0.90600000000000003</v>
      </c>
    </row>
    <row r="186" spans="5:7" x14ac:dyDescent="0.2">
      <c r="E186" s="117"/>
      <c r="F186" s="49">
        <v>9</v>
      </c>
      <c r="G186" s="49">
        <v>0.88900000000000001</v>
      </c>
    </row>
    <row r="187" spans="5:7" x14ac:dyDescent="0.2">
      <c r="E187" s="117"/>
      <c r="F187" s="49">
        <v>10</v>
      </c>
      <c r="G187" s="49">
        <v>0.88300000000000001</v>
      </c>
    </row>
    <row r="188" spans="5:7" x14ac:dyDescent="0.2">
      <c r="E188" s="117"/>
      <c r="F188" s="49">
        <v>11</v>
      </c>
      <c r="G188" s="49">
        <v>0.879</v>
      </c>
    </row>
    <row r="189" spans="5:7" x14ac:dyDescent="0.2">
      <c r="E189" s="117"/>
      <c r="F189" s="49">
        <v>12</v>
      </c>
      <c r="G189" s="49">
        <v>0.876</v>
      </c>
    </row>
    <row r="190" spans="5:7" x14ac:dyDescent="0.2">
      <c r="E190" s="117"/>
      <c r="F190" s="49">
        <v>13</v>
      </c>
      <c r="G190" s="49">
        <v>0.873</v>
      </c>
    </row>
    <row r="191" spans="5:7" x14ac:dyDescent="0.2">
      <c r="E191" s="117"/>
      <c r="F191" s="49">
        <v>14</v>
      </c>
      <c r="G191" s="49">
        <v>0.87</v>
      </c>
    </row>
    <row r="192" spans="5:7" x14ac:dyDescent="0.2">
      <c r="E192" s="126"/>
      <c r="F192" s="49">
        <v>15</v>
      </c>
      <c r="G192" s="49">
        <v>0.86799999999999999</v>
      </c>
    </row>
    <row r="193" spans="5:9" ht="12.75" customHeight="1" x14ac:dyDescent="0.2">
      <c r="E193" s="117"/>
      <c r="F193" s="49">
        <v>16</v>
      </c>
      <c r="G193" s="49">
        <v>0.86599999999999999</v>
      </c>
      <c r="H193" s="117"/>
      <c r="I193" s="117"/>
    </row>
    <row r="194" spans="5:9" ht="12.75" customHeight="1" x14ac:dyDescent="0.2">
      <c r="E194" s="117"/>
      <c r="F194" s="49">
        <v>17</v>
      </c>
      <c r="G194" s="49">
        <v>0.86499999999999999</v>
      </c>
      <c r="H194" s="117"/>
      <c r="I194" s="117"/>
    </row>
    <row r="195" spans="5:9" ht="12.75" customHeight="1" x14ac:dyDescent="0.2">
      <c r="E195" s="117"/>
      <c r="F195" s="49">
        <v>18</v>
      </c>
      <c r="G195" s="49">
        <v>0.86299999999999999</v>
      </c>
      <c r="H195" s="117"/>
      <c r="I195" s="117"/>
    </row>
    <row r="196" spans="5:9" ht="12.75" customHeight="1" x14ac:dyDescent="0.2">
      <c r="E196" s="117"/>
      <c r="F196" s="49">
        <v>19</v>
      </c>
      <c r="G196" s="49">
        <v>0.86199999999999999</v>
      </c>
      <c r="H196" s="117"/>
      <c r="I196" s="117"/>
    </row>
    <row r="197" spans="5:9" ht="12.75" customHeight="1" x14ac:dyDescent="0.2">
      <c r="E197" s="117"/>
      <c r="F197" s="49">
        <v>20</v>
      </c>
      <c r="G197" s="49">
        <v>0.86099999999999999</v>
      </c>
      <c r="H197" s="117"/>
      <c r="I197" s="117"/>
    </row>
    <row r="198" spans="5:9" x14ac:dyDescent="0.2">
      <c r="E198" s="117"/>
      <c r="F198" s="49">
        <v>21</v>
      </c>
      <c r="G198" s="49">
        <v>0.86</v>
      </c>
      <c r="H198" s="117"/>
      <c r="I198" s="117"/>
    </row>
    <row r="199" spans="5:9" x14ac:dyDescent="0.2">
      <c r="E199" s="117"/>
      <c r="F199" s="49">
        <v>22</v>
      </c>
      <c r="G199" s="49">
        <v>0.85899999999999999</v>
      </c>
    </row>
    <row r="200" spans="5:9" x14ac:dyDescent="0.2">
      <c r="E200" s="117"/>
      <c r="F200" s="49">
        <v>23</v>
      </c>
      <c r="G200" s="49">
        <v>0.85799999999999998</v>
      </c>
    </row>
    <row r="201" spans="5:9" x14ac:dyDescent="0.2">
      <c r="E201" s="117"/>
      <c r="F201" s="49">
        <v>24</v>
      </c>
      <c r="G201" s="49">
        <v>0.85799999999999998</v>
      </c>
    </row>
    <row r="202" spans="5:9" x14ac:dyDescent="0.2">
      <c r="E202" s="117"/>
      <c r="F202" s="49">
        <v>25</v>
      </c>
      <c r="G202" s="49">
        <v>0.85699999999999998</v>
      </c>
    </row>
    <row r="203" spans="5:9" x14ac:dyDescent="0.2">
      <c r="E203" s="117"/>
      <c r="F203" s="49">
        <v>26</v>
      </c>
      <c r="G203" s="49">
        <v>0.85599999999999998</v>
      </c>
    </row>
    <row r="204" spans="5:9" x14ac:dyDescent="0.2">
      <c r="E204" s="117"/>
      <c r="F204" s="49">
        <v>27</v>
      </c>
      <c r="G204" s="49">
        <v>0.85599999999999998</v>
      </c>
    </row>
    <row r="205" spans="5:9" x14ac:dyDescent="0.2">
      <c r="E205" s="117"/>
      <c r="F205" s="49">
        <v>28</v>
      </c>
      <c r="G205" s="49">
        <v>0.85499999999999998</v>
      </c>
    </row>
    <row r="206" spans="5:9" x14ac:dyDescent="0.2">
      <c r="E206" s="117"/>
      <c r="F206" s="49">
        <v>29</v>
      </c>
      <c r="G206" s="49">
        <v>0.85499999999999998</v>
      </c>
    </row>
    <row r="207" spans="5:9" x14ac:dyDescent="0.2">
      <c r="E207" s="117"/>
      <c r="F207" s="49">
        <v>30</v>
      </c>
      <c r="G207" s="49">
        <v>0.84199999999999997</v>
      </c>
    </row>
    <row r="217" spans="3:5" x14ac:dyDescent="0.2">
      <c r="C217" s="143"/>
    </row>
    <row r="218" spans="3:5" x14ac:dyDescent="0.2">
      <c r="C218" s="143"/>
    </row>
    <row r="219" spans="3:5" x14ac:dyDescent="0.2">
      <c r="C219" s="110"/>
    </row>
    <row r="220" spans="3:5" ht="15" x14ac:dyDescent="0.25">
      <c r="C220" s="144"/>
    </row>
    <row r="221" spans="3:5" x14ac:dyDescent="0.2">
      <c r="D221" s="145"/>
      <c r="E221" s="146"/>
    </row>
    <row r="222" spans="3:5" x14ac:dyDescent="0.2">
      <c r="E222" s="146"/>
    </row>
    <row r="223" spans="3:5" x14ac:dyDescent="0.2">
      <c r="E223" s="146"/>
    </row>
    <row r="224" spans="3:5" x14ac:dyDescent="0.2">
      <c r="E224" s="146"/>
    </row>
    <row r="225" spans="4:5" x14ac:dyDescent="0.2">
      <c r="E225" s="146"/>
    </row>
    <row r="226" spans="4:5" x14ac:dyDescent="0.2">
      <c r="E226" s="146"/>
    </row>
    <row r="227" spans="4:5" x14ac:dyDescent="0.2">
      <c r="D227" s="146"/>
      <c r="E227" s="146"/>
    </row>
    <row r="228" spans="4:5" ht="23.25" customHeight="1" x14ac:dyDescent="0.2">
      <c r="D228" s="146"/>
      <c r="E228" s="146"/>
    </row>
  </sheetData>
  <mergeCells count="49">
    <mergeCell ref="F12:F13"/>
    <mergeCell ref="E117:G117"/>
    <mergeCell ref="E149:G149"/>
    <mergeCell ref="F181:G181"/>
    <mergeCell ref="E147:G147"/>
    <mergeCell ref="E148:G148"/>
    <mergeCell ref="E151:G151"/>
    <mergeCell ref="C148:D148"/>
    <mergeCell ref="E150:G150"/>
    <mergeCell ref="C149:D149"/>
    <mergeCell ref="C150:D150"/>
    <mergeCell ref="C147:D147"/>
    <mergeCell ref="B159:C159"/>
    <mergeCell ref="B160:C160"/>
    <mergeCell ref="B161:C161"/>
    <mergeCell ref="B162:C162"/>
    <mergeCell ref="C151:D151"/>
    <mergeCell ref="D1:H1"/>
    <mergeCell ref="E116:G116"/>
    <mergeCell ref="B8:E8"/>
    <mergeCell ref="D2:H2"/>
    <mergeCell ref="G3:H3"/>
    <mergeCell ref="D5:I6"/>
    <mergeCell ref="B5:C6"/>
    <mergeCell ref="B10:I10"/>
    <mergeCell ref="B1:C3"/>
    <mergeCell ref="D3:E3"/>
    <mergeCell ref="B11:F11"/>
    <mergeCell ref="G11:I11"/>
    <mergeCell ref="B12:B13"/>
    <mergeCell ref="C12:C13"/>
    <mergeCell ref="D12:D13"/>
    <mergeCell ref="E12:E13"/>
    <mergeCell ref="C140:C141"/>
    <mergeCell ref="G140:H141"/>
    <mergeCell ref="D140:E140"/>
    <mergeCell ref="D141:E141"/>
    <mergeCell ref="B121:H121"/>
    <mergeCell ref="C133:C134"/>
    <mergeCell ref="D133:E133"/>
    <mergeCell ref="B123:F123"/>
    <mergeCell ref="B127:F127"/>
    <mergeCell ref="G133:H134"/>
    <mergeCell ref="D134:E134"/>
    <mergeCell ref="D135:E135"/>
    <mergeCell ref="C136:C137"/>
    <mergeCell ref="D136:E136"/>
    <mergeCell ref="G136:H137"/>
    <mergeCell ref="D137:E137"/>
  </mergeCells>
  <phoneticPr fontId="0" type="noConversion"/>
  <conditionalFormatting sqref="E152:E153 E129:E136 E138:E139 E144:E146">
    <cfRule type="cellIs" dxfId="10" priority="6" stopIfTrue="1" operator="lessThan">
      <formula>3.9</formula>
    </cfRule>
  </conditionalFormatting>
  <conditionalFormatting sqref="H14:I115">
    <cfRule type="cellIs" dxfId="9" priority="7" stopIfTrue="1" operator="lessThan">
      <formula>3.9</formula>
    </cfRule>
  </conditionalFormatting>
  <conditionalFormatting sqref="B11 G11 G12:I13">
    <cfRule type="cellIs" dxfId="8" priority="4" stopIfTrue="1" operator="lessThan">
      <formula>3.9</formula>
    </cfRule>
  </conditionalFormatting>
  <conditionalFormatting sqref="E137">
    <cfRule type="cellIs" dxfId="7" priority="1" stopIfTrue="1" operator="lessThan">
      <formula>3.9</formula>
    </cfRule>
  </conditionalFormatting>
  <pageMargins left="0.19685039370078741" right="0" top="0.35433070866141736" bottom="0" header="0" footer="0"/>
  <pageSetup scale="85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149"/>
  <sheetViews>
    <sheetView zoomScaleSheetLayoutView="75" workbookViewId="0">
      <selection activeCell="G81" sqref="G81"/>
    </sheetView>
  </sheetViews>
  <sheetFormatPr baseColWidth="10" defaultRowHeight="12.75" x14ac:dyDescent="0.2"/>
  <cols>
    <col min="1" max="1" width="0.85546875" customWidth="1"/>
    <col min="2" max="2" width="8.140625" style="2" customWidth="1"/>
    <col min="3" max="6" width="9.85546875" style="2" customWidth="1"/>
    <col min="7" max="7" width="10.5703125" style="2" customWidth="1"/>
    <col min="8" max="8" width="12.85546875" style="2" customWidth="1"/>
    <col min="9" max="9" width="12.7109375" customWidth="1"/>
    <col min="10" max="10" width="14.85546875" customWidth="1"/>
    <col min="11" max="11" width="9.7109375" style="299" customWidth="1"/>
    <col min="12" max="14" width="7.28515625" style="2" customWidth="1"/>
    <col min="15" max="15" width="6.5703125" customWidth="1"/>
    <col min="16" max="16" width="8" style="2" customWidth="1"/>
    <col min="17" max="18" width="7" style="2" customWidth="1"/>
    <col min="19" max="19" width="6.7109375" style="2" customWidth="1"/>
    <col min="20" max="20" width="8.42578125" style="2" customWidth="1"/>
    <col min="21" max="21" width="9.28515625" style="2" customWidth="1"/>
    <col min="22" max="22" width="7.28515625" style="2" customWidth="1"/>
    <col min="23" max="23" width="11.42578125" customWidth="1"/>
    <col min="25" max="25" width="16.42578125" customWidth="1"/>
  </cols>
  <sheetData>
    <row r="1" spans="1:24" ht="16.5" customHeight="1" x14ac:dyDescent="0.2">
      <c r="A1" s="42"/>
      <c r="B1" s="237"/>
      <c r="C1" s="238"/>
      <c r="D1" s="448" t="s">
        <v>38</v>
      </c>
      <c r="E1" s="449"/>
      <c r="F1" s="449"/>
      <c r="G1" s="449"/>
      <c r="H1" s="449"/>
      <c r="I1" s="450"/>
      <c r="J1" s="225"/>
      <c r="K1" s="293"/>
      <c r="L1" s="262"/>
    </row>
    <row r="2" spans="1:24" ht="20.25" x14ac:dyDescent="0.3">
      <c r="A2" s="42"/>
      <c r="B2" s="239"/>
      <c r="C2" s="240"/>
      <c r="D2" s="451" t="s">
        <v>63</v>
      </c>
      <c r="E2" s="452"/>
      <c r="F2" s="452"/>
      <c r="G2" s="452"/>
      <c r="H2" s="452"/>
      <c r="I2" s="453"/>
      <c r="J2" s="226"/>
      <c r="K2" s="293"/>
      <c r="L2" s="262"/>
    </row>
    <row r="3" spans="1:24" ht="18" customHeight="1" x14ac:dyDescent="0.2">
      <c r="A3" s="42"/>
      <c r="B3" s="241"/>
      <c r="C3" s="242"/>
      <c r="D3" s="454" t="s">
        <v>40</v>
      </c>
      <c r="E3" s="455"/>
      <c r="F3" s="454" t="s">
        <v>74</v>
      </c>
      <c r="G3" s="455"/>
      <c r="H3" s="454" t="s">
        <v>123</v>
      </c>
      <c r="I3" s="455"/>
      <c r="J3" s="227"/>
      <c r="K3" s="293"/>
      <c r="L3" s="262"/>
    </row>
    <row r="4" spans="1:24" x14ac:dyDescent="0.2">
      <c r="A4" s="1"/>
      <c r="B4" s="212"/>
      <c r="C4" s="212"/>
      <c r="D4" s="212"/>
      <c r="E4" s="212"/>
      <c r="F4" s="212"/>
      <c r="G4" s="212"/>
      <c r="H4" s="212"/>
      <c r="I4" s="228"/>
      <c r="J4" s="228"/>
      <c r="K4" s="293"/>
      <c r="L4" s="262"/>
    </row>
    <row r="5" spans="1:24" x14ac:dyDescent="0.2">
      <c r="A5" s="1"/>
      <c r="B5" s="445" t="s">
        <v>69</v>
      </c>
      <c r="C5" s="447" t="s">
        <v>68</v>
      </c>
      <c r="D5" s="447"/>
      <c r="E5" s="447"/>
      <c r="F5" s="447"/>
      <c r="G5" s="447"/>
      <c r="H5" s="447"/>
      <c r="I5" s="447"/>
      <c r="J5" s="447"/>
      <c r="K5" s="294"/>
      <c r="L5" s="259"/>
    </row>
    <row r="6" spans="1:24" x14ac:dyDescent="0.2">
      <c r="A6" s="1"/>
      <c r="B6" s="446"/>
      <c r="C6" s="447"/>
      <c r="D6" s="447"/>
      <c r="E6" s="447"/>
      <c r="F6" s="447"/>
      <c r="G6" s="447"/>
      <c r="H6" s="447"/>
      <c r="I6" s="447"/>
      <c r="J6" s="447"/>
      <c r="K6" s="294"/>
      <c r="L6" s="259"/>
    </row>
    <row r="7" spans="1:24" x14ac:dyDescent="0.2">
      <c r="A7" s="42"/>
      <c r="B7" s="262"/>
      <c r="C7" s="262"/>
      <c r="D7" s="262"/>
      <c r="E7" s="262"/>
      <c r="F7" s="262"/>
      <c r="G7" s="262"/>
      <c r="H7" s="262"/>
      <c r="I7" s="1"/>
      <c r="J7" s="1"/>
      <c r="K7" s="293"/>
      <c r="L7" s="262"/>
    </row>
    <row r="8" spans="1:24" x14ac:dyDescent="0.2">
      <c r="A8" s="42"/>
      <c r="B8" s="262"/>
      <c r="C8" s="262"/>
      <c r="D8" s="262"/>
      <c r="E8" s="262"/>
      <c r="F8" s="262"/>
      <c r="G8" s="262"/>
      <c r="H8" s="262"/>
      <c r="I8" s="1"/>
      <c r="J8" s="1"/>
      <c r="K8" s="293"/>
      <c r="L8" s="262"/>
      <c r="M8" s="267"/>
      <c r="N8" s="267"/>
      <c r="O8" s="194"/>
      <c r="P8" s="267"/>
      <c r="Q8" s="267"/>
      <c r="R8" s="267"/>
      <c r="S8" s="267"/>
      <c r="T8" s="267"/>
      <c r="U8" s="267"/>
      <c r="V8" s="267"/>
      <c r="W8" s="194"/>
    </row>
    <row r="9" spans="1:24" x14ac:dyDescent="0.2">
      <c r="A9" s="1"/>
      <c r="B9" s="457" t="s">
        <v>125</v>
      </c>
      <c r="C9" s="458"/>
      <c r="D9" s="458"/>
      <c r="E9" s="458"/>
      <c r="F9" s="458"/>
      <c r="G9" s="458"/>
      <c r="H9" s="458"/>
      <c r="I9" s="458"/>
      <c r="J9" s="458"/>
      <c r="K9" s="476"/>
      <c r="L9" s="459" t="s">
        <v>129</v>
      </c>
      <c r="M9" s="459"/>
      <c r="N9" s="459"/>
      <c r="O9" s="459"/>
      <c r="P9" s="460" t="s">
        <v>133</v>
      </c>
      <c r="Q9" s="460"/>
      <c r="R9" s="460"/>
      <c r="S9" s="460"/>
      <c r="T9" s="480" t="s">
        <v>135</v>
      </c>
      <c r="U9" s="480"/>
      <c r="V9" s="480"/>
      <c r="W9" s="472" t="s">
        <v>140</v>
      </c>
      <c r="X9" s="266"/>
    </row>
    <row r="10" spans="1:24" ht="14.25" customHeight="1" x14ac:dyDescent="0.2">
      <c r="A10" s="1"/>
      <c r="B10" s="461" t="s">
        <v>120</v>
      </c>
      <c r="C10" s="461"/>
      <c r="D10" s="461"/>
      <c r="E10" s="461"/>
      <c r="F10" s="461"/>
      <c r="G10" s="260" t="s">
        <v>119</v>
      </c>
      <c r="H10" s="462" t="s">
        <v>118</v>
      </c>
      <c r="I10" s="233"/>
      <c r="J10" s="463" t="s">
        <v>121</v>
      </c>
      <c r="K10" s="477"/>
      <c r="L10" s="464" t="s">
        <v>128</v>
      </c>
      <c r="M10" s="464"/>
      <c r="N10" s="464"/>
      <c r="O10" s="464"/>
      <c r="P10" s="465" t="s">
        <v>131</v>
      </c>
      <c r="Q10" s="465"/>
      <c r="R10" s="465"/>
      <c r="S10" s="465"/>
      <c r="T10" s="481" t="s">
        <v>136</v>
      </c>
      <c r="U10" s="482"/>
      <c r="V10" s="483"/>
      <c r="W10" s="473"/>
      <c r="X10" s="266"/>
    </row>
    <row r="11" spans="1:24" ht="15" customHeight="1" x14ac:dyDescent="0.2">
      <c r="A11" s="1"/>
      <c r="B11" s="229" t="s">
        <v>1</v>
      </c>
      <c r="C11" s="466" t="s">
        <v>107</v>
      </c>
      <c r="D11" s="466"/>
      <c r="E11" s="230" t="s">
        <v>3</v>
      </c>
      <c r="F11" s="230" t="s">
        <v>106</v>
      </c>
      <c r="G11" s="260" t="s">
        <v>122</v>
      </c>
      <c r="H11" s="462"/>
      <c r="I11" s="260" t="s">
        <v>2</v>
      </c>
      <c r="J11" s="463"/>
      <c r="K11" s="475" t="s">
        <v>141</v>
      </c>
      <c r="L11" s="268" t="s">
        <v>127</v>
      </c>
      <c r="M11" s="269" t="s">
        <v>132</v>
      </c>
      <c r="N11" s="269" t="s">
        <v>130</v>
      </c>
      <c r="O11" s="279" t="s">
        <v>2</v>
      </c>
      <c r="P11" s="270" t="s">
        <v>130</v>
      </c>
      <c r="Q11" s="270" t="s">
        <v>132</v>
      </c>
      <c r="R11" s="270" t="s">
        <v>134</v>
      </c>
      <c r="S11" s="292" t="s">
        <v>2</v>
      </c>
      <c r="T11" s="271" t="s">
        <v>134</v>
      </c>
      <c r="U11" s="271" t="s">
        <v>132</v>
      </c>
      <c r="V11" s="234" t="s">
        <v>2</v>
      </c>
      <c r="W11" s="473"/>
      <c r="X11" s="266"/>
    </row>
    <row r="12" spans="1:24" ht="15" customHeight="1" x14ac:dyDescent="0.2">
      <c r="A12" s="1"/>
      <c r="B12" s="231"/>
      <c r="C12" s="232" t="s">
        <v>105</v>
      </c>
      <c r="D12" s="232" t="s">
        <v>55</v>
      </c>
      <c r="E12" s="261" t="s">
        <v>111</v>
      </c>
      <c r="F12" s="261" t="s">
        <v>112</v>
      </c>
      <c r="G12" s="261" t="s">
        <v>112</v>
      </c>
      <c r="H12" s="223"/>
      <c r="I12" s="261" t="s">
        <v>115</v>
      </c>
      <c r="J12" s="264" t="s">
        <v>126</v>
      </c>
      <c r="K12" s="475"/>
      <c r="L12" s="484" t="s">
        <v>137</v>
      </c>
      <c r="M12" s="485"/>
      <c r="N12" s="485"/>
      <c r="O12" s="486"/>
      <c r="P12" s="487" t="s">
        <v>138</v>
      </c>
      <c r="Q12" s="488"/>
      <c r="R12" s="488"/>
      <c r="S12" s="489"/>
      <c r="T12" s="467" t="s">
        <v>139</v>
      </c>
      <c r="U12" s="468"/>
      <c r="V12" s="490"/>
      <c r="W12" s="474"/>
      <c r="X12" s="266"/>
    </row>
    <row r="13" spans="1:24" x14ac:dyDescent="0.2">
      <c r="A13" s="1"/>
      <c r="B13" s="213">
        <v>1</v>
      </c>
      <c r="C13" s="214"/>
      <c r="D13" s="214"/>
      <c r="E13" s="215">
        <v>0.125</v>
      </c>
      <c r="F13" s="216">
        <v>225</v>
      </c>
      <c r="G13" s="199" t="e">
        <f>+F13*$G$81</f>
        <v>#DIV/0!</v>
      </c>
      <c r="H13" s="199" t="e">
        <f>+IF(G13&gt;=$G$83,G13,"No Cumple")</f>
        <v>#DIV/0!</v>
      </c>
      <c r="I13" s="193" t="e">
        <f t="shared" ref="I13:I17" si="0">+IF(H13="No Cumple",IF(W13=FALSE,"-",W13),"-")</f>
        <v>#DIV/0!</v>
      </c>
      <c r="J13" s="265" t="str">
        <f>+IF(C13="","-",(D13-C13)*3.5)</f>
        <v>-</v>
      </c>
      <c r="K13" s="295" t="e">
        <f>+IF(H13="No Cumple","No Cumple","Cumple")</f>
        <v>#DIV/0!</v>
      </c>
      <c r="L13" s="272">
        <f>+$G$83</f>
        <v>220</v>
      </c>
      <c r="M13" s="273" t="e">
        <f>+G13</f>
        <v>#DIV/0!</v>
      </c>
      <c r="N13" s="274">
        <f>+ROUND(L13*0.98,0)</f>
        <v>216</v>
      </c>
      <c r="O13" s="280" t="e">
        <f t="shared" ref="O13:O58" si="1">+IF(L13&gt;M13,IF(M13&gt;=N13,"5%","-"),"-")</f>
        <v>#DIV/0!</v>
      </c>
      <c r="P13" s="275">
        <f>+ROUND($G$83*0.98,0)</f>
        <v>216</v>
      </c>
      <c r="Q13" s="289" t="e">
        <f t="shared" ref="Q13:Q44" si="2">+G13</f>
        <v>#DIV/0!</v>
      </c>
      <c r="R13" s="289">
        <f>+$G$83*0.96</f>
        <v>211</v>
      </c>
      <c r="S13" s="290" t="e">
        <f>+IF(P13&gt;Q13,IF(Q13&gt;=R13,"15%","-"),"-")</f>
        <v>#DIV/0!</v>
      </c>
      <c r="T13" s="276">
        <f>+ROUND($G$83*0.96,0)</f>
        <v>211</v>
      </c>
      <c r="U13" s="277" t="e">
        <f>+G13</f>
        <v>#DIV/0!</v>
      </c>
      <c r="V13" s="291" t="e">
        <f>+IF(T13&gt;U13,"100%","-")</f>
        <v>#DIV/0!</v>
      </c>
      <c r="W13" s="278" t="e">
        <f>+IF(L13&gt;M13,IF(M13&gt;=N13,"5%",IF(P13&gt;Q13,IF(Q13&gt;=R13,"15%",IF(T13&gt;U13,"100%","Sin Condicion")))))</f>
        <v>#DIV/0!</v>
      </c>
      <c r="X13" s="266"/>
    </row>
    <row r="14" spans="1:24" x14ac:dyDescent="0.2">
      <c r="A14" s="1"/>
      <c r="B14" s="213">
        <v>2</v>
      </c>
      <c r="C14" s="214"/>
      <c r="D14" s="214"/>
      <c r="E14" s="215"/>
      <c r="F14" s="216"/>
      <c r="G14" s="199" t="e">
        <f t="shared" ref="G14:G73" si="3">+F14*$G$81</f>
        <v>#DIV/0!</v>
      </c>
      <c r="H14" s="199" t="e">
        <f t="shared" ref="H14:H73" si="4">+IF(G14&gt;=$G$83,G14,"No Cumple")</f>
        <v>#DIV/0!</v>
      </c>
      <c r="I14" s="193" t="e">
        <f t="shared" si="0"/>
        <v>#DIV/0!</v>
      </c>
      <c r="J14" s="265" t="str">
        <f t="shared" ref="J14:J73" si="5">+IF(C14="","-",(D14-C14)*3.5)</f>
        <v>-</v>
      </c>
      <c r="K14" s="295" t="e">
        <f t="shared" ref="K14:K73" si="6">+IF(H14="No Cumple","No Cumple","Cumple")</f>
        <v>#DIV/0!</v>
      </c>
      <c r="L14" s="272">
        <f t="shared" ref="L14:L73" si="7">+$G$83</f>
        <v>220</v>
      </c>
      <c r="M14" s="273" t="e">
        <f t="shared" ref="M14:M73" si="8">+G14</f>
        <v>#DIV/0!</v>
      </c>
      <c r="N14" s="274">
        <f t="shared" ref="N14:N73" si="9">+ROUND(L14*0.98,0)</f>
        <v>216</v>
      </c>
      <c r="O14" s="280" t="e">
        <f t="shared" si="1"/>
        <v>#DIV/0!</v>
      </c>
      <c r="P14" s="275">
        <f t="shared" ref="P14:P73" si="10">+ROUND($G$83*0.98,0)</f>
        <v>216</v>
      </c>
      <c r="Q14" s="289" t="e">
        <f t="shared" si="2"/>
        <v>#DIV/0!</v>
      </c>
      <c r="R14" s="289">
        <f t="shared" ref="R14:R73" si="11">+$G$83*0.96</f>
        <v>211</v>
      </c>
      <c r="S14" s="290" t="e">
        <f t="shared" ref="S14:S73" si="12">+IF(P14&gt;Q14,IF(Q14&gt;=R14,"15%","-"),"-")</f>
        <v>#DIV/0!</v>
      </c>
      <c r="T14" s="276">
        <f t="shared" ref="T14:T73" si="13">+ROUND($G$83*0.96,0)</f>
        <v>211</v>
      </c>
      <c r="U14" s="277" t="e">
        <f t="shared" ref="U14:U73" si="14">+G14</f>
        <v>#DIV/0!</v>
      </c>
      <c r="V14" s="291" t="e">
        <f t="shared" ref="V14:V73" si="15">+IF(T14&gt;U14,"100%","-")</f>
        <v>#DIV/0!</v>
      </c>
      <c r="W14" s="278" t="e">
        <f t="shared" ref="W14:W73" si="16">+IF(L14&gt;M14,IF(M14&gt;=N14,"5%",IF(P14&gt;Q14,IF(Q14&gt;=R14,"15%",IF(T14&gt;U14,"100%","Sin Condicion")))))</f>
        <v>#DIV/0!</v>
      </c>
      <c r="X14" s="266"/>
    </row>
    <row r="15" spans="1:24" x14ac:dyDescent="0.2">
      <c r="A15" s="1"/>
      <c r="B15" s="213">
        <v>3</v>
      </c>
      <c r="C15" s="214"/>
      <c r="D15" s="214"/>
      <c r="E15" s="215"/>
      <c r="F15" s="216"/>
      <c r="G15" s="199" t="e">
        <f t="shared" si="3"/>
        <v>#DIV/0!</v>
      </c>
      <c r="H15" s="199" t="e">
        <f t="shared" si="4"/>
        <v>#DIV/0!</v>
      </c>
      <c r="I15" s="193" t="e">
        <f t="shared" si="0"/>
        <v>#DIV/0!</v>
      </c>
      <c r="J15" s="265" t="str">
        <f t="shared" si="5"/>
        <v>-</v>
      </c>
      <c r="K15" s="295" t="e">
        <f t="shared" si="6"/>
        <v>#DIV/0!</v>
      </c>
      <c r="L15" s="272">
        <f t="shared" si="7"/>
        <v>220</v>
      </c>
      <c r="M15" s="273" t="e">
        <f t="shared" si="8"/>
        <v>#DIV/0!</v>
      </c>
      <c r="N15" s="274">
        <f t="shared" si="9"/>
        <v>216</v>
      </c>
      <c r="O15" s="280" t="e">
        <f t="shared" si="1"/>
        <v>#DIV/0!</v>
      </c>
      <c r="P15" s="275">
        <f t="shared" si="10"/>
        <v>216</v>
      </c>
      <c r="Q15" s="289" t="e">
        <f t="shared" si="2"/>
        <v>#DIV/0!</v>
      </c>
      <c r="R15" s="289">
        <f t="shared" si="11"/>
        <v>211</v>
      </c>
      <c r="S15" s="290" t="e">
        <f t="shared" si="12"/>
        <v>#DIV/0!</v>
      </c>
      <c r="T15" s="276">
        <f t="shared" si="13"/>
        <v>211</v>
      </c>
      <c r="U15" s="277" t="e">
        <f t="shared" si="14"/>
        <v>#DIV/0!</v>
      </c>
      <c r="V15" s="291" t="e">
        <f t="shared" si="15"/>
        <v>#DIV/0!</v>
      </c>
      <c r="W15" s="278" t="e">
        <f t="shared" si="16"/>
        <v>#DIV/0!</v>
      </c>
      <c r="X15" s="266"/>
    </row>
    <row r="16" spans="1:24" x14ac:dyDescent="0.2">
      <c r="A16" s="1"/>
      <c r="B16" s="213">
        <v>4</v>
      </c>
      <c r="C16" s="214"/>
      <c r="D16" s="214"/>
      <c r="E16" s="215">
        <v>0.875</v>
      </c>
      <c r="F16" s="216">
        <v>218</v>
      </c>
      <c r="G16" s="199" t="e">
        <f>+F16*$G$81</f>
        <v>#DIV/0!</v>
      </c>
      <c r="H16" s="199" t="e">
        <f t="shared" si="4"/>
        <v>#DIV/0!</v>
      </c>
      <c r="I16" s="193" t="e">
        <f t="shared" si="0"/>
        <v>#DIV/0!</v>
      </c>
      <c r="J16" s="265" t="str">
        <f t="shared" si="5"/>
        <v>-</v>
      </c>
      <c r="K16" s="295" t="e">
        <f t="shared" si="6"/>
        <v>#DIV/0!</v>
      </c>
      <c r="L16" s="272">
        <f t="shared" si="7"/>
        <v>220</v>
      </c>
      <c r="M16" s="273" t="e">
        <f t="shared" si="8"/>
        <v>#DIV/0!</v>
      </c>
      <c r="N16" s="274">
        <f t="shared" si="9"/>
        <v>216</v>
      </c>
      <c r="O16" s="280" t="e">
        <f t="shared" si="1"/>
        <v>#DIV/0!</v>
      </c>
      <c r="P16" s="275">
        <f t="shared" si="10"/>
        <v>216</v>
      </c>
      <c r="Q16" s="289" t="e">
        <f t="shared" si="2"/>
        <v>#DIV/0!</v>
      </c>
      <c r="R16" s="289">
        <f t="shared" si="11"/>
        <v>211</v>
      </c>
      <c r="S16" s="290" t="e">
        <f t="shared" si="12"/>
        <v>#DIV/0!</v>
      </c>
      <c r="T16" s="276">
        <f t="shared" si="13"/>
        <v>211</v>
      </c>
      <c r="U16" s="277" t="e">
        <f t="shared" si="14"/>
        <v>#DIV/0!</v>
      </c>
      <c r="V16" s="291" t="e">
        <f t="shared" si="15"/>
        <v>#DIV/0!</v>
      </c>
      <c r="W16" s="278" t="e">
        <f t="shared" si="16"/>
        <v>#DIV/0!</v>
      </c>
      <c r="X16" s="266"/>
    </row>
    <row r="17" spans="1:24" x14ac:dyDescent="0.2">
      <c r="A17" s="1"/>
      <c r="B17" s="213">
        <v>5</v>
      </c>
      <c r="C17" s="214"/>
      <c r="D17" s="214"/>
      <c r="E17" s="215">
        <v>1.125</v>
      </c>
      <c r="F17" s="216">
        <v>219</v>
      </c>
      <c r="G17" s="199" t="e">
        <f t="shared" si="3"/>
        <v>#DIV/0!</v>
      </c>
      <c r="H17" s="199" t="e">
        <f t="shared" si="4"/>
        <v>#DIV/0!</v>
      </c>
      <c r="I17" s="193" t="e">
        <f t="shared" si="0"/>
        <v>#DIV/0!</v>
      </c>
      <c r="J17" s="265" t="str">
        <f t="shared" si="5"/>
        <v>-</v>
      </c>
      <c r="K17" s="295" t="e">
        <f t="shared" si="6"/>
        <v>#DIV/0!</v>
      </c>
      <c r="L17" s="272">
        <f t="shared" si="7"/>
        <v>220</v>
      </c>
      <c r="M17" s="273" t="e">
        <f t="shared" si="8"/>
        <v>#DIV/0!</v>
      </c>
      <c r="N17" s="274">
        <f t="shared" si="9"/>
        <v>216</v>
      </c>
      <c r="O17" s="280" t="e">
        <f t="shared" si="1"/>
        <v>#DIV/0!</v>
      </c>
      <c r="P17" s="275">
        <f t="shared" si="10"/>
        <v>216</v>
      </c>
      <c r="Q17" s="289" t="e">
        <f t="shared" si="2"/>
        <v>#DIV/0!</v>
      </c>
      <c r="R17" s="289">
        <f t="shared" si="11"/>
        <v>211</v>
      </c>
      <c r="S17" s="290" t="e">
        <f t="shared" si="12"/>
        <v>#DIV/0!</v>
      </c>
      <c r="T17" s="276">
        <f t="shared" si="13"/>
        <v>211</v>
      </c>
      <c r="U17" s="277" t="e">
        <f t="shared" si="14"/>
        <v>#DIV/0!</v>
      </c>
      <c r="V17" s="291" t="e">
        <f t="shared" si="15"/>
        <v>#DIV/0!</v>
      </c>
      <c r="W17" s="278" t="e">
        <f t="shared" si="16"/>
        <v>#DIV/0!</v>
      </c>
      <c r="X17" s="266"/>
    </row>
    <row r="18" spans="1:24" x14ac:dyDescent="0.2">
      <c r="A18" s="1"/>
      <c r="B18" s="213">
        <v>6</v>
      </c>
      <c r="C18" s="214"/>
      <c r="D18" s="214"/>
      <c r="E18" s="215">
        <v>1.375</v>
      </c>
      <c r="F18" s="216">
        <v>255</v>
      </c>
      <c r="G18" s="199" t="e">
        <f t="shared" si="3"/>
        <v>#DIV/0!</v>
      </c>
      <c r="H18" s="199" t="e">
        <f t="shared" si="4"/>
        <v>#DIV/0!</v>
      </c>
      <c r="I18" s="193" t="e">
        <f>+IF(H18="No Cumple",IF(W18=FALSE,"-",W18),"-")</f>
        <v>#DIV/0!</v>
      </c>
      <c r="J18" s="265" t="str">
        <f t="shared" si="5"/>
        <v>-</v>
      </c>
      <c r="K18" s="295" t="e">
        <f t="shared" si="6"/>
        <v>#DIV/0!</v>
      </c>
      <c r="L18" s="272">
        <f t="shared" si="7"/>
        <v>220</v>
      </c>
      <c r="M18" s="273" t="e">
        <f t="shared" si="8"/>
        <v>#DIV/0!</v>
      </c>
      <c r="N18" s="274">
        <f t="shared" si="9"/>
        <v>216</v>
      </c>
      <c r="O18" s="280" t="e">
        <f t="shared" si="1"/>
        <v>#DIV/0!</v>
      </c>
      <c r="P18" s="275">
        <f t="shared" si="10"/>
        <v>216</v>
      </c>
      <c r="Q18" s="289" t="e">
        <f t="shared" si="2"/>
        <v>#DIV/0!</v>
      </c>
      <c r="R18" s="289">
        <f t="shared" si="11"/>
        <v>211</v>
      </c>
      <c r="S18" s="290" t="e">
        <f t="shared" si="12"/>
        <v>#DIV/0!</v>
      </c>
      <c r="T18" s="276">
        <f t="shared" si="13"/>
        <v>211</v>
      </c>
      <c r="U18" s="277" t="e">
        <f t="shared" si="14"/>
        <v>#DIV/0!</v>
      </c>
      <c r="V18" s="291" t="e">
        <f t="shared" si="15"/>
        <v>#DIV/0!</v>
      </c>
      <c r="W18" s="278" t="e">
        <f t="shared" si="16"/>
        <v>#DIV/0!</v>
      </c>
      <c r="X18" s="266"/>
    </row>
    <row r="19" spans="1:24" x14ac:dyDescent="0.2">
      <c r="A19" s="1"/>
      <c r="B19" s="213">
        <v>7</v>
      </c>
      <c r="C19" s="214"/>
      <c r="D19" s="214"/>
      <c r="E19" s="215">
        <v>1.625</v>
      </c>
      <c r="F19" s="216">
        <v>245</v>
      </c>
      <c r="G19" s="199" t="e">
        <f t="shared" si="3"/>
        <v>#DIV/0!</v>
      </c>
      <c r="H19" s="199" t="e">
        <f t="shared" si="4"/>
        <v>#DIV/0!</v>
      </c>
      <c r="I19" s="193" t="e">
        <f t="shared" ref="I19:I73" si="17">+IF(H19="No Cumple",IF(W19=FALSE,"-",W19),"-")</f>
        <v>#DIV/0!</v>
      </c>
      <c r="J19" s="265" t="str">
        <f t="shared" si="5"/>
        <v>-</v>
      </c>
      <c r="K19" s="295" t="e">
        <f t="shared" si="6"/>
        <v>#DIV/0!</v>
      </c>
      <c r="L19" s="272">
        <f t="shared" si="7"/>
        <v>220</v>
      </c>
      <c r="M19" s="273" t="e">
        <f t="shared" si="8"/>
        <v>#DIV/0!</v>
      </c>
      <c r="N19" s="274">
        <f t="shared" si="9"/>
        <v>216</v>
      </c>
      <c r="O19" s="280" t="e">
        <f t="shared" si="1"/>
        <v>#DIV/0!</v>
      </c>
      <c r="P19" s="275">
        <f t="shared" si="10"/>
        <v>216</v>
      </c>
      <c r="Q19" s="289" t="e">
        <f t="shared" si="2"/>
        <v>#DIV/0!</v>
      </c>
      <c r="R19" s="289">
        <f t="shared" si="11"/>
        <v>211</v>
      </c>
      <c r="S19" s="290" t="e">
        <f t="shared" si="12"/>
        <v>#DIV/0!</v>
      </c>
      <c r="T19" s="276">
        <f t="shared" si="13"/>
        <v>211</v>
      </c>
      <c r="U19" s="277" t="e">
        <f t="shared" si="14"/>
        <v>#DIV/0!</v>
      </c>
      <c r="V19" s="291" t="e">
        <f t="shared" si="15"/>
        <v>#DIV/0!</v>
      </c>
      <c r="W19" s="278" t="e">
        <f t="shared" si="16"/>
        <v>#DIV/0!</v>
      </c>
      <c r="X19" s="266"/>
    </row>
    <row r="20" spans="1:24" x14ac:dyDescent="0.2">
      <c r="A20" s="1"/>
      <c r="B20" s="213">
        <v>23</v>
      </c>
      <c r="C20" s="214"/>
      <c r="D20" s="214"/>
      <c r="E20" s="215">
        <v>1.875</v>
      </c>
      <c r="F20" s="216">
        <v>215</v>
      </c>
      <c r="G20" s="199" t="e">
        <f t="shared" si="3"/>
        <v>#DIV/0!</v>
      </c>
      <c r="H20" s="199" t="e">
        <f t="shared" si="4"/>
        <v>#DIV/0!</v>
      </c>
      <c r="I20" s="193" t="e">
        <f t="shared" si="17"/>
        <v>#DIV/0!</v>
      </c>
      <c r="J20" s="265" t="str">
        <f t="shared" si="5"/>
        <v>-</v>
      </c>
      <c r="K20" s="295" t="e">
        <f t="shared" si="6"/>
        <v>#DIV/0!</v>
      </c>
      <c r="L20" s="272">
        <f t="shared" si="7"/>
        <v>220</v>
      </c>
      <c r="M20" s="273" t="e">
        <f t="shared" si="8"/>
        <v>#DIV/0!</v>
      </c>
      <c r="N20" s="274">
        <f t="shared" si="9"/>
        <v>216</v>
      </c>
      <c r="O20" s="280" t="e">
        <f t="shared" si="1"/>
        <v>#DIV/0!</v>
      </c>
      <c r="P20" s="275">
        <f t="shared" si="10"/>
        <v>216</v>
      </c>
      <c r="Q20" s="289" t="e">
        <f t="shared" si="2"/>
        <v>#DIV/0!</v>
      </c>
      <c r="R20" s="289">
        <f t="shared" si="11"/>
        <v>211</v>
      </c>
      <c r="S20" s="290" t="e">
        <f t="shared" si="12"/>
        <v>#DIV/0!</v>
      </c>
      <c r="T20" s="276">
        <f t="shared" si="13"/>
        <v>211</v>
      </c>
      <c r="U20" s="277" t="e">
        <f t="shared" si="14"/>
        <v>#DIV/0!</v>
      </c>
      <c r="V20" s="291" t="e">
        <f t="shared" si="15"/>
        <v>#DIV/0!</v>
      </c>
      <c r="W20" s="278" t="e">
        <f t="shared" si="16"/>
        <v>#DIV/0!</v>
      </c>
      <c r="X20" s="266"/>
    </row>
    <row r="21" spans="1:24" x14ac:dyDescent="0.2">
      <c r="A21" s="1"/>
      <c r="B21" s="213">
        <v>24</v>
      </c>
      <c r="C21" s="214"/>
      <c r="D21" s="214"/>
      <c r="E21" s="215">
        <v>2.125</v>
      </c>
      <c r="F21" s="216">
        <v>216</v>
      </c>
      <c r="G21" s="199" t="e">
        <f t="shared" si="3"/>
        <v>#DIV/0!</v>
      </c>
      <c r="H21" s="199" t="e">
        <f t="shared" si="4"/>
        <v>#DIV/0!</v>
      </c>
      <c r="I21" s="193" t="e">
        <f t="shared" si="17"/>
        <v>#DIV/0!</v>
      </c>
      <c r="J21" s="265" t="str">
        <f t="shared" si="5"/>
        <v>-</v>
      </c>
      <c r="K21" s="295" t="e">
        <f t="shared" si="6"/>
        <v>#DIV/0!</v>
      </c>
      <c r="L21" s="272">
        <f t="shared" si="7"/>
        <v>220</v>
      </c>
      <c r="M21" s="273" t="e">
        <f t="shared" si="8"/>
        <v>#DIV/0!</v>
      </c>
      <c r="N21" s="274">
        <f t="shared" si="9"/>
        <v>216</v>
      </c>
      <c r="O21" s="280" t="e">
        <f t="shared" si="1"/>
        <v>#DIV/0!</v>
      </c>
      <c r="P21" s="275">
        <f t="shared" si="10"/>
        <v>216</v>
      </c>
      <c r="Q21" s="289" t="e">
        <f t="shared" si="2"/>
        <v>#DIV/0!</v>
      </c>
      <c r="R21" s="289">
        <f t="shared" si="11"/>
        <v>211</v>
      </c>
      <c r="S21" s="290" t="e">
        <f t="shared" si="12"/>
        <v>#DIV/0!</v>
      </c>
      <c r="T21" s="276">
        <f t="shared" si="13"/>
        <v>211</v>
      </c>
      <c r="U21" s="277" t="e">
        <f t="shared" si="14"/>
        <v>#DIV/0!</v>
      </c>
      <c r="V21" s="291" t="e">
        <f t="shared" si="15"/>
        <v>#DIV/0!</v>
      </c>
      <c r="W21" s="278" t="e">
        <f t="shared" si="16"/>
        <v>#DIV/0!</v>
      </c>
      <c r="X21" s="266"/>
    </row>
    <row r="22" spans="1:24" x14ac:dyDescent="0.2">
      <c r="A22" s="1"/>
      <c r="B22" s="213">
        <v>25</v>
      </c>
      <c r="C22" s="214"/>
      <c r="D22" s="214"/>
      <c r="E22" s="215">
        <v>2.375</v>
      </c>
      <c r="F22" s="216">
        <v>205</v>
      </c>
      <c r="G22" s="199" t="e">
        <f t="shared" si="3"/>
        <v>#DIV/0!</v>
      </c>
      <c r="H22" s="199" t="e">
        <f t="shared" si="4"/>
        <v>#DIV/0!</v>
      </c>
      <c r="I22" s="193" t="e">
        <f t="shared" si="17"/>
        <v>#DIV/0!</v>
      </c>
      <c r="J22" s="265" t="str">
        <f t="shared" si="5"/>
        <v>-</v>
      </c>
      <c r="K22" s="295" t="e">
        <f t="shared" si="6"/>
        <v>#DIV/0!</v>
      </c>
      <c r="L22" s="272">
        <f t="shared" si="7"/>
        <v>220</v>
      </c>
      <c r="M22" s="273" t="e">
        <f t="shared" si="8"/>
        <v>#DIV/0!</v>
      </c>
      <c r="N22" s="274">
        <f t="shared" si="9"/>
        <v>216</v>
      </c>
      <c r="O22" s="280" t="e">
        <f t="shared" si="1"/>
        <v>#DIV/0!</v>
      </c>
      <c r="P22" s="275">
        <f t="shared" si="10"/>
        <v>216</v>
      </c>
      <c r="Q22" s="289" t="e">
        <f t="shared" si="2"/>
        <v>#DIV/0!</v>
      </c>
      <c r="R22" s="289">
        <f t="shared" si="11"/>
        <v>211</v>
      </c>
      <c r="S22" s="290" t="e">
        <f t="shared" si="12"/>
        <v>#DIV/0!</v>
      </c>
      <c r="T22" s="276">
        <f t="shared" si="13"/>
        <v>211</v>
      </c>
      <c r="U22" s="277" t="e">
        <f t="shared" si="14"/>
        <v>#DIV/0!</v>
      </c>
      <c r="V22" s="291" t="e">
        <f t="shared" si="15"/>
        <v>#DIV/0!</v>
      </c>
      <c r="W22" s="278" t="e">
        <f t="shared" si="16"/>
        <v>#DIV/0!</v>
      </c>
      <c r="X22" s="266"/>
    </row>
    <row r="23" spans="1:24" x14ac:dyDescent="0.2">
      <c r="A23" s="1"/>
      <c r="B23" s="213">
        <v>26</v>
      </c>
      <c r="C23" s="214"/>
      <c r="D23" s="214"/>
      <c r="E23" s="215">
        <v>2.625</v>
      </c>
      <c r="F23" s="216">
        <v>204</v>
      </c>
      <c r="G23" s="199" t="e">
        <f t="shared" si="3"/>
        <v>#DIV/0!</v>
      </c>
      <c r="H23" s="199" t="e">
        <f t="shared" si="4"/>
        <v>#DIV/0!</v>
      </c>
      <c r="I23" s="193" t="e">
        <f t="shared" si="17"/>
        <v>#DIV/0!</v>
      </c>
      <c r="J23" s="265" t="str">
        <f t="shared" si="5"/>
        <v>-</v>
      </c>
      <c r="K23" s="295" t="e">
        <f t="shared" si="6"/>
        <v>#DIV/0!</v>
      </c>
      <c r="L23" s="272">
        <f t="shared" si="7"/>
        <v>220</v>
      </c>
      <c r="M23" s="273" t="e">
        <f t="shared" si="8"/>
        <v>#DIV/0!</v>
      </c>
      <c r="N23" s="274">
        <f t="shared" si="9"/>
        <v>216</v>
      </c>
      <c r="O23" s="280" t="e">
        <f t="shared" si="1"/>
        <v>#DIV/0!</v>
      </c>
      <c r="P23" s="275">
        <f t="shared" si="10"/>
        <v>216</v>
      </c>
      <c r="Q23" s="289" t="e">
        <f t="shared" si="2"/>
        <v>#DIV/0!</v>
      </c>
      <c r="R23" s="289">
        <f t="shared" si="11"/>
        <v>211</v>
      </c>
      <c r="S23" s="290" t="e">
        <f t="shared" si="12"/>
        <v>#DIV/0!</v>
      </c>
      <c r="T23" s="276">
        <f t="shared" si="13"/>
        <v>211</v>
      </c>
      <c r="U23" s="277" t="e">
        <f t="shared" si="14"/>
        <v>#DIV/0!</v>
      </c>
      <c r="V23" s="291" t="e">
        <f t="shared" si="15"/>
        <v>#DIV/0!</v>
      </c>
      <c r="W23" s="278" t="e">
        <f t="shared" si="16"/>
        <v>#DIV/0!</v>
      </c>
      <c r="X23" s="266"/>
    </row>
    <row r="24" spans="1:24" x14ac:dyDescent="0.2">
      <c r="A24" s="1"/>
      <c r="B24" s="213">
        <v>27</v>
      </c>
      <c r="C24" s="214"/>
      <c r="D24" s="214"/>
      <c r="E24" s="215">
        <v>2.875</v>
      </c>
      <c r="F24" s="216">
        <v>210</v>
      </c>
      <c r="G24" s="199" t="e">
        <f t="shared" si="3"/>
        <v>#DIV/0!</v>
      </c>
      <c r="H24" s="199" t="e">
        <f t="shared" si="4"/>
        <v>#DIV/0!</v>
      </c>
      <c r="I24" s="193" t="e">
        <f t="shared" si="17"/>
        <v>#DIV/0!</v>
      </c>
      <c r="J24" s="265" t="str">
        <f t="shared" si="5"/>
        <v>-</v>
      </c>
      <c r="K24" s="295" t="e">
        <f t="shared" si="6"/>
        <v>#DIV/0!</v>
      </c>
      <c r="L24" s="272">
        <f t="shared" si="7"/>
        <v>220</v>
      </c>
      <c r="M24" s="273" t="e">
        <f t="shared" si="8"/>
        <v>#DIV/0!</v>
      </c>
      <c r="N24" s="274">
        <f t="shared" si="9"/>
        <v>216</v>
      </c>
      <c r="O24" s="280" t="e">
        <f t="shared" si="1"/>
        <v>#DIV/0!</v>
      </c>
      <c r="P24" s="275">
        <f t="shared" si="10"/>
        <v>216</v>
      </c>
      <c r="Q24" s="289" t="e">
        <f t="shared" si="2"/>
        <v>#DIV/0!</v>
      </c>
      <c r="R24" s="289">
        <f t="shared" si="11"/>
        <v>211</v>
      </c>
      <c r="S24" s="290" t="e">
        <f t="shared" si="12"/>
        <v>#DIV/0!</v>
      </c>
      <c r="T24" s="276">
        <f t="shared" si="13"/>
        <v>211</v>
      </c>
      <c r="U24" s="277" t="e">
        <f t="shared" si="14"/>
        <v>#DIV/0!</v>
      </c>
      <c r="V24" s="291" t="e">
        <f t="shared" si="15"/>
        <v>#DIV/0!</v>
      </c>
      <c r="W24" s="278" t="e">
        <f t="shared" si="16"/>
        <v>#DIV/0!</v>
      </c>
      <c r="X24" s="266"/>
    </row>
    <row r="25" spans="1:24" x14ac:dyDescent="0.2">
      <c r="A25" s="1"/>
      <c r="B25" s="213">
        <v>28</v>
      </c>
      <c r="C25" s="214"/>
      <c r="D25" s="214"/>
      <c r="E25" s="215">
        <v>3.125</v>
      </c>
      <c r="F25" s="216">
        <v>209</v>
      </c>
      <c r="G25" s="199" t="e">
        <f t="shared" si="3"/>
        <v>#DIV/0!</v>
      </c>
      <c r="H25" s="199" t="e">
        <f t="shared" si="4"/>
        <v>#DIV/0!</v>
      </c>
      <c r="I25" s="193" t="e">
        <f t="shared" si="17"/>
        <v>#DIV/0!</v>
      </c>
      <c r="J25" s="265" t="str">
        <f t="shared" si="5"/>
        <v>-</v>
      </c>
      <c r="K25" s="295" t="e">
        <f t="shared" si="6"/>
        <v>#DIV/0!</v>
      </c>
      <c r="L25" s="272">
        <f t="shared" si="7"/>
        <v>220</v>
      </c>
      <c r="M25" s="273" t="e">
        <f t="shared" si="8"/>
        <v>#DIV/0!</v>
      </c>
      <c r="N25" s="274">
        <f t="shared" si="9"/>
        <v>216</v>
      </c>
      <c r="O25" s="280" t="e">
        <f t="shared" si="1"/>
        <v>#DIV/0!</v>
      </c>
      <c r="P25" s="275">
        <f t="shared" si="10"/>
        <v>216</v>
      </c>
      <c r="Q25" s="289" t="e">
        <f t="shared" si="2"/>
        <v>#DIV/0!</v>
      </c>
      <c r="R25" s="289">
        <f t="shared" si="11"/>
        <v>211</v>
      </c>
      <c r="S25" s="290" t="e">
        <f t="shared" si="12"/>
        <v>#DIV/0!</v>
      </c>
      <c r="T25" s="276">
        <f t="shared" si="13"/>
        <v>211</v>
      </c>
      <c r="U25" s="277" t="e">
        <f t="shared" si="14"/>
        <v>#DIV/0!</v>
      </c>
      <c r="V25" s="291" t="e">
        <f t="shared" si="15"/>
        <v>#DIV/0!</v>
      </c>
      <c r="W25" s="278" t="e">
        <f t="shared" si="16"/>
        <v>#DIV/0!</v>
      </c>
      <c r="X25" s="266"/>
    </row>
    <row r="26" spans="1:24" x14ac:dyDescent="0.2">
      <c r="A26" s="1"/>
      <c r="B26" s="213">
        <v>29</v>
      </c>
      <c r="C26" s="214"/>
      <c r="D26" s="214"/>
      <c r="E26" s="215">
        <v>3.375</v>
      </c>
      <c r="F26" s="216">
        <v>228</v>
      </c>
      <c r="G26" s="199" t="e">
        <f t="shared" si="3"/>
        <v>#DIV/0!</v>
      </c>
      <c r="H26" s="199" t="e">
        <f t="shared" si="4"/>
        <v>#DIV/0!</v>
      </c>
      <c r="I26" s="193" t="e">
        <f t="shared" si="17"/>
        <v>#DIV/0!</v>
      </c>
      <c r="J26" s="265" t="str">
        <f t="shared" si="5"/>
        <v>-</v>
      </c>
      <c r="K26" s="295" t="e">
        <f t="shared" si="6"/>
        <v>#DIV/0!</v>
      </c>
      <c r="L26" s="272">
        <f t="shared" si="7"/>
        <v>220</v>
      </c>
      <c r="M26" s="273" t="e">
        <f t="shared" si="8"/>
        <v>#DIV/0!</v>
      </c>
      <c r="N26" s="274">
        <f t="shared" si="9"/>
        <v>216</v>
      </c>
      <c r="O26" s="280" t="e">
        <f t="shared" si="1"/>
        <v>#DIV/0!</v>
      </c>
      <c r="P26" s="275">
        <f t="shared" si="10"/>
        <v>216</v>
      </c>
      <c r="Q26" s="289" t="e">
        <f t="shared" si="2"/>
        <v>#DIV/0!</v>
      </c>
      <c r="R26" s="289">
        <f t="shared" si="11"/>
        <v>211</v>
      </c>
      <c r="S26" s="290" t="e">
        <f t="shared" si="12"/>
        <v>#DIV/0!</v>
      </c>
      <c r="T26" s="276">
        <f t="shared" si="13"/>
        <v>211</v>
      </c>
      <c r="U26" s="277" t="e">
        <f t="shared" si="14"/>
        <v>#DIV/0!</v>
      </c>
      <c r="V26" s="291" t="e">
        <f t="shared" si="15"/>
        <v>#DIV/0!</v>
      </c>
      <c r="W26" s="278" t="e">
        <f t="shared" si="16"/>
        <v>#DIV/0!</v>
      </c>
      <c r="X26" s="266"/>
    </row>
    <row r="27" spans="1:24" x14ac:dyDescent="0.2">
      <c r="A27" s="1"/>
      <c r="B27" s="213">
        <v>30</v>
      </c>
      <c r="C27" s="214"/>
      <c r="D27" s="214"/>
      <c r="E27" s="215">
        <v>3.625</v>
      </c>
      <c r="F27" s="216">
        <v>221</v>
      </c>
      <c r="G27" s="199" t="e">
        <f t="shared" si="3"/>
        <v>#DIV/0!</v>
      </c>
      <c r="H27" s="199" t="e">
        <f t="shared" si="4"/>
        <v>#DIV/0!</v>
      </c>
      <c r="I27" s="193" t="e">
        <f t="shared" si="17"/>
        <v>#DIV/0!</v>
      </c>
      <c r="J27" s="265" t="str">
        <f t="shared" si="5"/>
        <v>-</v>
      </c>
      <c r="K27" s="295" t="e">
        <f t="shared" si="6"/>
        <v>#DIV/0!</v>
      </c>
      <c r="L27" s="272">
        <f t="shared" si="7"/>
        <v>220</v>
      </c>
      <c r="M27" s="273" t="e">
        <f t="shared" si="8"/>
        <v>#DIV/0!</v>
      </c>
      <c r="N27" s="274">
        <f t="shared" si="9"/>
        <v>216</v>
      </c>
      <c r="O27" s="280" t="e">
        <f t="shared" si="1"/>
        <v>#DIV/0!</v>
      </c>
      <c r="P27" s="275">
        <f t="shared" si="10"/>
        <v>216</v>
      </c>
      <c r="Q27" s="289" t="e">
        <f t="shared" si="2"/>
        <v>#DIV/0!</v>
      </c>
      <c r="R27" s="289">
        <f t="shared" si="11"/>
        <v>211</v>
      </c>
      <c r="S27" s="290" t="e">
        <f t="shared" si="12"/>
        <v>#DIV/0!</v>
      </c>
      <c r="T27" s="276">
        <f t="shared" si="13"/>
        <v>211</v>
      </c>
      <c r="U27" s="277" t="e">
        <f t="shared" si="14"/>
        <v>#DIV/0!</v>
      </c>
      <c r="V27" s="291" t="e">
        <f t="shared" si="15"/>
        <v>#DIV/0!</v>
      </c>
      <c r="W27" s="278" t="e">
        <f t="shared" si="16"/>
        <v>#DIV/0!</v>
      </c>
      <c r="X27" s="266"/>
    </row>
    <row r="28" spans="1:24" x14ac:dyDescent="0.2">
      <c r="A28" s="1"/>
      <c r="B28" s="213">
        <v>31</v>
      </c>
      <c r="C28" s="214"/>
      <c r="D28" s="214"/>
      <c r="E28" s="215">
        <v>3.875</v>
      </c>
      <c r="F28" s="216">
        <v>217</v>
      </c>
      <c r="G28" s="199" t="e">
        <f t="shared" si="3"/>
        <v>#DIV/0!</v>
      </c>
      <c r="H28" s="199" t="e">
        <f t="shared" si="4"/>
        <v>#DIV/0!</v>
      </c>
      <c r="I28" s="193" t="e">
        <f t="shared" si="17"/>
        <v>#DIV/0!</v>
      </c>
      <c r="J28" s="265" t="str">
        <f t="shared" si="5"/>
        <v>-</v>
      </c>
      <c r="K28" s="295" t="e">
        <f t="shared" si="6"/>
        <v>#DIV/0!</v>
      </c>
      <c r="L28" s="272">
        <f t="shared" si="7"/>
        <v>220</v>
      </c>
      <c r="M28" s="273" t="e">
        <f t="shared" si="8"/>
        <v>#DIV/0!</v>
      </c>
      <c r="N28" s="274">
        <f t="shared" si="9"/>
        <v>216</v>
      </c>
      <c r="O28" s="280" t="e">
        <f t="shared" si="1"/>
        <v>#DIV/0!</v>
      </c>
      <c r="P28" s="275">
        <f t="shared" si="10"/>
        <v>216</v>
      </c>
      <c r="Q28" s="289" t="e">
        <f t="shared" si="2"/>
        <v>#DIV/0!</v>
      </c>
      <c r="R28" s="289">
        <f t="shared" si="11"/>
        <v>211</v>
      </c>
      <c r="S28" s="290" t="e">
        <f t="shared" si="12"/>
        <v>#DIV/0!</v>
      </c>
      <c r="T28" s="276">
        <f t="shared" si="13"/>
        <v>211</v>
      </c>
      <c r="U28" s="277" t="e">
        <f t="shared" si="14"/>
        <v>#DIV/0!</v>
      </c>
      <c r="V28" s="291" t="e">
        <f t="shared" si="15"/>
        <v>#DIV/0!</v>
      </c>
      <c r="W28" s="278" t="e">
        <f t="shared" si="16"/>
        <v>#DIV/0!</v>
      </c>
      <c r="X28" s="266"/>
    </row>
    <row r="29" spans="1:24" x14ac:dyDescent="0.2">
      <c r="A29" s="1"/>
      <c r="B29" s="213">
        <v>32</v>
      </c>
      <c r="C29" s="214"/>
      <c r="D29" s="214"/>
      <c r="E29" s="215">
        <v>4.125</v>
      </c>
      <c r="F29" s="216">
        <v>225</v>
      </c>
      <c r="G29" s="199" t="e">
        <f t="shared" si="3"/>
        <v>#DIV/0!</v>
      </c>
      <c r="H29" s="199" t="e">
        <f t="shared" si="4"/>
        <v>#DIV/0!</v>
      </c>
      <c r="I29" s="193" t="e">
        <f t="shared" si="17"/>
        <v>#DIV/0!</v>
      </c>
      <c r="J29" s="265" t="str">
        <f t="shared" si="5"/>
        <v>-</v>
      </c>
      <c r="K29" s="295" t="e">
        <f t="shared" si="6"/>
        <v>#DIV/0!</v>
      </c>
      <c r="L29" s="272">
        <f t="shared" si="7"/>
        <v>220</v>
      </c>
      <c r="M29" s="273" t="e">
        <f t="shared" si="8"/>
        <v>#DIV/0!</v>
      </c>
      <c r="N29" s="274">
        <f t="shared" si="9"/>
        <v>216</v>
      </c>
      <c r="O29" s="280" t="e">
        <f t="shared" si="1"/>
        <v>#DIV/0!</v>
      </c>
      <c r="P29" s="275">
        <f t="shared" si="10"/>
        <v>216</v>
      </c>
      <c r="Q29" s="289" t="e">
        <f t="shared" si="2"/>
        <v>#DIV/0!</v>
      </c>
      <c r="R29" s="289">
        <f t="shared" si="11"/>
        <v>211</v>
      </c>
      <c r="S29" s="290" t="e">
        <f t="shared" si="12"/>
        <v>#DIV/0!</v>
      </c>
      <c r="T29" s="276">
        <f t="shared" si="13"/>
        <v>211</v>
      </c>
      <c r="U29" s="277" t="e">
        <f t="shared" si="14"/>
        <v>#DIV/0!</v>
      </c>
      <c r="V29" s="291" t="e">
        <f t="shared" si="15"/>
        <v>#DIV/0!</v>
      </c>
      <c r="W29" s="278" t="e">
        <f t="shared" si="16"/>
        <v>#DIV/0!</v>
      </c>
      <c r="X29" s="266"/>
    </row>
    <row r="30" spans="1:24" x14ac:dyDescent="0.2">
      <c r="A30" s="1"/>
      <c r="B30" s="213">
        <v>33</v>
      </c>
      <c r="C30" s="214"/>
      <c r="D30" s="214"/>
      <c r="E30" s="215">
        <v>4.375</v>
      </c>
      <c r="F30" s="216">
        <v>235</v>
      </c>
      <c r="G30" s="199" t="e">
        <f t="shared" si="3"/>
        <v>#DIV/0!</v>
      </c>
      <c r="H30" s="199" t="e">
        <f t="shared" si="4"/>
        <v>#DIV/0!</v>
      </c>
      <c r="I30" s="193" t="e">
        <f t="shared" si="17"/>
        <v>#DIV/0!</v>
      </c>
      <c r="J30" s="265" t="str">
        <f t="shared" si="5"/>
        <v>-</v>
      </c>
      <c r="K30" s="295" t="e">
        <f t="shared" si="6"/>
        <v>#DIV/0!</v>
      </c>
      <c r="L30" s="272">
        <f t="shared" si="7"/>
        <v>220</v>
      </c>
      <c r="M30" s="273" t="e">
        <f t="shared" si="8"/>
        <v>#DIV/0!</v>
      </c>
      <c r="N30" s="274">
        <f t="shared" si="9"/>
        <v>216</v>
      </c>
      <c r="O30" s="280" t="e">
        <f t="shared" si="1"/>
        <v>#DIV/0!</v>
      </c>
      <c r="P30" s="275">
        <f t="shared" si="10"/>
        <v>216</v>
      </c>
      <c r="Q30" s="289" t="e">
        <f t="shared" si="2"/>
        <v>#DIV/0!</v>
      </c>
      <c r="R30" s="289">
        <f t="shared" si="11"/>
        <v>211</v>
      </c>
      <c r="S30" s="290" t="e">
        <f t="shared" si="12"/>
        <v>#DIV/0!</v>
      </c>
      <c r="T30" s="276">
        <f t="shared" si="13"/>
        <v>211</v>
      </c>
      <c r="U30" s="277" t="e">
        <f t="shared" si="14"/>
        <v>#DIV/0!</v>
      </c>
      <c r="V30" s="291" t="e">
        <f t="shared" si="15"/>
        <v>#DIV/0!</v>
      </c>
      <c r="W30" s="278" t="e">
        <f t="shared" si="16"/>
        <v>#DIV/0!</v>
      </c>
      <c r="X30" s="266"/>
    </row>
    <row r="31" spans="1:24" x14ac:dyDescent="0.2">
      <c r="A31" s="1"/>
      <c r="B31" s="213">
        <v>34</v>
      </c>
      <c r="C31" s="214"/>
      <c r="D31" s="214"/>
      <c r="E31" s="215"/>
      <c r="F31" s="216"/>
      <c r="G31" s="199" t="e">
        <f t="shared" si="3"/>
        <v>#DIV/0!</v>
      </c>
      <c r="H31" s="199" t="e">
        <f t="shared" si="4"/>
        <v>#DIV/0!</v>
      </c>
      <c r="I31" s="193" t="e">
        <f t="shared" si="17"/>
        <v>#DIV/0!</v>
      </c>
      <c r="J31" s="265" t="str">
        <f t="shared" si="5"/>
        <v>-</v>
      </c>
      <c r="K31" s="295" t="e">
        <f t="shared" si="6"/>
        <v>#DIV/0!</v>
      </c>
      <c r="L31" s="272">
        <f t="shared" si="7"/>
        <v>220</v>
      </c>
      <c r="M31" s="273" t="e">
        <f t="shared" si="8"/>
        <v>#DIV/0!</v>
      </c>
      <c r="N31" s="274">
        <f t="shared" si="9"/>
        <v>216</v>
      </c>
      <c r="O31" s="280" t="e">
        <f t="shared" si="1"/>
        <v>#DIV/0!</v>
      </c>
      <c r="P31" s="275">
        <f t="shared" si="10"/>
        <v>216</v>
      </c>
      <c r="Q31" s="289" t="e">
        <f t="shared" si="2"/>
        <v>#DIV/0!</v>
      </c>
      <c r="R31" s="289">
        <f t="shared" si="11"/>
        <v>211</v>
      </c>
      <c r="S31" s="290" t="e">
        <f t="shared" si="12"/>
        <v>#DIV/0!</v>
      </c>
      <c r="T31" s="276">
        <f t="shared" si="13"/>
        <v>211</v>
      </c>
      <c r="U31" s="277" t="e">
        <f t="shared" si="14"/>
        <v>#DIV/0!</v>
      </c>
      <c r="V31" s="291" t="e">
        <f t="shared" si="15"/>
        <v>#DIV/0!</v>
      </c>
      <c r="W31" s="278" t="e">
        <f t="shared" si="16"/>
        <v>#DIV/0!</v>
      </c>
      <c r="X31" s="266"/>
    </row>
    <row r="32" spans="1:24" x14ac:dyDescent="0.2">
      <c r="A32" s="1"/>
      <c r="B32" s="213">
        <v>35</v>
      </c>
      <c r="C32" s="214"/>
      <c r="D32" s="214"/>
      <c r="E32" s="215"/>
      <c r="F32" s="216"/>
      <c r="G32" s="199" t="e">
        <f t="shared" si="3"/>
        <v>#DIV/0!</v>
      </c>
      <c r="H32" s="199" t="e">
        <f t="shared" si="4"/>
        <v>#DIV/0!</v>
      </c>
      <c r="I32" s="193" t="e">
        <f t="shared" si="17"/>
        <v>#DIV/0!</v>
      </c>
      <c r="J32" s="265" t="str">
        <f t="shared" si="5"/>
        <v>-</v>
      </c>
      <c r="K32" s="295" t="e">
        <f t="shared" si="6"/>
        <v>#DIV/0!</v>
      </c>
      <c r="L32" s="272">
        <f t="shared" si="7"/>
        <v>220</v>
      </c>
      <c r="M32" s="273" t="e">
        <f t="shared" si="8"/>
        <v>#DIV/0!</v>
      </c>
      <c r="N32" s="274">
        <f t="shared" si="9"/>
        <v>216</v>
      </c>
      <c r="O32" s="280" t="e">
        <f t="shared" si="1"/>
        <v>#DIV/0!</v>
      </c>
      <c r="P32" s="275">
        <f t="shared" si="10"/>
        <v>216</v>
      </c>
      <c r="Q32" s="289" t="e">
        <f t="shared" si="2"/>
        <v>#DIV/0!</v>
      </c>
      <c r="R32" s="289">
        <f t="shared" si="11"/>
        <v>211</v>
      </c>
      <c r="S32" s="290" t="e">
        <f t="shared" si="12"/>
        <v>#DIV/0!</v>
      </c>
      <c r="T32" s="276">
        <f t="shared" si="13"/>
        <v>211</v>
      </c>
      <c r="U32" s="277" t="e">
        <f t="shared" si="14"/>
        <v>#DIV/0!</v>
      </c>
      <c r="V32" s="291" t="e">
        <f t="shared" si="15"/>
        <v>#DIV/0!</v>
      </c>
      <c r="W32" s="278" t="e">
        <f t="shared" si="16"/>
        <v>#DIV/0!</v>
      </c>
      <c r="X32" s="266"/>
    </row>
    <row r="33" spans="1:24" x14ac:dyDescent="0.2">
      <c r="A33" s="1"/>
      <c r="B33" s="213">
        <v>36</v>
      </c>
      <c r="C33" s="214"/>
      <c r="D33" s="214"/>
      <c r="E33" s="215"/>
      <c r="F33" s="216"/>
      <c r="G33" s="199" t="e">
        <f t="shared" si="3"/>
        <v>#DIV/0!</v>
      </c>
      <c r="H33" s="199" t="e">
        <f t="shared" si="4"/>
        <v>#DIV/0!</v>
      </c>
      <c r="I33" s="193" t="e">
        <f t="shared" si="17"/>
        <v>#DIV/0!</v>
      </c>
      <c r="J33" s="265" t="str">
        <f t="shared" si="5"/>
        <v>-</v>
      </c>
      <c r="K33" s="295" t="e">
        <f t="shared" si="6"/>
        <v>#DIV/0!</v>
      </c>
      <c r="L33" s="272">
        <f t="shared" si="7"/>
        <v>220</v>
      </c>
      <c r="M33" s="273" t="e">
        <f t="shared" si="8"/>
        <v>#DIV/0!</v>
      </c>
      <c r="N33" s="274">
        <f t="shared" si="9"/>
        <v>216</v>
      </c>
      <c r="O33" s="280" t="e">
        <f t="shared" si="1"/>
        <v>#DIV/0!</v>
      </c>
      <c r="P33" s="275">
        <f t="shared" si="10"/>
        <v>216</v>
      </c>
      <c r="Q33" s="289" t="e">
        <f t="shared" si="2"/>
        <v>#DIV/0!</v>
      </c>
      <c r="R33" s="289">
        <f t="shared" si="11"/>
        <v>211</v>
      </c>
      <c r="S33" s="290" t="e">
        <f t="shared" si="12"/>
        <v>#DIV/0!</v>
      </c>
      <c r="T33" s="276">
        <f t="shared" si="13"/>
        <v>211</v>
      </c>
      <c r="U33" s="277" t="e">
        <f t="shared" si="14"/>
        <v>#DIV/0!</v>
      </c>
      <c r="V33" s="291" t="e">
        <f t="shared" si="15"/>
        <v>#DIV/0!</v>
      </c>
      <c r="W33" s="278" t="e">
        <f t="shared" si="16"/>
        <v>#DIV/0!</v>
      </c>
      <c r="X33" s="266"/>
    </row>
    <row r="34" spans="1:24" x14ac:dyDescent="0.2">
      <c r="A34" s="1"/>
      <c r="B34" s="213">
        <v>37</v>
      </c>
      <c r="C34" s="214"/>
      <c r="D34" s="214"/>
      <c r="E34" s="215"/>
      <c r="F34" s="216"/>
      <c r="G34" s="199" t="e">
        <f t="shared" si="3"/>
        <v>#DIV/0!</v>
      </c>
      <c r="H34" s="199" t="e">
        <f t="shared" si="4"/>
        <v>#DIV/0!</v>
      </c>
      <c r="I34" s="193" t="e">
        <f t="shared" si="17"/>
        <v>#DIV/0!</v>
      </c>
      <c r="J34" s="265" t="str">
        <f t="shared" si="5"/>
        <v>-</v>
      </c>
      <c r="K34" s="295" t="e">
        <f t="shared" si="6"/>
        <v>#DIV/0!</v>
      </c>
      <c r="L34" s="272">
        <f t="shared" si="7"/>
        <v>220</v>
      </c>
      <c r="M34" s="273" t="e">
        <f t="shared" si="8"/>
        <v>#DIV/0!</v>
      </c>
      <c r="N34" s="274">
        <f t="shared" si="9"/>
        <v>216</v>
      </c>
      <c r="O34" s="280" t="e">
        <f t="shared" si="1"/>
        <v>#DIV/0!</v>
      </c>
      <c r="P34" s="275">
        <f t="shared" si="10"/>
        <v>216</v>
      </c>
      <c r="Q34" s="289" t="e">
        <f t="shared" si="2"/>
        <v>#DIV/0!</v>
      </c>
      <c r="R34" s="289">
        <f t="shared" si="11"/>
        <v>211</v>
      </c>
      <c r="S34" s="290" t="e">
        <f t="shared" si="12"/>
        <v>#DIV/0!</v>
      </c>
      <c r="T34" s="276">
        <f t="shared" si="13"/>
        <v>211</v>
      </c>
      <c r="U34" s="277" t="e">
        <f t="shared" si="14"/>
        <v>#DIV/0!</v>
      </c>
      <c r="V34" s="291" t="e">
        <f t="shared" si="15"/>
        <v>#DIV/0!</v>
      </c>
      <c r="W34" s="278" t="e">
        <f t="shared" si="16"/>
        <v>#DIV/0!</v>
      </c>
      <c r="X34" s="266"/>
    </row>
    <row r="35" spans="1:24" x14ac:dyDescent="0.2">
      <c r="A35" s="1"/>
      <c r="B35" s="213">
        <v>38</v>
      </c>
      <c r="C35" s="214"/>
      <c r="D35" s="214"/>
      <c r="E35" s="215"/>
      <c r="F35" s="216"/>
      <c r="G35" s="199" t="e">
        <f t="shared" si="3"/>
        <v>#DIV/0!</v>
      </c>
      <c r="H35" s="199" t="e">
        <f t="shared" si="4"/>
        <v>#DIV/0!</v>
      </c>
      <c r="I35" s="193" t="e">
        <f t="shared" si="17"/>
        <v>#DIV/0!</v>
      </c>
      <c r="J35" s="265" t="str">
        <f t="shared" si="5"/>
        <v>-</v>
      </c>
      <c r="K35" s="295" t="e">
        <f t="shared" si="6"/>
        <v>#DIV/0!</v>
      </c>
      <c r="L35" s="272">
        <f t="shared" si="7"/>
        <v>220</v>
      </c>
      <c r="M35" s="273" t="e">
        <f t="shared" si="8"/>
        <v>#DIV/0!</v>
      </c>
      <c r="N35" s="274">
        <f t="shared" si="9"/>
        <v>216</v>
      </c>
      <c r="O35" s="280" t="e">
        <f t="shared" si="1"/>
        <v>#DIV/0!</v>
      </c>
      <c r="P35" s="275">
        <f t="shared" si="10"/>
        <v>216</v>
      </c>
      <c r="Q35" s="289" t="e">
        <f t="shared" si="2"/>
        <v>#DIV/0!</v>
      </c>
      <c r="R35" s="289">
        <f t="shared" si="11"/>
        <v>211</v>
      </c>
      <c r="S35" s="290" t="e">
        <f t="shared" si="12"/>
        <v>#DIV/0!</v>
      </c>
      <c r="T35" s="276">
        <f t="shared" si="13"/>
        <v>211</v>
      </c>
      <c r="U35" s="277" t="e">
        <f t="shared" si="14"/>
        <v>#DIV/0!</v>
      </c>
      <c r="V35" s="291" t="e">
        <f t="shared" si="15"/>
        <v>#DIV/0!</v>
      </c>
      <c r="W35" s="278" t="e">
        <f t="shared" si="16"/>
        <v>#DIV/0!</v>
      </c>
      <c r="X35" s="266"/>
    </row>
    <row r="36" spans="1:24" x14ac:dyDescent="0.2">
      <c r="A36" s="1"/>
      <c r="B36" s="213">
        <v>39</v>
      </c>
      <c r="C36" s="214"/>
      <c r="D36" s="214"/>
      <c r="E36" s="215"/>
      <c r="F36" s="216"/>
      <c r="G36" s="199" t="e">
        <f t="shared" si="3"/>
        <v>#DIV/0!</v>
      </c>
      <c r="H36" s="199" t="e">
        <f t="shared" si="4"/>
        <v>#DIV/0!</v>
      </c>
      <c r="I36" s="193" t="e">
        <f t="shared" si="17"/>
        <v>#DIV/0!</v>
      </c>
      <c r="J36" s="265" t="str">
        <f t="shared" si="5"/>
        <v>-</v>
      </c>
      <c r="K36" s="295" t="e">
        <f t="shared" si="6"/>
        <v>#DIV/0!</v>
      </c>
      <c r="L36" s="272">
        <f t="shared" si="7"/>
        <v>220</v>
      </c>
      <c r="M36" s="273" t="e">
        <f t="shared" si="8"/>
        <v>#DIV/0!</v>
      </c>
      <c r="N36" s="274">
        <f t="shared" si="9"/>
        <v>216</v>
      </c>
      <c r="O36" s="280" t="e">
        <f t="shared" si="1"/>
        <v>#DIV/0!</v>
      </c>
      <c r="P36" s="275">
        <f t="shared" si="10"/>
        <v>216</v>
      </c>
      <c r="Q36" s="289" t="e">
        <f t="shared" si="2"/>
        <v>#DIV/0!</v>
      </c>
      <c r="R36" s="289">
        <f t="shared" si="11"/>
        <v>211</v>
      </c>
      <c r="S36" s="290" t="e">
        <f t="shared" si="12"/>
        <v>#DIV/0!</v>
      </c>
      <c r="T36" s="276">
        <f t="shared" si="13"/>
        <v>211</v>
      </c>
      <c r="U36" s="277" t="e">
        <f t="shared" si="14"/>
        <v>#DIV/0!</v>
      </c>
      <c r="V36" s="291" t="e">
        <f t="shared" si="15"/>
        <v>#DIV/0!</v>
      </c>
      <c r="W36" s="278" t="e">
        <f t="shared" si="16"/>
        <v>#DIV/0!</v>
      </c>
      <c r="X36" s="266"/>
    </row>
    <row r="37" spans="1:24" x14ac:dyDescent="0.2">
      <c r="A37" s="1"/>
      <c r="B37" s="213">
        <v>40</v>
      </c>
      <c r="C37" s="214"/>
      <c r="D37" s="214"/>
      <c r="E37" s="215"/>
      <c r="F37" s="216"/>
      <c r="G37" s="199" t="e">
        <f t="shared" si="3"/>
        <v>#DIV/0!</v>
      </c>
      <c r="H37" s="199" t="e">
        <f t="shared" si="4"/>
        <v>#DIV/0!</v>
      </c>
      <c r="I37" s="193" t="e">
        <f t="shared" si="17"/>
        <v>#DIV/0!</v>
      </c>
      <c r="J37" s="265" t="str">
        <f t="shared" si="5"/>
        <v>-</v>
      </c>
      <c r="K37" s="295" t="e">
        <f t="shared" si="6"/>
        <v>#DIV/0!</v>
      </c>
      <c r="L37" s="272">
        <f t="shared" si="7"/>
        <v>220</v>
      </c>
      <c r="M37" s="273" t="e">
        <f t="shared" si="8"/>
        <v>#DIV/0!</v>
      </c>
      <c r="N37" s="274">
        <f t="shared" si="9"/>
        <v>216</v>
      </c>
      <c r="O37" s="280" t="e">
        <f t="shared" si="1"/>
        <v>#DIV/0!</v>
      </c>
      <c r="P37" s="275">
        <f t="shared" si="10"/>
        <v>216</v>
      </c>
      <c r="Q37" s="289" t="e">
        <f t="shared" si="2"/>
        <v>#DIV/0!</v>
      </c>
      <c r="R37" s="289">
        <f t="shared" si="11"/>
        <v>211</v>
      </c>
      <c r="S37" s="290" t="e">
        <f t="shared" si="12"/>
        <v>#DIV/0!</v>
      </c>
      <c r="T37" s="276">
        <f t="shared" si="13"/>
        <v>211</v>
      </c>
      <c r="U37" s="277" t="e">
        <f t="shared" si="14"/>
        <v>#DIV/0!</v>
      </c>
      <c r="V37" s="291" t="e">
        <f t="shared" si="15"/>
        <v>#DIV/0!</v>
      </c>
      <c r="W37" s="278" t="e">
        <f t="shared" si="16"/>
        <v>#DIV/0!</v>
      </c>
      <c r="X37" s="266"/>
    </row>
    <row r="38" spans="1:24" x14ac:dyDescent="0.2">
      <c r="A38" s="1"/>
      <c r="B38" s="213">
        <v>41</v>
      </c>
      <c r="C38" s="214"/>
      <c r="D38" s="214"/>
      <c r="E38" s="215"/>
      <c r="F38" s="216"/>
      <c r="G38" s="199" t="e">
        <f t="shared" si="3"/>
        <v>#DIV/0!</v>
      </c>
      <c r="H38" s="199" t="e">
        <f t="shared" si="4"/>
        <v>#DIV/0!</v>
      </c>
      <c r="I38" s="193" t="e">
        <f t="shared" si="17"/>
        <v>#DIV/0!</v>
      </c>
      <c r="J38" s="265" t="str">
        <f t="shared" si="5"/>
        <v>-</v>
      </c>
      <c r="K38" s="295" t="e">
        <f t="shared" si="6"/>
        <v>#DIV/0!</v>
      </c>
      <c r="L38" s="272">
        <f t="shared" si="7"/>
        <v>220</v>
      </c>
      <c r="M38" s="273" t="e">
        <f t="shared" si="8"/>
        <v>#DIV/0!</v>
      </c>
      <c r="N38" s="274">
        <f t="shared" si="9"/>
        <v>216</v>
      </c>
      <c r="O38" s="280" t="e">
        <f t="shared" si="1"/>
        <v>#DIV/0!</v>
      </c>
      <c r="P38" s="275">
        <f t="shared" si="10"/>
        <v>216</v>
      </c>
      <c r="Q38" s="289" t="e">
        <f t="shared" si="2"/>
        <v>#DIV/0!</v>
      </c>
      <c r="R38" s="289">
        <f t="shared" si="11"/>
        <v>211</v>
      </c>
      <c r="S38" s="290" t="e">
        <f t="shared" si="12"/>
        <v>#DIV/0!</v>
      </c>
      <c r="T38" s="276">
        <f t="shared" si="13"/>
        <v>211</v>
      </c>
      <c r="U38" s="277" t="e">
        <f t="shared" si="14"/>
        <v>#DIV/0!</v>
      </c>
      <c r="V38" s="291" t="e">
        <f t="shared" si="15"/>
        <v>#DIV/0!</v>
      </c>
      <c r="W38" s="278" t="e">
        <f t="shared" si="16"/>
        <v>#DIV/0!</v>
      </c>
      <c r="X38" s="266"/>
    </row>
    <row r="39" spans="1:24" x14ac:dyDescent="0.2">
      <c r="A39" s="1"/>
      <c r="B39" s="213">
        <v>42</v>
      </c>
      <c r="C39" s="214"/>
      <c r="D39" s="214"/>
      <c r="E39" s="215"/>
      <c r="F39" s="216"/>
      <c r="G39" s="199" t="e">
        <f t="shared" si="3"/>
        <v>#DIV/0!</v>
      </c>
      <c r="H39" s="199" t="e">
        <f t="shared" si="4"/>
        <v>#DIV/0!</v>
      </c>
      <c r="I39" s="193" t="e">
        <f t="shared" si="17"/>
        <v>#DIV/0!</v>
      </c>
      <c r="J39" s="265" t="str">
        <f t="shared" si="5"/>
        <v>-</v>
      </c>
      <c r="K39" s="295" t="e">
        <f t="shared" si="6"/>
        <v>#DIV/0!</v>
      </c>
      <c r="L39" s="272">
        <f t="shared" si="7"/>
        <v>220</v>
      </c>
      <c r="M39" s="273" t="e">
        <f t="shared" si="8"/>
        <v>#DIV/0!</v>
      </c>
      <c r="N39" s="274">
        <f t="shared" si="9"/>
        <v>216</v>
      </c>
      <c r="O39" s="280" t="e">
        <f t="shared" si="1"/>
        <v>#DIV/0!</v>
      </c>
      <c r="P39" s="275">
        <f t="shared" si="10"/>
        <v>216</v>
      </c>
      <c r="Q39" s="289" t="e">
        <f t="shared" si="2"/>
        <v>#DIV/0!</v>
      </c>
      <c r="R39" s="289">
        <f t="shared" si="11"/>
        <v>211</v>
      </c>
      <c r="S39" s="290" t="e">
        <f t="shared" si="12"/>
        <v>#DIV/0!</v>
      </c>
      <c r="T39" s="276">
        <f t="shared" si="13"/>
        <v>211</v>
      </c>
      <c r="U39" s="277" t="e">
        <f t="shared" si="14"/>
        <v>#DIV/0!</v>
      </c>
      <c r="V39" s="291" t="e">
        <f t="shared" si="15"/>
        <v>#DIV/0!</v>
      </c>
      <c r="W39" s="278" t="e">
        <f t="shared" si="16"/>
        <v>#DIV/0!</v>
      </c>
      <c r="X39" s="266"/>
    </row>
    <row r="40" spans="1:24" x14ac:dyDescent="0.2">
      <c r="A40" s="1"/>
      <c r="B40" s="213">
        <v>43</v>
      </c>
      <c r="C40" s="214"/>
      <c r="D40" s="214"/>
      <c r="E40" s="215"/>
      <c r="F40" s="216"/>
      <c r="G40" s="199" t="e">
        <f t="shared" si="3"/>
        <v>#DIV/0!</v>
      </c>
      <c r="H40" s="199" t="e">
        <f t="shared" si="4"/>
        <v>#DIV/0!</v>
      </c>
      <c r="I40" s="193" t="e">
        <f t="shared" si="17"/>
        <v>#DIV/0!</v>
      </c>
      <c r="J40" s="265" t="str">
        <f t="shared" si="5"/>
        <v>-</v>
      </c>
      <c r="K40" s="295" t="e">
        <f t="shared" si="6"/>
        <v>#DIV/0!</v>
      </c>
      <c r="L40" s="272">
        <f t="shared" si="7"/>
        <v>220</v>
      </c>
      <c r="M40" s="273" t="e">
        <f t="shared" si="8"/>
        <v>#DIV/0!</v>
      </c>
      <c r="N40" s="274">
        <f t="shared" si="9"/>
        <v>216</v>
      </c>
      <c r="O40" s="280" t="e">
        <f t="shared" si="1"/>
        <v>#DIV/0!</v>
      </c>
      <c r="P40" s="275">
        <f t="shared" si="10"/>
        <v>216</v>
      </c>
      <c r="Q40" s="289" t="e">
        <f t="shared" si="2"/>
        <v>#DIV/0!</v>
      </c>
      <c r="R40" s="289">
        <f t="shared" si="11"/>
        <v>211</v>
      </c>
      <c r="S40" s="290" t="e">
        <f t="shared" si="12"/>
        <v>#DIV/0!</v>
      </c>
      <c r="T40" s="276">
        <f t="shared" si="13"/>
        <v>211</v>
      </c>
      <c r="U40" s="277" t="e">
        <f t="shared" si="14"/>
        <v>#DIV/0!</v>
      </c>
      <c r="V40" s="291" t="e">
        <f t="shared" si="15"/>
        <v>#DIV/0!</v>
      </c>
      <c r="W40" s="278" t="e">
        <f t="shared" si="16"/>
        <v>#DIV/0!</v>
      </c>
      <c r="X40" s="266"/>
    </row>
    <row r="41" spans="1:24" x14ac:dyDescent="0.2">
      <c r="A41" s="1"/>
      <c r="B41" s="213">
        <v>44</v>
      </c>
      <c r="C41" s="214"/>
      <c r="D41" s="214"/>
      <c r="E41" s="215"/>
      <c r="F41" s="216"/>
      <c r="G41" s="199" t="e">
        <f t="shared" si="3"/>
        <v>#DIV/0!</v>
      </c>
      <c r="H41" s="199" t="e">
        <f t="shared" si="4"/>
        <v>#DIV/0!</v>
      </c>
      <c r="I41" s="193" t="e">
        <f t="shared" si="17"/>
        <v>#DIV/0!</v>
      </c>
      <c r="J41" s="265" t="str">
        <f t="shared" si="5"/>
        <v>-</v>
      </c>
      <c r="K41" s="295" t="e">
        <f t="shared" si="6"/>
        <v>#DIV/0!</v>
      </c>
      <c r="L41" s="272">
        <f t="shared" si="7"/>
        <v>220</v>
      </c>
      <c r="M41" s="273" t="e">
        <f t="shared" si="8"/>
        <v>#DIV/0!</v>
      </c>
      <c r="N41" s="274">
        <f t="shared" si="9"/>
        <v>216</v>
      </c>
      <c r="O41" s="280" t="e">
        <f t="shared" si="1"/>
        <v>#DIV/0!</v>
      </c>
      <c r="P41" s="275">
        <f t="shared" si="10"/>
        <v>216</v>
      </c>
      <c r="Q41" s="289" t="e">
        <f t="shared" si="2"/>
        <v>#DIV/0!</v>
      </c>
      <c r="R41" s="289">
        <f t="shared" si="11"/>
        <v>211</v>
      </c>
      <c r="S41" s="290" t="e">
        <f t="shared" si="12"/>
        <v>#DIV/0!</v>
      </c>
      <c r="T41" s="276">
        <f t="shared" si="13"/>
        <v>211</v>
      </c>
      <c r="U41" s="277" t="e">
        <f t="shared" si="14"/>
        <v>#DIV/0!</v>
      </c>
      <c r="V41" s="291" t="e">
        <f t="shared" si="15"/>
        <v>#DIV/0!</v>
      </c>
      <c r="W41" s="278" t="e">
        <f t="shared" si="16"/>
        <v>#DIV/0!</v>
      </c>
      <c r="X41" s="266"/>
    </row>
    <row r="42" spans="1:24" x14ac:dyDescent="0.2">
      <c r="A42" s="1"/>
      <c r="B42" s="213">
        <v>45</v>
      </c>
      <c r="C42" s="214"/>
      <c r="D42" s="214"/>
      <c r="E42" s="215"/>
      <c r="F42" s="216"/>
      <c r="G42" s="199" t="e">
        <f t="shared" si="3"/>
        <v>#DIV/0!</v>
      </c>
      <c r="H42" s="199" t="e">
        <f t="shared" si="4"/>
        <v>#DIV/0!</v>
      </c>
      <c r="I42" s="193" t="e">
        <f t="shared" si="17"/>
        <v>#DIV/0!</v>
      </c>
      <c r="J42" s="265" t="str">
        <f t="shared" si="5"/>
        <v>-</v>
      </c>
      <c r="K42" s="295" t="e">
        <f t="shared" si="6"/>
        <v>#DIV/0!</v>
      </c>
      <c r="L42" s="272">
        <f t="shared" si="7"/>
        <v>220</v>
      </c>
      <c r="M42" s="273" t="e">
        <f t="shared" si="8"/>
        <v>#DIV/0!</v>
      </c>
      <c r="N42" s="274">
        <f t="shared" si="9"/>
        <v>216</v>
      </c>
      <c r="O42" s="280" t="e">
        <f t="shared" si="1"/>
        <v>#DIV/0!</v>
      </c>
      <c r="P42" s="275">
        <f t="shared" si="10"/>
        <v>216</v>
      </c>
      <c r="Q42" s="289" t="e">
        <f t="shared" si="2"/>
        <v>#DIV/0!</v>
      </c>
      <c r="R42" s="289">
        <f t="shared" si="11"/>
        <v>211</v>
      </c>
      <c r="S42" s="290" t="e">
        <f t="shared" si="12"/>
        <v>#DIV/0!</v>
      </c>
      <c r="T42" s="276">
        <f t="shared" si="13"/>
        <v>211</v>
      </c>
      <c r="U42" s="277" t="e">
        <f t="shared" si="14"/>
        <v>#DIV/0!</v>
      </c>
      <c r="V42" s="291" t="e">
        <f t="shared" si="15"/>
        <v>#DIV/0!</v>
      </c>
      <c r="W42" s="278" t="e">
        <f t="shared" si="16"/>
        <v>#DIV/0!</v>
      </c>
      <c r="X42" s="266"/>
    </row>
    <row r="43" spans="1:24" x14ac:dyDescent="0.2">
      <c r="A43" s="1"/>
      <c r="B43" s="213">
        <v>46</v>
      </c>
      <c r="C43" s="214"/>
      <c r="D43" s="214"/>
      <c r="E43" s="215"/>
      <c r="F43" s="216"/>
      <c r="G43" s="199" t="e">
        <f t="shared" si="3"/>
        <v>#DIV/0!</v>
      </c>
      <c r="H43" s="199" t="e">
        <f t="shared" si="4"/>
        <v>#DIV/0!</v>
      </c>
      <c r="I43" s="193" t="e">
        <f t="shared" si="17"/>
        <v>#DIV/0!</v>
      </c>
      <c r="J43" s="265" t="str">
        <f t="shared" si="5"/>
        <v>-</v>
      </c>
      <c r="K43" s="295" t="e">
        <f t="shared" si="6"/>
        <v>#DIV/0!</v>
      </c>
      <c r="L43" s="272">
        <f t="shared" si="7"/>
        <v>220</v>
      </c>
      <c r="M43" s="273" t="e">
        <f t="shared" si="8"/>
        <v>#DIV/0!</v>
      </c>
      <c r="N43" s="274">
        <f t="shared" si="9"/>
        <v>216</v>
      </c>
      <c r="O43" s="280" t="e">
        <f t="shared" si="1"/>
        <v>#DIV/0!</v>
      </c>
      <c r="P43" s="275">
        <f t="shared" si="10"/>
        <v>216</v>
      </c>
      <c r="Q43" s="289" t="e">
        <f t="shared" si="2"/>
        <v>#DIV/0!</v>
      </c>
      <c r="R43" s="289">
        <f t="shared" si="11"/>
        <v>211</v>
      </c>
      <c r="S43" s="290" t="e">
        <f t="shared" si="12"/>
        <v>#DIV/0!</v>
      </c>
      <c r="T43" s="276">
        <f t="shared" si="13"/>
        <v>211</v>
      </c>
      <c r="U43" s="277" t="e">
        <f t="shared" si="14"/>
        <v>#DIV/0!</v>
      </c>
      <c r="V43" s="291" t="e">
        <f t="shared" si="15"/>
        <v>#DIV/0!</v>
      </c>
      <c r="W43" s="278" t="e">
        <f t="shared" si="16"/>
        <v>#DIV/0!</v>
      </c>
      <c r="X43" s="266"/>
    </row>
    <row r="44" spans="1:24" x14ac:dyDescent="0.2">
      <c r="A44" s="1"/>
      <c r="B44" s="213">
        <v>47</v>
      </c>
      <c r="C44" s="214"/>
      <c r="D44" s="214"/>
      <c r="E44" s="215"/>
      <c r="F44" s="216"/>
      <c r="G44" s="199" t="e">
        <f t="shared" si="3"/>
        <v>#DIV/0!</v>
      </c>
      <c r="H44" s="199" t="e">
        <f t="shared" si="4"/>
        <v>#DIV/0!</v>
      </c>
      <c r="I44" s="193" t="e">
        <f t="shared" si="17"/>
        <v>#DIV/0!</v>
      </c>
      <c r="J44" s="265" t="str">
        <f t="shared" si="5"/>
        <v>-</v>
      </c>
      <c r="K44" s="295" t="e">
        <f t="shared" si="6"/>
        <v>#DIV/0!</v>
      </c>
      <c r="L44" s="272">
        <f t="shared" si="7"/>
        <v>220</v>
      </c>
      <c r="M44" s="273" t="e">
        <f t="shared" si="8"/>
        <v>#DIV/0!</v>
      </c>
      <c r="N44" s="274">
        <f t="shared" si="9"/>
        <v>216</v>
      </c>
      <c r="O44" s="280" t="e">
        <f t="shared" si="1"/>
        <v>#DIV/0!</v>
      </c>
      <c r="P44" s="275">
        <f t="shared" si="10"/>
        <v>216</v>
      </c>
      <c r="Q44" s="289" t="e">
        <f t="shared" si="2"/>
        <v>#DIV/0!</v>
      </c>
      <c r="R44" s="289">
        <f t="shared" si="11"/>
        <v>211</v>
      </c>
      <c r="S44" s="290" t="e">
        <f t="shared" si="12"/>
        <v>#DIV/0!</v>
      </c>
      <c r="T44" s="276">
        <f t="shared" si="13"/>
        <v>211</v>
      </c>
      <c r="U44" s="277" t="e">
        <f t="shared" si="14"/>
        <v>#DIV/0!</v>
      </c>
      <c r="V44" s="291" t="e">
        <f t="shared" si="15"/>
        <v>#DIV/0!</v>
      </c>
      <c r="W44" s="278" t="e">
        <f t="shared" si="16"/>
        <v>#DIV/0!</v>
      </c>
      <c r="X44" s="266"/>
    </row>
    <row r="45" spans="1:24" x14ac:dyDescent="0.2">
      <c r="A45" s="1"/>
      <c r="B45" s="213">
        <v>48</v>
      </c>
      <c r="C45" s="214"/>
      <c r="D45" s="214"/>
      <c r="E45" s="215"/>
      <c r="F45" s="216"/>
      <c r="G45" s="199" t="e">
        <f t="shared" si="3"/>
        <v>#DIV/0!</v>
      </c>
      <c r="H45" s="199" t="e">
        <f t="shared" si="4"/>
        <v>#DIV/0!</v>
      </c>
      <c r="I45" s="193" t="e">
        <f t="shared" si="17"/>
        <v>#DIV/0!</v>
      </c>
      <c r="J45" s="265" t="str">
        <f t="shared" si="5"/>
        <v>-</v>
      </c>
      <c r="K45" s="295" t="e">
        <f t="shared" si="6"/>
        <v>#DIV/0!</v>
      </c>
      <c r="L45" s="272">
        <f t="shared" si="7"/>
        <v>220</v>
      </c>
      <c r="M45" s="273" t="e">
        <f t="shared" si="8"/>
        <v>#DIV/0!</v>
      </c>
      <c r="N45" s="274">
        <f t="shared" si="9"/>
        <v>216</v>
      </c>
      <c r="O45" s="280" t="e">
        <f t="shared" si="1"/>
        <v>#DIV/0!</v>
      </c>
      <c r="P45" s="275">
        <f t="shared" si="10"/>
        <v>216</v>
      </c>
      <c r="Q45" s="289" t="e">
        <f t="shared" ref="Q45:Q73" si="18">+G45</f>
        <v>#DIV/0!</v>
      </c>
      <c r="R45" s="289">
        <f t="shared" si="11"/>
        <v>211</v>
      </c>
      <c r="S45" s="290" t="e">
        <f t="shared" si="12"/>
        <v>#DIV/0!</v>
      </c>
      <c r="T45" s="276">
        <f t="shared" si="13"/>
        <v>211</v>
      </c>
      <c r="U45" s="277" t="e">
        <f t="shared" si="14"/>
        <v>#DIV/0!</v>
      </c>
      <c r="V45" s="291" t="e">
        <f t="shared" si="15"/>
        <v>#DIV/0!</v>
      </c>
      <c r="W45" s="278" t="e">
        <f t="shared" si="16"/>
        <v>#DIV/0!</v>
      </c>
      <c r="X45" s="266"/>
    </row>
    <row r="46" spans="1:24" x14ac:dyDescent="0.2">
      <c r="A46" s="1"/>
      <c r="B46" s="213">
        <v>49</v>
      </c>
      <c r="C46" s="214"/>
      <c r="D46" s="214"/>
      <c r="E46" s="215"/>
      <c r="F46" s="216"/>
      <c r="G46" s="199" t="e">
        <f t="shared" si="3"/>
        <v>#DIV/0!</v>
      </c>
      <c r="H46" s="199" t="e">
        <f t="shared" si="4"/>
        <v>#DIV/0!</v>
      </c>
      <c r="I46" s="193" t="e">
        <f t="shared" si="17"/>
        <v>#DIV/0!</v>
      </c>
      <c r="J46" s="265" t="str">
        <f t="shared" si="5"/>
        <v>-</v>
      </c>
      <c r="K46" s="295" t="e">
        <f t="shared" si="6"/>
        <v>#DIV/0!</v>
      </c>
      <c r="L46" s="272">
        <f t="shared" si="7"/>
        <v>220</v>
      </c>
      <c r="M46" s="273" t="e">
        <f t="shared" si="8"/>
        <v>#DIV/0!</v>
      </c>
      <c r="N46" s="274">
        <f t="shared" si="9"/>
        <v>216</v>
      </c>
      <c r="O46" s="280" t="e">
        <f t="shared" si="1"/>
        <v>#DIV/0!</v>
      </c>
      <c r="P46" s="275">
        <f t="shared" si="10"/>
        <v>216</v>
      </c>
      <c r="Q46" s="289" t="e">
        <f t="shared" si="18"/>
        <v>#DIV/0!</v>
      </c>
      <c r="R46" s="289">
        <f t="shared" si="11"/>
        <v>211</v>
      </c>
      <c r="S46" s="290" t="e">
        <f t="shared" si="12"/>
        <v>#DIV/0!</v>
      </c>
      <c r="T46" s="276">
        <f t="shared" si="13"/>
        <v>211</v>
      </c>
      <c r="U46" s="277" t="e">
        <f t="shared" si="14"/>
        <v>#DIV/0!</v>
      </c>
      <c r="V46" s="291" t="e">
        <f t="shared" si="15"/>
        <v>#DIV/0!</v>
      </c>
      <c r="W46" s="278" t="e">
        <f t="shared" si="16"/>
        <v>#DIV/0!</v>
      </c>
      <c r="X46" s="266"/>
    </row>
    <row r="47" spans="1:24" x14ac:dyDescent="0.2">
      <c r="A47" s="1"/>
      <c r="B47" s="213">
        <v>50</v>
      </c>
      <c r="C47" s="214"/>
      <c r="D47" s="214"/>
      <c r="E47" s="215"/>
      <c r="F47" s="216"/>
      <c r="G47" s="199" t="e">
        <f t="shared" si="3"/>
        <v>#DIV/0!</v>
      </c>
      <c r="H47" s="199" t="e">
        <f t="shared" si="4"/>
        <v>#DIV/0!</v>
      </c>
      <c r="I47" s="193" t="e">
        <f t="shared" si="17"/>
        <v>#DIV/0!</v>
      </c>
      <c r="J47" s="265" t="str">
        <f t="shared" si="5"/>
        <v>-</v>
      </c>
      <c r="K47" s="295" t="e">
        <f t="shared" si="6"/>
        <v>#DIV/0!</v>
      </c>
      <c r="L47" s="272">
        <f t="shared" si="7"/>
        <v>220</v>
      </c>
      <c r="M47" s="273" t="e">
        <f t="shared" si="8"/>
        <v>#DIV/0!</v>
      </c>
      <c r="N47" s="274">
        <f t="shared" si="9"/>
        <v>216</v>
      </c>
      <c r="O47" s="280" t="e">
        <f t="shared" si="1"/>
        <v>#DIV/0!</v>
      </c>
      <c r="P47" s="275">
        <f t="shared" si="10"/>
        <v>216</v>
      </c>
      <c r="Q47" s="289" t="e">
        <f t="shared" si="18"/>
        <v>#DIV/0!</v>
      </c>
      <c r="R47" s="289">
        <f t="shared" si="11"/>
        <v>211</v>
      </c>
      <c r="S47" s="290" t="e">
        <f t="shared" si="12"/>
        <v>#DIV/0!</v>
      </c>
      <c r="T47" s="276">
        <f t="shared" si="13"/>
        <v>211</v>
      </c>
      <c r="U47" s="277" t="e">
        <f t="shared" si="14"/>
        <v>#DIV/0!</v>
      </c>
      <c r="V47" s="291" t="e">
        <f t="shared" si="15"/>
        <v>#DIV/0!</v>
      </c>
      <c r="W47" s="278" t="e">
        <f t="shared" si="16"/>
        <v>#DIV/0!</v>
      </c>
      <c r="X47" s="266"/>
    </row>
    <row r="48" spans="1:24" x14ac:dyDescent="0.2">
      <c r="A48" s="1"/>
      <c r="B48" s="213">
        <v>51</v>
      </c>
      <c r="C48" s="214"/>
      <c r="D48" s="214"/>
      <c r="E48" s="215"/>
      <c r="F48" s="216"/>
      <c r="G48" s="199" t="e">
        <f t="shared" si="3"/>
        <v>#DIV/0!</v>
      </c>
      <c r="H48" s="199" t="e">
        <f t="shared" si="4"/>
        <v>#DIV/0!</v>
      </c>
      <c r="I48" s="193" t="e">
        <f t="shared" si="17"/>
        <v>#DIV/0!</v>
      </c>
      <c r="J48" s="265" t="str">
        <f t="shared" si="5"/>
        <v>-</v>
      </c>
      <c r="K48" s="295" t="e">
        <f t="shared" si="6"/>
        <v>#DIV/0!</v>
      </c>
      <c r="L48" s="272">
        <f t="shared" si="7"/>
        <v>220</v>
      </c>
      <c r="M48" s="273" t="e">
        <f t="shared" si="8"/>
        <v>#DIV/0!</v>
      </c>
      <c r="N48" s="274">
        <f t="shared" si="9"/>
        <v>216</v>
      </c>
      <c r="O48" s="280" t="e">
        <f t="shared" si="1"/>
        <v>#DIV/0!</v>
      </c>
      <c r="P48" s="275">
        <f t="shared" si="10"/>
        <v>216</v>
      </c>
      <c r="Q48" s="289" t="e">
        <f t="shared" si="18"/>
        <v>#DIV/0!</v>
      </c>
      <c r="R48" s="289">
        <f t="shared" si="11"/>
        <v>211</v>
      </c>
      <c r="S48" s="290" t="e">
        <f t="shared" si="12"/>
        <v>#DIV/0!</v>
      </c>
      <c r="T48" s="276">
        <f t="shared" si="13"/>
        <v>211</v>
      </c>
      <c r="U48" s="277" t="e">
        <f t="shared" si="14"/>
        <v>#DIV/0!</v>
      </c>
      <c r="V48" s="291" t="e">
        <f t="shared" si="15"/>
        <v>#DIV/0!</v>
      </c>
      <c r="W48" s="278" t="e">
        <f t="shared" si="16"/>
        <v>#DIV/0!</v>
      </c>
      <c r="X48" s="266"/>
    </row>
    <row r="49" spans="1:24" x14ac:dyDescent="0.2">
      <c r="A49" s="1"/>
      <c r="B49" s="213">
        <v>52</v>
      </c>
      <c r="C49" s="214"/>
      <c r="D49" s="214"/>
      <c r="E49" s="215"/>
      <c r="F49" s="216"/>
      <c r="G49" s="199" t="e">
        <f t="shared" si="3"/>
        <v>#DIV/0!</v>
      </c>
      <c r="H49" s="199" t="e">
        <f t="shared" si="4"/>
        <v>#DIV/0!</v>
      </c>
      <c r="I49" s="193" t="e">
        <f t="shared" si="17"/>
        <v>#DIV/0!</v>
      </c>
      <c r="J49" s="265" t="str">
        <f t="shared" si="5"/>
        <v>-</v>
      </c>
      <c r="K49" s="295" t="e">
        <f t="shared" si="6"/>
        <v>#DIV/0!</v>
      </c>
      <c r="L49" s="272">
        <f t="shared" si="7"/>
        <v>220</v>
      </c>
      <c r="M49" s="273" t="e">
        <f t="shared" si="8"/>
        <v>#DIV/0!</v>
      </c>
      <c r="N49" s="274">
        <f t="shared" si="9"/>
        <v>216</v>
      </c>
      <c r="O49" s="280" t="e">
        <f t="shared" si="1"/>
        <v>#DIV/0!</v>
      </c>
      <c r="P49" s="275">
        <f t="shared" si="10"/>
        <v>216</v>
      </c>
      <c r="Q49" s="289" t="e">
        <f t="shared" si="18"/>
        <v>#DIV/0!</v>
      </c>
      <c r="R49" s="289">
        <f t="shared" si="11"/>
        <v>211</v>
      </c>
      <c r="S49" s="290" t="e">
        <f t="shared" si="12"/>
        <v>#DIV/0!</v>
      </c>
      <c r="T49" s="276">
        <f t="shared" si="13"/>
        <v>211</v>
      </c>
      <c r="U49" s="277" t="e">
        <f t="shared" si="14"/>
        <v>#DIV/0!</v>
      </c>
      <c r="V49" s="291" t="e">
        <f t="shared" si="15"/>
        <v>#DIV/0!</v>
      </c>
      <c r="W49" s="278" t="e">
        <f t="shared" si="16"/>
        <v>#DIV/0!</v>
      </c>
      <c r="X49" s="266"/>
    </row>
    <row r="50" spans="1:24" x14ac:dyDescent="0.2">
      <c r="A50" s="1"/>
      <c r="B50" s="213">
        <v>53</v>
      </c>
      <c r="C50" s="214"/>
      <c r="D50" s="214"/>
      <c r="E50" s="215"/>
      <c r="F50" s="216"/>
      <c r="G50" s="199" t="e">
        <f t="shared" si="3"/>
        <v>#DIV/0!</v>
      </c>
      <c r="H50" s="199" t="e">
        <f t="shared" si="4"/>
        <v>#DIV/0!</v>
      </c>
      <c r="I50" s="193" t="e">
        <f t="shared" si="17"/>
        <v>#DIV/0!</v>
      </c>
      <c r="J50" s="265" t="str">
        <f t="shared" si="5"/>
        <v>-</v>
      </c>
      <c r="K50" s="295" t="e">
        <f t="shared" si="6"/>
        <v>#DIV/0!</v>
      </c>
      <c r="L50" s="272">
        <f t="shared" si="7"/>
        <v>220</v>
      </c>
      <c r="M50" s="273" t="e">
        <f t="shared" si="8"/>
        <v>#DIV/0!</v>
      </c>
      <c r="N50" s="274">
        <f t="shared" si="9"/>
        <v>216</v>
      </c>
      <c r="O50" s="280" t="e">
        <f t="shared" si="1"/>
        <v>#DIV/0!</v>
      </c>
      <c r="P50" s="275">
        <f t="shared" si="10"/>
        <v>216</v>
      </c>
      <c r="Q50" s="289" t="e">
        <f t="shared" si="18"/>
        <v>#DIV/0!</v>
      </c>
      <c r="R50" s="289">
        <f t="shared" si="11"/>
        <v>211</v>
      </c>
      <c r="S50" s="290" t="e">
        <f t="shared" si="12"/>
        <v>#DIV/0!</v>
      </c>
      <c r="T50" s="276">
        <f t="shared" si="13"/>
        <v>211</v>
      </c>
      <c r="U50" s="277" t="e">
        <f t="shared" si="14"/>
        <v>#DIV/0!</v>
      </c>
      <c r="V50" s="291" t="e">
        <f t="shared" si="15"/>
        <v>#DIV/0!</v>
      </c>
      <c r="W50" s="278" t="e">
        <f t="shared" si="16"/>
        <v>#DIV/0!</v>
      </c>
      <c r="X50" s="266"/>
    </row>
    <row r="51" spans="1:24" x14ac:dyDescent="0.2">
      <c r="A51" s="1"/>
      <c r="B51" s="213">
        <v>54</v>
      </c>
      <c r="C51" s="214"/>
      <c r="D51" s="214"/>
      <c r="E51" s="215"/>
      <c r="F51" s="216"/>
      <c r="G51" s="199" t="e">
        <f t="shared" si="3"/>
        <v>#DIV/0!</v>
      </c>
      <c r="H51" s="199" t="e">
        <f t="shared" si="4"/>
        <v>#DIV/0!</v>
      </c>
      <c r="I51" s="193" t="e">
        <f t="shared" si="17"/>
        <v>#DIV/0!</v>
      </c>
      <c r="J51" s="265" t="str">
        <f t="shared" si="5"/>
        <v>-</v>
      </c>
      <c r="K51" s="295" t="e">
        <f t="shared" si="6"/>
        <v>#DIV/0!</v>
      </c>
      <c r="L51" s="272">
        <f t="shared" si="7"/>
        <v>220</v>
      </c>
      <c r="M51" s="273" t="e">
        <f t="shared" si="8"/>
        <v>#DIV/0!</v>
      </c>
      <c r="N51" s="274">
        <f t="shared" si="9"/>
        <v>216</v>
      </c>
      <c r="O51" s="280" t="e">
        <f t="shared" si="1"/>
        <v>#DIV/0!</v>
      </c>
      <c r="P51" s="275">
        <f t="shared" si="10"/>
        <v>216</v>
      </c>
      <c r="Q51" s="289" t="e">
        <f t="shared" si="18"/>
        <v>#DIV/0!</v>
      </c>
      <c r="R51" s="289">
        <f t="shared" si="11"/>
        <v>211</v>
      </c>
      <c r="S51" s="290" t="e">
        <f t="shared" si="12"/>
        <v>#DIV/0!</v>
      </c>
      <c r="T51" s="276">
        <f t="shared" si="13"/>
        <v>211</v>
      </c>
      <c r="U51" s="277" t="e">
        <f t="shared" si="14"/>
        <v>#DIV/0!</v>
      </c>
      <c r="V51" s="291" t="e">
        <f t="shared" si="15"/>
        <v>#DIV/0!</v>
      </c>
      <c r="W51" s="278" t="e">
        <f t="shared" si="16"/>
        <v>#DIV/0!</v>
      </c>
      <c r="X51" s="266"/>
    </row>
    <row r="52" spans="1:24" x14ac:dyDescent="0.2">
      <c r="A52" s="1"/>
      <c r="B52" s="213">
        <v>55</v>
      </c>
      <c r="C52" s="214"/>
      <c r="D52" s="214"/>
      <c r="E52" s="215"/>
      <c r="F52" s="216"/>
      <c r="G52" s="199" t="e">
        <f t="shared" si="3"/>
        <v>#DIV/0!</v>
      </c>
      <c r="H52" s="199" t="e">
        <f t="shared" si="4"/>
        <v>#DIV/0!</v>
      </c>
      <c r="I52" s="193" t="e">
        <f t="shared" si="17"/>
        <v>#DIV/0!</v>
      </c>
      <c r="J52" s="265" t="str">
        <f t="shared" si="5"/>
        <v>-</v>
      </c>
      <c r="K52" s="295" t="e">
        <f t="shared" si="6"/>
        <v>#DIV/0!</v>
      </c>
      <c r="L52" s="272">
        <f t="shared" si="7"/>
        <v>220</v>
      </c>
      <c r="M52" s="273" t="e">
        <f t="shared" si="8"/>
        <v>#DIV/0!</v>
      </c>
      <c r="N52" s="274">
        <f t="shared" si="9"/>
        <v>216</v>
      </c>
      <c r="O52" s="280" t="e">
        <f t="shared" si="1"/>
        <v>#DIV/0!</v>
      </c>
      <c r="P52" s="275">
        <f t="shared" si="10"/>
        <v>216</v>
      </c>
      <c r="Q52" s="289" t="e">
        <f t="shared" si="18"/>
        <v>#DIV/0!</v>
      </c>
      <c r="R52" s="289">
        <f t="shared" si="11"/>
        <v>211</v>
      </c>
      <c r="S52" s="290" t="e">
        <f t="shared" si="12"/>
        <v>#DIV/0!</v>
      </c>
      <c r="T52" s="276">
        <f t="shared" si="13"/>
        <v>211</v>
      </c>
      <c r="U52" s="277" t="e">
        <f t="shared" si="14"/>
        <v>#DIV/0!</v>
      </c>
      <c r="V52" s="291" t="e">
        <f t="shared" si="15"/>
        <v>#DIV/0!</v>
      </c>
      <c r="W52" s="278" t="e">
        <f t="shared" si="16"/>
        <v>#DIV/0!</v>
      </c>
      <c r="X52" s="266"/>
    </row>
    <row r="53" spans="1:24" x14ac:dyDescent="0.2">
      <c r="A53" s="1"/>
      <c r="B53" s="213">
        <v>56</v>
      </c>
      <c r="C53" s="214"/>
      <c r="D53" s="214"/>
      <c r="E53" s="215"/>
      <c r="F53" s="216"/>
      <c r="G53" s="199" t="e">
        <f t="shared" si="3"/>
        <v>#DIV/0!</v>
      </c>
      <c r="H53" s="199" t="e">
        <f t="shared" si="4"/>
        <v>#DIV/0!</v>
      </c>
      <c r="I53" s="193" t="e">
        <f t="shared" si="17"/>
        <v>#DIV/0!</v>
      </c>
      <c r="J53" s="265" t="str">
        <f t="shared" si="5"/>
        <v>-</v>
      </c>
      <c r="K53" s="295" t="e">
        <f t="shared" si="6"/>
        <v>#DIV/0!</v>
      </c>
      <c r="L53" s="272">
        <f t="shared" si="7"/>
        <v>220</v>
      </c>
      <c r="M53" s="273" t="e">
        <f t="shared" si="8"/>
        <v>#DIV/0!</v>
      </c>
      <c r="N53" s="274">
        <f t="shared" si="9"/>
        <v>216</v>
      </c>
      <c r="O53" s="280" t="e">
        <f t="shared" si="1"/>
        <v>#DIV/0!</v>
      </c>
      <c r="P53" s="275">
        <f t="shared" si="10"/>
        <v>216</v>
      </c>
      <c r="Q53" s="289" t="e">
        <f t="shared" si="18"/>
        <v>#DIV/0!</v>
      </c>
      <c r="R53" s="289">
        <f t="shared" si="11"/>
        <v>211</v>
      </c>
      <c r="S53" s="290" t="e">
        <f t="shared" si="12"/>
        <v>#DIV/0!</v>
      </c>
      <c r="T53" s="276">
        <f t="shared" si="13"/>
        <v>211</v>
      </c>
      <c r="U53" s="277" t="e">
        <f t="shared" si="14"/>
        <v>#DIV/0!</v>
      </c>
      <c r="V53" s="291" t="e">
        <f t="shared" si="15"/>
        <v>#DIV/0!</v>
      </c>
      <c r="W53" s="278" t="e">
        <f t="shared" si="16"/>
        <v>#DIV/0!</v>
      </c>
      <c r="X53" s="266"/>
    </row>
    <row r="54" spans="1:24" x14ac:dyDescent="0.2">
      <c r="A54" s="1"/>
      <c r="B54" s="213">
        <v>57</v>
      </c>
      <c r="C54" s="214"/>
      <c r="D54" s="214"/>
      <c r="E54" s="215"/>
      <c r="F54" s="216"/>
      <c r="G54" s="199" t="e">
        <f t="shared" si="3"/>
        <v>#DIV/0!</v>
      </c>
      <c r="H54" s="199" t="e">
        <f t="shared" si="4"/>
        <v>#DIV/0!</v>
      </c>
      <c r="I54" s="193" t="e">
        <f t="shared" si="17"/>
        <v>#DIV/0!</v>
      </c>
      <c r="J54" s="265" t="str">
        <f t="shared" si="5"/>
        <v>-</v>
      </c>
      <c r="K54" s="295" t="e">
        <f t="shared" si="6"/>
        <v>#DIV/0!</v>
      </c>
      <c r="L54" s="272">
        <f t="shared" si="7"/>
        <v>220</v>
      </c>
      <c r="M54" s="273" t="e">
        <f t="shared" si="8"/>
        <v>#DIV/0!</v>
      </c>
      <c r="N54" s="274">
        <f t="shared" si="9"/>
        <v>216</v>
      </c>
      <c r="O54" s="280" t="e">
        <f t="shared" si="1"/>
        <v>#DIV/0!</v>
      </c>
      <c r="P54" s="275">
        <f t="shared" si="10"/>
        <v>216</v>
      </c>
      <c r="Q54" s="289" t="e">
        <f t="shared" si="18"/>
        <v>#DIV/0!</v>
      </c>
      <c r="R54" s="289">
        <f t="shared" si="11"/>
        <v>211</v>
      </c>
      <c r="S54" s="290" t="e">
        <f t="shared" si="12"/>
        <v>#DIV/0!</v>
      </c>
      <c r="T54" s="276">
        <f t="shared" si="13"/>
        <v>211</v>
      </c>
      <c r="U54" s="277" t="e">
        <f t="shared" si="14"/>
        <v>#DIV/0!</v>
      </c>
      <c r="V54" s="291" t="e">
        <f t="shared" si="15"/>
        <v>#DIV/0!</v>
      </c>
      <c r="W54" s="278" t="e">
        <f t="shared" si="16"/>
        <v>#DIV/0!</v>
      </c>
      <c r="X54" s="266"/>
    </row>
    <row r="55" spans="1:24" x14ac:dyDescent="0.2">
      <c r="A55" s="1"/>
      <c r="B55" s="213">
        <v>58</v>
      </c>
      <c r="C55" s="214"/>
      <c r="D55" s="214"/>
      <c r="E55" s="215"/>
      <c r="F55" s="216"/>
      <c r="G55" s="199" t="e">
        <f t="shared" si="3"/>
        <v>#DIV/0!</v>
      </c>
      <c r="H55" s="199" t="e">
        <f t="shared" si="4"/>
        <v>#DIV/0!</v>
      </c>
      <c r="I55" s="193" t="e">
        <f t="shared" si="17"/>
        <v>#DIV/0!</v>
      </c>
      <c r="J55" s="265" t="str">
        <f t="shared" si="5"/>
        <v>-</v>
      </c>
      <c r="K55" s="295" t="e">
        <f t="shared" si="6"/>
        <v>#DIV/0!</v>
      </c>
      <c r="L55" s="272">
        <f t="shared" si="7"/>
        <v>220</v>
      </c>
      <c r="M55" s="273" t="e">
        <f t="shared" si="8"/>
        <v>#DIV/0!</v>
      </c>
      <c r="N55" s="274">
        <f t="shared" si="9"/>
        <v>216</v>
      </c>
      <c r="O55" s="280" t="e">
        <f t="shared" si="1"/>
        <v>#DIV/0!</v>
      </c>
      <c r="P55" s="275">
        <f t="shared" si="10"/>
        <v>216</v>
      </c>
      <c r="Q55" s="289" t="e">
        <f t="shared" si="18"/>
        <v>#DIV/0!</v>
      </c>
      <c r="R55" s="289">
        <f t="shared" si="11"/>
        <v>211</v>
      </c>
      <c r="S55" s="290" t="e">
        <f t="shared" si="12"/>
        <v>#DIV/0!</v>
      </c>
      <c r="T55" s="276">
        <f t="shared" si="13"/>
        <v>211</v>
      </c>
      <c r="U55" s="277" t="e">
        <f t="shared" si="14"/>
        <v>#DIV/0!</v>
      </c>
      <c r="V55" s="291" t="e">
        <f t="shared" si="15"/>
        <v>#DIV/0!</v>
      </c>
      <c r="W55" s="278" t="e">
        <f t="shared" si="16"/>
        <v>#DIV/0!</v>
      </c>
      <c r="X55" s="266"/>
    </row>
    <row r="56" spans="1:24" x14ac:dyDescent="0.2">
      <c r="A56" s="1"/>
      <c r="B56" s="213">
        <v>59</v>
      </c>
      <c r="C56" s="214"/>
      <c r="D56" s="214"/>
      <c r="E56" s="215"/>
      <c r="F56" s="216"/>
      <c r="G56" s="199" t="e">
        <f t="shared" si="3"/>
        <v>#DIV/0!</v>
      </c>
      <c r="H56" s="199" t="e">
        <f t="shared" si="4"/>
        <v>#DIV/0!</v>
      </c>
      <c r="I56" s="193" t="e">
        <f t="shared" si="17"/>
        <v>#DIV/0!</v>
      </c>
      <c r="J56" s="265" t="str">
        <f t="shared" si="5"/>
        <v>-</v>
      </c>
      <c r="K56" s="295" t="e">
        <f t="shared" si="6"/>
        <v>#DIV/0!</v>
      </c>
      <c r="L56" s="272">
        <f t="shared" si="7"/>
        <v>220</v>
      </c>
      <c r="M56" s="273" t="e">
        <f t="shared" si="8"/>
        <v>#DIV/0!</v>
      </c>
      <c r="N56" s="274">
        <f t="shared" si="9"/>
        <v>216</v>
      </c>
      <c r="O56" s="280" t="e">
        <f t="shared" si="1"/>
        <v>#DIV/0!</v>
      </c>
      <c r="P56" s="275">
        <f t="shared" si="10"/>
        <v>216</v>
      </c>
      <c r="Q56" s="289" t="e">
        <f t="shared" si="18"/>
        <v>#DIV/0!</v>
      </c>
      <c r="R56" s="289">
        <f t="shared" si="11"/>
        <v>211</v>
      </c>
      <c r="S56" s="290" t="e">
        <f t="shared" si="12"/>
        <v>#DIV/0!</v>
      </c>
      <c r="T56" s="276">
        <f t="shared" si="13"/>
        <v>211</v>
      </c>
      <c r="U56" s="277" t="e">
        <f t="shared" si="14"/>
        <v>#DIV/0!</v>
      </c>
      <c r="V56" s="291" t="e">
        <f t="shared" si="15"/>
        <v>#DIV/0!</v>
      </c>
      <c r="W56" s="278" t="e">
        <f t="shared" si="16"/>
        <v>#DIV/0!</v>
      </c>
      <c r="X56" s="266"/>
    </row>
    <row r="57" spans="1:24" x14ac:dyDescent="0.2">
      <c r="A57" s="1"/>
      <c r="B57" s="213">
        <v>60</v>
      </c>
      <c r="C57" s="214"/>
      <c r="D57" s="214"/>
      <c r="E57" s="215"/>
      <c r="F57" s="216"/>
      <c r="G57" s="199" t="e">
        <f t="shared" si="3"/>
        <v>#DIV/0!</v>
      </c>
      <c r="H57" s="199" t="e">
        <f t="shared" si="4"/>
        <v>#DIV/0!</v>
      </c>
      <c r="I57" s="193" t="e">
        <f t="shared" si="17"/>
        <v>#DIV/0!</v>
      </c>
      <c r="J57" s="265" t="str">
        <f t="shared" si="5"/>
        <v>-</v>
      </c>
      <c r="K57" s="295" t="e">
        <f t="shared" si="6"/>
        <v>#DIV/0!</v>
      </c>
      <c r="L57" s="272">
        <f t="shared" si="7"/>
        <v>220</v>
      </c>
      <c r="M57" s="273" t="e">
        <f t="shared" si="8"/>
        <v>#DIV/0!</v>
      </c>
      <c r="N57" s="274">
        <f t="shared" si="9"/>
        <v>216</v>
      </c>
      <c r="O57" s="280" t="e">
        <f t="shared" si="1"/>
        <v>#DIV/0!</v>
      </c>
      <c r="P57" s="275">
        <f t="shared" si="10"/>
        <v>216</v>
      </c>
      <c r="Q57" s="289" t="e">
        <f t="shared" si="18"/>
        <v>#DIV/0!</v>
      </c>
      <c r="R57" s="289">
        <f t="shared" si="11"/>
        <v>211</v>
      </c>
      <c r="S57" s="290" t="e">
        <f t="shared" si="12"/>
        <v>#DIV/0!</v>
      </c>
      <c r="T57" s="276">
        <f t="shared" si="13"/>
        <v>211</v>
      </c>
      <c r="U57" s="277" t="e">
        <f t="shared" si="14"/>
        <v>#DIV/0!</v>
      </c>
      <c r="V57" s="291" t="e">
        <f t="shared" si="15"/>
        <v>#DIV/0!</v>
      </c>
      <c r="W57" s="278" t="e">
        <f t="shared" si="16"/>
        <v>#DIV/0!</v>
      </c>
      <c r="X57" s="266"/>
    </row>
    <row r="58" spans="1:24" x14ac:dyDescent="0.2">
      <c r="A58" s="1"/>
      <c r="B58" s="213">
        <v>61</v>
      </c>
      <c r="C58" s="214"/>
      <c r="D58" s="214"/>
      <c r="E58" s="215"/>
      <c r="F58" s="216"/>
      <c r="G58" s="199" t="e">
        <f t="shared" si="3"/>
        <v>#DIV/0!</v>
      </c>
      <c r="H58" s="199" t="e">
        <f t="shared" si="4"/>
        <v>#DIV/0!</v>
      </c>
      <c r="I58" s="193" t="e">
        <f t="shared" si="17"/>
        <v>#DIV/0!</v>
      </c>
      <c r="J58" s="265" t="str">
        <f t="shared" si="5"/>
        <v>-</v>
      </c>
      <c r="K58" s="295" t="e">
        <f t="shared" si="6"/>
        <v>#DIV/0!</v>
      </c>
      <c r="L58" s="272">
        <f t="shared" si="7"/>
        <v>220</v>
      </c>
      <c r="M58" s="273" t="e">
        <f t="shared" si="8"/>
        <v>#DIV/0!</v>
      </c>
      <c r="N58" s="274">
        <f t="shared" si="9"/>
        <v>216</v>
      </c>
      <c r="O58" s="280" t="e">
        <f t="shared" si="1"/>
        <v>#DIV/0!</v>
      </c>
      <c r="P58" s="275">
        <f t="shared" si="10"/>
        <v>216</v>
      </c>
      <c r="Q58" s="289" t="e">
        <f t="shared" si="18"/>
        <v>#DIV/0!</v>
      </c>
      <c r="R58" s="289">
        <f t="shared" si="11"/>
        <v>211</v>
      </c>
      <c r="S58" s="290" t="e">
        <f t="shared" si="12"/>
        <v>#DIV/0!</v>
      </c>
      <c r="T58" s="276">
        <f t="shared" si="13"/>
        <v>211</v>
      </c>
      <c r="U58" s="277" t="e">
        <f t="shared" si="14"/>
        <v>#DIV/0!</v>
      </c>
      <c r="V58" s="291" t="e">
        <f t="shared" si="15"/>
        <v>#DIV/0!</v>
      </c>
      <c r="W58" s="278" t="e">
        <f t="shared" si="16"/>
        <v>#DIV/0!</v>
      </c>
      <c r="X58" s="266"/>
    </row>
    <row r="59" spans="1:24" x14ac:dyDescent="0.2">
      <c r="A59" s="1"/>
      <c r="B59" s="213">
        <v>62</v>
      </c>
      <c r="C59" s="214"/>
      <c r="D59" s="214"/>
      <c r="E59" s="215"/>
      <c r="F59" s="216"/>
      <c r="G59" s="199" t="e">
        <f t="shared" si="3"/>
        <v>#DIV/0!</v>
      </c>
      <c r="H59" s="199" t="e">
        <f t="shared" si="4"/>
        <v>#DIV/0!</v>
      </c>
      <c r="I59" s="193" t="e">
        <f t="shared" si="17"/>
        <v>#DIV/0!</v>
      </c>
      <c r="J59" s="265" t="str">
        <f t="shared" si="5"/>
        <v>-</v>
      </c>
      <c r="K59" s="295" t="e">
        <f t="shared" si="6"/>
        <v>#DIV/0!</v>
      </c>
      <c r="L59" s="272">
        <f t="shared" si="7"/>
        <v>220</v>
      </c>
      <c r="M59" s="273" t="e">
        <f t="shared" si="8"/>
        <v>#DIV/0!</v>
      </c>
      <c r="N59" s="274">
        <f t="shared" si="9"/>
        <v>216</v>
      </c>
      <c r="O59" s="280" t="e">
        <f t="shared" ref="O59:O73" si="19">+IF(L59&gt;M59,IF(M59&gt;=N59,"5%","-"),"-")</f>
        <v>#DIV/0!</v>
      </c>
      <c r="P59" s="275">
        <f t="shared" si="10"/>
        <v>216</v>
      </c>
      <c r="Q59" s="289" t="e">
        <f t="shared" si="18"/>
        <v>#DIV/0!</v>
      </c>
      <c r="R59" s="289">
        <f t="shared" si="11"/>
        <v>211</v>
      </c>
      <c r="S59" s="290" t="e">
        <f t="shared" si="12"/>
        <v>#DIV/0!</v>
      </c>
      <c r="T59" s="276">
        <f t="shared" si="13"/>
        <v>211</v>
      </c>
      <c r="U59" s="277" t="e">
        <f t="shared" si="14"/>
        <v>#DIV/0!</v>
      </c>
      <c r="V59" s="291" t="e">
        <f t="shared" si="15"/>
        <v>#DIV/0!</v>
      </c>
      <c r="W59" s="278" t="e">
        <f t="shared" si="16"/>
        <v>#DIV/0!</v>
      </c>
      <c r="X59" s="266"/>
    </row>
    <row r="60" spans="1:24" x14ac:dyDescent="0.2">
      <c r="A60" s="1"/>
      <c r="B60" s="213">
        <v>63</v>
      </c>
      <c r="C60" s="214"/>
      <c r="D60" s="214"/>
      <c r="E60" s="215"/>
      <c r="F60" s="216"/>
      <c r="G60" s="199" t="e">
        <f t="shared" si="3"/>
        <v>#DIV/0!</v>
      </c>
      <c r="H60" s="199" t="e">
        <f t="shared" si="4"/>
        <v>#DIV/0!</v>
      </c>
      <c r="I60" s="193" t="e">
        <f t="shared" si="17"/>
        <v>#DIV/0!</v>
      </c>
      <c r="J60" s="265" t="str">
        <f t="shared" si="5"/>
        <v>-</v>
      </c>
      <c r="K60" s="295" t="e">
        <f t="shared" si="6"/>
        <v>#DIV/0!</v>
      </c>
      <c r="L60" s="272">
        <f t="shared" si="7"/>
        <v>220</v>
      </c>
      <c r="M60" s="273" t="e">
        <f t="shared" si="8"/>
        <v>#DIV/0!</v>
      </c>
      <c r="N60" s="274">
        <f t="shared" si="9"/>
        <v>216</v>
      </c>
      <c r="O60" s="280" t="e">
        <f t="shared" si="19"/>
        <v>#DIV/0!</v>
      </c>
      <c r="P60" s="275">
        <f t="shared" si="10"/>
        <v>216</v>
      </c>
      <c r="Q60" s="289" t="e">
        <f t="shared" si="18"/>
        <v>#DIV/0!</v>
      </c>
      <c r="R60" s="289">
        <f t="shared" si="11"/>
        <v>211</v>
      </c>
      <c r="S60" s="290" t="e">
        <f t="shared" si="12"/>
        <v>#DIV/0!</v>
      </c>
      <c r="T60" s="276">
        <f t="shared" si="13"/>
        <v>211</v>
      </c>
      <c r="U60" s="277" t="e">
        <f t="shared" si="14"/>
        <v>#DIV/0!</v>
      </c>
      <c r="V60" s="291" t="e">
        <f t="shared" si="15"/>
        <v>#DIV/0!</v>
      </c>
      <c r="W60" s="278" t="e">
        <f t="shared" si="16"/>
        <v>#DIV/0!</v>
      </c>
      <c r="X60" s="266"/>
    </row>
    <row r="61" spans="1:24" x14ac:dyDescent="0.2">
      <c r="A61" s="1"/>
      <c r="B61" s="213">
        <v>64</v>
      </c>
      <c r="C61" s="214"/>
      <c r="D61" s="214"/>
      <c r="E61" s="215"/>
      <c r="F61" s="216"/>
      <c r="G61" s="199" t="e">
        <f t="shared" si="3"/>
        <v>#DIV/0!</v>
      </c>
      <c r="H61" s="199" t="e">
        <f t="shared" si="4"/>
        <v>#DIV/0!</v>
      </c>
      <c r="I61" s="193" t="e">
        <f t="shared" si="17"/>
        <v>#DIV/0!</v>
      </c>
      <c r="J61" s="265" t="str">
        <f t="shared" si="5"/>
        <v>-</v>
      </c>
      <c r="K61" s="295" t="e">
        <f t="shared" si="6"/>
        <v>#DIV/0!</v>
      </c>
      <c r="L61" s="272">
        <f t="shared" si="7"/>
        <v>220</v>
      </c>
      <c r="M61" s="273" t="e">
        <f t="shared" si="8"/>
        <v>#DIV/0!</v>
      </c>
      <c r="N61" s="274">
        <f t="shared" si="9"/>
        <v>216</v>
      </c>
      <c r="O61" s="280" t="e">
        <f t="shared" si="19"/>
        <v>#DIV/0!</v>
      </c>
      <c r="P61" s="275">
        <f t="shared" si="10"/>
        <v>216</v>
      </c>
      <c r="Q61" s="289" t="e">
        <f t="shared" si="18"/>
        <v>#DIV/0!</v>
      </c>
      <c r="R61" s="289">
        <f t="shared" si="11"/>
        <v>211</v>
      </c>
      <c r="S61" s="290" t="e">
        <f t="shared" si="12"/>
        <v>#DIV/0!</v>
      </c>
      <c r="T61" s="276">
        <f t="shared" si="13"/>
        <v>211</v>
      </c>
      <c r="U61" s="277" t="e">
        <f t="shared" si="14"/>
        <v>#DIV/0!</v>
      </c>
      <c r="V61" s="291" t="e">
        <f t="shared" si="15"/>
        <v>#DIV/0!</v>
      </c>
      <c r="W61" s="278" t="e">
        <f t="shared" si="16"/>
        <v>#DIV/0!</v>
      </c>
      <c r="X61" s="266"/>
    </row>
    <row r="62" spans="1:24" x14ac:dyDescent="0.2">
      <c r="A62" s="1"/>
      <c r="B62" s="213">
        <v>65</v>
      </c>
      <c r="C62" s="214"/>
      <c r="D62" s="214"/>
      <c r="E62" s="215"/>
      <c r="F62" s="216"/>
      <c r="G62" s="199" t="e">
        <f t="shared" si="3"/>
        <v>#DIV/0!</v>
      </c>
      <c r="H62" s="199" t="e">
        <f t="shared" si="4"/>
        <v>#DIV/0!</v>
      </c>
      <c r="I62" s="193" t="e">
        <f t="shared" si="17"/>
        <v>#DIV/0!</v>
      </c>
      <c r="J62" s="265" t="str">
        <f t="shared" si="5"/>
        <v>-</v>
      </c>
      <c r="K62" s="295" t="e">
        <f t="shared" si="6"/>
        <v>#DIV/0!</v>
      </c>
      <c r="L62" s="272">
        <f t="shared" si="7"/>
        <v>220</v>
      </c>
      <c r="M62" s="273" t="e">
        <f t="shared" si="8"/>
        <v>#DIV/0!</v>
      </c>
      <c r="N62" s="274">
        <f t="shared" si="9"/>
        <v>216</v>
      </c>
      <c r="O62" s="280" t="e">
        <f t="shared" si="19"/>
        <v>#DIV/0!</v>
      </c>
      <c r="P62" s="275">
        <f t="shared" si="10"/>
        <v>216</v>
      </c>
      <c r="Q62" s="289" t="e">
        <f t="shared" si="18"/>
        <v>#DIV/0!</v>
      </c>
      <c r="R62" s="289">
        <f t="shared" si="11"/>
        <v>211</v>
      </c>
      <c r="S62" s="290" t="e">
        <f t="shared" si="12"/>
        <v>#DIV/0!</v>
      </c>
      <c r="T62" s="276">
        <f t="shared" si="13"/>
        <v>211</v>
      </c>
      <c r="U62" s="277" t="e">
        <f t="shared" si="14"/>
        <v>#DIV/0!</v>
      </c>
      <c r="V62" s="291" t="e">
        <f t="shared" si="15"/>
        <v>#DIV/0!</v>
      </c>
      <c r="W62" s="278" t="e">
        <f t="shared" si="16"/>
        <v>#DIV/0!</v>
      </c>
      <c r="X62" s="266"/>
    </row>
    <row r="63" spans="1:24" x14ac:dyDescent="0.2">
      <c r="A63" s="1"/>
      <c r="B63" s="213">
        <v>66</v>
      </c>
      <c r="C63" s="214"/>
      <c r="D63" s="214"/>
      <c r="E63" s="215"/>
      <c r="F63" s="216"/>
      <c r="G63" s="199" t="e">
        <f t="shared" si="3"/>
        <v>#DIV/0!</v>
      </c>
      <c r="H63" s="199" t="e">
        <f t="shared" si="4"/>
        <v>#DIV/0!</v>
      </c>
      <c r="I63" s="193" t="e">
        <f t="shared" si="17"/>
        <v>#DIV/0!</v>
      </c>
      <c r="J63" s="265" t="str">
        <f t="shared" si="5"/>
        <v>-</v>
      </c>
      <c r="K63" s="295" t="e">
        <f t="shared" si="6"/>
        <v>#DIV/0!</v>
      </c>
      <c r="L63" s="272">
        <f t="shared" si="7"/>
        <v>220</v>
      </c>
      <c r="M63" s="273" t="e">
        <f t="shared" si="8"/>
        <v>#DIV/0!</v>
      </c>
      <c r="N63" s="274">
        <f t="shared" si="9"/>
        <v>216</v>
      </c>
      <c r="O63" s="280" t="e">
        <f t="shared" si="19"/>
        <v>#DIV/0!</v>
      </c>
      <c r="P63" s="275">
        <f t="shared" si="10"/>
        <v>216</v>
      </c>
      <c r="Q63" s="289" t="e">
        <f t="shared" si="18"/>
        <v>#DIV/0!</v>
      </c>
      <c r="R63" s="289">
        <f t="shared" si="11"/>
        <v>211</v>
      </c>
      <c r="S63" s="290" t="e">
        <f t="shared" si="12"/>
        <v>#DIV/0!</v>
      </c>
      <c r="T63" s="276">
        <f t="shared" si="13"/>
        <v>211</v>
      </c>
      <c r="U63" s="277" t="e">
        <f t="shared" si="14"/>
        <v>#DIV/0!</v>
      </c>
      <c r="V63" s="291" t="e">
        <f t="shared" si="15"/>
        <v>#DIV/0!</v>
      </c>
      <c r="W63" s="278" t="e">
        <f t="shared" si="16"/>
        <v>#DIV/0!</v>
      </c>
      <c r="X63" s="266"/>
    </row>
    <row r="64" spans="1:24" x14ac:dyDescent="0.2">
      <c r="A64" s="1"/>
      <c r="B64" s="213">
        <v>67</v>
      </c>
      <c r="C64" s="214"/>
      <c r="D64" s="214"/>
      <c r="E64" s="215"/>
      <c r="F64" s="216"/>
      <c r="G64" s="199" t="e">
        <f t="shared" si="3"/>
        <v>#DIV/0!</v>
      </c>
      <c r="H64" s="199" t="e">
        <f t="shared" si="4"/>
        <v>#DIV/0!</v>
      </c>
      <c r="I64" s="193" t="e">
        <f t="shared" si="17"/>
        <v>#DIV/0!</v>
      </c>
      <c r="J64" s="265" t="str">
        <f t="shared" si="5"/>
        <v>-</v>
      </c>
      <c r="K64" s="295" t="e">
        <f t="shared" si="6"/>
        <v>#DIV/0!</v>
      </c>
      <c r="L64" s="272">
        <f t="shared" si="7"/>
        <v>220</v>
      </c>
      <c r="M64" s="273" t="e">
        <f t="shared" si="8"/>
        <v>#DIV/0!</v>
      </c>
      <c r="N64" s="274">
        <f t="shared" si="9"/>
        <v>216</v>
      </c>
      <c r="O64" s="280" t="e">
        <f t="shared" si="19"/>
        <v>#DIV/0!</v>
      </c>
      <c r="P64" s="275">
        <f t="shared" si="10"/>
        <v>216</v>
      </c>
      <c r="Q64" s="289" t="e">
        <f t="shared" si="18"/>
        <v>#DIV/0!</v>
      </c>
      <c r="R64" s="289">
        <f t="shared" si="11"/>
        <v>211</v>
      </c>
      <c r="S64" s="290" t="e">
        <f t="shared" si="12"/>
        <v>#DIV/0!</v>
      </c>
      <c r="T64" s="276">
        <f t="shared" si="13"/>
        <v>211</v>
      </c>
      <c r="U64" s="277" t="e">
        <f t="shared" si="14"/>
        <v>#DIV/0!</v>
      </c>
      <c r="V64" s="291" t="e">
        <f t="shared" si="15"/>
        <v>#DIV/0!</v>
      </c>
      <c r="W64" s="278" t="e">
        <f t="shared" si="16"/>
        <v>#DIV/0!</v>
      </c>
      <c r="X64" s="266"/>
    </row>
    <row r="65" spans="1:24" x14ac:dyDescent="0.2">
      <c r="A65" s="1"/>
      <c r="B65" s="213">
        <v>68</v>
      </c>
      <c r="C65" s="214"/>
      <c r="D65" s="214"/>
      <c r="E65" s="215"/>
      <c r="F65" s="216"/>
      <c r="G65" s="199" t="e">
        <f t="shared" si="3"/>
        <v>#DIV/0!</v>
      </c>
      <c r="H65" s="199" t="e">
        <f t="shared" si="4"/>
        <v>#DIV/0!</v>
      </c>
      <c r="I65" s="193" t="e">
        <f t="shared" si="17"/>
        <v>#DIV/0!</v>
      </c>
      <c r="J65" s="265" t="str">
        <f t="shared" si="5"/>
        <v>-</v>
      </c>
      <c r="K65" s="295" t="e">
        <f t="shared" si="6"/>
        <v>#DIV/0!</v>
      </c>
      <c r="L65" s="272">
        <f t="shared" si="7"/>
        <v>220</v>
      </c>
      <c r="M65" s="273" t="e">
        <f t="shared" si="8"/>
        <v>#DIV/0!</v>
      </c>
      <c r="N65" s="274">
        <f t="shared" si="9"/>
        <v>216</v>
      </c>
      <c r="O65" s="280" t="e">
        <f t="shared" si="19"/>
        <v>#DIV/0!</v>
      </c>
      <c r="P65" s="275">
        <f t="shared" si="10"/>
        <v>216</v>
      </c>
      <c r="Q65" s="289" t="e">
        <f t="shared" si="18"/>
        <v>#DIV/0!</v>
      </c>
      <c r="R65" s="289">
        <f t="shared" si="11"/>
        <v>211</v>
      </c>
      <c r="S65" s="290" t="e">
        <f t="shared" si="12"/>
        <v>#DIV/0!</v>
      </c>
      <c r="T65" s="276">
        <f t="shared" si="13"/>
        <v>211</v>
      </c>
      <c r="U65" s="277" t="e">
        <f t="shared" si="14"/>
        <v>#DIV/0!</v>
      </c>
      <c r="V65" s="291" t="e">
        <f t="shared" si="15"/>
        <v>#DIV/0!</v>
      </c>
      <c r="W65" s="278" t="e">
        <f t="shared" si="16"/>
        <v>#DIV/0!</v>
      </c>
      <c r="X65" s="266"/>
    </row>
    <row r="66" spans="1:24" x14ac:dyDescent="0.2">
      <c r="A66" s="1"/>
      <c r="B66" s="213">
        <v>69</v>
      </c>
      <c r="C66" s="214"/>
      <c r="D66" s="214"/>
      <c r="E66" s="215"/>
      <c r="F66" s="216"/>
      <c r="G66" s="199" t="e">
        <f t="shared" si="3"/>
        <v>#DIV/0!</v>
      </c>
      <c r="H66" s="199" t="e">
        <f t="shared" si="4"/>
        <v>#DIV/0!</v>
      </c>
      <c r="I66" s="193" t="e">
        <f t="shared" si="17"/>
        <v>#DIV/0!</v>
      </c>
      <c r="J66" s="265" t="str">
        <f t="shared" si="5"/>
        <v>-</v>
      </c>
      <c r="K66" s="295" t="e">
        <f t="shared" si="6"/>
        <v>#DIV/0!</v>
      </c>
      <c r="L66" s="272">
        <f t="shared" si="7"/>
        <v>220</v>
      </c>
      <c r="M66" s="273" t="e">
        <f t="shared" si="8"/>
        <v>#DIV/0!</v>
      </c>
      <c r="N66" s="274">
        <f t="shared" si="9"/>
        <v>216</v>
      </c>
      <c r="O66" s="280" t="e">
        <f t="shared" si="19"/>
        <v>#DIV/0!</v>
      </c>
      <c r="P66" s="275">
        <f t="shared" si="10"/>
        <v>216</v>
      </c>
      <c r="Q66" s="289" t="e">
        <f t="shared" si="18"/>
        <v>#DIV/0!</v>
      </c>
      <c r="R66" s="289">
        <f t="shared" si="11"/>
        <v>211</v>
      </c>
      <c r="S66" s="290" t="e">
        <f t="shared" si="12"/>
        <v>#DIV/0!</v>
      </c>
      <c r="T66" s="276">
        <f t="shared" si="13"/>
        <v>211</v>
      </c>
      <c r="U66" s="277" t="e">
        <f t="shared" si="14"/>
        <v>#DIV/0!</v>
      </c>
      <c r="V66" s="291" t="e">
        <f t="shared" si="15"/>
        <v>#DIV/0!</v>
      </c>
      <c r="W66" s="278" t="e">
        <f t="shared" si="16"/>
        <v>#DIV/0!</v>
      </c>
      <c r="X66" s="266"/>
    </row>
    <row r="67" spans="1:24" x14ac:dyDescent="0.2">
      <c r="A67" s="1"/>
      <c r="B67" s="213">
        <v>70</v>
      </c>
      <c r="C67" s="214"/>
      <c r="D67" s="214"/>
      <c r="E67" s="215"/>
      <c r="F67" s="216"/>
      <c r="G67" s="199" t="e">
        <f t="shared" si="3"/>
        <v>#DIV/0!</v>
      </c>
      <c r="H67" s="199" t="e">
        <f t="shared" si="4"/>
        <v>#DIV/0!</v>
      </c>
      <c r="I67" s="193" t="e">
        <f t="shared" si="17"/>
        <v>#DIV/0!</v>
      </c>
      <c r="J67" s="265" t="str">
        <f t="shared" si="5"/>
        <v>-</v>
      </c>
      <c r="K67" s="295" t="e">
        <f t="shared" si="6"/>
        <v>#DIV/0!</v>
      </c>
      <c r="L67" s="272">
        <f t="shared" si="7"/>
        <v>220</v>
      </c>
      <c r="M67" s="273" t="e">
        <f t="shared" si="8"/>
        <v>#DIV/0!</v>
      </c>
      <c r="N67" s="274">
        <f t="shared" si="9"/>
        <v>216</v>
      </c>
      <c r="O67" s="280" t="e">
        <f t="shared" si="19"/>
        <v>#DIV/0!</v>
      </c>
      <c r="P67" s="275">
        <f t="shared" si="10"/>
        <v>216</v>
      </c>
      <c r="Q67" s="289" t="e">
        <f t="shared" si="18"/>
        <v>#DIV/0!</v>
      </c>
      <c r="R67" s="289">
        <f t="shared" si="11"/>
        <v>211</v>
      </c>
      <c r="S67" s="290" t="e">
        <f t="shared" si="12"/>
        <v>#DIV/0!</v>
      </c>
      <c r="T67" s="276">
        <f t="shared" si="13"/>
        <v>211</v>
      </c>
      <c r="U67" s="277" t="e">
        <f t="shared" si="14"/>
        <v>#DIV/0!</v>
      </c>
      <c r="V67" s="291" t="e">
        <f t="shared" si="15"/>
        <v>#DIV/0!</v>
      </c>
      <c r="W67" s="278" t="e">
        <f t="shared" si="16"/>
        <v>#DIV/0!</v>
      </c>
      <c r="X67" s="266"/>
    </row>
    <row r="68" spans="1:24" x14ac:dyDescent="0.2">
      <c r="A68" s="1"/>
      <c r="B68" s="213">
        <v>71</v>
      </c>
      <c r="C68" s="214"/>
      <c r="D68" s="214"/>
      <c r="E68" s="215"/>
      <c r="F68" s="216"/>
      <c r="G68" s="199" t="e">
        <f t="shared" si="3"/>
        <v>#DIV/0!</v>
      </c>
      <c r="H68" s="199" t="e">
        <f t="shared" si="4"/>
        <v>#DIV/0!</v>
      </c>
      <c r="I68" s="193" t="e">
        <f t="shared" si="17"/>
        <v>#DIV/0!</v>
      </c>
      <c r="J68" s="265" t="str">
        <f t="shared" si="5"/>
        <v>-</v>
      </c>
      <c r="K68" s="295" t="e">
        <f t="shared" si="6"/>
        <v>#DIV/0!</v>
      </c>
      <c r="L68" s="272">
        <f t="shared" si="7"/>
        <v>220</v>
      </c>
      <c r="M68" s="273" t="e">
        <f t="shared" si="8"/>
        <v>#DIV/0!</v>
      </c>
      <c r="N68" s="274">
        <f t="shared" si="9"/>
        <v>216</v>
      </c>
      <c r="O68" s="280" t="e">
        <f t="shared" si="19"/>
        <v>#DIV/0!</v>
      </c>
      <c r="P68" s="275">
        <f t="shared" si="10"/>
        <v>216</v>
      </c>
      <c r="Q68" s="289" t="e">
        <f t="shared" si="18"/>
        <v>#DIV/0!</v>
      </c>
      <c r="R68" s="289">
        <f t="shared" si="11"/>
        <v>211</v>
      </c>
      <c r="S68" s="290" t="e">
        <f t="shared" si="12"/>
        <v>#DIV/0!</v>
      </c>
      <c r="T68" s="276">
        <f t="shared" si="13"/>
        <v>211</v>
      </c>
      <c r="U68" s="277" t="e">
        <f t="shared" si="14"/>
        <v>#DIV/0!</v>
      </c>
      <c r="V68" s="291" t="e">
        <f t="shared" si="15"/>
        <v>#DIV/0!</v>
      </c>
      <c r="W68" s="278" t="e">
        <f t="shared" si="16"/>
        <v>#DIV/0!</v>
      </c>
      <c r="X68" s="266"/>
    </row>
    <row r="69" spans="1:24" x14ac:dyDescent="0.2">
      <c r="A69" s="1"/>
      <c r="B69" s="213">
        <v>72</v>
      </c>
      <c r="C69" s="214"/>
      <c r="D69" s="214"/>
      <c r="E69" s="215"/>
      <c r="F69" s="216"/>
      <c r="G69" s="199" t="e">
        <f t="shared" si="3"/>
        <v>#DIV/0!</v>
      </c>
      <c r="H69" s="199" t="e">
        <f t="shared" si="4"/>
        <v>#DIV/0!</v>
      </c>
      <c r="I69" s="193" t="e">
        <f t="shared" si="17"/>
        <v>#DIV/0!</v>
      </c>
      <c r="J69" s="265" t="str">
        <f t="shared" si="5"/>
        <v>-</v>
      </c>
      <c r="K69" s="295" t="e">
        <f t="shared" si="6"/>
        <v>#DIV/0!</v>
      </c>
      <c r="L69" s="272">
        <f t="shared" si="7"/>
        <v>220</v>
      </c>
      <c r="M69" s="273" t="e">
        <f t="shared" si="8"/>
        <v>#DIV/0!</v>
      </c>
      <c r="N69" s="274">
        <f t="shared" si="9"/>
        <v>216</v>
      </c>
      <c r="O69" s="280" t="e">
        <f t="shared" si="19"/>
        <v>#DIV/0!</v>
      </c>
      <c r="P69" s="275">
        <f t="shared" si="10"/>
        <v>216</v>
      </c>
      <c r="Q69" s="289" t="e">
        <f t="shared" si="18"/>
        <v>#DIV/0!</v>
      </c>
      <c r="R69" s="289">
        <f t="shared" si="11"/>
        <v>211</v>
      </c>
      <c r="S69" s="290" t="e">
        <f t="shared" si="12"/>
        <v>#DIV/0!</v>
      </c>
      <c r="T69" s="276">
        <f t="shared" si="13"/>
        <v>211</v>
      </c>
      <c r="U69" s="277" t="e">
        <f t="shared" si="14"/>
        <v>#DIV/0!</v>
      </c>
      <c r="V69" s="291" t="e">
        <f t="shared" si="15"/>
        <v>#DIV/0!</v>
      </c>
      <c r="W69" s="278" t="e">
        <f t="shared" si="16"/>
        <v>#DIV/0!</v>
      </c>
      <c r="X69" s="266"/>
    </row>
    <row r="70" spans="1:24" x14ac:dyDescent="0.2">
      <c r="A70" s="1"/>
      <c r="B70" s="213">
        <v>73</v>
      </c>
      <c r="C70" s="214"/>
      <c r="D70" s="214"/>
      <c r="E70" s="215"/>
      <c r="F70" s="216"/>
      <c r="G70" s="199" t="e">
        <f t="shared" si="3"/>
        <v>#DIV/0!</v>
      </c>
      <c r="H70" s="199" t="e">
        <f t="shared" si="4"/>
        <v>#DIV/0!</v>
      </c>
      <c r="I70" s="193" t="e">
        <f t="shared" si="17"/>
        <v>#DIV/0!</v>
      </c>
      <c r="J70" s="265" t="str">
        <f t="shared" si="5"/>
        <v>-</v>
      </c>
      <c r="K70" s="295" t="e">
        <f t="shared" si="6"/>
        <v>#DIV/0!</v>
      </c>
      <c r="L70" s="272">
        <f t="shared" si="7"/>
        <v>220</v>
      </c>
      <c r="M70" s="273" t="e">
        <f t="shared" si="8"/>
        <v>#DIV/0!</v>
      </c>
      <c r="N70" s="274">
        <f t="shared" si="9"/>
        <v>216</v>
      </c>
      <c r="O70" s="280" t="e">
        <f t="shared" si="19"/>
        <v>#DIV/0!</v>
      </c>
      <c r="P70" s="275">
        <f t="shared" si="10"/>
        <v>216</v>
      </c>
      <c r="Q70" s="289" t="e">
        <f t="shared" si="18"/>
        <v>#DIV/0!</v>
      </c>
      <c r="R70" s="289">
        <f t="shared" si="11"/>
        <v>211</v>
      </c>
      <c r="S70" s="290" t="e">
        <f t="shared" si="12"/>
        <v>#DIV/0!</v>
      </c>
      <c r="T70" s="276">
        <f t="shared" si="13"/>
        <v>211</v>
      </c>
      <c r="U70" s="277" t="e">
        <f t="shared" si="14"/>
        <v>#DIV/0!</v>
      </c>
      <c r="V70" s="291" t="e">
        <f t="shared" si="15"/>
        <v>#DIV/0!</v>
      </c>
      <c r="W70" s="278" t="e">
        <f t="shared" si="16"/>
        <v>#DIV/0!</v>
      </c>
      <c r="X70" s="266"/>
    </row>
    <row r="71" spans="1:24" x14ac:dyDescent="0.2">
      <c r="A71" s="1"/>
      <c r="B71" s="213">
        <v>74</v>
      </c>
      <c r="C71" s="214"/>
      <c r="D71" s="214"/>
      <c r="E71" s="215"/>
      <c r="F71" s="216"/>
      <c r="G71" s="199" t="e">
        <f t="shared" si="3"/>
        <v>#DIV/0!</v>
      </c>
      <c r="H71" s="199" t="e">
        <f t="shared" si="4"/>
        <v>#DIV/0!</v>
      </c>
      <c r="I71" s="193" t="e">
        <f t="shared" si="17"/>
        <v>#DIV/0!</v>
      </c>
      <c r="J71" s="265" t="str">
        <f t="shared" si="5"/>
        <v>-</v>
      </c>
      <c r="K71" s="295" t="e">
        <f t="shared" si="6"/>
        <v>#DIV/0!</v>
      </c>
      <c r="L71" s="272">
        <f t="shared" si="7"/>
        <v>220</v>
      </c>
      <c r="M71" s="273" t="e">
        <f t="shared" si="8"/>
        <v>#DIV/0!</v>
      </c>
      <c r="N71" s="274">
        <f t="shared" si="9"/>
        <v>216</v>
      </c>
      <c r="O71" s="280" t="e">
        <f t="shared" si="19"/>
        <v>#DIV/0!</v>
      </c>
      <c r="P71" s="275">
        <f t="shared" si="10"/>
        <v>216</v>
      </c>
      <c r="Q71" s="289" t="e">
        <f t="shared" si="18"/>
        <v>#DIV/0!</v>
      </c>
      <c r="R71" s="289">
        <f t="shared" si="11"/>
        <v>211</v>
      </c>
      <c r="S71" s="290" t="e">
        <f t="shared" si="12"/>
        <v>#DIV/0!</v>
      </c>
      <c r="T71" s="276">
        <f t="shared" si="13"/>
        <v>211</v>
      </c>
      <c r="U71" s="277" t="e">
        <f t="shared" si="14"/>
        <v>#DIV/0!</v>
      </c>
      <c r="V71" s="291" t="e">
        <f t="shared" si="15"/>
        <v>#DIV/0!</v>
      </c>
      <c r="W71" s="278" t="e">
        <f t="shared" si="16"/>
        <v>#DIV/0!</v>
      </c>
      <c r="X71" s="266"/>
    </row>
    <row r="72" spans="1:24" x14ac:dyDescent="0.2">
      <c r="A72" s="1"/>
      <c r="B72" s="213">
        <v>75</v>
      </c>
      <c r="C72" s="214"/>
      <c r="D72" s="214"/>
      <c r="E72" s="215"/>
      <c r="F72" s="216"/>
      <c r="G72" s="199" t="e">
        <f t="shared" si="3"/>
        <v>#DIV/0!</v>
      </c>
      <c r="H72" s="199" t="e">
        <f t="shared" si="4"/>
        <v>#DIV/0!</v>
      </c>
      <c r="I72" s="193" t="e">
        <f t="shared" si="17"/>
        <v>#DIV/0!</v>
      </c>
      <c r="J72" s="265" t="str">
        <f t="shared" si="5"/>
        <v>-</v>
      </c>
      <c r="K72" s="295" t="e">
        <f t="shared" si="6"/>
        <v>#DIV/0!</v>
      </c>
      <c r="L72" s="272">
        <f t="shared" si="7"/>
        <v>220</v>
      </c>
      <c r="M72" s="273" t="e">
        <f t="shared" si="8"/>
        <v>#DIV/0!</v>
      </c>
      <c r="N72" s="274">
        <f t="shared" si="9"/>
        <v>216</v>
      </c>
      <c r="O72" s="280" t="e">
        <f t="shared" si="19"/>
        <v>#DIV/0!</v>
      </c>
      <c r="P72" s="275">
        <f t="shared" si="10"/>
        <v>216</v>
      </c>
      <c r="Q72" s="289" t="e">
        <f t="shared" si="18"/>
        <v>#DIV/0!</v>
      </c>
      <c r="R72" s="289">
        <f t="shared" si="11"/>
        <v>211</v>
      </c>
      <c r="S72" s="290" t="e">
        <f t="shared" si="12"/>
        <v>#DIV/0!</v>
      </c>
      <c r="T72" s="276">
        <f t="shared" si="13"/>
        <v>211</v>
      </c>
      <c r="U72" s="277" t="e">
        <f t="shared" si="14"/>
        <v>#DIV/0!</v>
      </c>
      <c r="V72" s="291" t="e">
        <f t="shared" si="15"/>
        <v>#DIV/0!</v>
      </c>
      <c r="W72" s="278" t="e">
        <f t="shared" si="16"/>
        <v>#DIV/0!</v>
      </c>
      <c r="X72" s="266"/>
    </row>
    <row r="73" spans="1:24" x14ac:dyDescent="0.2">
      <c r="A73" s="1"/>
      <c r="B73" s="213">
        <v>76</v>
      </c>
      <c r="C73" s="214"/>
      <c r="D73" s="214"/>
      <c r="E73" s="215"/>
      <c r="F73" s="216"/>
      <c r="G73" s="199" t="e">
        <f t="shared" si="3"/>
        <v>#DIV/0!</v>
      </c>
      <c r="H73" s="199" t="e">
        <f t="shared" si="4"/>
        <v>#DIV/0!</v>
      </c>
      <c r="I73" s="193" t="e">
        <f t="shared" si="17"/>
        <v>#DIV/0!</v>
      </c>
      <c r="J73" s="265" t="str">
        <f t="shared" si="5"/>
        <v>-</v>
      </c>
      <c r="K73" s="295" t="e">
        <f t="shared" si="6"/>
        <v>#DIV/0!</v>
      </c>
      <c r="L73" s="272">
        <f t="shared" si="7"/>
        <v>220</v>
      </c>
      <c r="M73" s="273" t="e">
        <f t="shared" si="8"/>
        <v>#DIV/0!</v>
      </c>
      <c r="N73" s="274">
        <f t="shared" si="9"/>
        <v>216</v>
      </c>
      <c r="O73" s="280" t="e">
        <f t="shared" si="19"/>
        <v>#DIV/0!</v>
      </c>
      <c r="P73" s="275">
        <f t="shared" si="10"/>
        <v>216</v>
      </c>
      <c r="Q73" s="289" t="e">
        <f t="shared" si="18"/>
        <v>#DIV/0!</v>
      </c>
      <c r="R73" s="289">
        <f t="shared" si="11"/>
        <v>211</v>
      </c>
      <c r="S73" s="290" t="e">
        <f t="shared" si="12"/>
        <v>#DIV/0!</v>
      </c>
      <c r="T73" s="276">
        <f t="shared" si="13"/>
        <v>211</v>
      </c>
      <c r="U73" s="277" t="e">
        <f t="shared" si="14"/>
        <v>#DIV/0!</v>
      </c>
      <c r="V73" s="291" t="e">
        <f t="shared" si="15"/>
        <v>#DIV/0!</v>
      </c>
      <c r="W73" s="278" t="e">
        <f t="shared" si="16"/>
        <v>#DIV/0!</v>
      </c>
      <c r="X73" s="266"/>
    </row>
    <row r="74" spans="1:24" x14ac:dyDescent="0.2">
      <c r="A74" s="1"/>
      <c r="B74" s="217"/>
      <c r="C74" s="218"/>
      <c r="D74" s="218"/>
      <c r="E74" s="219"/>
      <c r="F74" s="219"/>
      <c r="G74" s="199"/>
      <c r="H74" s="199"/>
      <c r="I74" s="193"/>
      <c r="J74" s="193"/>
      <c r="K74" s="296"/>
      <c r="L74" s="281"/>
      <c r="M74" s="282"/>
      <c r="N74" s="282"/>
      <c r="O74" s="283"/>
      <c r="P74" s="282"/>
      <c r="Q74" s="282"/>
      <c r="R74" s="282"/>
      <c r="S74" s="282"/>
      <c r="T74" s="282"/>
      <c r="U74" s="282"/>
      <c r="V74" s="282"/>
      <c r="W74" s="282"/>
    </row>
    <row r="75" spans="1:24" x14ac:dyDescent="0.2">
      <c r="A75" s="1"/>
      <c r="B75" s="217"/>
      <c r="C75" s="218"/>
      <c r="D75" s="218"/>
      <c r="E75" s="219"/>
      <c r="F75" s="219"/>
      <c r="G75" s="199"/>
      <c r="H75" s="199"/>
      <c r="I75" s="193"/>
      <c r="J75" s="193"/>
      <c r="K75" s="296"/>
      <c r="L75" s="281"/>
      <c r="M75" s="284"/>
      <c r="N75" s="284"/>
      <c r="O75" s="3"/>
      <c r="P75" s="284"/>
      <c r="Q75" s="284"/>
      <c r="R75" s="284"/>
      <c r="S75" s="284"/>
      <c r="T75" s="284"/>
      <c r="U75" s="284"/>
      <c r="V75" s="284"/>
      <c r="W75" s="284"/>
    </row>
    <row r="76" spans="1:24" x14ac:dyDescent="0.2">
      <c r="A76" s="1"/>
      <c r="B76" s="217"/>
      <c r="C76" s="218"/>
      <c r="D76" s="218"/>
      <c r="E76" s="219"/>
      <c r="F76" s="219"/>
      <c r="G76" s="199"/>
      <c r="H76" s="199"/>
      <c r="I76" s="193"/>
      <c r="J76" s="193"/>
      <c r="K76" s="296"/>
      <c r="L76" s="281"/>
      <c r="M76" s="284"/>
      <c r="N76" s="284"/>
      <c r="O76" s="3"/>
      <c r="P76" s="284"/>
      <c r="Q76" s="284"/>
      <c r="R76" s="284"/>
      <c r="S76" s="284"/>
      <c r="T76" s="284"/>
      <c r="U76" s="284"/>
      <c r="V76" s="284"/>
      <c r="W76" s="284"/>
    </row>
    <row r="77" spans="1:24" x14ac:dyDescent="0.2">
      <c r="A77" s="1"/>
      <c r="B77" s="262"/>
      <c r="C77" s="262"/>
      <c r="D77" s="262"/>
      <c r="E77" s="262"/>
      <c r="F77" s="262"/>
      <c r="G77" s="262"/>
      <c r="H77" s="262"/>
      <c r="I77" s="1"/>
      <c r="J77" s="1"/>
      <c r="K77" s="293"/>
      <c r="L77" s="285"/>
      <c r="M77" s="286"/>
      <c r="N77" s="287"/>
      <c r="O77" s="288"/>
      <c r="P77" s="287"/>
      <c r="Q77" s="287"/>
      <c r="R77" s="287"/>
      <c r="S77" s="287"/>
      <c r="T77" s="287"/>
      <c r="U77" s="287"/>
      <c r="V77" s="287"/>
      <c r="W77" s="284"/>
    </row>
    <row r="78" spans="1:24" x14ac:dyDescent="0.2">
      <c r="A78" s="1"/>
      <c r="B78" s="262"/>
      <c r="C78" s="262"/>
      <c r="D78" s="262"/>
      <c r="E78" s="262"/>
      <c r="F78" s="262"/>
      <c r="G78" s="262"/>
      <c r="H78" s="262"/>
      <c r="I78" s="1"/>
      <c r="J78" s="1"/>
      <c r="K78" s="293"/>
      <c r="L78" s="263"/>
      <c r="M78" s="262"/>
      <c r="N78" s="262"/>
      <c r="O78" s="1"/>
      <c r="P78" s="262"/>
      <c r="Q78" s="262"/>
      <c r="R78" s="262"/>
      <c r="S78" s="262"/>
      <c r="T78" s="262"/>
      <c r="U78" s="262"/>
      <c r="V78" s="262"/>
    </row>
    <row r="79" spans="1:24" ht="21" customHeight="1" x14ac:dyDescent="0.2">
      <c r="A79" s="1"/>
      <c r="B79" s="467" t="s">
        <v>124</v>
      </c>
      <c r="C79" s="468"/>
      <c r="D79" s="468"/>
      <c r="E79" s="468"/>
      <c r="F79" s="468"/>
      <c r="G79" s="234" t="s">
        <v>46</v>
      </c>
      <c r="H79" s="262"/>
      <c r="I79" s="1"/>
      <c r="J79" s="1"/>
      <c r="K79" s="293"/>
      <c r="L79" s="263"/>
      <c r="M79" s="262"/>
      <c r="N79" s="262"/>
      <c r="O79" s="1"/>
      <c r="P79" s="262"/>
      <c r="Q79" s="262"/>
      <c r="R79" s="262"/>
      <c r="S79" s="262"/>
      <c r="T79" s="262"/>
      <c r="U79" s="262"/>
      <c r="V79" s="262"/>
    </row>
    <row r="80" spans="1:24" ht="23.25" x14ac:dyDescent="0.4">
      <c r="A80" s="42"/>
      <c r="B80" s="235"/>
      <c r="C80" s="235" t="s">
        <v>110</v>
      </c>
      <c r="D80" s="235"/>
      <c r="E80" s="221" t="s">
        <v>109</v>
      </c>
      <c r="F80" s="222"/>
      <c r="G80" s="314" t="e">
        <f>+ROUND('Evaluacion Testigos'!H125-'Evaluacion Testigos'!H126*'Evaluacion Testigos'!H127,3)</f>
        <v>#DIV/0!</v>
      </c>
      <c r="H80" s="262"/>
      <c r="I80" s="1"/>
      <c r="J80" s="1"/>
      <c r="K80" s="293"/>
      <c r="L80" s="263"/>
      <c r="M80" s="262"/>
      <c r="N80" s="262"/>
      <c r="O80" s="1"/>
      <c r="P80" s="262"/>
      <c r="Q80" s="262"/>
      <c r="R80" s="262"/>
      <c r="S80" s="262"/>
      <c r="T80" s="262"/>
      <c r="U80" s="262"/>
      <c r="V80" s="262"/>
    </row>
    <row r="81" spans="1:24" ht="24.75" x14ac:dyDescent="0.4">
      <c r="A81" s="42"/>
      <c r="B81" s="236"/>
      <c r="C81" s="236" t="s">
        <v>116</v>
      </c>
      <c r="D81" s="236"/>
      <c r="E81" s="196" t="s">
        <v>108</v>
      </c>
      <c r="F81" s="195"/>
      <c r="G81" s="220" t="e">
        <f>+ROUND((G80/'Evaluacion Testigos'!H123)^0.5,3)</f>
        <v>#DIV/0!</v>
      </c>
      <c r="H81" s="262"/>
      <c r="I81" s="1"/>
      <c r="J81" s="1"/>
      <c r="K81" s="293"/>
      <c r="L81" s="263"/>
      <c r="M81" s="262"/>
      <c r="N81" s="262"/>
      <c r="O81" s="1"/>
      <c r="P81" s="262"/>
      <c r="Q81" s="262"/>
      <c r="R81" s="262"/>
      <c r="S81" s="262"/>
      <c r="T81" s="262"/>
      <c r="U81" s="262"/>
      <c r="V81" s="262"/>
    </row>
    <row r="82" spans="1:24" ht="23.25" x14ac:dyDescent="0.4">
      <c r="A82" s="42"/>
      <c r="B82" s="236"/>
      <c r="C82" s="236" t="s">
        <v>119</v>
      </c>
      <c r="D82" s="236"/>
      <c r="E82" s="196" t="s">
        <v>117</v>
      </c>
      <c r="F82" s="195"/>
      <c r="G82" s="220"/>
      <c r="H82" s="262"/>
      <c r="I82" s="1"/>
      <c r="J82" s="1"/>
      <c r="K82" s="293"/>
      <c r="L82" s="263"/>
      <c r="M82" s="262"/>
      <c r="N82" s="262"/>
      <c r="O82" s="1"/>
      <c r="P82" s="262"/>
      <c r="Q82" s="262"/>
      <c r="R82" s="262"/>
      <c r="S82" s="262"/>
      <c r="T82" s="262"/>
      <c r="U82" s="262"/>
      <c r="V82" s="262"/>
    </row>
    <row r="83" spans="1:24" ht="23.25" x14ac:dyDescent="0.4">
      <c r="A83" s="42"/>
      <c r="B83" s="236"/>
      <c r="C83" s="236" t="s">
        <v>114</v>
      </c>
      <c r="D83" s="236"/>
      <c r="E83" s="197" t="s">
        <v>113</v>
      </c>
      <c r="F83" s="198"/>
      <c r="G83" s="220">
        <v>220</v>
      </c>
      <c r="H83" s="262"/>
      <c r="I83" s="1"/>
      <c r="J83" s="1"/>
      <c r="K83" s="293"/>
      <c r="L83" s="263"/>
      <c r="M83" s="262"/>
      <c r="N83" s="262"/>
      <c r="O83" s="1"/>
      <c r="P83" s="262"/>
      <c r="Q83" s="262"/>
      <c r="R83" s="262"/>
      <c r="S83" s="262"/>
      <c r="T83" s="262"/>
      <c r="U83" s="262"/>
      <c r="V83" s="262"/>
    </row>
    <row r="84" spans="1:24" x14ac:dyDescent="0.2">
      <c r="A84" s="224"/>
      <c r="B84" s="262"/>
      <c r="C84" s="262"/>
      <c r="D84" s="262"/>
      <c r="E84" s="262"/>
      <c r="F84" s="262"/>
      <c r="G84" s="262"/>
      <c r="H84" s="8"/>
      <c r="I84" s="9"/>
      <c r="J84" s="9"/>
      <c r="K84" s="297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X84" t="s">
        <v>32</v>
      </c>
    </row>
    <row r="85" spans="1:24" x14ac:dyDescent="0.2">
      <c r="B85" s="262"/>
      <c r="C85" s="469"/>
      <c r="D85" s="469"/>
      <c r="E85" s="469"/>
      <c r="F85" s="469"/>
      <c r="G85" s="469"/>
      <c r="H85" s="469"/>
      <c r="I85" s="14"/>
      <c r="J85" s="262"/>
      <c r="K85" s="296"/>
      <c r="L85" s="262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4" x14ac:dyDescent="0.2">
      <c r="B86" s="262"/>
      <c r="C86" s="14"/>
      <c r="D86" s="14"/>
      <c r="E86" s="14"/>
      <c r="F86" s="14"/>
      <c r="G86" s="14"/>
      <c r="H86" s="13"/>
      <c r="I86" s="9"/>
      <c r="J86" s="9"/>
      <c r="K86" s="297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4" x14ac:dyDescent="0.2">
      <c r="B87" s="262"/>
      <c r="C87" s="14"/>
      <c r="D87" s="14"/>
      <c r="E87" s="14"/>
      <c r="F87" s="14"/>
      <c r="G87" s="14"/>
      <c r="H87" s="13"/>
      <c r="I87" s="9"/>
      <c r="J87" s="9"/>
      <c r="K87" s="29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4" x14ac:dyDescent="0.2">
      <c r="B88" s="262"/>
      <c r="C88" s="14"/>
      <c r="D88" s="14"/>
      <c r="E88" s="14"/>
      <c r="F88" s="14"/>
      <c r="G88" s="14"/>
      <c r="H88" s="13"/>
      <c r="I88" s="9"/>
      <c r="J88" s="9"/>
      <c r="K88" s="297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4" x14ac:dyDescent="0.2">
      <c r="B89" s="262"/>
      <c r="C89" s="14"/>
      <c r="D89" s="14"/>
      <c r="E89" s="14"/>
      <c r="F89" s="14"/>
      <c r="G89" s="14"/>
      <c r="H89" s="13"/>
      <c r="I89" s="9"/>
      <c r="J89" s="9"/>
      <c r="K89" s="297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4" x14ac:dyDescent="0.2">
      <c r="B90" s="262"/>
      <c r="C90" s="14"/>
      <c r="D90" s="14"/>
      <c r="E90" s="14"/>
      <c r="F90" s="14"/>
      <c r="G90" s="14"/>
      <c r="H90" s="13"/>
      <c r="I90" s="9"/>
      <c r="J90" s="9"/>
      <c r="K90" s="29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4" x14ac:dyDescent="0.2">
      <c r="B91" s="262"/>
      <c r="C91" s="14"/>
      <c r="D91" s="14"/>
      <c r="E91" s="14"/>
      <c r="F91" s="14"/>
      <c r="G91" s="14"/>
      <c r="H91" s="13"/>
      <c r="I91" s="9"/>
      <c r="J91" s="9"/>
      <c r="K91" s="297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4" x14ac:dyDescent="0.2">
      <c r="B92" s="262"/>
      <c r="C92" s="14"/>
      <c r="D92" s="14"/>
      <c r="E92" s="14"/>
      <c r="F92" s="14"/>
      <c r="G92" s="14"/>
      <c r="H92" s="13"/>
      <c r="I92" s="9"/>
      <c r="J92" s="9"/>
      <c r="K92" s="297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4" x14ac:dyDescent="0.2">
      <c r="B93" s="262"/>
      <c r="C93" s="14"/>
      <c r="D93" s="14"/>
      <c r="E93" s="14"/>
      <c r="F93" s="14"/>
      <c r="G93" s="14"/>
      <c r="H93" s="13"/>
      <c r="I93" s="9"/>
      <c r="J93" s="9"/>
      <c r="K93" s="297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4" x14ac:dyDescent="0.2">
      <c r="B94" s="262"/>
      <c r="C94" s="14"/>
      <c r="D94" s="14"/>
      <c r="E94" s="14"/>
      <c r="F94" s="14"/>
      <c r="G94" s="14"/>
      <c r="H94" s="13"/>
      <c r="I94" s="9"/>
      <c r="J94" s="9"/>
      <c r="K94" s="297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4" x14ac:dyDescent="0.2">
      <c r="B95" s="262"/>
      <c r="C95" s="14"/>
      <c r="D95" s="14"/>
      <c r="E95" s="14"/>
      <c r="F95" s="14"/>
      <c r="G95" s="14"/>
      <c r="H95" s="13"/>
      <c r="I95" s="9"/>
      <c r="J95" s="9"/>
      <c r="K95" s="297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4" x14ac:dyDescent="0.2">
      <c r="B96" s="262"/>
      <c r="C96" s="14"/>
      <c r="D96" s="14"/>
      <c r="E96" s="14"/>
      <c r="F96" s="14"/>
      <c r="G96" s="14"/>
      <c r="H96" s="13"/>
      <c r="I96" s="9"/>
      <c r="J96" s="9"/>
      <c r="K96" s="297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2:22" x14ac:dyDescent="0.2">
      <c r="B97" s="262"/>
      <c r="C97" s="14"/>
      <c r="D97" s="14"/>
      <c r="E97" s="14"/>
      <c r="F97" s="14"/>
      <c r="G97" s="14"/>
      <c r="H97" s="13"/>
      <c r="I97" s="9"/>
      <c r="J97" s="9"/>
      <c r="K97" s="29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2:22" x14ac:dyDescent="0.2">
      <c r="B98" s="262"/>
      <c r="C98" s="14"/>
      <c r="D98" s="14"/>
      <c r="E98" s="14"/>
      <c r="F98" s="14"/>
      <c r="G98" s="14"/>
      <c r="H98" s="13"/>
      <c r="I98" s="9"/>
      <c r="J98" s="9"/>
      <c r="K98" s="29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2:22" x14ac:dyDescent="0.2">
      <c r="B99" s="262"/>
      <c r="C99" s="14"/>
      <c r="D99" s="14"/>
      <c r="E99" s="14"/>
      <c r="F99" s="14"/>
      <c r="G99" s="14"/>
      <c r="H99" s="13"/>
      <c r="I99" s="9"/>
      <c r="J99" s="9"/>
      <c r="K99" s="297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2:22" x14ac:dyDescent="0.2">
      <c r="B100" s="262"/>
      <c r="C100" s="14"/>
      <c r="D100" s="14"/>
      <c r="E100" s="14"/>
      <c r="F100" s="14"/>
      <c r="G100" s="14"/>
      <c r="H100" s="13"/>
      <c r="I100" s="9"/>
      <c r="J100" s="9"/>
      <c r="K100" s="297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2:22" x14ac:dyDescent="0.2">
      <c r="B101" s="262"/>
      <c r="C101" s="14"/>
      <c r="D101" s="14"/>
      <c r="E101" s="14"/>
      <c r="F101" s="14"/>
      <c r="G101" s="14"/>
      <c r="H101" s="13"/>
      <c r="I101" s="9"/>
      <c r="J101" s="9"/>
      <c r="K101" s="297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2:22" x14ac:dyDescent="0.2">
      <c r="B102" s="262"/>
      <c r="C102" s="14"/>
      <c r="D102" s="14"/>
      <c r="E102" s="14"/>
      <c r="F102" s="14"/>
      <c r="G102" s="14"/>
      <c r="H102" s="13"/>
      <c r="I102" s="9"/>
      <c r="J102" s="9"/>
      <c r="K102" s="29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2:22" x14ac:dyDescent="0.2">
      <c r="B103" s="262"/>
      <c r="C103" s="14"/>
      <c r="D103" s="14"/>
      <c r="E103" s="14"/>
      <c r="F103" s="14"/>
      <c r="G103" s="14"/>
      <c r="H103" s="13"/>
      <c r="I103" s="9"/>
      <c r="J103" s="9"/>
      <c r="K103" s="297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2:22" x14ac:dyDescent="0.2">
      <c r="B104" s="262"/>
      <c r="C104" s="14"/>
      <c r="D104" s="14"/>
      <c r="E104" s="14"/>
      <c r="F104" s="14"/>
      <c r="G104" s="14"/>
      <c r="H104" s="13"/>
      <c r="I104" s="9"/>
      <c r="J104" s="9"/>
      <c r="K104" s="297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2:22" x14ac:dyDescent="0.2">
      <c r="B105" s="12"/>
      <c r="C105" s="12"/>
      <c r="D105" s="262"/>
      <c r="E105" s="262"/>
      <c r="F105" s="262"/>
      <c r="G105" s="262"/>
      <c r="H105" s="8"/>
      <c r="I105" s="9"/>
      <c r="J105" s="9"/>
      <c r="K105" s="297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2:22" ht="12.75" customHeight="1" x14ac:dyDescent="0.2">
      <c r="B106" s="200" t="s">
        <v>4</v>
      </c>
      <c r="C106" s="201"/>
      <c r="D106" s="201"/>
      <c r="E106" s="201"/>
      <c r="F106" s="201"/>
      <c r="G106" s="470" t="s">
        <v>6</v>
      </c>
      <c r="H106" s="470"/>
      <c r="I106" s="470"/>
      <c r="J106" s="9"/>
      <c r="K106" s="297"/>
      <c r="L106" s="9"/>
    </row>
    <row r="107" spans="2:22" ht="12.75" customHeight="1" x14ac:dyDescent="0.2">
      <c r="B107" s="202" t="s">
        <v>5</v>
      </c>
      <c r="C107" s="203"/>
      <c r="D107" s="203"/>
      <c r="E107" s="203"/>
      <c r="F107" s="203"/>
      <c r="G107" s="471" t="s">
        <v>7</v>
      </c>
      <c r="H107" s="471"/>
      <c r="I107" s="471"/>
      <c r="J107" s="9"/>
      <c r="K107" s="297"/>
      <c r="L107" s="9"/>
    </row>
    <row r="108" spans="2:22" ht="12.75" customHeight="1" x14ac:dyDescent="0.2">
      <c r="B108" s="204" t="s">
        <v>16</v>
      </c>
      <c r="C108" s="205"/>
      <c r="D108" s="205"/>
      <c r="E108" s="205"/>
      <c r="F108" s="205"/>
      <c r="G108" s="456">
        <v>0.05</v>
      </c>
      <c r="H108" s="456"/>
      <c r="I108" s="456"/>
      <c r="J108" s="9"/>
      <c r="K108" s="297"/>
      <c r="L108" s="9"/>
    </row>
    <row r="109" spans="2:22" ht="12.75" customHeight="1" x14ac:dyDescent="0.2">
      <c r="B109" s="204" t="s">
        <v>17</v>
      </c>
      <c r="C109" s="205"/>
      <c r="D109" s="205"/>
      <c r="E109" s="205"/>
      <c r="F109" s="205"/>
      <c r="G109" s="456">
        <v>0.15</v>
      </c>
      <c r="H109" s="456"/>
      <c r="I109" s="456"/>
      <c r="J109" s="9"/>
      <c r="K109" s="297"/>
      <c r="L109" s="9"/>
    </row>
    <row r="110" spans="2:22" ht="24" customHeight="1" x14ac:dyDescent="0.2">
      <c r="B110" s="204" t="s">
        <v>8</v>
      </c>
      <c r="C110" s="205"/>
      <c r="D110" s="205"/>
      <c r="E110" s="205"/>
      <c r="F110" s="205"/>
      <c r="G110" s="491" t="s">
        <v>9</v>
      </c>
      <c r="H110" s="491"/>
      <c r="I110" s="491"/>
      <c r="J110" s="9"/>
      <c r="K110" s="297"/>
      <c r="L110" s="9"/>
    </row>
    <row r="111" spans="2:22" x14ac:dyDescent="0.2">
      <c r="B111" s="206" t="s">
        <v>10</v>
      </c>
      <c r="C111" s="207"/>
      <c r="D111" s="207"/>
      <c r="E111" s="207"/>
      <c r="F111" s="207"/>
      <c r="G111" s="492">
        <f>0.98*180</f>
        <v>176.4</v>
      </c>
      <c r="H111" s="492"/>
      <c r="I111" s="492"/>
      <c r="J111" s="9"/>
      <c r="K111" s="297"/>
      <c r="L111" s="9"/>
    </row>
    <row r="112" spans="2:22" ht="12.75" customHeight="1" x14ac:dyDescent="0.2">
      <c r="B112" s="206" t="s">
        <v>11</v>
      </c>
      <c r="C112" s="207"/>
      <c r="D112" s="207"/>
      <c r="E112" s="207"/>
      <c r="F112" s="207"/>
      <c r="G112" s="492">
        <f>0.96*180</f>
        <v>172.8</v>
      </c>
      <c r="H112" s="492"/>
      <c r="I112" s="492"/>
      <c r="J112" s="9"/>
      <c r="K112" s="297"/>
      <c r="L112" s="9"/>
    </row>
    <row r="113" spans="2:23" ht="12.75" customHeight="1" x14ac:dyDescent="0.2">
      <c r="B113" s="208" t="s">
        <v>4</v>
      </c>
      <c r="C113" s="209"/>
      <c r="D113" s="209"/>
      <c r="E113" s="209"/>
      <c r="F113" s="209"/>
      <c r="G113" s="493" t="s">
        <v>6</v>
      </c>
      <c r="H113" s="493"/>
      <c r="I113" s="493"/>
      <c r="J113" s="9"/>
      <c r="K113" s="297"/>
      <c r="L113" s="9"/>
    </row>
    <row r="114" spans="2:23" ht="12.75" customHeight="1" x14ac:dyDescent="0.2">
      <c r="B114" s="208" t="s">
        <v>5</v>
      </c>
      <c r="C114" s="209"/>
      <c r="D114" s="209"/>
      <c r="E114" s="209"/>
      <c r="F114" s="209"/>
      <c r="G114" s="493" t="s">
        <v>7</v>
      </c>
      <c r="H114" s="493"/>
      <c r="I114" s="493"/>
      <c r="J114" s="9"/>
      <c r="K114" s="297"/>
      <c r="L114" s="9"/>
    </row>
    <row r="115" spans="2:23" ht="12.75" customHeight="1" x14ac:dyDescent="0.2">
      <c r="B115" s="210" t="s">
        <v>25</v>
      </c>
      <c r="C115" s="211"/>
      <c r="D115" s="211"/>
      <c r="E115" s="211"/>
      <c r="F115" s="211"/>
      <c r="G115" s="478">
        <v>0.05</v>
      </c>
      <c r="H115" s="478"/>
      <c r="I115" s="478"/>
      <c r="J115" s="9"/>
      <c r="K115" s="297"/>
      <c r="L115" s="9"/>
    </row>
    <row r="116" spans="2:23" ht="12.75" customHeight="1" x14ac:dyDescent="0.2">
      <c r="B116" s="210" t="s">
        <v>27</v>
      </c>
      <c r="C116" s="211"/>
      <c r="D116" s="211"/>
      <c r="E116" s="211"/>
      <c r="F116" s="211"/>
      <c r="G116" s="478">
        <v>0.15</v>
      </c>
      <c r="H116" s="478"/>
      <c r="I116" s="478"/>
      <c r="J116" s="9"/>
      <c r="K116" s="297"/>
      <c r="L116" s="9"/>
    </row>
    <row r="117" spans="2:23" ht="24" customHeight="1" x14ac:dyDescent="0.2">
      <c r="B117" s="210" t="s">
        <v>26</v>
      </c>
      <c r="C117" s="211"/>
      <c r="D117" s="211"/>
      <c r="E117" s="211"/>
      <c r="F117" s="211"/>
      <c r="G117" s="479" t="s">
        <v>9</v>
      </c>
      <c r="H117" s="479"/>
      <c r="I117" s="479"/>
      <c r="J117" s="9"/>
      <c r="K117" s="297"/>
      <c r="L117" s="9"/>
    </row>
    <row r="118" spans="2:23" x14ac:dyDescent="0.2">
      <c r="B118" s="262"/>
      <c r="C118" s="262"/>
      <c r="D118" s="262"/>
      <c r="E118" s="262"/>
      <c r="F118" s="262"/>
      <c r="G118" s="262"/>
      <c r="H118" s="8"/>
      <c r="I118" s="10"/>
      <c r="J118" s="9"/>
      <c r="K118" s="29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1"/>
    </row>
    <row r="119" spans="2:23" x14ac:dyDescent="0.2">
      <c r="B119" s="262"/>
      <c r="C119" s="262"/>
      <c r="D119" s="262"/>
      <c r="E119" s="262"/>
      <c r="F119" s="262"/>
      <c r="G119" s="262"/>
      <c r="H119" s="8"/>
      <c r="I119" s="10"/>
      <c r="J119" s="9"/>
      <c r="K119" s="29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1"/>
    </row>
    <row r="120" spans="2:23" x14ac:dyDescent="0.2">
      <c r="B120" s="262"/>
      <c r="C120" s="262"/>
      <c r="D120" s="262"/>
      <c r="E120" s="262"/>
      <c r="F120" s="262"/>
      <c r="G120" s="262"/>
      <c r="H120" s="262"/>
      <c r="I120" s="1"/>
      <c r="J120" s="1"/>
      <c r="K120" s="293"/>
      <c r="L120" s="262"/>
      <c r="M120" s="262"/>
      <c r="N120" s="262"/>
      <c r="O120" s="1"/>
      <c r="P120" s="262"/>
      <c r="Q120" s="262"/>
      <c r="R120" s="262"/>
      <c r="S120" s="262"/>
      <c r="T120" s="262"/>
      <c r="U120" s="262"/>
      <c r="V120" s="262"/>
      <c r="W120" s="11"/>
    </row>
    <row r="121" spans="2:23" x14ac:dyDescent="0.2">
      <c r="B121" s="262"/>
      <c r="C121" s="262"/>
      <c r="D121" s="262"/>
      <c r="E121" s="262"/>
      <c r="F121" s="262"/>
      <c r="G121" s="262"/>
      <c r="H121" s="262"/>
      <c r="I121" s="1"/>
      <c r="J121" s="1"/>
      <c r="K121" s="293"/>
      <c r="L121" s="262"/>
      <c r="M121" s="262"/>
      <c r="N121" s="262"/>
      <c r="O121" s="1"/>
      <c r="P121" s="262"/>
      <c r="Q121" s="262"/>
      <c r="R121" s="262"/>
      <c r="S121" s="262"/>
      <c r="T121" s="262"/>
      <c r="U121" s="262"/>
      <c r="V121" s="262"/>
      <c r="W121" s="11"/>
    </row>
    <row r="122" spans="2:23" x14ac:dyDescent="0.2">
      <c r="B122" s="262"/>
      <c r="C122" s="262"/>
      <c r="D122" s="262"/>
      <c r="E122" s="262"/>
      <c r="F122" s="262"/>
      <c r="G122" s="262"/>
      <c r="H122" s="262"/>
      <c r="I122" s="1"/>
      <c r="J122" s="1"/>
      <c r="K122" s="293"/>
      <c r="L122" s="262"/>
      <c r="M122" s="262"/>
      <c r="N122" s="262"/>
      <c r="O122" s="1"/>
      <c r="P122" s="262"/>
      <c r="Q122" s="262"/>
      <c r="R122" s="262"/>
      <c r="S122" s="262"/>
      <c r="T122" s="262"/>
      <c r="U122" s="262"/>
      <c r="V122" s="262"/>
      <c r="W122" s="11"/>
    </row>
    <row r="123" spans="2:23" x14ac:dyDescent="0.2">
      <c r="B123" s="262"/>
      <c r="C123" s="262"/>
      <c r="D123" s="262"/>
      <c r="E123" s="262"/>
      <c r="F123" s="262"/>
      <c r="G123" s="262"/>
      <c r="H123" s="262"/>
      <c r="I123" s="1"/>
      <c r="J123" s="1"/>
      <c r="K123" s="293"/>
      <c r="L123" s="262"/>
      <c r="M123" s="262"/>
      <c r="N123" s="262"/>
      <c r="O123" s="1"/>
      <c r="P123" s="262"/>
      <c r="Q123" s="262"/>
      <c r="R123" s="262"/>
      <c r="S123" s="262"/>
      <c r="T123" s="262"/>
      <c r="U123" s="262"/>
      <c r="V123" s="262"/>
      <c r="W123" s="11"/>
    </row>
    <row r="124" spans="2:23" x14ac:dyDescent="0.2">
      <c r="B124" s="262"/>
      <c r="C124" s="262"/>
      <c r="D124" s="262"/>
      <c r="E124" s="262"/>
      <c r="F124" s="262"/>
      <c r="G124" s="262"/>
      <c r="H124" s="262"/>
      <c r="I124" s="1"/>
      <c r="J124" s="1"/>
      <c r="K124" s="293"/>
      <c r="L124" s="262"/>
      <c r="M124" s="262"/>
      <c r="N124" s="262"/>
      <c r="O124" s="1"/>
      <c r="P124" s="262"/>
      <c r="Q124" s="262"/>
      <c r="R124" s="262"/>
      <c r="S124" s="262"/>
      <c r="T124" s="262"/>
      <c r="U124" s="262"/>
      <c r="V124" s="262"/>
      <c r="W124" s="11"/>
    </row>
    <row r="125" spans="2:23" x14ac:dyDescent="0.2">
      <c r="B125" s="262"/>
      <c r="C125" s="262"/>
      <c r="D125" s="262"/>
      <c r="E125" s="262"/>
      <c r="F125" s="262"/>
      <c r="G125" s="262"/>
      <c r="H125" s="262"/>
      <c r="I125" s="1"/>
      <c r="J125" s="1"/>
      <c r="K125" s="293"/>
      <c r="L125" s="262"/>
      <c r="M125" s="262"/>
      <c r="N125" s="262"/>
      <c r="O125" s="1"/>
      <c r="P125" s="262"/>
      <c r="Q125" s="262"/>
      <c r="R125" s="262"/>
      <c r="S125" s="262"/>
      <c r="T125" s="262"/>
      <c r="U125" s="262"/>
      <c r="V125" s="262"/>
      <c r="W125" s="11"/>
    </row>
    <row r="126" spans="2:23" x14ac:dyDescent="0.2">
      <c r="B126" s="262"/>
      <c r="C126" s="262"/>
      <c r="D126" s="262"/>
      <c r="E126" s="262"/>
      <c r="F126" s="262"/>
      <c r="G126" s="262"/>
      <c r="H126" s="262"/>
      <c r="I126" s="1"/>
      <c r="J126" s="1"/>
      <c r="K126" s="293"/>
      <c r="L126" s="262"/>
      <c r="M126" s="262"/>
      <c r="N126" s="262"/>
      <c r="O126" s="1"/>
      <c r="P126" s="262"/>
      <c r="Q126" s="262"/>
      <c r="R126" s="262"/>
      <c r="S126" s="262"/>
      <c r="T126" s="262"/>
      <c r="U126" s="262"/>
      <c r="V126" s="262"/>
      <c r="W126" s="11"/>
    </row>
    <row r="127" spans="2:23" x14ac:dyDescent="0.2">
      <c r="B127" s="262"/>
      <c r="C127" s="262"/>
      <c r="D127" s="262"/>
      <c r="E127" s="262"/>
      <c r="F127" s="262"/>
      <c r="G127" s="262"/>
      <c r="H127" s="262"/>
      <c r="I127" s="1"/>
      <c r="J127" s="1"/>
      <c r="K127" s="293"/>
      <c r="L127" s="262"/>
      <c r="M127" s="262"/>
      <c r="N127" s="262"/>
      <c r="O127" s="1"/>
      <c r="P127" s="262"/>
      <c r="Q127" s="262"/>
      <c r="R127" s="262"/>
      <c r="S127" s="262"/>
      <c r="T127" s="262"/>
      <c r="U127" s="262"/>
      <c r="V127" s="262"/>
      <c r="W127" s="11"/>
    </row>
    <row r="128" spans="2:23" x14ac:dyDescent="0.2">
      <c r="B128" s="262"/>
      <c r="C128" s="262"/>
      <c r="D128" s="262"/>
      <c r="E128" s="262"/>
      <c r="F128" s="262"/>
      <c r="G128" s="262"/>
      <c r="H128" s="262"/>
      <c r="I128" s="1"/>
      <c r="J128" s="1"/>
      <c r="K128" s="293"/>
      <c r="L128" s="262"/>
      <c r="M128" s="262"/>
      <c r="N128" s="262"/>
      <c r="O128" s="1"/>
      <c r="P128" s="262"/>
      <c r="Q128" s="262"/>
      <c r="R128" s="262"/>
      <c r="S128" s="262"/>
      <c r="T128" s="262"/>
      <c r="U128" s="262"/>
      <c r="V128" s="262"/>
      <c r="W128" s="11"/>
    </row>
    <row r="129" spans="2:23" x14ac:dyDescent="0.2">
      <c r="B129" s="262"/>
      <c r="C129" s="262"/>
      <c r="D129" s="262"/>
      <c r="E129" s="262"/>
      <c r="F129" s="262"/>
      <c r="G129" s="262"/>
      <c r="H129" s="262"/>
      <c r="I129" s="1"/>
      <c r="J129" s="1"/>
      <c r="K129" s="293"/>
      <c r="L129" s="262"/>
      <c r="M129" s="262"/>
      <c r="N129" s="262"/>
      <c r="O129" s="1"/>
      <c r="P129" s="262"/>
      <c r="Q129" s="262"/>
      <c r="R129" s="262"/>
      <c r="S129" s="262"/>
      <c r="T129" s="262"/>
      <c r="U129" s="262"/>
      <c r="V129" s="262"/>
      <c r="W129" s="11"/>
    </row>
    <row r="130" spans="2:23" ht="16.5" customHeight="1" x14ac:dyDescent="0.2">
      <c r="B130" s="262"/>
      <c r="C130" s="262"/>
      <c r="D130" s="262"/>
      <c r="E130" s="262"/>
      <c r="F130" s="262"/>
      <c r="G130" s="262"/>
      <c r="H130" s="262"/>
      <c r="I130" s="1"/>
      <c r="J130" s="1"/>
      <c r="K130" s="293"/>
      <c r="L130" s="262"/>
      <c r="M130" s="262"/>
      <c r="N130" s="262"/>
      <c r="O130" s="1"/>
      <c r="P130" s="262"/>
      <c r="Q130" s="262"/>
      <c r="R130" s="262"/>
      <c r="S130" s="262"/>
      <c r="T130" s="262"/>
      <c r="U130" s="262"/>
      <c r="V130" s="262"/>
      <c r="W130" s="11"/>
    </row>
    <row r="131" spans="2:23" x14ac:dyDescent="0.2">
      <c r="B131" s="262"/>
      <c r="C131" s="262"/>
      <c r="D131" s="262"/>
      <c r="E131" s="262"/>
      <c r="F131" s="262"/>
      <c r="G131" s="262"/>
      <c r="H131" s="262"/>
      <c r="I131" s="1"/>
      <c r="J131" s="1"/>
      <c r="K131" s="293"/>
      <c r="L131" s="262"/>
      <c r="M131" s="262"/>
      <c r="N131" s="262"/>
      <c r="O131" s="1"/>
      <c r="P131" s="262"/>
      <c r="Q131" s="262"/>
      <c r="R131" s="262"/>
      <c r="S131" s="262"/>
      <c r="T131" s="262"/>
      <c r="U131" s="262"/>
      <c r="V131" s="262"/>
      <c r="W131" s="11"/>
    </row>
    <row r="132" spans="2:23" s="15" customFormat="1" ht="12.75" customHeight="1" x14ac:dyDescent="0.2">
      <c r="B132" s="18"/>
      <c r="C132" s="18"/>
      <c r="D132" s="18"/>
      <c r="E132" s="18"/>
      <c r="F132" s="18"/>
      <c r="G132" s="18"/>
      <c r="H132" s="18"/>
      <c r="I132" s="16"/>
      <c r="J132" s="16"/>
      <c r="K132" s="298"/>
      <c r="L132" s="18"/>
      <c r="M132" s="18"/>
      <c r="N132" s="18"/>
      <c r="O132" s="16"/>
      <c r="P132" s="18"/>
      <c r="Q132" s="18"/>
      <c r="R132" s="18"/>
      <c r="S132" s="18"/>
      <c r="T132" s="18"/>
      <c r="U132" s="18"/>
      <c r="V132" s="18"/>
      <c r="W132" s="17"/>
    </row>
    <row r="133" spans="2:23" s="15" customFormat="1" x14ac:dyDescent="0.2">
      <c r="B133" s="18"/>
      <c r="C133" s="18"/>
      <c r="D133" s="18"/>
      <c r="E133" s="18"/>
      <c r="F133" s="18"/>
      <c r="G133" s="18"/>
      <c r="H133" s="18"/>
      <c r="I133" s="16"/>
      <c r="J133" s="16"/>
      <c r="K133" s="298"/>
      <c r="L133" s="18"/>
      <c r="M133" s="18"/>
      <c r="N133" s="18"/>
      <c r="O133" s="16"/>
      <c r="P133" s="18"/>
      <c r="Q133" s="18"/>
      <c r="R133" s="18"/>
      <c r="S133" s="18"/>
      <c r="T133" s="18"/>
      <c r="U133" s="18"/>
      <c r="V133" s="18"/>
      <c r="W133" s="17"/>
    </row>
    <row r="134" spans="2:23" x14ac:dyDescent="0.2">
      <c r="B134" s="262"/>
      <c r="C134" s="262"/>
      <c r="D134" s="262"/>
      <c r="E134" s="262"/>
      <c r="F134" s="262"/>
      <c r="G134" s="262"/>
      <c r="H134" s="262"/>
      <c r="I134" s="1"/>
      <c r="J134" s="1"/>
      <c r="K134" s="293"/>
      <c r="L134" s="262"/>
      <c r="M134" s="262"/>
      <c r="N134" s="262"/>
      <c r="O134" s="1"/>
      <c r="P134" s="262"/>
      <c r="Q134" s="262"/>
      <c r="R134" s="262"/>
      <c r="S134" s="262"/>
      <c r="T134" s="262"/>
      <c r="U134" s="262"/>
      <c r="V134" s="262"/>
      <c r="W134" s="11"/>
    </row>
    <row r="135" spans="2:23" x14ac:dyDescent="0.2">
      <c r="B135" s="262"/>
      <c r="C135" s="262"/>
      <c r="D135" s="262"/>
      <c r="E135" s="262"/>
      <c r="F135" s="262"/>
      <c r="G135" s="262"/>
      <c r="H135" s="262"/>
      <c r="I135" s="1"/>
      <c r="J135" s="1"/>
      <c r="K135" s="293"/>
      <c r="L135" s="262"/>
      <c r="M135" s="262"/>
      <c r="N135" s="262"/>
      <c r="O135" s="1"/>
      <c r="P135" s="262"/>
      <c r="Q135" s="262"/>
      <c r="R135" s="262"/>
      <c r="S135" s="262"/>
      <c r="T135" s="262"/>
      <c r="U135" s="262"/>
      <c r="V135" s="262"/>
      <c r="W135" s="11"/>
    </row>
    <row r="136" spans="2:23" x14ac:dyDescent="0.2">
      <c r="B136" s="262"/>
      <c r="C136" s="262"/>
      <c r="D136" s="262"/>
      <c r="E136" s="262"/>
      <c r="F136" s="262"/>
      <c r="G136" s="262"/>
      <c r="H136" s="262"/>
      <c r="I136" s="1"/>
      <c r="J136" s="1"/>
      <c r="K136" s="293"/>
      <c r="L136" s="262"/>
      <c r="M136" s="262"/>
      <c r="N136" s="262"/>
      <c r="O136" s="1"/>
      <c r="P136" s="262"/>
      <c r="Q136" s="262"/>
      <c r="R136" s="262"/>
      <c r="S136" s="262"/>
      <c r="T136" s="262"/>
      <c r="U136" s="262"/>
      <c r="V136" s="262"/>
      <c r="W136" s="11"/>
    </row>
    <row r="137" spans="2:23" x14ac:dyDescent="0.2">
      <c r="B137" s="262"/>
      <c r="C137" s="262"/>
      <c r="D137" s="262"/>
      <c r="E137" s="262"/>
      <c r="F137" s="262"/>
      <c r="G137" s="262"/>
      <c r="H137" s="262"/>
      <c r="I137" s="1"/>
      <c r="J137" s="1"/>
      <c r="K137" s="293"/>
      <c r="L137" s="262"/>
      <c r="M137" s="262"/>
      <c r="N137" s="262"/>
      <c r="O137" s="1"/>
      <c r="P137" s="262"/>
      <c r="Q137" s="262"/>
      <c r="R137" s="262"/>
      <c r="S137" s="262"/>
      <c r="T137" s="262"/>
      <c r="U137" s="262"/>
      <c r="V137" s="262"/>
      <c r="W137" s="11"/>
    </row>
    <row r="138" spans="2:23" x14ac:dyDescent="0.2">
      <c r="B138" s="262"/>
      <c r="C138" s="262"/>
      <c r="D138" s="262"/>
      <c r="E138" s="262"/>
      <c r="F138" s="262"/>
      <c r="G138" s="262"/>
      <c r="H138" s="262"/>
      <c r="I138" s="1"/>
      <c r="J138" s="1"/>
      <c r="K138" s="293"/>
      <c r="L138" s="262"/>
      <c r="M138" s="262"/>
      <c r="N138" s="262"/>
      <c r="O138" s="1"/>
      <c r="P138" s="262"/>
      <c r="Q138" s="262"/>
      <c r="R138" s="262"/>
      <c r="S138" s="262"/>
      <c r="T138" s="262"/>
      <c r="U138" s="262"/>
      <c r="V138" s="262"/>
      <c r="W138" s="11"/>
    </row>
    <row r="139" spans="2:23" x14ac:dyDescent="0.2">
      <c r="B139" s="262"/>
      <c r="C139" s="262"/>
      <c r="D139" s="262"/>
      <c r="E139" s="262"/>
      <c r="F139" s="262"/>
      <c r="G139" s="262"/>
      <c r="H139" s="262"/>
      <c r="I139" s="1"/>
      <c r="J139" s="1"/>
      <c r="K139" s="293"/>
      <c r="L139" s="262"/>
      <c r="M139" s="262"/>
      <c r="N139" s="262"/>
      <c r="O139" s="1"/>
      <c r="P139" s="262"/>
      <c r="Q139" s="262"/>
      <c r="R139" s="262"/>
      <c r="S139" s="262"/>
      <c r="T139" s="262"/>
      <c r="U139" s="262"/>
      <c r="V139" s="262"/>
      <c r="W139" s="11"/>
    </row>
    <row r="140" spans="2:23" x14ac:dyDescent="0.2">
      <c r="B140" s="262"/>
      <c r="C140" s="262"/>
      <c r="D140" s="262"/>
      <c r="E140" s="262"/>
      <c r="F140" s="262"/>
      <c r="G140" s="262"/>
      <c r="H140" s="262"/>
      <c r="I140" s="1"/>
      <c r="J140" s="1"/>
      <c r="K140" s="293"/>
      <c r="L140" s="262"/>
      <c r="M140" s="262"/>
      <c r="N140" s="262"/>
      <c r="O140" s="1"/>
      <c r="P140" s="262"/>
      <c r="Q140" s="262"/>
      <c r="R140" s="262"/>
      <c r="S140" s="262"/>
      <c r="T140" s="262"/>
      <c r="U140" s="262"/>
      <c r="V140" s="262"/>
      <c r="W140" s="11"/>
    </row>
    <row r="141" spans="2:23" x14ac:dyDescent="0.2">
      <c r="B141" s="262"/>
      <c r="C141" s="262"/>
      <c r="D141" s="262"/>
      <c r="E141" s="262"/>
      <c r="F141" s="262"/>
      <c r="G141" s="262"/>
      <c r="H141" s="262"/>
      <c r="I141" s="1"/>
      <c r="J141" s="1"/>
      <c r="K141" s="293"/>
      <c r="L141" s="262"/>
      <c r="M141" s="262"/>
      <c r="N141" s="262"/>
      <c r="O141" s="1"/>
      <c r="P141" s="262"/>
      <c r="Q141" s="262"/>
      <c r="R141" s="262"/>
      <c r="S141" s="262"/>
      <c r="T141" s="262"/>
      <c r="U141" s="262"/>
      <c r="V141" s="262"/>
      <c r="W141" s="11"/>
    </row>
    <row r="142" spans="2:23" x14ac:dyDescent="0.2">
      <c r="B142" s="262"/>
      <c r="C142" s="262"/>
      <c r="D142" s="262"/>
      <c r="E142" s="262"/>
      <c r="F142" s="262"/>
      <c r="G142" s="262"/>
      <c r="H142" s="262"/>
      <c r="I142" s="1"/>
      <c r="J142" s="1"/>
      <c r="K142" s="293"/>
      <c r="L142" s="262"/>
      <c r="M142" s="262"/>
      <c r="N142" s="262"/>
      <c r="O142" s="1"/>
      <c r="P142" s="262"/>
      <c r="Q142" s="262"/>
      <c r="R142" s="262"/>
      <c r="S142" s="262"/>
      <c r="T142" s="262"/>
      <c r="U142" s="262"/>
      <c r="V142" s="262"/>
      <c r="W142" s="11"/>
    </row>
    <row r="143" spans="2:23" x14ac:dyDescent="0.2">
      <c r="B143" s="262"/>
      <c r="C143" s="262"/>
      <c r="D143" s="262"/>
      <c r="E143" s="262"/>
      <c r="F143" s="262"/>
      <c r="G143" s="262"/>
      <c r="H143" s="262"/>
      <c r="I143" s="1"/>
      <c r="J143" s="1"/>
      <c r="K143" s="293"/>
      <c r="L143" s="262"/>
      <c r="M143" s="262"/>
      <c r="N143" s="262"/>
      <c r="O143" s="1"/>
      <c r="P143" s="262"/>
      <c r="Q143" s="262"/>
      <c r="R143" s="262"/>
      <c r="S143" s="262"/>
      <c r="T143" s="262"/>
      <c r="U143" s="262"/>
      <c r="V143" s="262"/>
      <c r="W143" s="11"/>
    </row>
    <row r="144" spans="2:23" x14ac:dyDescent="0.2">
      <c r="B144" s="262"/>
      <c r="C144" s="262"/>
      <c r="D144" s="262"/>
      <c r="E144" s="262"/>
      <c r="F144" s="262"/>
      <c r="G144" s="262"/>
      <c r="H144" s="262"/>
      <c r="I144" s="1"/>
      <c r="J144" s="1"/>
      <c r="K144" s="293"/>
      <c r="L144" s="262"/>
      <c r="M144" s="262"/>
      <c r="N144" s="262"/>
      <c r="O144" s="1"/>
      <c r="P144" s="262"/>
      <c r="Q144" s="262"/>
      <c r="R144" s="262"/>
      <c r="S144" s="262"/>
      <c r="T144" s="262"/>
      <c r="U144" s="262"/>
      <c r="V144" s="262"/>
      <c r="W144" s="11"/>
    </row>
    <row r="145" spans="2:23" x14ac:dyDescent="0.2">
      <c r="B145" s="262"/>
      <c r="C145" s="262"/>
      <c r="D145" s="262"/>
      <c r="E145" s="262"/>
      <c r="F145" s="262"/>
      <c r="G145" s="262"/>
      <c r="H145" s="262"/>
      <c r="I145" s="1"/>
      <c r="J145" s="1"/>
      <c r="K145" s="293"/>
      <c r="L145" s="262"/>
      <c r="M145" s="262"/>
      <c r="N145" s="262"/>
      <c r="O145" s="1"/>
      <c r="P145" s="262"/>
      <c r="Q145" s="262"/>
      <c r="R145" s="262"/>
      <c r="S145" s="262"/>
      <c r="T145" s="262"/>
      <c r="U145" s="262"/>
      <c r="V145" s="262"/>
      <c r="W145" s="11"/>
    </row>
    <row r="146" spans="2:23" x14ac:dyDescent="0.2">
      <c r="B146" s="262"/>
      <c r="C146" s="262"/>
      <c r="D146" s="262"/>
      <c r="E146" s="262"/>
      <c r="F146" s="262"/>
      <c r="G146" s="262"/>
      <c r="H146" s="262"/>
      <c r="I146" s="1"/>
      <c r="J146" s="1"/>
      <c r="K146" s="293"/>
      <c r="L146" s="262"/>
      <c r="M146" s="262"/>
      <c r="N146" s="262"/>
      <c r="O146" s="1"/>
      <c r="P146" s="262"/>
      <c r="Q146" s="262"/>
      <c r="R146" s="262"/>
      <c r="S146" s="262"/>
      <c r="T146" s="262"/>
      <c r="U146" s="262"/>
      <c r="V146" s="262"/>
      <c r="W146" s="11"/>
    </row>
    <row r="147" spans="2:23" x14ac:dyDescent="0.2">
      <c r="B147" s="262"/>
      <c r="C147" s="262"/>
      <c r="D147" s="262"/>
      <c r="E147" s="262"/>
      <c r="F147" s="262"/>
      <c r="G147" s="262"/>
      <c r="H147" s="262"/>
      <c r="I147" s="1"/>
      <c r="J147" s="1"/>
      <c r="K147" s="293"/>
      <c r="L147" s="262"/>
      <c r="M147" s="262"/>
      <c r="N147" s="262"/>
      <c r="O147" s="1"/>
      <c r="P147" s="262"/>
      <c r="Q147" s="262"/>
      <c r="R147" s="262"/>
      <c r="S147" s="262"/>
      <c r="T147" s="262"/>
      <c r="U147" s="262"/>
      <c r="V147" s="262"/>
      <c r="W147" s="11"/>
    </row>
    <row r="148" spans="2:23" x14ac:dyDescent="0.2">
      <c r="B148" s="262"/>
      <c r="C148" s="262"/>
      <c r="D148" s="262"/>
      <c r="E148" s="262"/>
      <c r="F148" s="262"/>
      <c r="G148" s="262"/>
      <c r="H148" s="262"/>
      <c r="I148" s="1"/>
      <c r="J148" s="1"/>
      <c r="K148" s="293"/>
      <c r="L148" s="262"/>
      <c r="M148" s="262"/>
      <c r="N148" s="262"/>
      <c r="O148" s="1"/>
      <c r="P148" s="262"/>
      <c r="Q148" s="262"/>
      <c r="R148" s="262"/>
      <c r="S148" s="262"/>
      <c r="T148" s="262"/>
      <c r="U148" s="262"/>
      <c r="V148" s="262"/>
      <c r="W148" s="11"/>
    </row>
    <row r="149" spans="2:23" x14ac:dyDescent="0.2">
      <c r="B149" s="262"/>
      <c r="C149" s="262"/>
      <c r="D149" s="262"/>
      <c r="E149" s="262"/>
      <c r="F149" s="262"/>
      <c r="G149" s="262"/>
      <c r="H149" s="262"/>
      <c r="I149" s="1"/>
      <c r="J149" s="1"/>
      <c r="K149" s="293"/>
      <c r="L149" s="262"/>
      <c r="M149" s="262"/>
      <c r="N149" s="262"/>
      <c r="O149" s="1"/>
      <c r="P149" s="262"/>
      <c r="Q149" s="262"/>
      <c r="R149" s="262"/>
      <c r="S149" s="262"/>
      <c r="T149" s="262"/>
      <c r="U149" s="262"/>
      <c r="V149" s="262"/>
      <c r="W149" s="11"/>
    </row>
  </sheetData>
  <mergeCells count="38">
    <mergeCell ref="W9:W12"/>
    <mergeCell ref="K11:K12"/>
    <mergeCell ref="K9:K10"/>
    <mergeCell ref="G116:I116"/>
    <mergeCell ref="G117:I117"/>
    <mergeCell ref="T9:V9"/>
    <mergeCell ref="T10:V10"/>
    <mergeCell ref="L12:O12"/>
    <mergeCell ref="P12:S12"/>
    <mergeCell ref="T12:V12"/>
    <mergeCell ref="G110:I110"/>
    <mergeCell ref="G111:I111"/>
    <mergeCell ref="G112:I112"/>
    <mergeCell ref="G113:I113"/>
    <mergeCell ref="G114:I114"/>
    <mergeCell ref="G115:I115"/>
    <mergeCell ref="G109:I109"/>
    <mergeCell ref="B9:J9"/>
    <mergeCell ref="L9:O9"/>
    <mergeCell ref="P9:S9"/>
    <mergeCell ref="B10:F10"/>
    <mergeCell ref="H10:H11"/>
    <mergeCell ref="J10:J11"/>
    <mergeCell ref="L10:O10"/>
    <mergeCell ref="P10:S10"/>
    <mergeCell ref="C11:D11"/>
    <mergeCell ref="B79:F79"/>
    <mergeCell ref="C85:H85"/>
    <mergeCell ref="G106:I106"/>
    <mergeCell ref="G107:I107"/>
    <mergeCell ref="G108:I108"/>
    <mergeCell ref="B5:B6"/>
    <mergeCell ref="C5:J6"/>
    <mergeCell ref="D1:I1"/>
    <mergeCell ref="D2:I2"/>
    <mergeCell ref="D3:E3"/>
    <mergeCell ref="F3:G3"/>
    <mergeCell ref="H3:I3"/>
  </mergeCells>
  <conditionalFormatting sqref="I77:I82">
    <cfRule type="cellIs" dxfId="6" priority="5" stopIfTrue="1" operator="between">
      <formula>1</formula>
      <formula>5</formula>
    </cfRule>
    <cfRule type="cellIs" dxfId="5" priority="6" stopIfTrue="1" operator="between">
      <formula>6</formula>
      <formula>10</formula>
    </cfRule>
    <cfRule type="cellIs" dxfId="4" priority="7" stopIfTrue="1" operator="greaterThan">
      <formula>10</formula>
    </cfRule>
  </conditionalFormatting>
  <conditionalFormatting sqref="I83">
    <cfRule type="cellIs" dxfId="3" priority="2" stopIfTrue="1" operator="between">
      <formula>1</formula>
      <formula>5</formula>
    </cfRule>
    <cfRule type="cellIs" dxfId="2" priority="3" stopIfTrue="1" operator="between">
      <formula>6</formula>
      <formula>10</formula>
    </cfRule>
    <cfRule type="cellIs" dxfId="1" priority="4" stopIfTrue="1" operator="greaterThan">
      <formula>10</formula>
    </cfRule>
  </conditionalFormatting>
  <conditionalFormatting sqref="K13:K73">
    <cfRule type="containsText" dxfId="0" priority="1" operator="containsText" text="No Cumple">
      <formula>NOT(ISERROR(SEARCH("No Cumple",K13)))</formula>
    </cfRule>
  </conditionalFormatting>
  <pageMargins left="0.19685039370078741" right="0.35433070866141736" top="0.47244094488188981" bottom="0.98425196850393704" header="0" footer="0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Factor "C"</vt:lpstr>
      <vt:lpstr>Evaluacion Testigos</vt:lpstr>
      <vt:lpstr>Evaluacion Espesores</vt:lpstr>
      <vt:lpstr>'Evaluacion Espesores'!Área_de_impresión</vt:lpstr>
      <vt:lpstr>'Evaluacion Testigos'!Área_de_impresión</vt:lpstr>
      <vt:lpstr>'Evaluacion Espesores'!Títulos_a_imprimir</vt:lpstr>
      <vt:lpstr>'Factor "C"'!Títulos_a_imprimir</vt:lpstr>
    </vt:vector>
  </TitlesOfParts>
  <Company>DIRECCION DE VIALIDAD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Leopoldo</dc:creator>
  <cp:lastModifiedBy>Windows User</cp:lastModifiedBy>
  <cp:lastPrinted>2013-05-18T13:15:30Z</cp:lastPrinted>
  <dcterms:created xsi:type="dcterms:W3CDTF">2003-04-21T18:36:35Z</dcterms:created>
  <dcterms:modified xsi:type="dcterms:W3CDTF">2019-03-14T00:00:08Z</dcterms:modified>
</cp:coreProperties>
</file>