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85" windowHeight="110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<sst xmlns="http://schemas.openxmlformats.org/spreadsheetml/2006/main" count="84">
  <si>
    <t>引物名称</t>
  </si>
  <si>
    <t>Sequence(5'-&gt;3')</t>
  </si>
  <si>
    <t>碱基数</t>
  </si>
  <si>
    <t>MW</t>
  </si>
  <si>
    <t>Tm</t>
  </si>
  <si>
    <t>GC%</t>
  </si>
  <si>
    <t>OD</t>
  </si>
  <si>
    <t>P5-组成型-F</t>
  </si>
  <si>
    <t>ATTTGCGGCCGCTTGACATTGATTAATCCATGTGCTATAATGGACTACCATGGAATTCAAGGAGATATAG</t>
  </si>
  <si>
    <t>5G-组成型-F</t>
  </si>
  <si>
    <t>ATTTGCGGCCGCGGAGATTTGACATTTTGTTTTTGTTCTGTTACATTTGTTTTTTACCATGGAATTCAAGGAGATATAG</t>
  </si>
  <si>
    <t>primer1</t>
  </si>
  <si>
    <t>primer2</t>
  </si>
  <si>
    <t>TM 值_primer1</t>
  </si>
  <si>
    <t>TM 值_primer2</t>
  </si>
  <si>
    <t>差值（primer1-primer2）</t>
  </si>
  <si>
    <t>cg0494_F</t>
  </si>
  <si>
    <t>ATGGGTTCTGTCATCAAGAA</t>
  </si>
  <si>
    <t>cg0494_R</t>
  </si>
  <si>
    <t>TTACTTGCCCAATTTTCTAC</t>
  </si>
  <si>
    <t>cg1336_F</t>
  </si>
  <si>
    <t>TTGGAGCTTCGCTCAATCATT</t>
  </si>
  <si>
    <t>cg1336_R</t>
  </si>
  <si>
    <t>TCATGTGAAAAATACACTCAC</t>
  </si>
  <si>
    <t>cg1910_F</t>
  </si>
  <si>
    <t>TTGGAGTTTATTTTATTTTTTGCAC</t>
  </si>
  <si>
    <t>cg1910_R</t>
  </si>
  <si>
    <t>CTATTTTTCCAACTTGTCGCTCTTA</t>
  </si>
  <si>
    <t>cg1849_F</t>
  </si>
  <si>
    <t>ATGCGAAAGCTCACTGTTGTT</t>
  </si>
  <si>
    <t>cg1849_R</t>
  </si>
  <si>
    <t>TTACTTCAATATCCAGGATTC</t>
  </si>
  <si>
    <t>cg0427_F</t>
  </si>
  <si>
    <t>TTGACCTGGAAGAATTATTTCACGCAGTG</t>
  </si>
  <si>
    <t>cg0427_R</t>
  </si>
  <si>
    <t>CTACGGATTCCCATACGCCGCAATCATGT</t>
  </si>
  <si>
    <t>cg3008_F</t>
  </si>
  <si>
    <t>ATGGAAAACGTTTACGAGTTCCTTGG</t>
  </si>
  <si>
    <t>cg3008_R</t>
  </si>
  <si>
    <t>TTAGCCAAGCAGACCGATGAGGTCAG</t>
  </si>
  <si>
    <t>cg3231_F</t>
  </si>
  <si>
    <t>GTGGCACTTGTCCCAGAAGCAGAGCGTTC</t>
  </si>
  <si>
    <t>cg3231_R</t>
  </si>
  <si>
    <t>TTATTCAGTTCGATCAGACGCTAACTCTG</t>
  </si>
  <si>
    <t>cg1281_F</t>
  </si>
  <si>
    <t>ATGAAAACTGAGCAATCCCA</t>
  </si>
  <si>
    <t>cg1281_R</t>
  </si>
  <si>
    <t>TCAGGCCATTAAATGCCACA</t>
  </si>
  <si>
    <t>cg1344_F</t>
  </si>
  <si>
    <t>ATGACTACAACTACTTC</t>
  </si>
  <si>
    <t>cg1344_R</t>
  </si>
  <si>
    <t>TTAGTACTGCACCTCCT</t>
  </si>
  <si>
    <t>cg1280_F</t>
  </si>
  <si>
    <t>ATGCTACAACTGGGGCTTAG</t>
  </si>
  <si>
    <t>cg1280_R</t>
  </si>
  <si>
    <t>TTAAGCCTCGAAAGCCTCGT</t>
  </si>
  <si>
    <t>cg1960_F</t>
  </si>
  <si>
    <t>ATGTCCGCTCCAACCATCTA</t>
  </si>
  <si>
    <t>cg1960_R</t>
  </si>
  <si>
    <t>TTAAGCCGGGATAATGTTGT</t>
  </si>
  <si>
    <t>cg0838_F</t>
  </si>
  <si>
    <t>ATGTCCAACGCACCTAAAAA</t>
  </si>
  <si>
    <t>cg0838_R</t>
  </si>
  <si>
    <t>CTACTCAGATTTTGGCATCG</t>
  </si>
  <si>
    <t>cg3178_F</t>
  </si>
  <si>
    <t>ATGGAACAGAGCCAATCGTCGGATCAGAA</t>
  </si>
  <si>
    <t>cg3178_R</t>
  </si>
  <si>
    <t>CTAATTCTTCCGAGAAATCTCATCAATGC</t>
  </si>
  <si>
    <t>cg1995_F</t>
  </si>
  <si>
    <t>ATGTCCAAAACTTTATTTCGACACG</t>
  </si>
  <si>
    <t>cg1995_R</t>
  </si>
  <si>
    <t>TTAGAGCTCAAACCCGCCATCCTGT</t>
  </si>
  <si>
    <t>cg1187_F</t>
  </si>
  <si>
    <t>ATGAGTATCGCAGCAACCGC</t>
  </si>
  <si>
    <t>cg1187_R</t>
  </si>
  <si>
    <t>TCATTTGTGCTCATCGACGC</t>
  </si>
  <si>
    <t>cg1948_F</t>
  </si>
  <si>
    <t>ATGGGAAAATCTGAGGCACT</t>
  </si>
  <si>
    <t>cg1948_R</t>
  </si>
  <si>
    <t>TTAGTCAAATGGCGCGAGTT</t>
  </si>
  <si>
    <t>cg1813_F</t>
  </si>
  <si>
    <t>ATGCCAAAGCGTTCAGATAT</t>
  </si>
  <si>
    <t>cg1813_R</t>
  </si>
  <si>
    <t>TTAAGCCTTGACTGCGTGGT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</si>
</sst>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);[Red]\(0.0\)"/>
    <numFmt numFmtId="177" formatCode="0.00_ "/>
    <numFmt numFmtId="178" formatCode="0.0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name val="宋体"/>
      <charset val="134"/>
    </font>
    <font>
      <sz val="9"/>
      <name val="宋体"/>
      <charset val="134"/>
    </font>
    <font>
      <sz val="10.5"/>
      <name val="Times New Roman"/>
      <charset val="134"/>
    </font>
    <font>
      <sz val="11"/>
      <color theme="1" tint="0.14999847407452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24" borderId="1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2" borderId="7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9" fillId="10" borderId="10" applyNumberFormat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1" fillId="0" borderId="0" xfId="0" applyFont="1" applyAlignment="1"/>
    <xf numFmtId="178" fontId="2" fillId="3" borderId="1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0" fontId="0" fillId="2" borderId="0" xfId="0" applyFill="1" applyAlignment="1"/>
    <xf numFmtId="178" fontId="2" fillId="2" borderId="1" xfId="0" applyNumberFormat="1" applyFont="1" applyFill="1" applyBorder="1">
      <alignment vertical="center"/>
    </xf>
    <xf numFmtId="178" fontId="0" fillId="2" borderId="0" xfId="0" applyNumberFormat="1" applyFill="1">
      <alignment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177" fontId="3" fillId="2" borderId="2" xfId="0" applyNumberFormat="1" applyFont="1" applyFill="1" applyBorder="1" applyAlignment="1">
      <alignment vertical="center"/>
    </xf>
    <xf numFmtId="177" fontId="5" fillId="2" borderId="2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>
      <alignment vertical="center"/>
    </xf>
    <xf numFmtId="176" fontId="6" fillId="3" borderId="1" xfId="0" applyNumberFormat="1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K4" sqref="K4:M26"/>
    </sheetView>
  </sheetViews>
  <sheetFormatPr defaultColWidth="9" defaultRowHeight="13.5" outlineLevelRow="2" outlineLevelCol="6"/>
  <cols>
    <col min="2" max="2" width="19.75" customWidth="1"/>
    <col min="11" max="11" width="12.625"/>
    <col min="12" max="12" width="11.5"/>
  </cols>
  <sheetData>
    <row r="1" s="1" customFormat="1" ht="18" customHeight="1" spans="1:7">
      <c r="A1" s="9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4" t="s">
        <v>5</v>
      </c>
      <c r="G1" s="15" t="s">
        <v>6</v>
      </c>
    </row>
    <row r="2" spans="1:7">
      <c r="A2" s="16" t="s">
        <v>7</v>
      </c>
      <c r="B2" s="16" t="s">
        <v>8</v>
      </c>
      <c r="C2" s="17">
        <f t="shared" ref="C2:C3" si="0">LEN(SUBSTITUTE(B2," ",""))</f>
        <v>70</v>
      </c>
      <c r="D2" s="18">
        <f>SUMPRODUCT((MID(B2,ROW($1:$107),1)="G")*1)*329.21+SUMPRODUCT((MID(B2,ROW($1:$107),1)="C")*1)*289.18+SUMPRODUCT((MID(B2,ROW($1:$107),1)="A")*1)*313.21+SUMPRODUCT((MID(B2,ROW($1:$107),1)="T")*1)*304.2+SUMPRODUCT((MID(B2,ROW($1:$107),1)="M")*1)*301.2+SUMPRODUCT((MID(B2,ROW($1:$107),1)="N")*1)*308.95+SUMPRODUCT((MID(B2,ROW($1:$107),1)="Y")*1)*296.66+SUMPRODUCT((MID(B2,ROW($1:$107),1)="R")*1)*321.16+SUMPRODUCT((MID(B2,ROW($1:$107),1)="W")*1)*308.66+SUMPRODUCT((MID(B2,ROW($1:$107),1)="S")*1)*309.16+SUMPRODUCT((MID(B2,ROW($1:$107),1)="K")*1)*316.66+SUMPRODUCT((MID(B2,ROW($1:$107),1)="V")*1)*310.56+SUMPRODUCT((MID(B2,ROW($1:$107),1)="H")*1)*302.16+SUMPRODUCT((MID(B2,ROW($1:$107),1)="D")*1)*315.56+SUMPRODUCT((MID(B2,ROW($1:$107),1)="B")*1)*307.56-61.96</f>
        <v>21641.17</v>
      </c>
      <c r="E2" s="4">
        <f>ROUND(81.5+(16.6*LOG10(0.1))+(41*((SUMPRODUCT((MID(B2,ROW($1:$107),1)="G")*1)+SUMPRODUCT((MID(B2,ROW($1:$107),1)="C")*1))/LEN(TRIM(B2)))-(600/LEN(TRIM(B2)))),1)</f>
        <v>72.7</v>
      </c>
      <c r="F2" s="19">
        <f>ROUND((SUMPRODUCT((MID(B2,ROW($1:$107),1)="G")*1)+SUMPRODUCT((MID(B2,ROW($1:$107),1)="C")*1))/LEN(TRIM(B2))*100,1)</f>
        <v>40</v>
      </c>
      <c r="G2" s="20">
        <f t="shared" ref="G2:G3" si="1">ROUND(D2*5/33/1000*1.1,1)</f>
        <v>3.6</v>
      </c>
    </row>
    <row r="3" spans="1:7">
      <c r="A3" s="16" t="s">
        <v>9</v>
      </c>
      <c r="B3" s="16" t="s">
        <v>10</v>
      </c>
      <c r="C3" s="17">
        <f t="shared" si="0"/>
        <v>79</v>
      </c>
      <c r="D3" s="18">
        <f>SUMPRODUCT((MID(B3,ROW($1:$107),1)="G")*1)*329.21+SUMPRODUCT((MID(B3,ROW($1:$107),1)="C")*1)*289.18+SUMPRODUCT((MID(B3,ROW($1:$107),1)="A")*1)*313.21+SUMPRODUCT((MID(B3,ROW($1:$107),1)="T")*1)*304.2+SUMPRODUCT((MID(B3,ROW($1:$107),1)="M")*1)*301.2+SUMPRODUCT((MID(B3,ROW($1:$107),1)="N")*1)*308.95+SUMPRODUCT((MID(B3,ROW($1:$107),1)="Y")*1)*296.66+SUMPRODUCT((MID(B3,ROW($1:$107),1)="R")*1)*321.16+SUMPRODUCT((MID(B3,ROW($1:$107),1)="W")*1)*308.66+SUMPRODUCT((MID(B3,ROW($1:$107),1)="S")*1)*309.16+SUMPRODUCT((MID(B3,ROW($1:$107),1)="K")*1)*316.66+SUMPRODUCT((MID(B3,ROW($1:$107),1)="V")*1)*310.56+SUMPRODUCT((MID(B3,ROW($1:$107),1)="H")*1)*302.16+SUMPRODUCT((MID(B3,ROW($1:$107),1)="D")*1)*315.56+SUMPRODUCT((MID(B3,ROW($1:$107),1)="B")*1)*307.56-61.96</f>
        <v>24422.99</v>
      </c>
      <c r="E3" s="4">
        <f>ROUND(81.5+(16.6*LOG10(0.1))+(41*((SUMPRODUCT((MID(B3,ROW($1:$107),1)="G")*1)+SUMPRODUCT((MID(B3,ROW($1:$107),1)="C")*1))/LEN(TRIM(B3)))-(600/LEN(TRIM(B3)))),1)</f>
        <v>71.8</v>
      </c>
      <c r="F3" s="19">
        <f>ROUND((SUMPRODUCT((MID(B3,ROW($1:$107),1)="G")*1)+SUMPRODUCT((MID(B3,ROW($1:$107),1)="C")*1))/LEN(TRIM(B3))*100,1)</f>
        <v>35.4</v>
      </c>
      <c r="G3" s="20">
        <f t="shared" si="1"/>
        <v>4.1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C25" sqref="C25"/>
    </sheetView>
  </sheetViews>
  <sheetFormatPr defaultColWidth="9" defaultRowHeight="13.5"/>
  <cols>
    <col min="1" max="1" width="13.625" style="2" customWidth="1"/>
    <col min="2" max="2" width="34.625" style="2" customWidth="1"/>
    <col min="3" max="3" width="11.875" style="2" customWidth="1"/>
    <col min="4" max="4" width="33" style="2" customWidth="1"/>
    <col min="5" max="5" width="14.75" style="2" customWidth="1"/>
    <col min="6" max="6" width="15.5" style="2" customWidth="1"/>
    <col min="7" max="7" width="25" customWidth="1"/>
    <col min="8" max="8" width="40.625" style="2" customWidth="1"/>
    <col min="9" max="9" width="18.125" style="2" customWidth="1"/>
  </cols>
  <sheetData>
    <row r="1" spans="1:9">
      <c r="A1" s="2" t="s">
        <v>11</v>
      </c>
      <c r="C1" s="2" t="s">
        <v>12</v>
      </c>
      <c r="E1" s="2" t="s">
        <v>13</v>
      </c>
      <c r="F1" s="2" t="s">
        <v>14</v>
      </c>
      <c r="G1" s="2" t="s">
        <v>15</v>
      </c>
      <c r="H1" s="3"/>
      <c r="I1" s="3"/>
    </row>
    <row r="2" spans="1:9">
      <c r="A2" s="2" t="s">
        <v>16</v>
      </c>
      <c r="B2" s="2" t="s">
        <v>17</v>
      </c>
      <c r="C2" s="2" t="s">
        <v>18</v>
      </c>
      <c r="D2" s="2" t="s">
        <v>19</v>
      </c>
      <c r="E2" s="4">
        <f>ROUND(81.5+(16.6*LOG10(0.1))+(41*((SUMPRODUCT((MID(B2,ROW($1:$98),1)="G")*1)+SUMPRODUCT((MID(B2,ROW($1:$98),1)="C")*1))/LEN(TRIM(B2)))-(600/LEN(TRIM(B2)))),1)</f>
        <v>51.3</v>
      </c>
      <c r="F2" s="4">
        <f>ROUND(81.5+(16.6*LOG10(0.1))+(41*((SUMPRODUCT((MID(D2,ROW($1:$98),1)="G")*1)+SUMPRODUCT((MID(D2,ROW($1:$98),1)="C")*1))/LEN(TRIM(D2)))-(600/LEN(TRIM(D2)))),1)</f>
        <v>49.3</v>
      </c>
      <c r="G2" s="5">
        <f>E2-F2</f>
        <v>2</v>
      </c>
      <c r="H2" s="2" t="str">
        <f>A2&amp;":"&amp;B2</f>
        <v>cg0494_F:ATGGGTTCTGTCATCAAGAA</v>
      </c>
      <c r="I2" s="2" t="str">
        <f>C2&amp;":"&amp;D2</f>
        <v>cg0494_R:TTACTTGCCCAATTTTCTAC</v>
      </c>
    </row>
    <row r="3" spans="1:9">
      <c r="A3" t="s">
        <v>20</v>
      </c>
      <c r="B3" t="s">
        <v>21</v>
      </c>
      <c r="C3" t="s">
        <v>22</v>
      </c>
      <c r="D3" t="s">
        <v>23</v>
      </c>
      <c r="E3">
        <f t="shared" ref="E3:E15" si="0">ROUND(81.5+(16.6*LOG10(0.1))+(41*((SUMPRODUCT((MID(B3,ROW($1:$98),1)="G")*1)+SUMPRODUCT((MID(B3,ROW($1:$98),1)="C")*1))/LEN(TRIM(B3)))-(600/LEN(TRIM(B3)))),1)</f>
        <v>53.9</v>
      </c>
      <c r="F3">
        <f>ROUND(81.5+(16.6*LOG10(0.1))+(41*((SUMPRODUCT((MID(D3,ROW($1:$98),1)="G")*1)+SUMPRODUCT((MID(D3,ROW($1:$98),1)="C")*1))/LEN(TRIM(D3)))-(600/LEN(TRIM(D3)))),1)</f>
        <v>50</v>
      </c>
      <c r="G3">
        <f t="shared" ref="G3:G15" si="1">E3-F3</f>
        <v>3.9</v>
      </c>
      <c r="H3" s="2" t="str">
        <f>A3&amp;":"&amp;B3</f>
        <v>cg1336_F:TTGGAGCTTCGCTCAATCATT</v>
      </c>
      <c r="I3" s="2" t="str">
        <f t="shared" ref="I3:I15" si="2">C3&amp;":"&amp;D3</f>
        <v>cg1336_R:TCATGTGAAAAATACACTCAC</v>
      </c>
    </row>
    <row r="4" s="1" customFormat="1" spans="1:9">
      <c r="A4" s="6" t="s">
        <v>24</v>
      </c>
      <c r="B4" s="6" t="s">
        <v>25</v>
      </c>
      <c r="C4" s="6" t="s">
        <v>26</v>
      </c>
      <c r="D4" s="6" t="s">
        <v>27</v>
      </c>
      <c r="E4" s="7">
        <f t="shared" si="0"/>
        <v>50.7</v>
      </c>
      <c r="F4" s="7">
        <f t="shared" ref="F4:F15" si="3">ROUND(81.5+(16.6*LOG10(0.1))+(41*((SUMPRODUCT((MID(D4,ROW($1:$98),1)="G")*1)+SUMPRODUCT((MID(D4,ROW($1:$98),1)="C")*1))/LEN(TRIM(D4)))-(600/LEN(TRIM(D4)))),1)</f>
        <v>55.7</v>
      </c>
      <c r="G4" s="8">
        <f t="shared" si="1"/>
        <v>-5</v>
      </c>
      <c r="H4" s="2" t="str">
        <f t="shared" ref="H4:H15" si="4">A4&amp;":"&amp;B4</f>
        <v>cg1910_F:TTGGAGTTTATTTTATTTTTTGCAC</v>
      </c>
      <c r="I4" s="2" t="str">
        <f t="shared" si="2"/>
        <v>cg1910_R:CTATTTTTCCAACTTGTCGCTCTTA</v>
      </c>
    </row>
    <row r="5" spans="1:9">
      <c r="A5" t="s">
        <v>28</v>
      </c>
      <c r="B5" t="s">
        <v>29</v>
      </c>
      <c r="C5" t="s">
        <v>30</v>
      </c>
      <c r="D5" t="s">
        <v>31</v>
      </c>
      <c r="E5">
        <f t="shared" si="0"/>
        <v>53.9</v>
      </c>
      <c r="F5">
        <f t="shared" si="3"/>
        <v>50</v>
      </c>
      <c r="G5">
        <f t="shared" si="1"/>
        <v>3.9</v>
      </c>
      <c r="H5" s="2" t="str">
        <f t="shared" si="4"/>
        <v>cg1849_F:ATGCGAAAGCTCACTGTTGTT</v>
      </c>
      <c r="I5" s="2" t="str">
        <f t="shared" si="2"/>
        <v>cg1849_R:TTACTTCAATATCCAGGATTC</v>
      </c>
    </row>
    <row r="6" spans="1:9">
      <c r="A6" t="s">
        <v>32</v>
      </c>
      <c r="B6" t="s">
        <v>33</v>
      </c>
      <c r="C6" t="s">
        <v>34</v>
      </c>
      <c r="D6" t="s">
        <v>35</v>
      </c>
      <c r="E6">
        <f t="shared" si="0"/>
        <v>61.2</v>
      </c>
      <c r="F6">
        <f t="shared" si="3"/>
        <v>65.4</v>
      </c>
      <c r="G6">
        <f t="shared" si="1"/>
        <v>-4.2</v>
      </c>
      <c r="H6" s="2" t="str">
        <f t="shared" si="4"/>
        <v>cg0427_F:TTGACCTGGAAGAATTATTTCACGCAGTG</v>
      </c>
      <c r="I6" s="2" t="str">
        <f t="shared" si="2"/>
        <v>cg0427_R:CTACGGATTCCCATACGCCGCAATCATGT</v>
      </c>
    </row>
    <row r="7" spans="1:9">
      <c r="A7" t="s">
        <v>36</v>
      </c>
      <c r="B7" t="s">
        <v>37</v>
      </c>
      <c r="C7" t="s">
        <v>38</v>
      </c>
      <c r="D7" t="s">
        <v>39</v>
      </c>
      <c r="E7">
        <f t="shared" si="0"/>
        <v>59.2</v>
      </c>
      <c r="F7">
        <f t="shared" si="3"/>
        <v>63.9</v>
      </c>
      <c r="G7">
        <f t="shared" si="1"/>
        <v>-4.7</v>
      </c>
      <c r="H7" s="2" t="str">
        <f t="shared" si="4"/>
        <v>cg3008_F:ATGGAAAACGTTTACGAGTTCCTTGG</v>
      </c>
      <c r="I7" s="2" t="str">
        <f t="shared" si="2"/>
        <v>cg3008_R:TTAGCCAAGCAGACCGATGAGGTCAG</v>
      </c>
    </row>
    <row r="8" s="1" customFormat="1" spans="1:9">
      <c r="A8" s="6" t="s">
        <v>40</v>
      </c>
      <c r="B8" s="6" t="s">
        <v>41</v>
      </c>
      <c r="C8" s="6" t="s">
        <v>42</v>
      </c>
      <c r="D8" s="6" t="s">
        <v>43</v>
      </c>
      <c r="E8" s="7">
        <f t="shared" si="0"/>
        <v>68.2</v>
      </c>
      <c r="F8" s="7">
        <f t="shared" si="3"/>
        <v>61.2</v>
      </c>
      <c r="G8" s="8">
        <f t="shared" si="1"/>
        <v>7</v>
      </c>
      <c r="H8" s="2" t="str">
        <f t="shared" si="4"/>
        <v>cg3231_F:GTGGCACTTGTCCCAGAAGCAGAGCGTTC</v>
      </c>
      <c r="I8" s="2" t="str">
        <f t="shared" si="2"/>
        <v>cg3231_R:TTATTCAGTTCGATCAGACGCTAACTCTG</v>
      </c>
    </row>
    <row r="9" spans="1:9">
      <c r="A9" s="2" t="s">
        <v>44</v>
      </c>
      <c r="B9" s="2" t="s">
        <v>45</v>
      </c>
      <c r="C9" s="2" t="s">
        <v>46</v>
      </c>
      <c r="D9" s="2" t="s">
        <v>47</v>
      </c>
      <c r="E9" s="4">
        <f t="shared" si="0"/>
        <v>51.3</v>
      </c>
      <c r="F9" s="4">
        <f t="shared" si="3"/>
        <v>53.4</v>
      </c>
      <c r="G9" s="5">
        <f t="shared" si="1"/>
        <v>-2.1</v>
      </c>
      <c r="H9" s="2" t="str">
        <f t="shared" si="4"/>
        <v>cg1281_F:ATGAAAACTGAGCAATCCCA</v>
      </c>
      <c r="I9" s="2" t="str">
        <f t="shared" si="2"/>
        <v>cg1281_R:TCAGGCCATTAAATGCCACA</v>
      </c>
    </row>
    <row r="10" spans="1:9">
      <c r="A10" t="s">
        <v>48</v>
      </c>
      <c r="B10" t="s">
        <v>49</v>
      </c>
      <c r="C10" t="s">
        <v>50</v>
      </c>
      <c r="D10" t="s">
        <v>51</v>
      </c>
      <c r="E10">
        <f t="shared" si="0"/>
        <v>44.1</v>
      </c>
      <c r="F10">
        <f t="shared" si="3"/>
        <v>48.9</v>
      </c>
      <c r="G10">
        <f t="shared" si="1"/>
        <v>-4.8</v>
      </c>
      <c r="H10" s="2" t="str">
        <f t="shared" si="4"/>
        <v>cg1344_F:ATGACTACAACTACTTC</v>
      </c>
      <c r="I10" s="2" t="str">
        <f t="shared" si="2"/>
        <v>cg1344_R:TTAGTACTGCACCTCCT</v>
      </c>
    </row>
    <row r="11" spans="1:9">
      <c r="A11" s="2" t="s">
        <v>52</v>
      </c>
      <c r="B11" s="2" t="s">
        <v>53</v>
      </c>
      <c r="C11" s="2" t="s">
        <v>54</v>
      </c>
      <c r="D11" s="2" t="s">
        <v>55</v>
      </c>
      <c r="E11" s="4">
        <f t="shared" si="0"/>
        <v>55.4</v>
      </c>
      <c r="F11" s="4">
        <f t="shared" si="3"/>
        <v>55.4</v>
      </c>
      <c r="G11" s="5">
        <f t="shared" si="1"/>
        <v>0</v>
      </c>
      <c r="H11" s="2" t="str">
        <f t="shared" si="4"/>
        <v>cg1280_F:ATGCTACAACTGGGGCTTAG</v>
      </c>
      <c r="I11" s="2" t="str">
        <f t="shared" si="2"/>
        <v>cg1280_R:TTAAGCCTCGAAAGCCTCGT</v>
      </c>
    </row>
    <row r="12" spans="1:9">
      <c r="A12" s="2" t="s">
        <v>56</v>
      </c>
      <c r="B12" s="2" t="s">
        <v>57</v>
      </c>
      <c r="C12" s="2" t="s">
        <v>58</v>
      </c>
      <c r="D12" s="2" t="s">
        <v>59</v>
      </c>
      <c r="E12" s="4">
        <f t="shared" si="0"/>
        <v>55.4</v>
      </c>
      <c r="F12" s="4">
        <f t="shared" si="3"/>
        <v>51.3</v>
      </c>
      <c r="G12" s="5">
        <f t="shared" si="1"/>
        <v>4.1</v>
      </c>
      <c r="H12" s="2" t="str">
        <f t="shared" si="4"/>
        <v>cg1960_F:ATGTCCGCTCCAACCATCTA</v>
      </c>
      <c r="I12" s="2" t="str">
        <f t="shared" si="2"/>
        <v>cg1960_R:TTAAGCCGGGATAATGTTGT</v>
      </c>
    </row>
    <row r="13" spans="1:9">
      <c r="A13" s="2" t="s">
        <v>60</v>
      </c>
      <c r="B13" s="2" t="s">
        <v>61</v>
      </c>
      <c r="C13" s="2" t="s">
        <v>62</v>
      </c>
      <c r="D13" s="2" t="s">
        <v>63</v>
      </c>
      <c r="E13" s="4">
        <f t="shared" si="0"/>
        <v>51.3</v>
      </c>
      <c r="F13" s="4">
        <f t="shared" si="3"/>
        <v>53.4</v>
      </c>
      <c r="G13" s="5">
        <f t="shared" si="1"/>
        <v>-2.1</v>
      </c>
      <c r="H13" s="2" t="str">
        <f t="shared" si="4"/>
        <v>cg0838_F:ATGTCCAACGCACCTAAAAA</v>
      </c>
      <c r="I13" s="2" t="str">
        <f t="shared" si="2"/>
        <v>cg0838_R:CTACTCAGATTTTGGCATCG</v>
      </c>
    </row>
    <row r="14" spans="1:9">
      <c r="A14" t="s">
        <v>64</v>
      </c>
      <c r="B14" t="s">
        <v>65</v>
      </c>
      <c r="C14" t="s">
        <v>66</v>
      </c>
      <c r="D14" t="s">
        <v>67</v>
      </c>
      <c r="E14">
        <f t="shared" si="0"/>
        <v>64</v>
      </c>
      <c r="F14">
        <f t="shared" si="3"/>
        <v>59.8</v>
      </c>
      <c r="G14">
        <f t="shared" si="1"/>
        <v>4.2</v>
      </c>
      <c r="H14" s="2" t="str">
        <f t="shared" si="4"/>
        <v>cg3178_F:ATGGAACAGAGCCAATCGTCGGATCAGAA</v>
      </c>
      <c r="I14" s="2" t="str">
        <f t="shared" si="2"/>
        <v>cg3178_R:CTAATTCTTCCGAGAAATCTCATCAATGC</v>
      </c>
    </row>
    <row r="15" s="1" customFormat="1" spans="1:9">
      <c r="A15" s="6" t="s">
        <v>68</v>
      </c>
      <c r="B15" s="6" t="s">
        <v>69</v>
      </c>
      <c r="C15" s="6" t="s">
        <v>70</v>
      </c>
      <c r="D15" s="6" t="s">
        <v>71</v>
      </c>
      <c r="E15" s="7">
        <f t="shared" si="0"/>
        <v>55.7</v>
      </c>
      <c r="F15" s="7">
        <f t="shared" si="3"/>
        <v>62.2</v>
      </c>
      <c r="G15" s="8">
        <f t="shared" si="1"/>
        <v>-6.5</v>
      </c>
      <c r="H15" s="2" t="str">
        <f t="shared" si="4"/>
        <v>cg1995_F:ATGTCCAAAACTTTATTTCGACACG</v>
      </c>
      <c r="I15" s="2" t="str">
        <f t="shared" si="2"/>
        <v>cg1995_R:TTAGAGCTCAAACCCGCCATCCTGT</v>
      </c>
    </row>
    <row r="16" spans="1:10">
      <c r="A16" s="2" t="s">
        <v>72</v>
      </c>
      <c r="B16" s="2" t="s">
        <v>73</v>
      </c>
      <c r="C16" s="2" t="s">
        <v>74</v>
      </c>
      <c r="D16" s="2" t="s">
        <v>75</v>
      </c>
      <c r="E16" s="7">
        <f>ROUND(81.5+(16.6*LOG10(0.1))+(41*((SUMPRODUCT((MID(B16,ROW($1:$98),1)="G")*1)+SUMPRODUCT((MID(B16,ROW($1:$98),1)="C")*1))/LEN(TRIM(B16)))-(600/LEN(TRIM(B16)))),1)</f>
        <v>57.5</v>
      </c>
      <c r="F16" s="7">
        <f>ROUND(81.5+(16.6*LOG10(0.1))+(41*((SUMPRODUCT((MID(D16,ROW($1:$98),1)="G")*1)+SUMPRODUCT((MID(D16,ROW($1:$98),1)="C")*1))/LEN(TRIM(D16)))-(600/LEN(TRIM(D16)))),1)</f>
        <v>55.4</v>
      </c>
      <c r="G16" s="8">
        <f t="shared" ref="G16:G17" si="5">E16-F16</f>
        <v>2.1</v>
      </c>
      <c r="H16" s="2" t="str">
        <f t="shared" ref="H16:H17" si="6">A16&amp;":"&amp;B16</f>
        <v>cg1187_F:ATGAGTATCGCAGCAACCGC</v>
      </c>
      <c r="I16" s="2" t="str">
        <f t="shared" ref="I16:I17" si="7">C16&amp;":"&amp;D16</f>
        <v>cg1187_R:TCATTTGTGCTCATCGACGC</v>
      </c>
      <c r="J16" s="2"/>
    </row>
    <row r="17" spans="1:10">
      <c r="A17" s="2" t="s">
        <v>76</v>
      </c>
      <c r="B17" s="2" t="s">
        <v>77</v>
      </c>
      <c r="C17" s="2" t="s">
        <v>78</v>
      </c>
      <c r="D17" s="2" t="s">
        <v>79</v>
      </c>
      <c r="E17" s="7">
        <f>ROUND(81.5+(16.6*LOG10(0.1))+(41*((SUMPRODUCT((MID(B17,ROW($1:$98),1)="G")*1)+SUMPRODUCT((MID(B17,ROW($1:$98),1)="C")*1))/LEN(TRIM(B17)))-(600/LEN(TRIM(B17)))),1)</f>
        <v>53.4</v>
      </c>
      <c r="F17" s="7">
        <f>ROUND(81.5+(16.6*LOG10(0.1))+(41*((SUMPRODUCT((MID(D17,ROW($1:$98),1)="G")*1)+SUMPRODUCT((MID(D17,ROW($1:$98),1)="C")*1))/LEN(TRIM(D17)))-(600/LEN(TRIM(D17)))),1)</f>
        <v>53.4</v>
      </c>
      <c r="G17" s="8">
        <f t="shared" si="5"/>
        <v>0</v>
      </c>
      <c r="H17" s="2" t="str">
        <f t="shared" si="6"/>
        <v>cg1948_F:ATGGGAAAATCTGAGGCACT</v>
      </c>
      <c r="I17" s="2" t="str">
        <f t="shared" si="7"/>
        <v>cg1948_R:TTAGTCAAATGGCGCGAGTT</v>
      </c>
      <c r="J17" s="2"/>
    </row>
    <row r="18" spans="1:10">
      <c r="A18" s="2" t="s">
        <v>80</v>
      </c>
      <c r="B18" s="2" t="s">
        <v>81</v>
      </c>
      <c r="C18" s="2" t="s">
        <v>82</v>
      </c>
      <c r="D18" s="2" t="s">
        <v>83</v>
      </c>
      <c r="E18" s="7">
        <f>ROUND(81.5+(16.6*LOG10(0.1))+(41*((SUMPRODUCT((MID(B18,ROW($1:$98),1)="G")*1)+SUMPRODUCT((MID(B18,ROW($1:$98),1)="C")*1))/LEN(TRIM(B18)))-(600/LEN(TRIM(B18)))),1)</f>
        <v>51.3</v>
      </c>
      <c r="F18" s="7">
        <f>ROUND(81.5+(16.6*LOG10(0.1))+(41*((SUMPRODUCT((MID(D18,ROW($1:$98),1)="G")*1)+SUMPRODUCT((MID(D18,ROW($1:$98),1)="C")*1))/LEN(TRIM(D18)))-(600/LEN(TRIM(D18)))),1)</f>
        <v>55.4</v>
      </c>
      <c r="G18" s="8">
        <f t="shared" ref="G18" si="8">E18-F18</f>
        <v>-4.1</v>
      </c>
      <c r="H18" s="2" t="str">
        <f t="shared" ref="H18" si="9">A18&amp;":"&amp;B18</f>
        <v>cg1813_F:ATGCCAAAGCGTTCAGATAT</v>
      </c>
      <c r="I18" s="2" t="str">
        <f t="shared" ref="I18" si="10">C18&amp;":"&amp;D18</f>
        <v>cg1813_R:TTAAGCCTTGACTGCGTGGT</v>
      </c>
      <c r="J18" s="2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TIB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A326</dc:creator>
  <cp:lastModifiedBy>ht</cp:lastModifiedBy>
  <dcterms:created xsi:type="dcterms:W3CDTF">2016-01-14T07:32:00Z</dcterms:created>
  <dcterms:modified xsi:type="dcterms:W3CDTF">2017-08-09T08:11:30Z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